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spitschan/Desktop/manuscripts/eLife/"/>
    </mc:Choice>
  </mc:AlternateContent>
  <xr:revisionPtr revIDLastSave="0" documentId="13_ncr:1_{8C682BDB-7D6F-A44B-8E6E-60226CCB547E}" xr6:coauthVersionLast="47" xr6:coauthVersionMax="47" xr10:uidLastSave="{00000000-0000-0000-0000-000000000000}"/>
  <bookViews>
    <workbookView xWindow="0" yWindow="460" windowWidth="28800" windowHeight="16620" firstSheet="5" activeTab="5" xr2:uid="{00000000-000D-0000-FFFF-FFFF00000000}"/>
  </bookViews>
  <sheets>
    <sheet name="20191022_SCOPUS_edited" sheetId="1" r:id="rId1"/>
    <sheet name="Stats" sheetId="4" r:id="rId2"/>
    <sheet name="Data 1 alphabetical" sheetId="9" r:id="rId3"/>
    <sheet name="Data 1" sheetId="2" r:id="rId4"/>
    <sheet name="Inter-rater reliability" sheetId="6" r:id="rId5"/>
    <sheet name="Articles" sheetId="8" r:id="rId6"/>
    <sheet name="Summary" sheetId="11" r:id="rId7"/>
  </sheets>
  <externalReferences>
    <externalReference r:id="rId8"/>
  </externalReferences>
  <definedNames>
    <definedName name="_xlnm._FilterDatabase" localSheetId="2" hidden="1">'Data 1 alphabetical'!$A$1:$AC$1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8" l="1"/>
  <c r="B5" i="11"/>
  <c r="B12" i="11"/>
  <c r="B11" i="11"/>
  <c r="B2" i="11"/>
  <c r="T105" i="8"/>
  <c r="U105" i="8"/>
  <c r="T179" i="8"/>
  <c r="U179" i="8"/>
  <c r="T21" i="8"/>
  <c r="U21" i="8"/>
  <c r="T132" i="8"/>
  <c r="U132" i="8"/>
  <c r="T133" i="8"/>
  <c r="U133" i="8"/>
  <c r="T43" i="8"/>
  <c r="U43" i="8"/>
  <c r="T15" i="8"/>
  <c r="U15" i="8"/>
  <c r="T157" i="8"/>
  <c r="U157" i="8"/>
  <c r="T111" i="8"/>
  <c r="U111" i="8"/>
  <c r="T12" i="8"/>
  <c r="U12" i="8"/>
  <c r="T80" i="8"/>
  <c r="U80" i="8"/>
  <c r="T92" i="8"/>
  <c r="U92" i="8"/>
  <c r="T22" i="8"/>
  <c r="U22" i="8"/>
  <c r="T106" i="8"/>
  <c r="U106" i="8"/>
  <c r="T161" i="8"/>
  <c r="U161" i="8"/>
  <c r="T64" i="8"/>
  <c r="U64" i="8"/>
  <c r="T172" i="8"/>
  <c r="U172" i="8"/>
  <c r="T42" i="8"/>
  <c r="U42" i="8"/>
  <c r="T39" i="8"/>
  <c r="U39" i="8"/>
  <c r="T7" i="8"/>
  <c r="U7" i="8"/>
  <c r="T71" i="8"/>
  <c r="U71" i="8"/>
  <c r="T58" i="8"/>
  <c r="U58" i="8"/>
  <c r="T6" i="8"/>
  <c r="U6" i="8"/>
  <c r="T89" i="8"/>
  <c r="U89" i="8"/>
  <c r="T150" i="8"/>
  <c r="U150" i="8"/>
  <c r="T113" i="8"/>
  <c r="U113" i="8"/>
  <c r="T72" i="8"/>
  <c r="U72" i="8"/>
  <c r="T128" i="8"/>
  <c r="U128" i="8"/>
  <c r="T168" i="8"/>
  <c r="U168" i="8"/>
  <c r="T119" i="8"/>
  <c r="U119" i="8"/>
  <c r="T57" i="8"/>
  <c r="U57" i="8"/>
  <c r="T82" i="8"/>
  <c r="U82" i="8"/>
  <c r="T49" i="8"/>
  <c r="U49" i="8"/>
  <c r="T28" i="8"/>
  <c r="U28" i="8"/>
  <c r="T142" i="8"/>
  <c r="U142" i="8"/>
  <c r="T167" i="8"/>
  <c r="U167" i="8"/>
  <c r="T17" i="8"/>
  <c r="U17" i="8"/>
  <c r="T107" i="8"/>
  <c r="U107" i="8"/>
  <c r="T27" i="8"/>
  <c r="U27" i="8"/>
  <c r="T62" i="8"/>
  <c r="U62" i="8"/>
  <c r="T41" i="8"/>
  <c r="U41" i="8"/>
  <c r="T97" i="8"/>
  <c r="U97" i="8"/>
  <c r="T54" i="8"/>
  <c r="U54" i="8"/>
  <c r="T154" i="8"/>
  <c r="U154" i="8"/>
  <c r="T94" i="8"/>
  <c r="U94" i="8"/>
  <c r="T136" i="8"/>
  <c r="U136" i="8"/>
  <c r="T141" i="8"/>
  <c r="U141" i="8"/>
  <c r="T4" i="8"/>
  <c r="U4" i="8"/>
  <c r="T73" i="8"/>
  <c r="U73" i="8"/>
  <c r="T66" i="8"/>
  <c r="U66" i="8"/>
  <c r="T84" i="8"/>
  <c r="U84" i="8"/>
  <c r="T110" i="8"/>
  <c r="U110" i="8"/>
  <c r="T120" i="8"/>
  <c r="U120" i="8"/>
  <c r="T60" i="8"/>
  <c r="U60" i="8"/>
  <c r="T138" i="8"/>
  <c r="U138" i="8"/>
  <c r="T101" i="8"/>
  <c r="U101" i="8"/>
  <c r="T100" i="8"/>
  <c r="U100" i="8"/>
  <c r="T134" i="8"/>
  <c r="U134" i="8"/>
  <c r="T171" i="8"/>
  <c r="U171" i="8"/>
  <c r="T81" i="8"/>
  <c r="U81" i="8"/>
  <c r="T44" i="8"/>
  <c r="U44" i="8"/>
  <c r="T135" i="8"/>
  <c r="U135" i="8"/>
  <c r="T129" i="8"/>
  <c r="U129" i="8"/>
  <c r="T30" i="8"/>
  <c r="U30" i="8"/>
  <c r="T108" i="8"/>
  <c r="U108" i="8"/>
  <c r="T24" i="8"/>
  <c r="U24" i="8"/>
  <c r="T122" i="8"/>
  <c r="U122" i="8"/>
  <c r="T125" i="8"/>
  <c r="U125" i="8"/>
  <c r="T26" i="8"/>
  <c r="U26" i="8"/>
  <c r="T173" i="8"/>
  <c r="U173" i="8"/>
  <c r="T145" i="8"/>
  <c r="U145" i="8"/>
  <c r="T116" i="8"/>
  <c r="U116" i="8"/>
  <c r="T146" i="8"/>
  <c r="U146" i="8"/>
  <c r="T85" i="8"/>
  <c r="U85" i="8"/>
  <c r="T87" i="8"/>
  <c r="U87" i="8"/>
  <c r="T148" i="8"/>
  <c r="U148" i="8"/>
  <c r="T103" i="8"/>
  <c r="U103" i="8"/>
  <c r="T115" i="8"/>
  <c r="U115" i="8"/>
  <c r="T36" i="8"/>
  <c r="U36" i="8"/>
  <c r="T79" i="8"/>
  <c r="U79" i="8"/>
  <c r="T174" i="8"/>
  <c r="U174" i="8"/>
  <c r="T59" i="8"/>
  <c r="U59" i="8"/>
  <c r="T18" i="8"/>
  <c r="U18" i="8"/>
  <c r="T52" i="8"/>
  <c r="U52" i="8"/>
  <c r="T25" i="8"/>
  <c r="U25" i="8"/>
  <c r="T93" i="8"/>
  <c r="U93" i="8"/>
  <c r="T127" i="8"/>
  <c r="U127" i="8"/>
  <c r="T77" i="8"/>
  <c r="U77" i="8"/>
  <c r="T144" i="8"/>
  <c r="U144" i="8"/>
  <c r="T33" i="8"/>
  <c r="U33" i="8"/>
  <c r="T143" i="8"/>
  <c r="U143" i="8"/>
  <c r="T130" i="8"/>
  <c r="U130" i="8"/>
  <c r="T155" i="8"/>
  <c r="U155" i="8"/>
  <c r="T37" i="8"/>
  <c r="U37" i="8"/>
  <c r="T90" i="8"/>
  <c r="U90" i="8"/>
  <c r="T32" i="8"/>
  <c r="U32" i="8"/>
  <c r="T46" i="8"/>
  <c r="U46" i="8"/>
  <c r="T16" i="8"/>
  <c r="U16" i="8"/>
  <c r="T95" i="8"/>
  <c r="U95" i="8"/>
  <c r="T2" i="8"/>
  <c r="U2" i="8"/>
  <c r="T83" i="8"/>
  <c r="U83" i="8"/>
  <c r="T124" i="8"/>
  <c r="U124" i="8"/>
  <c r="T34" i="8"/>
  <c r="U34" i="8"/>
  <c r="T112" i="8"/>
  <c r="U112" i="8"/>
  <c r="T48" i="8"/>
  <c r="U48" i="8"/>
  <c r="T78" i="8"/>
  <c r="U78" i="8"/>
  <c r="T164" i="8"/>
  <c r="U164" i="8"/>
  <c r="T156" i="8"/>
  <c r="U156" i="8"/>
  <c r="T38" i="8"/>
  <c r="U38" i="8"/>
  <c r="T10" i="8"/>
  <c r="U10" i="8"/>
  <c r="T74" i="8"/>
  <c r="U74" i="8"/>
  <c r="T70" i="8"/>
  <c r="U70" i="8"/>
  <c r="T75" i="8"/>
  <c r="U75" i="8"/>
  <c r="T162" i="8"/>
  <c r="U162" i="8"/>
  <c r="T8" i="8"/>
  <c r="U8" i="8"/>
  <c r="T56" i="8"/>
  <c r="U56" i="8"/>
  <c r="T166" i="8"/>
  <c r="U166" i="8"/>
  <c r="T63" i="8"/>
  <c r="U63" i="8"/>
  <c r="T47" i="8"/>
  <c r="U47" i="8"/>
  <c r="T121" i="8"/>
  <c r="U121" i="8"/>
  <c r="T98" i="8"/>
  <c r="U98" i="8"/>
  <c r="T158" i="8"/>
  <c r="U158" i="8"/>
  <c r="T13" i="8"/>
  <c r="U13" i="8"/>
  <c r="T147" i="8"/>
  <c r="U147" i="8"/>
  <c r="T160" i="8"/>
  <c r="U160" i="8"/>
  <c r="T180" i="8"/>
  <c r="U180" i="8"/>
  <c r="T40" i="8"/>
  <c r="U40" i="8"/>
  <c r="T114" i="8"/>
  <c r="U114" i="8"/>
  <c r="T159" i="8"/>
  <c r="U159" i="8"/>
  <c r="T35" i="8"/>
  <c r="U35" i="8"/>
  <c r="T139" i="8"/>
  <c r="U139" i="8"/>
  <c r="T3" i="8"/>
  <c r="U3" i="8"/>
  <c r="T65" i="8"/>
  <c r="U65" i="8"/>
  <c r="T19" i="8"/>
  <c r="U19" i="8"/>
  <c r="T5" i="8"/>
  <c r="U5" i="8"/>
  <c r="T23" i="8"/>
  <c r="U23" i="8"/>
  <c r="T149" i="8"/>
  <c r="U149" i="8"/>
  <c r="T151" i="8"/>
  <c r="U151" i="8"/>
  <c r="T109" i="8"/>
  <c r="U109" i="8"/>
  <c r="T99" i="8"/>
  <c r="U99" i="8"/>
  <c r="T170" i="8"/>
  <c r="U170" i="8"/>
  <c r="T11" i="8"/>
  <c r="U11" i="8"/>
  <c r="T96" i="8"/>
  <c r="U96" i="8"/>
  <c r="T152" i="8"/>
  <c r="U152" i="8"/>
  <c r="T163" i="8"/>
  <c r="U163" i="8"/>
  <c r="T153" i="8"/>
  <c r="U153" i="8"/>
  <c r="T104" i="8"/>
  <c r="U104" i="8"/>
  <c r="T137" i="8"/>
  <c r="U137" i="8"/>
  <c r="T102" i="8"/>
  <c r="U102" i="8"/>
  <c r="T88" i="8"/>
  <c r="U88" i="8"/>
  <c r="T61" i="8"/>
  <c r="U61" i="8"/>
  <c r="T140" i="8"/>
  <c r="U140" i="8"/>
  <c r="T123" i="8"/>
  <c r="U123" i="8"/>
  <c r="T67" i="8"/>
  <c r="U67" i="8"/>
  <c r="T177" i="8"/>
  <c r="U177" i="8"/>
  <c r="T55" i="8"/>
  <c r="U55" i="8"/>
  <c r="T45" i="8"/>
  <c r="U45" i="8"/>
  <c r="T165" i="8"/>
  <c r="U165" i="8"/>
  <c r="T175" i="8"/>
  <c r="U175" i="8"/>
  <c r="T178" i="8"/>
  <c r="U178" i="8"/>
  <c r="T14" i="8"/>
  <c r="U14" i="8"/>
  <c r="T76" i="8"/>
  <c r="U76" i="8"/>
  <c r="T181" i="8"/>
  <c r="U181" i="8"/>
  <c r="T51" i="8"/>
  <c r="U51" i="8"/>
  <c r="T31" i="8"/>
  <c r="U31" i="8"/>
  <c r="T131" i="8"/>
  <c r="U131" i="8"/>
  <c r="T126" i="8"/>
  <c r="U126" i="8"/>
  <c r="T9" i="8"/>
  <c r="U9" i="8"/>
  <c r="T68" i="8"/>
  <c r="U68" i="8"/>
  <c r="T176" i="8"/>
  <c r="U176" i="8"/>
  <c r="T117" i="8"/>
  <c r="U117" i="8"/>
  <c r="T20" i="8"/>
  <c r="U20" i="8"/>
  <c r="T53" i="8"/>
  <c r="U53" i="8"/>
  <c r="T69" i="8"/>
  <c r="U69" i="8"/>
  <c r="T118" i="8"/>
  <c r="U118" i="8"/>
  <c r="T50" i="8"/>
  <c r="U50" i="8"/>
  <c r="T29" i="8"/>
  <c r="U29" i="8"/>
  <c r="T86" i="8"/>
  <c r="U86" i="8"/>
  <c r="T91" i="8"/>
  <c r="U91" i="8"/>
  <c r="T169" i="8"/>
  <c r="U169" i="8"/>
  <c r="T321" i="8"/>
  <c r="U321" i="8"/>
  <c r="T398" i="8"/>
  <c r="U398" i="8"/>
  <c r="T364" i="8"/>
  <c r="U364" i="8"/>
  <c r="T466" i="8"/>
  <c r="U466" i="8"/>
  <c r="T401" i="8"/>
  <c r="U401" i="8"/>
  <c r="T252" i="8"/>
  <c r="U252" i="8"/>
  <c r="T297" i="8"/>
  <c r="U297" i="8"/>
  <c r="T440" i="8"/>
  <c r="U440" i="8"/>
  <c r="T351" i="8"/>
  <c r="U351" i="8"/>
  <c r="T234" i="8"/>
  <c r="U234" i="8"/>
  <c r="T261" i="8"/>
  <c r="U261" i="8"/>
  <c r="T409" i="8"/>
  <c r="U409" i="8"/>
  <c r="T337" i="8"/>
  <c r="U337" i="8"/>
  <c r="T387" i="8"/>
  <c r="U387" i="8"/>
  <c r="T331" i="8"/>
  <c r="U331" i="8"/>
  <c r="T286" i="8"/>
  <c r="U286" i="8"/>
  <c r="T332" i="8"/>
  <c r="U332" i="8"/>
  <c r="T220" i="8"/>
  <c r="U220" i="8"/>
  <c r="T306" i="8"/>
  <c r="U306" i="8"/>
  <c r="T245" i="8"/>
  <c r="U245" i="8"/>
  <c r="T406" i="8"/>
  <c r="U406" i="8"/>
  <c r="T404" i="8"/>
  <c r="U404" i="8"/>
  <c r="T277" i="8"/>
  <c r="U277" i="8"/>
  <c r="T206" i="8"/>
  <c r="U206" i="8"/>
  <c r="T221" i="8"/>
  <c r="U221" i="8"/>
  <c r="T428" i="8"/>
  <c r="U428" i="8"/>
  <c r="T262" i="8"/>
  <c r="U262" i="8"/>
  <c r="T369" i="8"/>
  <c r="U369" i="8"/>
  <c r="T219" i="8"/>
  <c r="U219" i="8"/>
  <c r="T344" i="8"/>
  <c r="U344" i="8"/>
  <c r="T390" i="8"/>
  <c r="U390" i="8"/>
  <c r="T193" i="8"/>
  <c r="U193" i="8"/>
  <c r="T260" i="8"/>
  <c r="U260" i="8"/>
  <c r="T207" i="8"/>
  <c r="U207" i="8"/>
  <c r="T449" i="8"/>
  <c r="U449" i="8"/>
  <c r="T412" i="8"/>
  <c r="U412" i="8"/>
  <c r="T333" i="8"/>
  <c r="U333" i="8"/>
  <c r="T335" i="8"/>
  <c r="U335" i="8"/>
  <c r="T414" i="8"/>
  <c r="U414" i="8"/>
  <c r="T361" i="8"/>
  <c r="U361" i="8"/>
  <c r="T463" i="8"/>
  <c r="U463" i="8"/>
  <c r="T456" i="8"/>
  <c r="U456" i="8"/>
  <c r="T362" i="8"/>
  <c r="U362" i="8"/>
  <c r="T235" i="8"/>
  <c r="U235" i="8"/>
  <c r="T392" i="8"/>
  <c r="U392" i="8"/>
  <c r="T408" i="8"/>
  <c r="U408" i="8"/>
  <c r="T202" i="8"/>
  <c r="U202" i="8"/>
  <c r="T324" i="8"/>
  <c r="U324" i="8"/>
  <c r="T413" i="8"/>
  <c r="U413" i="8"/>
  <c r="T376" i="8"/>
  <c r="U376" i="8"/>
  <c r="T483" i="8"/>
  <c r="U483" i="8"/>
  <c r="T462" i="8"/>
  <c r="U462" i="8"/>
  <c r="T417" i="8"/>
  <c r="U417" i="8"/>
  <c r="T470" i="8"/>
  <c r="U470" i="8"/>
  <c r="T201" i="8"/>
  <c r="U201" i="8"/>
  <c r="T391" i="8"/>
  <c r="U391" i="8"/>
  <c r="T326" i="8"/>
  <c r="U326" i="8"/>
  <c r="T319" i="8"/>
  <c r="U319" i="8"/>
  <c r="T381" i="8"/>
  <c r="U381" i="8"/>
  <c r="T217" i="8"/>
  <c r="U217" i="8"/>
  <c r="T291" i="8"/>
  <c r="U291" i="8"/>
  <c r="T290" i="8"/>
  <c r="U290" i="8"/>
  <c r="T352" i="8"/>
  <c r="U352" i="8"/>
  <c r="T284" i="8"/>
  <c r="U284" i="8"/>
  <c r="T399" i="8"/>
  <c r="U399" i="8"/>
  <c r="T457" i="8"/>
  <c r="U457" i="8"/>
  <c r="T450" i="8"/>
  <c r="U450" i="8"/>
  <c r="T231" i="8"/>
  <c r="U231" i="8"/>
  <c r="T232" i="8"/>
  <c r="U232" i="8"/>
  <c r="T367" i="8"/>
  <c r="U367" i="8"/>
  <c r="T304" i="8"/>
  <c r="U304" i="8"/>
  <c r="T374" i="8"/>
  <c r="U374" i="8"/>
  <c r="T380" i="8"/>
  <c r="U380" i="8"/>
  <c r="T444" i="8"/>
  <c r="U444" i="8"/>
  <c r="T354" i="8"/>
  <c r="U354" i="8"/>
  <c r="T388" i="8"/>
  <c r="U388" i="8"/>
  <c r="T363" i="8"/>
  <c r="U363" i="8"/>
  <c r="T438" i="8"/>
  <c r="U438" i="8"/>
  <c r="T383" i="8"/>
  <c r="U383" i="8"/>
  <c r="T353" i="8"/>
  <c r="U353" i="8"/>
  <c r="T208" i="8"/>
  <c r="U208" i="8"/>
  <c r="T329" i="8"/>
  <c r="U329" i="8"/>
  <c r="T229" i="8"/>
  <c r="U229" i="8"/>
  <c r="T479" i="8"/>
  <c r="U479" i="8"/>
  <c r="T192" i="8"/>
  <c r="U192" i="8"/>
  <c r="T279" i="8"/>
  <c r="U279" i="8"/>
  <c r="T366" i="8"/>
  <c r="U366" i="8"/>
  <c r="T405" i="8"/>
  <c r="U405" i="8"/>
  <c r="T299" i="8"/>
  <c r="U299" i="8"/>
  <c r="T402" i="8"/>
  <c r="U402" i="8"/>
  <c r="T325" i="8"/>
  <c r="U325" i="8"/>
  <c r="T476" i="8"/>
  <c r="U476" i="8"/>
  <c r="T273" i="8"/>
  <c r="U273" i="8"/>
  <c r="T469" i="8"/>
  <c r="U469" i="8"/>
  <c r="T484" i="8"/>
  <c r="U484" i="8"/>
  <c r="T478" i="8"/>
  <c r="U478" i="8"/>
  <c r="T186" i="8"/>
  <c r="U186" i="8"/>
  <c r="T316" i="8"/>
  <c r="U316" i="8"/>
  <c r="T395" i="8"/>
  <c r="U395" i="8"/>
  <c r="T473" i="8"/>
  <c r="U473" i="8"/>
  <c r="T215" i="8"/>
  <c r="U215" i="8"/>
  <c r="T403" i="8"/>
  <c r="U403" i="8"/>
  <c r="T204" i="8"/>
  <c r="U204" i="8"/>
  <c r="T480" i="8"/>
  <c r="U480" i="8"/>
  <c r="T482" i="8"/>
  <c r="U482" i="8"/>
  <c r="T214" i="8"/>
  <c r="U214" i="8"/>
  <c r="T298" i="8"/>
  <c r="U298" i="8"/>
  <c r="T205" i="8"/>
  <c r="U205" i="8"/>
  <c r="T254" i="8"/>
  <c r="U254" i="8"/>
  <c r="T305" i="8"/>
  <c r="U305" i="8"/>
  <c r="T259" i="8"/>
  <c r="U259" i="8"/>
  <c r="T393" i="8"/>
  <c r="U393" i="8"/>
  <c r="T265" i="8"/>
  <c r="U265" i="8"/>
  <c r="T187" i="8"/>
  <c r="U187" i="8"/>
  <c r="T475" i="8"/>
  <c r="U475" i="8"/>
  <c r="T243" i="8"/>
  <c r="U243" i="8"/>
  <c r="T339" i="8"/>
  <c r="U339" i="8"/>
  <c r="T317" i="8"/>
  <c r="U317" i="8"/>
  <c r="T224" i="8"/>
  <c r="U224" i="8"/>
  <c r="T481" i="8"/>
  <c r="U481" i="8"/>
  <c r="T396" i="8"/>
  <c r="U396" i="8"/>
  <c r="T222" i="8"/>
  <c r="U222" i="8"/>
  <c r="T230" i="8"/>
  <c r="U230" i="8"/>
  <c r="T247" i="8"/>
  <c r="U247" i="8"/>
  <c r="T239" i="8"/>
  <c r="U239" i="8"/>
  <c r="T368" i="8"/>
  <c r="U368" i="8"/>
  <c r="T432" i="8"/>
  <c r="U432" i="8"/>
  <c r="T330" i="8"/>
  <c r="U330" i="8"/>
  <c r="T268" i="8"/>
  <c r="U268" i="8"/>
  <c r="T458" i="8"/>
  <c r="U458" i="8"/>
  <c r="T465" i="8"/>
  <c r="U465" i="8"/>
  <c r="T203" i="8"/>
  <c r="U203" i="8"/>
  <c r="T185" i="8"/>
  <c r="U185" i="8"/>
  <c r="T441" i="8"/>
  <c r="U441" i="8"/>
  <c r="T407" i="8"/>
  <c r="U407" i="8"/>
  <c r="T236" i="8"/>
  <c r="U236" i="8"/>
  <c r="T365" i="8"/>
  <c r="U365" i="8"/>
  <c r="T342" i="8"/>
  <c r="U342" i="8"/>
  <c r="T429" i="8"/>
  <c r="U429" i="8"/>
  <c r="T213" i="8"/>
  <c r="U213" i="8"/>
  <c r="T294" i="8"/>
  <c r="U294" i="8"/>
  <c r="T474" i="8"/>
  <c r="U474" i="8"/>
  <c r="T226" i="8"/>
  <c r="U226" i="8"/>
  <c r="T246" i="8"/>
  <c r="U246" i="8"/>
  <c r="T313" i="8"/>
  <c r="U313" i="8"/>
  <c r="T471" i="8"/>
  <c r="U471" i="8"/>
  <c r="T340" i="8"/>
  <c r="U340" i="8"/>
  <c r="T487" i="8"/>
  <c r="U487" i="8"/>
  <c r="T198" i="8"/>
  <c r="U198" i="8"/>
  <c r="T343" i="8"/>
  <c r="U343" i="8"/>
  <c r="T338" i="8"/>
  <c r="U338" i="8"/>
  <c r="T244" i="8"/>
  <c r="U244" i="8"/>
  <c r="T360" i="8"/>
  <c r="U360" i="8"/>
  <c r="T447" i="8"/>
  <c r="U447" i="8"/>
  <c r="T241" i="8"/>
  <c r="U241" i="8"/>
  <c r="T225" i="8"/>
  <c r="U225" i="8"/>
  <c r="T251" i="8"/>
  <c r="U251" i="8"/>
  <c r="T287" i="8"/>
  <c r="U287" i="8"/>
  <c r="T359" i="8"/>
  <c r="U359" i="8"/>
  <c r="T448" i="8"/>
  <c r="U448" i="8"/>
  <c r="T423" i="8"/>
  <c r="U423" i="8"/>
  <c r="T250" i="8"/>
  <c r="U250" i="8"/>
  <c r="T249" i="8"/>
  <c r="U249" i="8"/>
  <c r="T322" i="8"/>
  <c r="U322" i="8"/>
  <c r="T341" i="8"/>
  <c r="U341" i="8"/>
  <c r="T418" i="8"/>
  <c r="U418" i="8"/>
  <c r="T271" i="8"/>
  <c r="U271" i="8"/>
  <c r="T394" i="8"/>
  <c r="U394" i="8"/>
  <c r="T315" i="8"/>
  <c r="U315" i="8"/>
  <c r="T285" i="8"/>
  <c r="U285" i="8"/>
  <c r="T371" i="8"/>
  <c r="U371" i="8"/>
  <c r="T199" i="8"/>
  <c r="U199" i="8"/>
  <c r="T318" i="8"/>
  <c r="U318" i="8"/>
  <c r="T211" i="8"/>
  <c r="U211" i="8"/>
  <c r="T307" i="8"/>
  <c r="U307" i="8"/>
  <c r="T183" i="8"/>
  <c r="U183" i="8"/>
  <c r="T281" i="8"/>
  <c r="U281" i="8"/>
  <c r="T397" i="8"/>
  <c r="U397" i="8"/>
  <c r="T263" i="8"/>
  <c r="U263" i="8"/>
  <c r="T328" i="8"/>
  <c r="U328" i="8"/>
  <c r="T372" i="8"/>
  <c r="U372" i="8"/>
  <c r="T422" i="8"/>
  <c r="U422" i="8"/>
  <c r="T283" i="8"/>
  <c r="U283" i="8"/>
  <c r="T427" i="8"/>
  <c r="U427" i="8"/>
  <c r="T212" i="8"/>
  <c r="U212" i="8"/>
  <c r="T233" i="8"/>
  <c r="U233" i="8"/>
  <c r="T442" i="8"/>
  <c r="U442" i="8"/>
  <c r="T308" i="8"/>
  <c r="U308" i="8"/>
  <c r="T190" i="8"/>
  <c r="U190" i="8"/>
  <c r="T309" i="8"/>
  <c r="U309" i="8"/>
  <c r="T188" i="8"/>
  <c r="U188" i="8"/>
  <c r="T189" i="8"/>
  <c r="U189" i="8"/>
  <c r="T278" i="8"/>
  <c r="U278" i="8"/>
  <c r="T345" i="8"/>
  <c r="U345" i="8"/>
  <c r="T385" i="8"/>
  <c r="U385" i="8"/>
  <c r="T382" i="8"/>
  <c r="U382" i="8"/>
  <c r="T424" i="8"/>
  <c r="U424" i="8"/>
  <c r="T200" i="8"/>
  <c r="U200" i="8"/>
  <c r="T446" i="8"/>
  <c r="U446" i="8"/>
  <c r="T270" i="8"/>
  <c r="U270" i="8"/>
  <c r="T334" i="8"/>
  <c r="U334" i="8"/>
  <c r="T311" i="8"/>
  <c r="U311" i="8"/>
  <c r="T237" i="8"/>
  <c r="U237" i="8"/>
  <c r="T357" i="8"/>
  <c r="U357" i="8"/>
  <c r="T209" i="8"/>
  <c r="U209" i="8"/>
  <c r="T420" i="8"/>
  <c r="U420" i="8"/>
  <c r="T419" i="8"/>
  <c r="U419" i="8"/>
  <c r="T436" i="8"/>
  <c r="U436" i="8"/>
  <c r="T455" i="8"/>
  <c r="U455" i="8"/>
  <c r="T301" i="8"/>
  <c r="U301" i="8"/>
  <c r="T416" i="8"/>
  <c r="U416" i="8"/>
  <c r="T257" i="8"/>
  <c r="U257" i="8"/>
  <c r="T421" i="8"/>
  <c r="U421" i="8"/>
  <c r="T280" i="8"/>
  <c r="U280" i="8"/>
  <c r="T472" i="8"/>
  <c r="U472" i="8"/>
  <c r="T272" i="8"/>
  <c r="U272" i="8"/>
  <c r="T312" i="8"/>
  <c r="U312" i="8"/>
  <c r="T240" i="8"/>
  <c r="U240" i="8"/>
  <c r="T356" i="8"/>
  <c r="U356" i="8"/>
  <c r="T439" i="8"/>
  <c r="U439" i="8"/>
  <c r="T194" i="8"/>
  <c r="U194" i="8"/>
  <c r="T196" i="8"/>
  <c r="U196" i="8"/>
  <c r="T431" i="8"/>
  <c r="U431" i="8"/>
  <c r="T426" i="8"/>
  <c r="U426" i="8"/>
  <c r="T400" i="8"/>
  <c r="U400" i="8"/>
  <c r="T486" i="8"/>
  <c r="U486" i="8"/>
  <c r="T303" i="8"/>
  <c r="U303" i="8"/>
  <c r="T264" i="8"/>
  <c r="U264" i="8"/>
  <c r="T415" i="8"/>
  <c r="U415" i="8"/>
  <c r="T459" i="8"/>
  <c r="U459" i="8"/>
  <c r="T434" i="8"/>
  <c r="U434" i="8"/>
  <c r="T256" i="8"/>
  <c r="U256" i="8"/>
  <c r="T430" i="8"/>
  <c r="U430" i="8"/>
  <c r="T276" i="8"/>
  <c r="U276" i="8"/>
  <c r="T227" i="8"/>
  <c r="U227" i="8"/>
  <c r="T433" i="8"/>
  <c r="U433" i="8"/>
  <c r="T389" i="8"/>
  <c r="U389" i="8"/>
  <c r="T314" i="8"/>
  <c r="U314" i="8"/>
  <c r="T320" i="8"/>
  <c r="U320" i="8"/>
  <c r="T373" i="8"/>
  <c r="U373" i="8"/>
  <c r="T255" i="8"/>
  <c r="U255" i="8"/>
  <c r="T375" i="8"/>
  <c r="U375" i="8"/>
  <c r="T410" i="8"/>
  <c r="U410" i="8"/>
  <c r="T274" i="8"/>
  <c r="U274" i="8"/>
  <c r="T437" i="8"/>
  <c r="U437" i="8"/>
  <c r="T323" i="8"/>
  <c r="U323" i="8"/>
  <c r="T468" i="8"/>
  <c r="U468" i="8"/>
  <c r="T267" i="8"/>
  <c r="U267" i="8"/>
  <c r="T336" i="8"/>
  <c r="U336" i="8"/>
  <c r="T228" i="8"/>
  <c r="U228" i="8"/>
  <c r="T346" i="8"/>
  <c r="U346" i="8"/>
  <c r="T454" i="8"/>
  <c r="U454" i="8"/>
  <c r="T477" i="8"/>
  <c r="U477" i="8"/>
  <c r="T300" i="8"/>
  <c r="U300" i="8"/>
  <c r="T275" i="8"/>
  <c r="U275" i="8"/>
  <c r="T349" i="8"/>
  <c r="U349" i="8"/>
  <c r="T445" i="8"/>
  <c r="U445" i="8"/>
  <c r="T266" i="8"/>
  <c r="U266" i="8"/>
  <c r="T296" i="8"/>
  <c r="U296" i="8"/>
  <c r="T327" i="8"/>
  <c r="U327" i="8"/>
  <c r="T386" i="8"/>
  <c r="U386" i="8"/>
  <c r="T370" i="8"/>
  <c r="U370" i="8"/>
  <c r="T310" i="8"/>
  <c r="U310" i="8"/>
  <c r="T355" i="8"/>
  <c r="U355" i="8"/>
  <c r="T216" i="8"/>
  <c r="U216" i="8"/>
  <c r="T358" i="8"/>
  <c r="U358" i="8"/>
  <c r="T453" i="8"/>
  <c r="U453" i="8"/>
  <c r="T191" i="8"/>
  <c r="U191" i="8"/>
  <c r="T350" i="8"/>
  <c r="U350" i="8"/>
  <c r="T238" i="8"/>
  <c r="U238" i="8"/>
  <c r="T258" i="8"/>
  <c r="U258" i="8"/>
  <c r="T460" i="8"/>
  <c r="U460" i="8"/>
  <c r="T461" i="8"/>
  <c r="U461" i="8"/>
  <c r="T377" i="8"/>
  <c r="U377" i="8"/>
  <c r="T197" i="8"/>
  <c r="U197" i="8"/>
  <c r="T184" i="8"/>
  <c r="U184" i="8"/>
  <c r="T443" i="8"/>
  <c r="U443" i="8"/>
  <c r="T223" i="8"/>
  <c r="U223" i="8"/>
  <c r="T182" i="8"/>
  <c r="U182" i="8"/>
  <c r="T218" i="8"/>
  <c r="U218" i="8"/>
  <c r="T378" i="8"/>
  <c r="U378" i="8"/>
  <c r="T248" i="8"/>
  <c r="U248" i="8"/>
  <c r="T302" i="8"/>
  <c r="U302" i="8"/>
  <c r="T485" i="8"/>
  <c r="U485" i="8"/>
  <c r="T289" i="8"/>
  <c r="U289" i="8"/>
  <c r="T282" i="8"/>
  <c r="U282" i="8"/>
  <c r="T253" i="8"/>
  <c r="U253" i="8"/>
  <c r="T295" i="8"/>
  <c r="U295" i="8"/>
  <c r="T210" i="8"/>
  <c r="U210" i="8"/>
  <c r="T451" i="8"/>
  <c r="U451" i="8"/>
  <c r="T435" i="8"/>
  <c r="U435" i="8"/>
  <c r="T242" i="8"/>
  <c r="U242" i="8"/>
  <c r="T411" i="8"/>
  <c r="U411" i="8"/>
  <c r="T452" i="8"/>
  <c r="U452" i="8"/>
  <c r="T288" i="8"/>
  <c r="U288" i="8"/>
  <c r="T467" i="8"/>
  <c r="U467" i="8"/>
  <c r="T379" i="8"/>
  <c r="U379" i="8"/>
  <c r="T292" i="8"/>
  <c r="U292" i="8"/>
  <c r="T293" i="8"/>
  <c r="U293" i="8"/>
  <c r="T425" i="8"/>
  <c r="U425" i="8"/>
  <c r="T195" i="8"/>
  <c r="U195" i="8"/>
  <c r="T348" i="8"/>
  <c r="U348" i="8"/>
  <c r="T269" i="8"/>
  <c r="U269" i="8"/>
  <c r="T347" i="8"/>
  <c r="U347" i="8"/>
  <c r="T464" i="8"/>
  <c r="U464" i="8"/>
  <c r="T384" i="8"/>
  <c r="U384" i="8"/>
  <c r="T511" i="8"/>
  <c r="U511" i="8"/>
  <c r="T514" i="8"/>
  <c r="U514" i="8"/>
  <c r="T501" i="8"/>
  <c r="U501" i="8"/>
  <c r="T513" i="8"/>
  <c r="U513" i="8"/>
  <c r="T516" i="8"/>
  <c r="U516" i="8"/>
  <c r="T520" i="8"/>
  <c r="U520" i="8"/>
  <c r="T540" i="8"/>
  <c r="U540" i="8"/>
  <c r="T504" i="8"/>
  <c r="U504" i="8"/>
  <c r="T521" i="8"/>
  <c r="U521" i="8"/>
  <c r="T541" i="8"/>
  <c r="U541" i="8"/>
  <c r="T522" i="8"/>
  <c r="U522" i="8"/>
  <c r="T542" i="8"/>
  <c r="U542" i="8"/>
  <c r="T515" i="8"/>
  <c r="U515" i="8"/>
  <c r="T524" i="8"/>
  <c r="U524" i="8"/>
  <c r="T509" i="8"/>
  <c r="U509" i="8"/>
  <c r="T534" i="8"/>
  <c r="U534" i="8"/>
  <c r="T503" i="8"/>
  <c r="U503" i="8"/>
  <c r="T530" i="8"/>
  <c r="U530" i="8"/>
  <c r="T532" i="8"/>
  <c r="U532" i="8"/>
  <c r="T489" i="8"/>
  <c r="U489" i="8"/>
  <c r="T527" i="8"/>
  <c r="U527" i="8"/>
  <c r="T525" i="8"/>
  <c r="U525" i="8"/>
  <c r="T528" i="8"/>
  <c r="U528" i="8"/>
  <c r="T508" i="8"/>
  <c r="U508" i="8"/>
  <c r="T494" i="8"/>
  <c r="U494" i="8"/>
  <c r="T499" i="8"/>
  <c r="U499" i="8"/>
  <c r="T488" i="8"/>
  <c r="U488" i="8"/>
  <c r="T518" i="8"/>
  <c r="U518" i="8"/>
  <c r="T531" i="8"/>
  <c r="U531" i="8"/>
  <c r="T539" i="8"/>
  <c r="U539" i="8"/>
  <c r="T519" i="8"/>
  <c r="U519" i="8"/>
  <c r="T493" i="8"/>
  <c r="U493" i="8"/>
  <c r="T538" i="8"/>
  <c r="U538" i="8"/>
  <c r="T523" i="8"/>
  <c r="U523" i="8"/>
  <c r="T507" i="8"/>
  <c r="U507" i="8"/>
  <c r="T533" i="8"/>
  <c r="U533" i="8"/>
  <c r="T536" i="8"/>
  <c r="U536" i="8"/>
  <c r="T496" i="8"/>
  <c r="U496" i="8"/>
  <c r="T543" i="8"/>
  <c r="U543" i="8"/>
  <c r="T505" i="8"/>
  <c r="U505" i="8"/>
  <c r="T497" i="8"/>
  <c r="U497" i="8"/>
  <c r="T526" i="8"/>
  <c r="U526" i="8"/>
  <c r="T517" i="8"/>
  <c r="U517" i="8"/>
  <c r="T512" i="8"/>
  <c r="U512" i="8"/>
  <c r="T510" i="8"/>
  <c r="U510" i="8"/>
  <c r="T529" i="8"/>
  <c r="U529" i="8"/>
  <c r="T495" i="8"/>
  <c r="U495" i="8"/>
  <c r="T490" i="8"/>
  <c r="U490" i="8"/>
  <c r="T491" i="8"/>
  <c r="U491" i="8"/>
  <c r="T498" i="8"/>
  <c r="U498" i="8"/>
  <c r="T500" i="8"/>
  <c r="U500" i="8"/>
  <c r="T502" i="8"/>
  <c r="U502" i="8"/>
  <c r="T535" i="8"/>
  <c r="U535" i="8"/>
  <c r="T492" i="8"/>
  <c r="U492" i="8"/>
  <c r="T537" i="8"/>
  <c r="U537" i="8"/>
  <c r="T506" i="8"/>
  <c r="U506" i="8"/>
  <c r="T545" i="8"/>
  <c r="U545" i="8"/>
  <c r="T544" i="8"/>
  <c r="U544" i="8"/>
  <c r="T546" i="8"/>
  <c r="U546" i="8"/>
  <c r="B4" i="11" l="1"/>
  <c r="B8" i="11"/>
  <c r="B7" i="11"/>
  <c r="D396" i="6"/>
  <c r="D395" i="6"/>
  <c r="AI396" i="6"/>
  <c r="AI395" i="6"/>
  <c r="B9" i="11" l="1"/>
  <c r="T396" i="6"/>
  <c r="T395" i="6"/>
  <c r="AF396" i="6"/>
  <c r="AF395" i="6"/>
  <c r="AC396" i="6" l="1"/>
  <c r="Z396" i="6"/>
  <c r="AC395" i="6"/>
  <c r="Z395" i="6"/>
  <c r="W395" i="6"/>
  <c r="W396" i="6" l="1"/>
  <c r="Q396" i="6" l="1"/>
  <c r="Q395" i="6"/>
  <c r="H396" i="6"/>
  <c r="H395" i="6"/>
  <c r="N396" i="6"/>
  <c r="N395" i="6"/>
  <c r="K396" i="6" l="1"/>
  <c r="K395" i="6"/>
  <c r="E395" i="6" l="1"/>
  <c r="E396" i="6"/>
  <c r="K198" i="9"/>
  <c r="M198" i="9"/>
  <c r="K37" i="9"/>
  <c r="M37" i="9"/>
  <c r="K335" i="9"/>
  <c r="M335" i="9"/>
  <c r="K203" i="9"/>
  <c r="M203" i="9"/>
  <c r="K59" i="9"/>
  <c r="M59" i="9"/>
  <c r="K194" i="9"/>
  <c r="M194" i="9"/>
  <c r="K57" i="9"/>
  <c r="M57" i="9"/>
  <c r="K136" i="9"/>
  <c r="M136" i="9"/>
  <c r="K268" i="9"/>
  <c r="M268" i="9"/>
  <c r="K384" i="9"/>
  <c r="M384" i="9"/>
  <c r="K65" i="9"/>
  <c r="M65" i="9"/>
  <c r="K31" i="9"/>
  <c r="M31" i="9"/>
  <c r="K38" i="9"/>
  <c r="M38" i="9"/>
  <c r="K321" i="9"/>
  <c r="M321" i="9"/>
  <c r="K189" i="9"/>
  <c r="M189" i="9"/>
  <c r="K117" i="9"/>
  <c r="M117" i="9"/>
  <c r="K44" i="9"/>
  <c r="M44" i="9"/>
  <c r="K358" i="9"/>
  <c r="M358" i="9"/>
  <c r="K366" i="9"/>
  <c r="M366" i="9"/>
  <c r="K367" i="9"/>
  <c r="M367" i="9"/>
  <c r="K291" i="9"/>
  <c r="M291" i="9"/>
  <c r="K35" i="9"/>
  <c r="M35" i="9"/>
  <c r="K175" i="9"/>
  <c r="M175" i="9"/>
  <c r="K219" i="9"/>
  <c r="M219" i="9"/>
  <c r="K327" i="9"/>
  <c r="M327" i="9"/>
  <c r="K240" i="9"/>
  <c r="M240" i="9"/>
  <c r="K307" i="9"/>
  <c r="M307" i="9"/>
  <c r="K362" i="9"/>
  <c r="M362" i="9"/>
  <c r="K10" i="9"/>
  <c r="M10" i="9"/>
  <c r="K63" i="9"/>
  <c r="M63" i="9"/>
  <c r="K356" i="9"/>
  <c r="M356" i="9"/>
  <c r="K293" i="9"/>
  <c r="M293" i="9"/>
  <c r="K205" i="9"/>
  <c r="M205" i="9"/>
  <c r="K308" i="9"/>
  <c r="M308" i="9"/>
  <c r="M58" i="9"/>
  <c r="M167" i="9"/>
  <c r="K265" i="9"/>
  <c r="M265" i="9"/>
  <c r="K49" i="9"/>
  <c r="M49" i="9"/>
  <c r="K369" i="9"/>
  <c r="M369" i="9"/>
  <c r="K141" i="9"/>
  <c r="M141" i="9"/>
  <c r="K162" i="9"/>
  <c r="M162" i="9"/>
  <c r="K220" i="9"/>
  <c r="M220" i="9"/>
  <c r="K105" i="9"/>
  <c r="M105" i="9"/>
  <c r="K190" i="9"/>
  <c r="M190" i="9"/>
  <c r="K244" i="9"/>
  <c r="M244" i="9"/>
  <c r="K106" i="9"/>
  <c r="M106" i="9"/>
  <c r="K114" i="9"/>
  <c r="M114" i="9"/>
  <c r="K90" i="9"/>
  <c r="M90" i="9"/>
  <c r="K303" i="9"/>
  <c r="M303" i="9"/>
  <c r="K269" i="9"/>
  <c r="M269" i="9"/>
  <c r="K238" i="9"/>
  <c r="M238" i="9"/>
  <c r="K66" i="9"/>
  <c r="M66" i="9"/>
  <c r="K133" i="9"/>
  <c r="M133" i="9"/>
  <c r="K258" i="9"/>
  <c r="M258" i="9"/>
  <c r="K156" i="9"/>
  <c r="M156" i="9"/>
  <c r="K342" i="9"/>
  <c r="M342" i="9"/>
  <c r="K130" i="9"/>
  <c r="M130" i="9"/>
  <c r="K334" i="9"/>
  <c r="M334" i="9"/>
  <c r="K39" i="9"/>
  <c r="M39" i="9"/>
  <c r="K391" i="9"/>
  <c r="M391" i="9"/>
  <c r="K180" i="9"/>
  <c r="M180" i="9"/>
  <c r="K118" i="9"/>
  <c r="M118" i="9"/>
  <c r="K161" i="9"/>
  <c r="M161" i="9"/>
  <c r="K280" i="9"/>
  <c r="M280" i="9"/>
  <c r="K179" i="9"/>
  <c r="M179" i="9"/>
  <c r="M107" i="9"/>
  <c r="K304" i="9"/>
  <c r="M304" i="9"/>
  <c r="K300" i="9"/>
  <c r="M300" i="9"/>
  <c r="M75" i="9"/>
  <c r="M34" i="9"/>
  <c r="M396" i="9" s="1"/>
  <c r="M134" i="9"/>
  <c r="M301" i="9"/>
  <c r="M46" i="9"/>
  <c r="M103" i="9"/>
  <c r="M140" i="9"/>
  <c r="M363" i="9"/>
  <c r="M104" i="9"/>
  <c r="K235" i="9"/>
  <c r="M235" i="9"/>
  <c r="K281" i="9"/>
  <c r="M281" i="9"/>
  <c r="K368" i="9"/>
  <c r="M368" i="9"/>
  <c r="K352" i="9"/>
  <c r="M352" i="9"/>
  <c r="K36" i="9"/>
  <c r="M36" i="9"/>
  <c r="K277" i="9"/>
  <c r="M277" i="9"/>
  <c r="K292" i="9"/>
  <c r="M292" i="9"/>
  <c r="K135" i="9"/>
  <c r="M135" i="9"/>
  <c r="K108" i="9"/>
  <c r="M108" i="9"/>
  <c r="K326" i="9"/>
  <c r="M326" i="9"/>
  <c r="K187" i="9"/>
  <c r="M187" i="9"/>
  <c r="G395" i="9"/>
  <c r="L395" i="9"/>
  <c r="M395" i="9"/>
  <c r="P395" i="9"/>
  <c r="R395" i="9"/>
  <c r="S395" i="9"/>
  <c r="Z395" i="9"/>
  <c r="F396" i="9"/>
  <c r="L396" i="9"/>
  <c r="P396" i="9"/>
  <c r="Z396" i="9"/>
  <c r="M397" i="9"/>
  <c r="P397" i="9"/>
  <c r="Z397" i="9"/>
  <c r="G398" i="9"/>
  <c r="M398" i="9"/>
  <c r="P398" i="9"/>
  <c r="Z398" i="9"/>
  <c r="F399" i="9"/>
  <c r="M399" i="9"/>
  <c r="Z399" i="9"/>
  <c r="H400" i="9"/>
  <c r="Z400" i="9"/>
  <c r="H401" i="9"/>
  <c r="Z401" i="9"/>
  <c r="H402" i="9"/>
  <c r="Z402" i="9"/>
  <c r="H403" i="9"/>
  <c r="Z403" i="9"/>
  <c r="H404" i="9"/>
  <c r="Z404" i="9"/>
  <c r="H405" i="9"/>
  <c r="Z405" i="9"/>
  <c r="H406" i="9"/>
  <c r="Z406" i="9"/>
  <c r="H407" i="9"/>
  <c r="Z407" i="9"/>
  <c r="H408" i="9"/>
  <c r="Z408" i="9"/>
  <c r="H409" i="9"/>
  <c r="Z409" i="9"/>
  <c r="H410" i="9"/>
  <c r="Z410" i="9"/>
  <c r="H411" i="9"/>
  <c r="Z411" i="9"/>
  <c r="H412" i="9"/>
  <c r="Z412" i="9"/>
  <c r="H413" i="9"/>
  <c r="Z413" i="9"/>
  <c r="H414" i="9"/>
  <c r="Z414" i="9"/>
  <c r="H415" i="9"/>
  <c r="Z415" i="9"/>
  <c r="H416" i="9"/>
  <c r="Z416" i="9"/>
  <c r="H417" i="9"/>
  <c r="Z417" i="9"/>
  <c r="H418" i="9"/>
  <c r="Z418" i="9"/>
  <c r="H419" i="9"/>
  <c r="Z419" i="9"/>
  <c r="Z420" i="9"/>
  <c r="Z421" i="9"/>
  <c r="Z422" i="9"/>
  <c r="Z423" i="9"/>
  <c r="Z424" i="9"/>
  <c r="Z425" i="9"/>
  <c r="Z426" i="9"/>
  <c r="Z427" i="9"/>
  <c r="Z428" i="9"/>
  <c r="Z429" i="9"/>
  <c r="Z430" i="9"/>
  <c r="Z431" i="9"/>
  <c r="Z432" i="9"/>
  <c r="Z433" i="9"/>
  <c r="Z434" i="9"/>
  <c r="Z435" i="9"/>
  <c r="Z436" i="9"/>
  <c r="Z437" i="9"/>
  <c r="Z438" i="9"/>
  <c r="Z439" i="9"/>
  <c r="Z440" i="9"/>
  <c r="Z441" i="9"/>
  <c r="Z442" i="9"/>
  <c r="Z443" i="9"/>
  <c r="Z444" i="9"/>
  <c r="Z445" i="9"/>
  <c r="Z446" i="9"/>
  <c r="Z447" i="9"/>
  <c r="Z448" i="9"/>
  <c r="Z449" i="9"/>
  <c r="Z450" i="9"/>
  <c r="Z451" i="9"/>
  <c r="Z452" i="9"/>
  <c r="Z453" i="9"/>
  <c r="Z454" i="9"/>
  <c r="Z455" i="9"/>
  <c r="Z456" i="9"/>
  <c r="Z457" i="9"/>
  <c r="Z458" i="9"/>
  <c r="Z459" i="9"/>
  <c r="Z460" i="9"/>
  <c r="Z461" i="9"/>
  <c r="Z462" i="9"/>
  <c r="Z463" i="9"/>
  <c r="Z464" i="9"/>
  <c r="Z465" i="9"/>
  <c r="Z466" i="9"/>
  <c r="C395" i="6" l="1"/>
  <c r="C396" i="6"/>
  <c r="M397" i="2" l="1"/>
  <c r="G398" i="2"/>
  <c r="P398" i="2" l="1"/>
  <c r="Z466" i="2" l="1"/>
  <c r="Z465" i="2"/>
  <c r="Z464" i="2"/>
  <c r="Z463" i="2"/>
  <c r="Z462" i="2"/>
  <c r="Z461" i="2"/>
  <c r="Z460" i="2"/>
  <c r="Z459" i="2"/>
  <c r="Z458" i="2"/>
  <c r="Z457" i="2"/>
  <c r="Z456" i="2"/>
  <c r="Z455" i="2"/>
  <c r="Z454" i="2"/>
  <c r="Z453" i="2"/>
  <c r="Z451" i="2"/>
  <c r="Z452" i="2"/>
  <c r="Z450" i="2"/>
  <c r="Z449" i="2"/>
  <c r="Z448" i="2"/>
  <c r="Z447" i="2"/>
  <c r="Z446" i="2"/>
  <c r="Z445" i="2"/>
  <c r="Z444" i="2"/>
  <c r="Z442" i="2"/>
  <c r="Z443" i="2"/>
  <c r="Z441" i="2"/>
  <c r="Z440" i="2"/>
  <c r="Z439" i="2"/>
  <c r="Z438" i="2"/>
  <c r="Z437" i="2"/>
  <c r="Z436" i="2"/>
  <c r="Z435" i="2"/>
  <c r="Z434" i="2"/>
  <c r="Z433" i="2"/>
  <c r="Z432" i="2"/>
  <c r="Z431" i="2" l="1"/>
  <c r="Z430" i="2"/>
  <c r="Z429" i="2"/>
  <c r="Z428" i="2"/>
  <c r="Z427" i="2"/>
  <c r="Z425" i="2"/>
  <c r="Z426" i="2"/>
  <c r="Z423" i="2"/>
  <c r="Z422" i="2"/>
  <c r="Z421" i="2"/>
  <c r="Z419" i="2"/>
  <c r="Z420" i="2"/>
  <c r="Z418" i="2"/>
  <c r="Z417" i="2"/>
  <c r="Z416" i="2"/>
  <c r="Z415" i="2"/>
  <c r="Z414" i="2"/>
  <c r="Z413" i="2"/>
  <c r="Z412" i="2"/>
  <c r="Z411" i="2"/>
  <c r="Z410" i="2"/>
  <c r="Z407" i="2"/>
  <c r="Z399" i="2"/>
  <c r="Z398" i="2"/>
  <c r="Z397" i="2"/>
  <c r="Z409" i="2"/>
  <c r="Z408" i="2"/>
  <c r="Z406" i="2"/>
  <c r="Z405" i="2"/>
  <c r="Z404" i="2"/>
  <c r="Z403" i="2"/>
  <c r="Z402" i="2"/>
  <c r="F120" i="4" l="1"/>
  <c r="C2" i="4" l="1"/>
  <c r="C3" i="4"/>
  <c r="C4" i="4"/>
  <c r="C5" i="4"/>
  <c r="C6" i="4"/>
  <c r="C11" i="4"/>
  <c r="C12" i="4"/>
  <c r="C13" i="4"/>
  <c r="C14" i="4"/>
  <c r="C15" i="4"/>
  <c r="C16" i="4"/>
  <c r="C17" i="4"/>
  <c r="C18" i="4"/>
  <c r="C20" i="4"/>
  <c r="C21" i="4"/>
  <c r="C22" i="4"/>
  <c r="C24" i="4"/>
  <c r="C25" i="4"/>
  <c r="C26" i="4"/>
  <c r="C28" i="4"/>
  <c r="C30" i="4"/>
  <c r="C31" i="4"/>
  <c r="C32" i="4"/>
  <c r="C33" i="4"/>
  <c r="C34" i="4"/>
  <c r="C35" i="4"/>
  <c r="C38" i="4"/>
  <c r="C40" i="4"/>
  <c r="C41" i="4"/>
  <c r="C42" i="4"/>
  <c r="C43" i="4"/>
  <c r="C44" i="4"/>
  <c r="C45" i="4"/>
  <c r="C46" i="4"/>
  <c r="C51" i="4"/>
  <c r="C52" i="4"/>
  <c r="C53" i="4"/>
  <c r="C54" i="4"/>
  <c r="C55" i="4"/>
  <c r="C56" i="4"/>
  <c r="C57" i="4"/>
  <c r="C58" i="4"/>
  <c r="C60" i="4"/>
  <c r="C62" i="4"/>
  <c r="C63" i="4"/>
  <c r="C64" i="4"/>
  <c r="C65" i="4"/>
  <c r="C67" i="4"/>
  <c r="C68" i="4"/>
  <c r="C69" i="4"/>
  <c r="C70" i="4"/>
  <c r="C71" i="4"/>
  <c r="C74" i="4"/>
  <c r="C75" i="4"/>
  <c r="C76" i="4"/>
  <c r="C77" i="4"/>
  <c r="C78" i="4"/>
  <c r="C79" i="4"/>
  <c r="C80" i="4"/>
  <c r="C82" i="4"/>
  <c r="C83" i="4"/>
  <c r="C84" i="4"/>
  <c r="C85" i="4"/>
  <c r="C93" i="4"/>
  <c r="C95" i="4"/>
  <c r="C106" i="4"/>
  <c r="C107" i="4"/>
  <c r="C108" i="4"/>
  <c r="C109" i="4"/>
  <c r="C110" i="4"/>
  <c r="C111" i="4"/>
  <c r="C113" i="4"/>
  <c r="C114" i="4"/>
  <c r="C115" i="4"/>
  <c r="C116" i="4"/>
  <c r="C117" i="4"/>
  <c r="E117" i="4"/>
  <c r="E116" i="4"/>
  <c r="E115" i="4"/>
  <c r="E114" i="4"/>
  <c r="E113" i="4"/>
  <c r="E111" i="4"/>
  <c r="E110" i="4"/>
  <c r="E109" i="4"/>
  <c r="E108" i="4"/>
  <c r="E107" i="4"/>
  <c r="E106" i="4"/>
  <c r="E104" i="4"/>
  <c r="E103" i="4"/>
  <c r="E102" i="4"/>
  <c r="E101" i="4"/>
  <c r="E100" i="4"/>
  <c r="E99" i="4"/>
  <c r="E98" i="4"/>
  <c r="E97" i="4"/>
  <c r="E96" i="4"/>
  <c r="E95" i="4"/>
  <c r="E93" i="4"/>
  <c r="E92" i="4"/>
  <c r="E85" i="4"/>
  <c r="E84" i="4"/>
  <c r="E83" i="4"/>
  <c r="E82" i="4"/>
  <c r="E80" i="4"/>
  <c r="E79" i="4"/>
  <c r="E78" i="4"/>
  <c r="E77" i="4"/>
  <c r="E76" i="4"/>
  <c r="E75" i="4"/>
  <c r="E74" i="4"/>
  <c r="E71" i="4"/>
  <c r="E70" i="4"/>
  <c r="E69" i="4"/>
  <c r="E68" i="4"/>
  <c r="E67" i="4"/>
  <c r="E65" i="4"/>
  <c r="E64" i="4"/>
  <c r="E63" i="4"/>
  <c r="E62" i="4"/>
  <c r="E60" i="4"/>
  <c r="E58" i="4"/>
  <c r="E57" i="4"/>
  <c r="E56" i="4"/>
  <c r="E55" i="4"/>
  <c r="E54" i="4"/>
  <c r="E53" i="4"/>
  <c r="E52" i="4"/>
  <c r="E51" i="4"/>
  <c r="E49" i="4"/>
  <c r="E48" i="4"/>
  <c r="E46" i="4"/>
  <c r="E45" i="4"/>
  <c r="E44" i="4"/>
  <c r="E43" i="4"/>
  <c r="E42" i="4"/>
  <c r="E41" i="4"/>
  <c r="E40" i="4"/>
  <c r="E38" i="4"/>
  <c r="E35" i="4"/>
  <c r="E34" i="4"/>
  <c r="E33" i="4"/>
  <c r="E32" i="4"/>
  <c r="E31" i="4"/>
  <c r="E30" i="4"/>
  <c r="E28" i="4"/>
  <c r="E26" i="4"/>
  <c r="E25" i="4"/>
  <c r="E24" i="4"/>
  <c r="E22" i="4"/>
  <c r="E21" i="4"/>
  <c r="E20" i="4"/>
  <c r="E18" i="4"/>
  <c r="E17" i="4"/>
  <c r="E16" i="4"/>
  <c r="E15" i="4"/>
  <c r="E14" i="4"/>
  <c r="E13" i="4"/>
  <c r="E12" i="4"/>
  <c r="E11" i="4"/>
  <c r="E6" i="4"/>
  <c r="E5" i="4"/>
  <c r="E4" i="4"/>
  <c r="E3" i="4"/>
  <c r="E2" i="4"/>
  <c r="M2" i="2" l="1"/>
  <c r="L396" i="2" l="1"/>
  <c r="L395" i="2"/>
  <c r="P397" i="2" l="1"/>
  <c r="P396" i="2"/>
  <c r="P395" i="2"/>
  <c r="H400" i="2"/>
  <c r="H401" i="2"/>
  <c r="R395" i="2" l="1"/>
  <c r="S395" i="2"/>
  <c r="Z395" i="2"/>
  <c r="Z400" i="2" l="1"/>
  <c r="Z401" i="2"/>
  <c r="Z396" i="2"/>
  <c r="Z424" i="2" s="1"/>
  <c r="K2" i="2" l="1"/>
  <c r="K379" i="2"/>
  <c r="K375" i="2"/>
  <c r="K374" i="2"/>
  <c r="K369" i="2"/>
  <c r="K363" i="2"/>
  <c r="K351" i="2"/>
  <c r="K350" i="2"/>
  <c r="K341" i="2"/>
  <c r="K336" i="2"/>
  <c r="K335" i="2"/>
  <c r="K332" i="2"/>
  <c r="K297" i="2"/>
  <c r="K295" i="2"/>
  <c r="K265" i="2"/>
  <c r="K260" i="2"/>
  <c r="K254" i="2"/>
  <c r="K252" i="2"/>
  <c r="K245" i="2"/>
  <c r="K242" i="2"/>
  <c r="K235" i="2"/>
  <c r="K230" i="2"/>
  <c r="K226" i="2"/>
  <c r="K221" i="2"/>
  <c r="K218" i="2"/>
  <c r="K209" i="2"/>
  <c r="K207" i="2"/>
  <c r="K204" i="2"/>
  <c r="K201" i="2"/>
  <c r="K195" i="2"/>
  <c r="K180" i="2"/>
  <c r="K179" i="2"/>
  <c r="K176" i="2"/>
  <c r="K173" i="2"/>
  <c r="K168" i="2"/>
  <c r="K166" i="2"/>
  <c r="K161" i="2"/>
  <c r="K159" i="2"/>
  <c r="K157" i="2"/>
  <c r="K152" i="2"/>
  <c r="K147" i="2"/>
  <c r="K143" i="2"/>
  <c r="K140" i="2"/>
  <c r="F396" i="2"/>
  <c r="F399" i="2" s="1"/>
  <c r="G395" i="2"/>
  <c r="M379" i="2"/>
  <c r="M375" i="2"/>
  <c r="M374" i="2"/>
  <c r="M369" i="2"/>
  <c r="M363" i="2"/>
  <c r="M351" i="2"/>
  <c r="M350" i="2"/>
  <c r="M341" i="2"/>
  <c r="M336" i="2"/>
  <c r="M335" i="2"/>
  <c r="M332" i="2"/>
  <c r="M319" i="2"/>
  <c r="M316" i="2"/>
  <c r="M315" i="2"/>
  <c r="M313" i="2"/>
  <c r="M309" i="2"/>
  <c r="M307" i="2"/>
  <c r="M305" i="2"/>
  <c r="M304" i="2"/>
  <c r="M301" i="2"/>
  <c r="M297" i="2"/>
  <c r="M295" i="2"/>
  <c r="M284" i="2"/>
  <c r="M265" i="2"/>
  <c r="M260" i="2"/>
  <c r="M254" i="2"/>
  <c r="M252" i="2"/>
  <c r="M245" i="2"/>
  <c r="M242" i="2"/>
  <c r="M235" i="2"/>
  <c r="M230" i="2"/>
  <c r="M226" i="2"/>
  <c r="M221" i="2"/>
  <c r="M218" i="2"/>
  <c r="M209" i="2"/>
  <c r="M207" i="2"/>
  <c r="M204" i="2"/>
  <c r="M201" i="2"/>
  <c r="M195" i="2" l="1"/>
  <c r="M180" i="2"/>
  <c r="M179" i="2"/>
  <c r="M176" i="2"/>
  <c r="M173" i="2"/>
  <c r="M168" i="2"/>
  <c r="M166" i="2"/>
  <c r="M161" i="2"/>
  <c r="M159" i="2"/>
  <c r="M157" i="2"/>
  <c r="M152" i="2"/>
  <c r="M147" i="2"/>
  <c r="M143" i="2"/>
  <c r="M140" i="2"/>
  <c r="M138" i="2"/>
  <c r="M133" i="2"/>
  <c r="M131" i="2"/>
  <c r="M130" i="2"/>
  <c r="M125" i="2"/>
  <c r="M124" i="2"/>
  <c r="M121" i="2"/>
  <c r="M120" i="2"/>
  <c r="M118" i="2"/>
  <c r="M113" i="2"/>
  <c r="M106" i="2"/>
  <c r="M103" i="2"/>
  <c r="M100" i="2"/>
  <c r="M99" i="2"/>
  <c r="M97" i="2"/>
  <c r="M95" i="2"/>
  <c r="M91" i="2"/>
  <c r="M85" i="2"/>
  <c r="M73" i="2"/>
  <c r="M67" i="2"/>
  <c r="M64" i="2"/>
  <c r="K131" i="2"/>
  <c r="K130" i="2"/>
  <c r="K125" i="2"/>
  <c r="K124" i="2"/>
  <c r="K121" i="2"/>
  <c r="K120" i="2"/>
  <c r="K118" i="2"/>
  <c r="K113" i="2"/>
  <c r="K106" i="2"/>
  <c r="K103" i="2"/>
  <c r="K100" i="2"/>
  <c r="K99" i="2"/>
  <c r="K97" i="2"/>
  <c r="K95" i="2"/>
  <c r="K91" i="2"/>
  <c r="K85" i="2"/>
  <c r="K73" i="2"/>
  <c r="K67" i="2"/>
  <c r="K64" i="2"/>
  <c r="K62" i="2"/>
  <c r="K57" i="2"/>
  <c r="K39" i="2"/>
  <c r="K37" i="2"/>
  <c r="K36" i="2"/>
  <c r="K35" i="2"/>
  <c r="K34" i="2"/>
  <c r="K29" i="2"/>
  <c r="K30" i="2"/>
  <c r="K27" i="2"/>
  <c r="K14" i="2"/>
  <c r="K13" i="2"/>
  <c r="K4" i="2"/>
  <c r="K3" i="2"/>
  <c r="M62" i="2"/>
  <c r="M57" i="2"/>
  <c r="M39" i="2"/>
  <c r="M37" i="2"/>
  <c r="M36" i="2"/>
  <c r="M35" i="2"/>
  <c r="M34" i="2"/>
  <c r="M30" i="2"/>
  <c r="M29" i="2"/>
  <c r="M27" i="2"/>
  <c r="M4" i="2"/>
  <c r="M14" i="2"/>
  <c r="M13" i="2"/>
  <c r="M3" i="2"/>
  <c r="M395" i="2"/>
  <c r="H419" i="2"/>
  <c r="H418" i="2"/>
  <c r="H417" i="2"/>
  <c r="H416" i="2"/>
  <c r="H415" i="2"/>
  <c r="H414" i="2"/>
  <c r="H413" i="2"/>
  <c r="H412" i="2"/>
  <c r="H411" i="2"/>
  <c r="H410" i="2"/>
  <c r="H409" i="2"/>
  <c r="H408" i="2"/>
  <c r="H407" i="2"/>
  <c r="H406" i="2"/>
  <c r="H405" i="2"/>
  <c r="H402" i="2"/>
  <c r="H403" i="2"/>
  <c r="H404" i="2"/>
  <c r="M396" i="2" l="1"/>
  <c r="M399" i="2"/>
  <c r="M398" i="2"/>
  <c r="AW128" i="1"/>
  <c r="AW98" i="1"/>
  <c r="AW48" i="1"/>
  <c r="AW822" i="1" l="1"/>
  <c r="AW132" i="1"/>
  <c r="AW355" i="1"/>
  <c r="AW237" i="1"/>
  <c r="AW972" i="1"/>
  <c r="AW309" i="1"/>
  <c r="AW393" i="1"/>
  <c r="AW711" i="1"/>
  <c r="AW577" i="1"/>
  <c r="AW475" i="1"/>
  <c r="AW202" i="1"/>
  <c r="AW422" i="1"/>
  <c r="AW381" i="1"/>
  <c r="AW670" i="1"/>
  <c r="AW872" i="1"/>
  <c r="AW68" i="1"/>
  <c r="AW476" i="1"/>
  <c r="AW238" i="1"/>
  <c r="AW671" i="1"/>
  <c r="AW672" i="1"/>
  <c r="AW1012" i="1"/>
  <c r="AW69" i="1"/>
  <c r="AW934" i="1"/>
  <c r="AW229" i="1"/>
  <c r="AW757" i="1"/>
  <c r="AW873" i="1"/>
  <c r="AW935" i="1"/>
  <c r="AW625" i="1"/>
  <c r="AW823" i="1"/>
  <c r="AW320" i="1"/>
  <c r="AW107" i="1"/>
  <c r="AW321" i="1"/>
  <c r="AW1013" i="1"/>
  <c r="AW225" i="1"/>
  <c r="AW452" i="1"/>
  <c r="AW453" i="1"/>
  <c r="AW556" i="1"/>
  <c r="AW376" i="1"/>
  <c r="AW454" i="1"/>
  <c r="AW394" i="1"/>
  <c r="AW794" i="1"/>
  <c r="AW477" i="1"/>
  <c r="AW651" i="1"/>
  <c r="AW61" i="1"/>
  <c r="AW249" i="1"/>
  <c r="AW115" i="1"/>
  <c r="AW303" i="1"/>
  <c r="AW182" i="1"/>
  <c r="AW55" i="1"/>
  <c r="AW590" i="1"/>
  <c r="AW366" i="1"/>
  <c r="AW824" i="1"/>
  <c r="AW673" i="1"/>
  <c r="AW230" i="1"/>
  <c r="AW652" i="1"/>
  <c r="AW332" i="1"/>
  <c r="AW492" i="1"/>
  <c r="AW557" i="1"/>
  <c r="AW74" i="1"/>
  <c r="AW455" i="1"/>
  <c r="AW464" i="1"/>
  <c r="AW626" i="1"/>
  <c r="AW367" i="1"/>
  <c r="AW409" i="1"/>
  <c r="AW423" i="1"/>
  <c r="AW231" i="1"/>
  <c r="AW693" i="1"/>
  <c r="AW267" i="1"/>
  <c r="AW795" i="1"/>
  <c r="AW424" i="1"/>
  <c r="AW874" i="1"/>
  <c r="AW875" i="1"/>
  <c r="AW712" i="1"/>
  <c r="AW973" i="1"/>
  <c r="AW902" i="1"/>
  <c r="AW440" i="1"/>
  <c r="AW506" i="1"/>
  <c r="AW825" i="1"/>
  <c r="AW974" i="1"/>
  <c r="AW975" i="1"/>
  <c r="AW174" i="1"/>
  <c r="AW936" i="1"/>
  <c r="AW796" i="1"/>
  <c r="AW1014" i="1"/>
  <c r="AW826" i="1"/>
  <c r="AW976" i="1"/>
  <c r="AW876" i="1"/>
  <c r="AW377" i="1"/>
  <c r="AW304" i="1"/>
  <c r="AW478" i="1"/>
  <c r="AW262" i="1"/>
  <c r="AW89" i="1"/>
  <c r="AW45" i="1"/>
  <c r="AW165" i="1"/>
  <c r="AW275" i="1"/>
  <c r="AW39" i="1"/>
  <c r="AW145" i="1"/>
  <c r="AW344" i="1"/>
  <c r="AW153" i="1"/>
  <c r="AW382" i="1"/>
  <c r="AW479" i="1"/>
  <c r="AW215" i="1"/>
  <c r="AW383" i="1"/>
  <c r="AW752" i="1"/>
  <c r="AW310" i="1"/>
  <c r="AW93" i="1"/>
  <c r="AW713" i="1"/>
  <c r="AW208" i="1"/>
  <c r="AW734" i="1"/>
  <c r="AW276" i="1"/>
  <c r="AW146" i="1"/>
  <c r="AW520" i="1"/>
  <c r="AW105" i="1"/>
  <c r="AW189" i="1"/>
  <c r="AW139" i="1"/>
  <c r="AW277" i="1"/>
  <c r="AW239" i="1"/>
  <c r="AW263" i="1"/>
  <c r="AW465" i="1"/>
  <c r="AW848" i="1"/>
  <c r="AW122" i="1"/>
  <c r="AW311" i="1"/>
  <c r="AW159" i="1"/>
  <c r="AW609" i="1"/>
  <c r="AW521" i="1"/>
  <c r="AW179" i="1"/>
  <c r="AW168" i="1"/>
  <c r="AW758" i="1"/>
  <c r="AW759" i="1"/>
  <c r="AW933" i="1"/>
  <c r="AW797" i="1"/>
  <c r="AW116" i="1"/>
  <c r="AW522" i="1"/>
  <c r="AW154" i="1"/>
  <c r="AW268" i="1"/>
  <c r="AW827" i="1"/>
  <c r="AW294" i="1"/>
  <c r="AW333" i="1"/>
  <c r="AW558" i="1"/>
  <c r="AW66" i="1"/>
  <c r="AW312" i="1"/>
  <c r="AW735" i="1"/>
  <c r="AW653" i="1"/>
  <c r="AW578" i="1"/>
  <c r="AW828" i="1"/>
  <c r="AW849" i="1"/>
  <c r="AW559" i="1"/>
  <c r="AW198" i="1"/>
  <c r="AW523" i="1"/>
  <c r="AW903" i="1"/>
  <c r="AW345" i="1"/>
  <c r="AW507" i="1"/>
  <c r="AW209" i="1"/>
  <c r="AW346" i="1"/>
  <c r="AW322" i="1"/>
  <c r="AW441" i="1"/>
  <c r="AW654" i="1"/>
  <c r="AW798" i="1"/>
  <c r="AW347" i="1"/>
  <c r="AW508" i="1"/>
  <c r="AW360" i="1"/>
  <c r="AW877" i="1"/>
  <c r="AW480" i="1"/>
  <c r="AW674" i="1"/>
  <c r="AW244" i="1"/>
  <c r="AW878" i="1"/>
  <c r="AW425" i="1"/>
  <c r="AW493" i="1"/>
  <c r="AW694" i="1"/>
  <c r="AW52" i="1"/>
  <c r="AW695" i="1"/>
  <c r="AW879" i="1"/>
  <c r="AW937" i="1"/>
  <c r="AW627" i="1"/>
  <c r="AW378" i="1"/>
  <c r="AW295" i="1"/>
  <c r="AW64" i="1"/>
  <c r="AW216" i="1"/>
  <c r="AW675" i="1"/>
  <c r="AW760" i="1"/>
  <c r="AW395" i="1"/>
  <c r="AW829" i="1"/>
  <c r="AW610" i="1"/>
  <c r="AW850" i="1"/>
  <c r="AW799" i="1"/>
  <c r="AW977" i="1"/>
  <c r="AW880" i="1"/>
  <c r="AW140" i="1"/>
  <c r="AW35" i="1"/>
  <c r="AW264" i="1"/>
  <c r="AW696" i="1"/>
  <c r="AW611" i="1"/>
  <c r="AW1015" i="1"/>
  <c r="AW21" i="1"/>
  <c r="AW257" i="1"/>
  <c r="AW384" i="1"/>
  <c r="AW676" i="1"/>
  <c r="AW94" i="1"/>
  <c r="AW591" i="1"/>
  <c r="AW1016" i="1"/>
  <c r="AW126" i="1"/>
  <c r="AW396" i="1"/>
  <c r="AW560" i="1"/>
  <c r="AW32" i="1"/>
  <c r="AW628" i="1"/>
  <c r="AW481" i="1"/>
  <c r="AW761" i="1"/>
  <c r="AW881" i="1"/>
  <c r="AW1017" i="1"/>
  <c r="AW524" i="1"/>
  <c r="AW592" i="1"/>
  <c r="AW938" i="1"/>
  <c r="AW1018" i="1"/>
  <c r="AW939" i="1"/>
  <c r="AW31" i="1"/>
  <c r="AW882" i="1"/>
  <c r="AW258" i="1"/>
  <c r="AW940" i="1"/>
  <c r="AW830" i="1"/>
  <c r="AW525" i="1"/>
  <c r="AW904" i="1"/>
  <c r="AW1019" i="1"/>
  <c r="AW629" i="1"/>
  <c r="AW1020" i="1"/>
  <c r="AW1021" i="1"/>
  <c r="AW800" i="1"/>
  <c r="AW272" i="1"/>
  <c r="AW801" i="1"/>
  <c r="AW802" i="1"/>
  <c r="AW612" i="1"/>
  <c r="AW95" i="1"/>
  <c r="AW284" i="1"/>
  <c r="AW313" i="1"/>
  <c r="AW265" i="1"/>
  <c r="AW539" i="1"/>
  <c r="AW655" i="1"/>
  <c r="AW613" i="1"/>
  <c r="AW356" i="1"/>
  <c r="AW191" i="1"/>
  <c r="AW334" i="1"/>
  <c r="AW978" i="1"/>
  <c r="AW851" i="1"/>
  <c r="AW561" i="1"/>
  <c r="AW482" i="1"/>
  <c r="AW442" i="1"/>
  <c r="AW941" i="1"/>
  <c r="AW942" i="1"/>
  <c r="AW943" i="1"/>
  <c r="AW831" i="1"/>
  <c r="AW593" i="1"/>
  <c r="AW180" i="1"/>
  <c r="AW852" i="1"/>
  <c r="AW594" i="1"/>
  <c r="AW762" i="1"/>
  <c r="AW905" i="1"/>
  <c r="AW906" i="1"/>
  <c r="AW226" i="1"/>
  <c r="AW714" i="1"/>
  <c r="AW466" i="1"/>
  <c r="AW853" i="1"/>
  <c r="AW883" i="1"/>
  <c r="AW509" i="1"/>
  <c r="AW219" i="1"/>
  <c r="AW510" i="1"/>
  <c r="AW614" i="1"/>
  <c r="AW907" i="1"/>
  <c r="AW715" i="1"/>
  <c r="AW12" i="1"/>
  <c r="AW175" i="1"/>
  <c r="AW443" i="1"/>
  <c r="AW615" i="1"/>
  <c r="AW220" i="1"/>
  <c r="AW832" i="1"/>
  <c r="AW357" i="1"/>
  <c r="AW677" i="1"/>
  <c r="AW1022" i="1"/>
  <c r="AW358" i="1"/>
  <c r="AW23" i="1"/>
  <c r="AW123" i="1"/>
  <c r="AW285" i="1"/>
  <c r="AW763" i="1"/>
  <c r="AW240" i="1"/>
  <c r="AW678" i="1"/>
  <c r="AW716" i="1"/>
  <c r="AW803" i="1"/>
  <c r="AW526" i="1"/>
  <c r="AW884" i="1"/>
  <c r="AW155" i="1"/>
  <c r="AW595" i="1"/>
  <c r="AW368" i="1"/>
  <c r="AW656" i="1"/>
  <c r="AW305" i="1"/>
  <c r="AW736" i="1"/>
  <c r="AW737" i="1"/>
  <c r="AW314" i="1"/>
  <c r="AW596" i="1"/>
  <c r="AW147" i="1"/>
  <c r="AW630" i="1"/>
  <c r="AW210" i="1"/>
  <c r="AW494" i="1"/>
  <c r="AW511" i="1"/>
  <c r="AW616" i="1"/>
  <c r="AW717" i="1"/>
  <c r="AW190" i="1"/>
  <c r="AW697" i="1"/>
  <c r="AW631" i="1"/>
  <c r="AW269" i="1"/>
  <c r="AW495" i="1"/>
  <c r="AW579" i="1"/>
  <c r="AW385" i="1"/>
  <c r="AW632" i="1"/>
  <c r="AW679" i="1"/>
  <c r="AW764" i="1"/>
  <c r="AW75" i="1"/>
  <c r="AW738" i="1"/>
  <c r="AW156" i="1"/>
  <c r="AW680" i="1"/>
  <c r="AW483" i="1"/>
  <c r="AW17" i="1"/>
  <c r="AW149" i="1"/>
  <c r="AW245" i="1"/>
  <c r="AW253" i="1"/>
  <c r="AW259" i="1"/>
  <c r="AW150" i="1"/>
  <c r="AW148" i="1"/>
  <c r="AW335" i="1"/>
  <c r="AW633" i="1"/>
  <c r="AW944" i="1"/>
  <c r="AW657" i="1"/>
  <c r="AW718" i="1"/>
  <c r="AW120" i="1"/>
  <c r="AW512" i="1"/>
  <c r="AW908" i="1"/>
  <c r="AW369" i="1"/>
  <c r="AW739" i="1"/>
  <c r="AW513" i="1"/>
  <c r="AW160" i="1"/>
  <c r="AW909" i="1"/>
  <c r="AW765" i="1"/>
  <c r="AW496" i="1"/>
  <c r="AW945" i="1"/>
  <c r="AW129" i="1"/>
  <c r="AW658" i="1"/>
  <c r="AW49" i="1"/>
  <c r="AW141" i="1"/>
  <c r="AW386" i="1"/>
  <c r="AW885" i="1"/>
  <c r="AW854" i="1"/>
  <c r="AW855" i="1"/>
  <c r="AW1023" i="1"/>
  <c r="AW979" i="1"/>
  <c r="AW110" i="1"/>
  <c r="AW114" i="1"/>
  <c r="AW856" i="1"/>
  <c r="AW925" i="1"/>
  <c r="AW634" i="1"/>
  <c r="AW278" i="1"/>
  <c r="AW597" i="1"/>
  <c r="AW467" i="1"/>
  <c r="AW232" i="1"/>
  <c r="AW336" i="1"/>
  <c r="AW260" i="1"/>
  <c r="AW30" i="1"/>
  <c r="AW112" i="1"/>
  <c r="AW681" i="1"/>
  <c r="AW857" i="1"/>
  <c r="AW410" i="1"/>
  <c r="AW993" i="1"/>
  <c r="AW963" i="1"/>
  <c r="AW286" i="1"/>
  <c r="AW296" i="1"/>
  <c r="AW426" i="1"/>
  <c r="AW444" i="1"/>
  <c r="AW71" i="1"/>
  <c r="AW172" i="1"/>
  <c r="AW635" i="1"/>
  <c r="AW910" i="1"/>
  <c r="AW497" i="1"/>
  <c r="AW134" i="1"/>
  <c r="AW323" i="1"/>
  <c r="AW682" i="1"/>
  <c r="AW683" i="1"/>
  <c r="AW719" i="1"/>
  <c r="AW397" i="1"/>
  <c r="AW270" i="1"/>
  <c r="AW911" i="1"/>
  <c r="AW912" i="1"/>
  <c r="AW540" i="1"/>
  <c r="AW411" i="1"/>
  <c r="AW361" i="1"/>
  <c r="AW348" i="1"/>
  <c r="AW221" i="1"/>
  <c r="AW133" i="1"/>
  <c r="AW130" i="1"/>
  <c r="AW81" i="1"/>
  <c r="AW362" i="1"/>
  <c r="AW398" i="1"/>
  <c r="AW427" i="1"/>
  <c r="AW514" i="1"/>
  <c r="AW370" i="1"/>
  <c r="AW142" i="1"/>
  <c r="AW659" i="1"/>
  <c r="AW91" i="1"/>
  <c r="AW498" i="1"/>
  <c r="AW598" i="1"/>
  <c r="AW636" i="1"/>
  <c r="AW127" i="1"/>
  <c r="AW740" i="1"/>
  <c r="AW946" i="1"/>
  <c r="AW37" i="1"/>
  <c r="AW766" i="1"/>
  <c r="AW515" i="1"/>
  <c r="AW15" i="1"/>
  <c r="AW24" i="1"/>
  <c r="AW428" i="1"/>
  <c r="AW858" i="1"/>
  <c r="AW371" i="1"/>
  <c r="AW306" i="1"/>
  <c r="AW767" i="1"/>
  <c r="AW1024" i="1"/>
  <c r="AW980" i="1"/>
  <c r="AW768" i="1"/>
  <c r="AW886" i="1"/>
  <c r="AW859" i="1"/>
  <c r="AW562" i="1"/>
  <c r="AW599" i="1"/>
  <c r="AW315" i="1"/>
  <c r="AW324" i="1"/>
  <c r="AW118" i="1"/>
  <c r="AW399" i="1"/>
  <c r="AW125" i="1"/>
  <c r="AW83" i="1"/>
  <c r="AW684" i="1"/>
  <c r="AW412" i="1"/>
  <c r="AW195" i="1"/>
  <c r="AW947" i="1"/>
  <c r="AW887" i="1"/>
  <c r="AW769" i="1"/>
  <c r="AW804" i="1"/>
  <c r="AW833" i="1"/>
  <c r="AW1025" i="1"/>
  <c r="AW981" i="1"/>
  <c r="AW834" i="1"/>
  <c r="AW948" i="1"/>
  <c r="AW1026" i="1"/>
  <c r="AW860" i="1"/>
  <c r="AW949" i="1"/>
  <c r="AW1027" i="1"/>
  <c r="AW913" i="1"/>
  <c r="AW741" i="1"/>
  <c r="AW835" i="1"/>
  <c r="AW836" i="1"/>
  <c r="AW770" i="1"/>
  <c r="AW563" i="1"/>
  <c r="AW580" i="1"/>
  <c r="AW108" i="1"/>
  <c r="AW837" i="1"/>
  <c r="AW85" i="1"/>
  <c r="AW914" i="1"/>
  <c r="AW564" i="1"/>
  <c r="AW379" i="1"/>
  <c r="AW273" i="1"/>
  <c r="AW461" i="1"/>
  <c r="AW28" i="1"/>
  <c r="AW771" i="1"/>
  <c r="AW698" i="1"/>
  <c r="AW86" i="1"/>
  <c r="AW1028" i="1"/>
  <c r="AW1029" i="1"/>
  <c r="AW80" i="1"/>
  <c r="AW685" i="1"/>
  <c r="AW445" i="1"/>
  <c r="AW861" i="1"/>
  <c r="AW8" i="1"/>
  <c r="AW5" i="1"/>
  <c r="AW11" i="1"/>
  <c r="AW59" i="1"/>
  <c r="AW337" i="1"/>
  <c r="AW143" i="1"/>
  <c r="AW484" i="1"/>
  <c r="AW100" i="1"/>
  <c r="AW34" i="1"/>
  <c r="AW254" i="1"/>
  <c r="AW699" i="1"/>
  <c r="AW527" i="1"/>
  <c r="AW637" i="1"/>
  <c r="AW38" i="1"/>
  <c r="AW151" i="1"/>
  <c r="AW211" i="1"/>
  <c r="AW720" i="1"/>
  <c r="AW233" i="1"/>
  <c r="AW805" i="1"/>
  <c r="AW77" i="1"/>
  <c r="AW541" i="1"/>
  <c r="AW325" i="1"/>
  <c r="AW518" i="1"/>
  <c r="AW161" i="1"/>
  <c r="AW638" i="1"/>
  <c r="AW197" i="1"/>
  <c r="AW429" i="1"/>
  <c r="AW468" i="1"/>
  <c r="AW20" i="1"/>
  <c r="AW700" i="1"/>
  <c r="AW192" i="1"/>
  <c r="AW430" i="1"/>
  <c r="AW261" i="1"/>
  <c r="AW199" i="1"/>
  <c r="AW287" i="1"/>
  <c r="AW1030" i="1"/>
  <c r="AW721" i="1"/>
  <c r="AW982" i="1"/>
  <c r="AW1031" i="1"/>
  <c r="AW565" i="1"/>
  <c r="AW566" i="1"/>
  <c r="AW950" i="1"/>
  <c r="AW47" i="1"/>
  <c r="AW227" i="1"/>
  <c r="AW772" i="1"/>
  <c r="AW222" i="1"/>
  <c r="AW581" i="1"/>
  <c r="AW326" i="1"/>
  <c r="AW499" i="1"/>
  <c r="AW500" i="1"/>
  <c r="AW501" i="1"/>
  <c r="AW516" i="1"/>
  <c r="AW297" i="1"/>
  <c r="AW983" i="1"/>
  <c r="AW502" i="1"/>
  <c r="AW431" i="1"/>
  <c r="AW600" i="1"/>
  <c r="AW387" i="1"/>
  <c r="AW686" i="1"/>
  <c r="AW288" i="1"/>
  <c r="AW217" i="1"/>
  <c r="AW327" i="1"/>
  <c r="AW742" i="1"/>
  <c r="AW6" i="1"/>
  <c r="AW4" i="1"/>
  <c r="AW469" i="1"/>
  <c r="AW951" i="1"/>
  <c r="AW255" i="1"/>
  <c r="AW701" i="1"/>
  <c r="AW470" i="1"/>
  <c r="AW601" i="1"/>
  <c r="AW456" i="1"/>
  <c r="AW687" i="1"/>
  <c r="AW457" i="1"/>
  <c r="AW702" i="1"/>
  <c r="AW22" i="1"/>
  <c r="AW517" i="1"/>
  <c r="AW952" i="1"/>
  <c r="AW888" i="1"/>
  <c r="AW485" i="1"/>
  <c r="AW806" i="1"/>
  <c r="AW743" i="1"/>
  <c r="AW542" i="1"/>
  <c r="AW223" i="1"/>
  <c r="AW773" i="1"/>
  <c r="AW862" i="1"/>
  <c r="AW582" i="1"/>
  <c r="AW660" i="1"/>
  <c r="AW241" i="1"/>
  <c r="AW503" i="1"/>
  <c r="AW162" i="1"/>
  <c r="AW194" i="1"/>
  <c r="AW543" i="1"/>
  <c r="AW109" i="1"/>
  <c r="AW639" i="1"/>
  <c r="AW953" i="1"/>
  <c r="AW703" i="1"/>
  <c r="AW544" i="1"/>
  <c r="AW915" i="1"/>
  <c r="AW774" i="1"/>
  <c r="AW807" i="1"/>
  <c r="AW486" i="1"/>
  <c r="AW863" i="1"/>
  <c r="AW775" i="1"/>
  <c r="AW413" i="1"/>
  <c r="AW722" i="1"/>
  <c r="AW776" i="1"/>
  <c r="AW661" i="1"/>
  <c r="AW688" i="1"/>
  <c r="AW234" i="1"/>
  <c r="AW808" i="1"/>
  <c r="AW723" i="1"/>
  <c r="AW640" i="1"/>
  <c r="AW487" i="1"/>
  <c r="AW338" i="1"/>
  <c r="AW316" i="1"/>
  <c r="AW212" i="1"/>
  <c r="AW602" i="1"/>
  <c r="AW777" i="1"/>
  <c r="AW163" i="1"/>
  <c r="AW567" i="1"/>
  <c r="AW274" i="1"/>
  <c r="AW603" i="1"/>
  <c r="AW568" i="1"/>
  <c r="AW131" i="1"/>
  <c r="AW388" i="1"/>
  <c r="AW545" i="1"/>
  <c r="AW504" i="1"/>
  <c r="AW724" i="1"/>
  <c r="AW546" i="1"/>
  <c r="AW349" i="1"/>
  <c r="AW725" i="1"/>
  <c r="AW400" i="1"/>
  <c r="AW196" i="1"/>
  <c r="AW471" i="1"/>
  <c r="AW113" i="1"/>
  <c r="AW317" i="1"/>
  <c r="AW662" i="1"/>
  <c r="AW583" i="1"/>
  <c r="AW235" i="1"/>
  <c r="AW809" i="1"/>
  <c r="AW372" i="1"/>
  <c r="AW916" i="1"/>
  <c r="AW41" i="1"/>
  <c r="AW458" i="1"/>
  <c r="AW350" i="1"/>
  <c r="AW289" i="1"/>
  <c r="AW663" i="1"/>
  <c r="AW689" i="1"/>
  <c r="AW778" i="1"/>
  <c r="AW838" i="1"/>
  <c r="AW810" i="1"/>
  <c r="AW1032" i="1"/>
  <c r="AW984" i="1"/>
  <c r="AW389" i="1"/>
  <c r="AW889" i="1"/>
  <c r="AW954" i="1"/>
  <c r="AW1033" i="1"/>
  <c r="AW917" i="1"/>
  <c r="AW726" i="1"/>
  <c r="AW839" i="1"/>
  <c r="AW200" i="1"/>
  <c r="AW328" i="1"/>
  <c r="AW121" i="1"/>
  <c r="AW87" i="1"/>
  <c r="AW188" i="1"/>
  <c r="AW96" i="1"/>
  <c r="AW528" i="1"/>
  <c r="AW7" i="1"/>
  <c r="AW16" i="1"/>
  <c r="AW10" i="1"/>
  <c r="AW54" i="1"/>
  <c r="AW318" i="1"/>
  <c r="AW2" i="1"/>
  <c r="AW40" i="1"/>
  <c r="AW351" i="1"/>
  <c r="AW569" i="1"/>
  <c r="AW65" i="1"/>
  <c r="AW242" i="1"/>
  <c r="AW279" i="1"/>
  <c r="AW106" i="1"/>
  <c r="AW29" i="1"/>
  <c r="AW152" i="1"/>
  <c r="AW73" i="1"/>
  <c r="AW173" i="1"/>
  <c r="AW727" i="1"/>
  <c r="AW955" i="1"/>
  <c r="AW1034" i="1"/>
  <c r="AW25" i="1"/>
  <c r="AW144" i="1"/>
  <c r="AW373" i="1"/>
  <c r="AW811" i="1"/>
  <c r="AW779" i="1"/>
  <c r="AW459" i="1"/>
  <c r="AW243" i="1"/>
  <c r="AW250" i="1"/>
  <c r="AW864" i="1"/>
  <c r="AW547" i="1"/>
  <c r="AW529" i="1"/>
  <c r="AW90" i="1"/>
  <c r="AW604" i="1"/>
  <c r="AW56" i="1"/>
  <c r="AW280" i="1"/>
  <c r="AW298" i="1"/>
  <c r="AW390" i="1"/>
  <c r="AW840" i="1"/>
  <c r="AW339" i="1"/>
  <c r="AW548" i="1"/>
  <c r="AW102" i="1"/>
  <c r="AW251" i="1"/>
  <c r="AW664" i="1"/>
  <c r="AW665" i="1"/>
  <c r="AW181" i="1"/>
  <c r="AW605" i="1"/>
  <c r="AW290" i="1"/>
  <c r="AW666" i="1"/>
  <c r="AW549" i="1"/>
  <c r="AW391" i="1"/>
  <c r="AW728" i="1"/>
  <c r="AW841" i="1"/>
  <c r="AW462" i="1"/>
  <c r="AW27" i="1"/>
  <c r="AW117" i="1"/>
  <c r="AW812" i="1"/>
  <c r="AW446" i="1"/>
  <c r="AW530" i="1"/>
  <c r="AW99" i="1"/>
  <c r="AW252" i="1"/>
  <c r="AW307" i="1"/>
  <c r="AW472" i="1"/>
  <c r="AW704" i="1"/>
  <c r="AW218" i="1"/>
  <c r="AW291" i="1"/>
  <c r="AW744" i="1"/>
  <c r="AW67" i="1"/>
  <c r="AW170" i="1"/>
  <c r="AW157" i="1"/>
  <c r="AW531" i="1"/>
  <c r="AW705" i="1"/>
  <c r="AW570" i="1"/>
  <c r="AW584" i="1"/>
  <c r="AW865" i="1"/>
  <c r="AW1035" i="1"/>
  <c r="AW918" i="1"/>
  <c r="AW1036" i="1"/>
  <c r="AW956" i="1"/>
  <c r="AW532" i="1"/>
  <c r="AW571" i="1"/>
  <c r="AW641" i="1"/>
  <c r="AW447" i="1"/>
  <c r="AW166" i="1"/>
  <c r="AW281" i="1"/>
  <c r="AW111" i="1"/>
  <c r="AW58" i="1"/>
  <c r="AW624" i="1"/>
  <c r="AW460" i="1"/>
  <c r="AW550" i="1"/>
  <c r="AW171" i="1"/>
  <c r="AW866" i="1"/>
  <c r="AW414" i="1"/>
  <c r="AW745" i="1"/>
  <c r="AW374" i="1"/>
  <c r="AW746" i="1"/>
  <c r="AW585" i="1"/>
  <c r="AW551" i="1"/>
  <c r="AW448" i="1"/>
  <c r="AW957" i="1"/>
  <c r="AW919" i="1"/>
  <c r="AW617" i="1"/>
  <c r="AW867" i="1"/>
  <c r="AW868" i="1"/>
  <c r="AW329" i="1"/>
  <c r="AW813" i="1"/>
  <c r="AW606" i="1"/>
  <c r="AW642" i="1"/>
  <c r="AW618" i="1"/>
  <c r="AW533" i="1"/>
  <c r="AW690" i="1"/>
  <c r="AW958" i="1"/>
  <c r="AW747" i="1"/>
  <c r="AW488" i="1"/>
  <c r="AW890" i="1"/>
  <c r="AW959" i="1"/>
  <c r="AW985" i="1"/>
  <c r="AW1037" i="1"/>
  <c r="AW164" i="1"/>
  <c r="AW432" i="1"/>
  <c r="AW92" i="1"/>
  <c r="AW72" i="1"/>
  <c r="AW101" i="1"/>
  <c r="AW137" i="1"/>
  <c r="AW246" i="1"/>
  <c r="AW82" i="1"/>
  <c r="AW135" i="1"/>
  <c r="AW33" i="1"/>
  <c r="AW203" i="1"/>
  <c r="AW449" i="1"/>
  <c r="AW13" i="1"/>
  <c r="AW57" i="1"/>
  <c r="AW14" i="1"/>
  <c r="AW138" i="1"/>
  <c r="AW42" i="1"/>
  <c r="AW204" i="1"/>
  <c r="AW183" i="1"/>
  <c r="AW352" i="1"/>
  <c r="AW247" i="1"/>
  <c r="AW300" i="1"/>
  <c r="AW248" i="1"/>
  <c r="AW62" i="1"/>
  <c r="AW553" i="1"/>
  <c r="AW51" i="1"/>
  <c r="AW375" i="1"/>
  <c r="AW18" i="1"/>
  <c r="AW176" i="1"/>
  <c r="AW167" i="1"/>
  <c r="AW97" i="1"/>
  <c r="AW292" i="1"/>
  <c r="AW619" i="1"/>
  <c r="AW729" i="1"/>
  <c r="AW667" i="1"/>
  <c r="AW780" i="1"/>
  <c r="AW586" i="1"/>
  <c r="AW814" i="1"/>
  <c r="AW213" i="1"/>
  <c r="AW70" i="1"/>
  <c r="AW552" i="1"/>
  <c r="AW36" i="1"/>
  <c r="AW205" i="1"/>
  <c r="AW620" i="1"/>
  <c r="AW643" i="1"/>
  <c r="AW748" i="1"/>
  <c r="AW184" i="1"/>
  <c r="AW781" i="1"/>
  <c r="AW271" i="1"/>
  <c r="AW401" i="1"/>
  <c r="AW572" i="1"/>
  <c r="AW353" i="1"/>
  <c r="AW706" i="1"/>
  <c r="AW869" i="1"/>
  <c r="AW960" i="1"/>
  <c r="AW1038" i="1"/>
  <c r="AW920" i="1"/>
  <c r="AW782" i="1"/>
  <c r="AW986" i="1"/>
  <c r="AW1039" i="1"/>
  <c r="AW206" i="1"/>
  <c r="AW749" i="1"/>
  <c r="AW842" i="1"/>
  <c r="AW330" i="1"/>
  <c r="AW730" i="1"/>
  <c r="AW897" i="1"/>
  <c r="AW921" i="1"/>
  <c r="AW587" i="1"/>
  <c r="AW392" i="1"/>
  <c r="AW964" i="1"/>
  <c r="AW692" i="1"/>
  <c r="AW783" i="1"/>
  <c r="AW415" i="1"/>
  <c r="AW815" i="1"/>
  <c r="AW201" i="1"/>
  <c r="AW644" i="1"/>
  <c r="AW891" i="1"/>
  <c r="AW707" i="1"/>
  <c r="AW784" i="1"/>
  <c r="AW1040" i="1"/>
  <c r="AW1041" i="1"/>
  <c r="AW691" i="1"/>
  <c r="AW987" i="1"/>
  <c r="AW892" i="1"/>
  <c r="AW965" i="1"/>
  <c r="AW785" i="1"/>
  <c r="AW994" i="1"/>
  <c r="AW819" i="1"/>
  <c r="AW966" i="1"/>
  <c r="AW750" i="1"/>
  <c r="AW256" i="1"/>
  <c r="AW450" i="1"/>
  <c r="AW926" i="1"/>
  <c r="AW988" i="1"/>
  <c r="AW927" i="1"/>
  <c r="AW893" i="1"/>
  <c r="AW786" i="1"/>
  <c r="AW621" i="1"/>
  <c r="AW787" i="1"/>
  <c r="AW1042" i="1"/>
  <c r="AW588" i="1"/>
  <c r="AW534" i="1"/>
  <c r="AW505" i="1"/>
  <c r="AW177" i="1"/>
  <c r="AW607" i="1"/>
  <c r="AW645" i="1"/>
  <c r="AW363" i="1"/>
  <c r="AW731" i="1"/>
  <c r="AW646" i="1"/>
  <c r="AW433" i="1"/>
  <c r="AW308" i="1"/>
  <c r="AW402" i="1"/>
  <c r="AW434" i="1"/>
  <c r="AW266" i="1"/>
  <c r="AW435" i="1"/>
  <c r="AW473" i="1"/>
  <c r="AW708" i="1"/>
  <c r="AW608" i="1"/>
  <c r="AW816" i="1"/>
  <c r="AW817" i="1"/>
  <c r="AW416" i="1"/>
  <c r="AW843" i="1"/>
  <c r="AW894" i="1"/>
  <c r="AW844" i="1"/>
  <c r="AW818" i="1"/>
  <c r="AW340" i="1"/>
  <c r="AW9" i="1"/>
  <c r="AW788" i="1"/>
  <c r="AW647" i="1"/>
  <c r="AW922" i="1"/>
  <c r="AW26" i="1"/>
  <c r="AW178" i="1"/>
  <c r="AW648" i="1"/>
  <c r="AW895" i="1"/>
  <c r="AW60" i="1"/>
  <c r="AW649" i="1"/>
  <c r="AW403" i="1"/>
  <c r="AW404" i="1"/>
  <c r="AW299" i="1"/>
  <c r="AW1043" i="1"/>
  <c r="AW995" i="1"/>
  <c r="AW668" i="1"/>
  <c r="AW1044" i="1"/>
  <c r="AW961" i="1"/>
  <c r="AW489" i="1"/>
  <c r="AW989" i="1"/>
  <c r="AW845" i="1"/>
  <c r="AW962" i="1"/>
  <c r="AW896" i="1"/>
  <c r="AW1045" i="1"/>
  <c r="AW1046" i="1"/>
  <c r="AW341" i="1"/>
  <c r="AW573" i="1"/>
  <c r="AW751" i="1"/>
  <c r="AW923" i="1"/>
  <c r="AW1047" i="1"/>
  <c r="AW990" i="1"/>
  <c r="AW991" i="1"/>
  <c r="AW709" i="1"/>
  <c r="AW924" i="1"/>
  <c r="AW732" i="1"/>
  <c r="AW992" i="1"/>
  <c r="AW405" i="1"/>
  <c r="AW76" i="1"/>
  <c r="AW301" i="1"/>
  <c r="AW169" i="1"/>
  <c r="AW996" i="1"/>
  <c r="AW535" i="1"/>
  <c r="AW820" i="1"/>
  <c r="AW3" i="1"/>
  <c r="AW19" i="1"/>
  <c r="AW43" i="1"/>
  <c r="AW44" i="1"/>
  <c r="AW50" i="1"/>
  <c r="AW53" i="1"/>
  <c r="AW63" i="1"/>
  <c r="AW78" i="1"/>
  <c r="AW79" i="1"/>
  <c r="AW84" i="1"/>
  <c r="AW88" i="1"/>
  <c r="AW103" i="1"/>
  <c r="AW104" i="1"/>
  <c r="AW119" i="1"/>
  <c r="AW124" i="1"/>
  <c r="AW136" i="1"/>
  <c r="AW158" i="1"/>
  <c r="AW185" i="1"/>
  <c r="AW186" i="1"/>
  <c r="AW187" i="1"/>
  <c r="AW193" i="1"/>
  <c r="AW207" i="1"/>
  <c r="AW214" i="1"/>
  <c r="AW224" i="1"/>
  <c r="AW228" i="1"/>
  <c r="AW236" i="1"/>
  <c r="AW282" i="1"/>
  <c r="AW283" i="1"/>
  <c r="AW293" i="1"/>
  <c r="AW302" i="1"/>
  <c r="AW319" i="1"/>
  <c r="AW331" i="1"/>
  <c r="AW342" i="1"/>
  <c r="AW343" i="1"/>
  <c r="AW354" i="1"/>
  <c r="AW359" i="1"/>
  <c r="AW364" i="1"/>
  <c r="AW365" i="1"/>
  <c r="AW380" i="1"/>
  <c r="AW406" i="1"/>
  <c r="AW407" i="1"/>
  <c r="AW408" i="1"/>
  <c r="AW417" i="1"/>
  <c r="AW418" i="1"/>
  <c r="AW419" i="1"/>
  <c r="AW420" i="1"/>
  <c r="AW421" i="1"/>
  <c r="AW436" i="1"/>
  <c r="AW437" i="1"/>
  <c r="AW438" i="1"/>
  <c r="AW439" i="1"/>
  <c r="AW451" i="1"/>
  <c r="AW463" i="1"/>
  <c r="AW474" i="1"/>
  <c r="AW490" i="1"/>
  <c r="AW491" i="1"/>
  <c r="AW519" i="1"/>
  <c r="AW536" i="1"/>
  <c r="AW537" i="1"/>
  <c r="AW538" i="1"/>
  <c r="AW554" i="1"/>
  <c r="AW555" i="1"/>
  <c r="AW574" i="1"/>
  <c r="AW575" i="1"/>
  <c r="AW576" i="1"/>
  <c r="AW589" i="1"/>
  <c r="AW622" i="1"/>
  <c r="AW623" i="1"/>
  <c r="AW650" i="1"/>
  <c r="AW669" i="1"/>
  <c r="AW710" i="1"/>
  <c r="AW733" i="1"/>
  <c r="AW753" i="1"/>
  <c r="AW754" i="1"/>
  <c r="AW755" i="1"/>
  <c r="AW756" i="1"/>
  <c r="AW789" i="1"/>
  <c r="AW790" i="1"/>
  <c r="AW791" i="1"/>
  <c r="AW792" i="1"/>
  <c r="AW793" i="1"/>
  <c r="AW821" i="1"/>
  <c r="AW846" i="1"/>
  <c r="AW847" i="1"/>
  <c r="AW870" i="1"/>
  <c r="AW871" i="1"/>
  <c r="AW898" i="1"/>
  <c r="AW899" i="1"/>
  <c r="AW900" i="1"/>
  <c r="AW901" i="1"/>
  <c r="AW928" i="1"/>
  <c r="AW929" i="1"/>
  <c r="AW930" i="1"/>
  <c r="AW931" i="1"/>
  <c r="AW932" i="1"/>
  <c r="AW967" i="1"/>
  <c r="AW968" i="1"/>
  <c r="AW969" i="1"/>
  <c r="AW970" i="1"/>
  <c r="AW971" i="1"/>
  <c r="AW997" i="1"/>
  <c r="AW998" i="1"/>
  <c r="AW999" i="1"/>
  <c r="AW1000" i="1"/>
  <c r="AW1001" i="1"/>
  <c r="AW1002" i="1"/>
  <c r="AW1003" i="1"/>
  <c r="AW1004" i="1"/>
  <c r="AW1005" i="1"/>
  <c r="AW1006" i="1"/>
  <c r="AW1007" i="1"/>
  <c r="AW1008" i="1"/>
  <c r="AW1009" i="1"/>
  <c r="AW1010" i="1"/>
  <c r="AW1011" i="1"/>
  <c r="AW46" i="1" l="1"/>
  <c r="AU4" i="1"/>
  <c r="AU5" i="1"/>
  <c r="AV5" i="1" s="1"/>
  <c r="AU6" i="1"/>
  <c r="AU7" i="1"/>
  <c r="AU8" i="1"/>
  <c r="AU9" i="1"/>
  <c r="AU10" i="1"/>
  <c r="AU11" i="1"/>
  <c r="AV11" i="1" s="1"/>
  <c r="AU12" i="1"/>
  <c r="AU13" i="1"/>
  <c r="AU14" i="1"/>
  <c r="AU15" i="1"/>
  <c r="AU16" i="1"/>
  <c r="AU17" i="1"/>
  <c r="AU18" i="1"/>
  <c r="AV18" i="1" s="1"/>
  <c r="AU19" i="1"/>
  <c r="AU20" i="1"/>
  <c r="AV20" i="1" s="1"/>
  <c r="AU21" i="1"/>
  <c r="AU22" i="1"/>
  <c r="AV22" i="1" s="1"/>
  <c r="AU23" i="1"/>
  <c r="AU24" i="1"/>
  <c r="AV24" i="1" s="1"/>
  <c r="AU25" i="1"/>
  <c r="AU26" i="1"/>
  <c r="AV26" i="1" s="1"/>
  <c r="AU27" i="1"/>
  <c r="AU28" i="1"/>
  <c r="AU29" i="1"/>
  <c r="AU30" i="1"/>
  <c r="AV30" i="1" s="1"/>
  <c r="AU31" i="1"/>
  <c r="AU32" i="1"/>
  <c r="AU33" i="1"/>
  <c r="AU34" i="1"/>
  <c r="AV34" i="1" s="1"/>
  <c r="AU35" i="1"/>
  <c r="AV35" i="1" s="1"/>
  <c r="AU36" i="1"/>
  <c r="AV36" i="1" s="1"/>
  <c r="AU37" i="1"/>
  <c r="AV37" i="1" s="1"/>
  <c r="AU38" i="1"/>
  <c r="AV38" i="1" s="1"/>
  <c r="AU40" i="1"/>
  <c r="AV40" i="1" s="1"/>
  <c r="AU39" i="1"/>
  <c r="AV39" i="1" s="1"/>
  <c r="AU41" i="1"/>
  <c r="AV41" i="1" s="1"/>
  <c r="AU42" i="1"/>
  <c r="AV42" i="1" s="1"/>
  <c r="AU43" i="1"/>
  <c r="AV43" i="1" s="1"/>
  <c r="AU44" i="1"/>
  <c r="AV44" i="1" s="1"/>
  <c r="AU45" i="1"/>
  <c r="AV45" i="1" s="1"/>
  <c r="AU46" i="1"/>
  <c r="AV46" i="1" s="1"/>
  <c r="AU47" i="1"/>
  <c r="AV47" i="1" s="1"/>
  <c r="AU49" i="1"/>
  <c r="AV49" i="1" s="1"/>
  <c r="AU48" i="1"/>
  <c r="AV48" i="1" s="1"/>
  <c r="AU50" i="1"/>
  <c r="AV50" i="1" s="1"/>
  <c r="AU51" i="1"/>
  <c r="AV51" i="1" s="1"/>
  <c r="AU52" i="1"/>
  <c r="AV52" i="1" s="1"/>
  <c r="AU53" i="1"/>
  <c r="AV53" i="1" s="1"/>
  <c r="AU54" i="1"/>
  <c r="AV54" i="1" s="1"/>
  <c r="AU57" i="1"/>
  <c r="AV57" i="1" s="1"/>
  <c r="AU55" i="1"/>
  <c r="AV55" i="1" s="1"/>
  <c r="AU56" i="1"/>
  <c r="AV56" i="1" s="1"/>
  <c r="AU58" i="1"/>
  <c r="AV58" i="1" s="1"/>
  <c r="AU59" i="1"/>
  <c r="AV59" i="1" s="1"/>
  <c r="AU60" i="1"/>
  <c r="AV60" i="1" s="1"/>
  <c r="AU61" i="1"/>
  <c r="AV61" i="1" s="1"/>
  <c r="AU62" i="1"/>
  <c r="AV62" i="1" s="1"/>
  <c r="AU63" i="1"/>
  <c r="AV63" i="1" s="1"/>
  <c r="AU65" i="1"/>
  <c r="AV65" i="1" s="1"/>
  <c r="AU64" i="1"/>
  <c r="AV64" i="1" s="1"/>
  <c r="AU66" i="1"/>
  <c r="AV66" i="1" s="1"/>
  <c r="AU67" i="1"/>
  <c r="AV67" i="1" s="1"/>
  <c r="AU68" i="1"/>
  <c r="AV68" i="1" s="1"/>
  <c r="AU69" i="1"/>
  <c r="AV69" i="1" s="1"/>
  <c r="AU70" i="1"/>
  <c r="AV70" i="1" s="1"/>
  <c r="AU71" i="1"/>
  <c r="AV71" i="1" s="1"/>
  <c r="AU72" i="1"/>
  <c r="AV72" i="1" s="1"/>
  <c r="AU73" i="1"/>
  <c r="AV73" i="1" s="1"/>
  <c r="AU74" i="1"/>
  <c r="AV74" i="1" s="1"/>
  <c r="AU75" i="1"/>
  <c r="AV75" i="1" s="1"/>
  <c r="AU76" i="1"/>
  <c r="AV76" i="1" s="1"/>
  <c r="AU77" i="1"/>
  <c r="AV77" i="1" s="1"/>
  <c r="AU78" i="1"/>
  <c r="AV78" i="1" s="1"/>
  <c r="AU79" i="1"/>
  <c r="AV79" i="1" s="1"/>
  <c r="AU80" i="1"/>
  <c r="AV80" i="1" s="1"/>
  <c r="AU81" i="1"/>
  <c r="AV81" i="1" s="1"/>
  <c r="AU82" i="1"/>
  <c r="AV82" i="1" s="1"/>
  <c r="AU83" i="1"/>
  <c r="AV83" i="1" s="1"/>
  <c r="AU84" i="1"/>
  <c r="AV84" i="1" s="1"/>
  <c r="AU85" i="1"/>
  <c r="AV85" i="1" s="1"/>
  <c r="AU86" i="1"/>
  <c r="AV86" i="1" s="1"/>
  <c r="AU87" i="1"/>
  <c r="AV87" i="1" s="1"/>
  <c r="AU88" i="1"/>
  <c r="AV88" i="1" s="1"/>
  <c r="AU89" i="1"/>
  <c r="AV89" i="1" s="1"/>
  <c r="AU90" i="1"/>
  <c r="AV90" i="1" s="1"/>
  <c r="AU91" i="1"/>
  <c r="AV91" i="1" s="1"/>
  <c r="AU92" i="1"/>
  <c r="AV92" i="1" s="1"/>
  <c r="AU96" i="1"/>
  <c r="AV96" i="1" s="1"/>
  <c r="AU95" i="1"/>
  <c r="AV95" i="1" s="1"/>
  <c r="AU94" i="1"/>
  <c r="AV94" i="1" s="1"/>
  <c r="AU93" i="1"/>
  <c r="AV93" i="1" s="1"/>
  <c r="AU97" i="1"/>
  <c r="AV97" i="1" s="1"/>
  <c r="AU99" i="1"/>
  <c r="AV99" i="1" s="1"/>
  <c r="AU98" i="1"/>
  <c r="AV98" i="1" s="1"/>
  <c r="AU100" i="1"/>
  <c r="AV100" i="1" s="1"/>
  <c r="AU101" i="1"/>
  <c r="AV101" i="1" s="1"/>
  <c r="AU103" i="1"/>
  <c r="AV103" i="1" s="1"/>
  <c r="AU102" i="1"/>
  <c r="AV102" i="1" s="1"/>
  <c r="AU104" i="1"/>
  <c r="AV104" i="1" s="1"/>
  <c r="AU106" i="1"/>
  <c r="AV106" i="1" s="1"/>
  <c r="AU105" i="1"/>
  <c r="AV105" i="1" s="1"/>
  <c r="AU107" i="1"/>
  <c r="AV107" i="1" s="1"/>
  <c r="AU108" i="1"/>
  <c r="AV108" i="1" s="1"/>
  <c r="AU109" i="1"/>
  <c r="AV109" i="1" s="1"/>
  <c r="AU110" i="1"/>
  <c r="AV110" i="1" s="1"/>
  <c r="AU111" i="1"/>
  <c r="AV111" i="1" s="1"/>
  <c r="AU113" i="1"/>
  <c r="AV113" i="1" s="1"/>
  <c r="AU112" i="1"/>
  <c r="AV112" i="1" s="1"/>
  <c r="AU114" i="1"/>
  <c r="AV114" i="1" s="1"/>
  <c r="AU116" i="1"/>
  <c r="AV116" i="1" s="1"/>
  <c r="AU117" i="1"/>
  <c r="AV117" i="1" s="1"/>
  <c r="AU115" i="1"/>
  <c r="AV115" i="1" s="1"/>
  <c r="AU118" i="1"/>
  <c r="AV118" i="1" s="1"/>
  <c r="AU119" i="1"/>
  <c r="AV119" i="1" s="1"/>
  <c r="AU120" i="1"/>
  <c r="AV120" i="1" s="1"/>
  <c r="AU121" i="1"/>
  <c r="AV121" i="1" s="1"/>
  <c r="AU123" i="1"/>
  <c r="AV123" i="1" s="1"/>
  <c r="AU124" i="1"/>
  <c r="AV124" i="1" s="1"/>
  <c r="AU122" i="1"/>
  <c r="AV122" i="1" s="1"/>
  <c r="AU125" i="1"/>
  <c r="AV125" i="1" s="1"/>
  <c r="AU126" i="1"/>
  <c r="AV126" i="1" s="1"/>
  <c r="AU127" i="1"/>
  <c r="AV127" i="1" s="1"/>
  <c r="AU128" i="1"/>
  <c r="AV128" i="1" s="1"/>
  <c r="AU131" i="1"/>
  <c r="AV131" i="1" s="1"/>
  <c r="AU130" i="1"/>
  <c r="AV130" i="1" s="1"/>
  <c r="AU129" i="1"/>
  <c r="AV129" i="1" s="1"/>
  <c r="AU133" i="1"/>
  <c r="AV133" i="1" s="1"/>
  <c r="AU132" i="1"/>
  <c r="AV132" i="1" s="1"/>
  <c r="AU134" i="1"/>
  <c r="AV134" i="1" s="1"/>
  <c r="AU135" i="1"/>
  <c r="AV135" i="1" s="1"/>
  <c r="AU136" i="1"/>
  <c r="AV136" i="1" s="1"/>
  <c r="AU137" i="1"/>
  <c r="AV137" i="1" s="1"/>
  <c r="AU138" i="1"/>
  <c r="AV138" i="1" s="1"/>
  <c r="AU140" i="1"/>
  <c r="AV140" i="1" s="1"/>
  <c r="AU141" i="1"/>
  <c r="AV141" i="1" s="1"/>
  <c r="AU139" i="1"/>
  <c r="AV139" i="1" s="1"/>
  <c r="AU144" i="1"/>
  <c r="AV144" i="1" s="1"/>
  <c r="AU142" i="1"/>
  <c r="AV142" i="1" s="1"/>
  <c r="AU143" i="1"/>
  <c r="AV143" i="1" s="1"/>
  <c r="AU145" i="1"/>
  <c r="AV145" i="1" s="1"/>
  <c r="AU148" i="1"/>
  <c r="AV148" i="1" s="1"/>
  <c r="AU147" i="1"/>
  <c r="AV147" i="1" s="1"/>
  <c r="AU146" i="1"/>
  <c r="AV146" i="1" s="1"/>
  <c r="AU152" i="1"/>
  <c r="AV152" i="1" s="1"/>
  <c r="AU149" i="1"/>
  <c r="AV149" i="1" s="1"/>
  <c r="AU150" i="1"/>
  <c r="AV150" i="1" s="1"/>
  <c r="AU151" i="1"/>
  <c r="AV151" i="1" s="1"/>
  <c r="AU157" i="1"/>
  <c r="AV157" i="1" s="1"/>
  <c r="AU155" i="1"/>
  <c r="AV155" i="1" s="1"/>
  <c r="AU156" i="1"/>
  <c r="AV156" i="1" s="1"/>
  <c r="AU153" i="1"/>
  <c r="AV153" i="1" s="1"/>
  <c r="AU154" i="1"/>
  <c r="AV154" i="1" s="1"/>
  <c r="AU158" i="1"/>
  <c r="AV158" i="1" s="1"/>
  <c r="AU161" i="1"/>
  <c r="AV161" i="1" s="1"/>
  <c r="AU160" i="1"/>
  <c r="AV160" i="1" s="1"/>
  <c r="AU162" i="1"/>
  <c r="AV162" i="1" s="1"/>
  <c r="AU159" i="1"/>
  <c r="AV159" i="1" s="1"/>
  <c r="AU164" i="1"/>
  <c r="AV164" i="1" s="1"/>
  <c r="AU163" i="1"/>
  <c r="AV163" i="1" s="1"/>
  <c r="AU167" i="1"/>
  <c r="AV167" i="1" s="1"/>
  <c r="AU166" i="1"/>
  <c r="AV166" i="1" s="1"/>
  <c r="AU165" i="1"/>
  <c r="AV165" i="1" s="1"/>
  <c r="AU168" i="1"/>
  <c r="AV168" i="1" s="1"/>
  <c r="AU169" i="1"/>
  <c r="AV169" i="1" s="1"/>
  <c r="AU170" i="1"/>
  <c r="AV170" i="1" s="1"/>
  <c r="AU171" i="1"/>
  <c r="AV171" i="1" s="1"/>
  <c r="AU172" i="1"/>
  <c r="AV172" i="1" s="1"/>
  <c r="AU173" i="1"/>
  <c r="AV173" i="1" s="1"/>
  <c r="AU174" i="1"/>
  <c r="AV174" i="1" s="1"/>
  <c r="AU175" i="1"/>
  <c r="AV175" i="1" s="1"/>
  <c r="AU178" i="1"/>
  <c r="AV178" i="1" s="1"/>
  <c r="AU176" i="1"/>
  <c r="AV176" i="1" s="1"/>
  <c r="AU177" i="1"/>
  <c r="AV177" i="1" s="1"/>
  <c r="AU180" i="1"/>
  <c r="AV180" i="1" s="1"/>
  <c r="AU179" i="1"/>
  <c r="AV179" i="1" s="1"/>
  <c r="AU181" i="1"/>
  <c r="AV181" i="1" s="1"/>
  <c r="AU184" i="1"/>
  <c r="AV184" i="1" s="1"/>
  <c r="AU183" i="1"/>
  <c r="AV183" i="1" s="1"/>
  <c r="AU182" i="1"/>
  <c r="AV182" i="1" s="1"/>
  <c r="AU188" i="1"/>
  <c r="AV188" i="1" s="1"/>
  <c r="AU185" i="1"/>
  <c r="AV185" i="1" s="1"/>
  <c r="AU186" i="1"/>
  <c r="AV186" i="1" s="1"/>
  <c r="AU187" i="1"/>
  <c r="AV187" i="1" s="1"/>
  <c r="AU190" i="1"/>
  <c r="AV190" i="1" s="1"/>
  <c r="AU189" i="1"/>
  <c r="AV189" i="1" s="1"/>
  <c r="AU191" i="1"/>
  <c r="AV191" i="1" s="1"/>
  <c r="AU192" i="1"/>
  <c r="AV192" i="1" s="1"/>
  <c r="AU193" i="1"/>
  <c r="AV193" i="1" s="1"/>
  <c r="AU194" i="1"/>
  <c r="AV194" i="1" s="1"/>
  <c r="AU196" i="1"/>
  <c r="AV196" i="1" s="1"/>
  <c r="AU195" i="1"/>
  <c r="AV195" i="1" s="1"/>
  <c r="AU199" i="1"/>
  <c r="AV199" i="1" s="1"/>
  <c r="AU200" i="1"/>
  <c r="AV200" i="1" s="1"/>
  <c r="AU197" i="1"/>
  <c r="AV197" i="1" s="1"/>
  <c r="AU201" i="1"/>
  <c r="AV201" i="1" s="1"/>
  <c r="AU198" i="1"/>
  <c r="AV198" i="1" s="1"/>
  <c r="AU202" i="1"/>
  <c r="AV202" i="1" s="1"/>
  <c r="AU205" i="1"/>
  <c r="AV205" i="1" s="1"/>
  <c r="AU204" i="1"/>
  <c r="AV204" i="1" s="1"/>
  <c r="AU203" i="1"/>
  <c r="AV203" i="1" s="1"/>
  <c r="AU207" i="1"/>
  <c r="AV207" i="1" s="1"/>
  <c r="AU206" i="1"/>
  <c r="AV206" i="1" s="1"/>
  <c r="AU212" i="1"/>
  <c r="AV212" i="1" s="1"/>
  <c r="AU214" i="1"/>
  <c r="AV214" i="1" s="1"/>
  <c r="AU213" i="1"/>
  <c r="AV213" i="1" s="1"/>
  <c r="AU210" i="1"/>
  <c r="AV210" i="1" s="1"/>
  <c r="AU209" i="1"/>
  <c r="AV209" i="1" s="1"/>
  <c r="AU208" i="1"/>
  <c r="AV208" i="1" s="1"/>
  <c r="AU211" i="1"/>
  <c r="AV211" i="1" s="1"/>
  <c r="AU217" i="1"/>
  <c r="AV217" i="1" s="1"/>
  <c r="AU218" i="1"/>
  <c r="AV218" i="1" s="1"/>
  <c r="AU216" i="1"/>
  <c r="AV216" i="1" s="1"/>
  <c r="AU215" i="1"/>
  <c r="AV215" i="1" s="1"/>
  <c r="AU219" i="1"/>
  <c r="AV219" i="1" s="1"/>
  <c r="AU220" i="1"/>
  <c r="AV220" i="1" s="1"/>
  <c r="AU221" i="1"/>
  <c r="AV221" i="1" s="1"/>
  <c r="AU222" i="1"/>
  <c r="AV222" i="1" s="1"/>
  <c r="AU223" i="1"/>
  <c r="AV223" i="1" s="1"/>
  <c r="AU226" i="1"/>
  <c r="AV226" i="1" s="1"/>
  <c r="AU227" i="1"/>
  <c r="AV227" i="1" s="1"/>
  <c r="AU225" i="1"/>
  <c r="AV225" i="1" s="1"/>
  <c r="AU224" i="1"/>
  <c r="AV224" i="1" s="1"/>
  <c r="AU231" i="1"/>
  <c r="AV231" i="1" s="1"/>
  <c r="AU233" i="1"/>
  <c r="AV233" i="1" s="1"/>
  <c r="AU232" i="1"/>
  <c r="AV232" i="1" s="1"/>
  <c r="AU234" i="1"/>
  <c r="AV234" i="1" s="1"/>
  <c r="AU230" i="1"/>
  <c r="AV230" i="1" s="1"/>
  <c r="AU228" i="1"/>
  <c r="AV228" i="1" s="1"/>
  <c r="AU235" i="1"/>
  <c r="AV235" i="1" s="1"/>
  <c r="AU229" i="1"/>
  <c r="AV229" i="1" s="1"/>
  <c r="AU236" i="1"/>
  <c r="AV236" i="1" s="1"/>
  <c r="AU240" i="1"/>
  <c r="AV240" i="1" s="1"/>
  <c r="AU242" i="1"/>
  <c r="AV242" i="1" s="1"/>
  <c r="AU238" i="1"/>
  <c r="AV238" i="1" s="1"/>
  <c r="AU243" i="1"/>
  <c r="AV243" i="1" s="1"/>
  <c r="AU237" i="1"/>
  <c r="AV237" i="1" s="1"/>
  <c r="AU241" i="1"/>
  <c r="AV241" i="1" s="1"/>
  <c r="AU239" i="1"/>
  <c r="AV239" i="1" s="1"/>
  <c r="AU247" i="1"/>
  <c r="AV247" i="1" s="1"/>
  <c r="AU245" i="1"/>
  <c r="AV245" i="1" s="1"/>
  <c r="AU244" i="1"/>
  <c r="AV244" i="1" s="1"/>
  <c r="AU246" i="1"/>
  <c r="AV246" i="1" s="1"/>
  <c r="AU252" i="1"/>
  <c r="AV252" i="1" s="1"/>
  <c r="AU250" i="1"/>
  <c r="AV250" i="1" s="1"/>
  <c r="AU248" i="1"/>
  <c r="AV248" i="1" s="1"/>
  <c r="AU249" i="1"/>
  <c r="AV249" i="1" s="1"/>
  <c r="AU251" i="1"/>
  <c r="AV251" i="1" s="1"/>
  <c r="AU254" i="1"/>
  <c r="AV254" i="1" s="1"/>
  <c r="AU253" i="1"/>
  <c r="AV253" i="1" s="1"/>
  <c r="AU255" i="1"/>
  <c r="AV255" i="1" s="1"/>
  <c r="AU261" i="1"/>
  <c r="AV261" i="1" s="1"/>
  <c r="AU256" i="1"/>
  <c r="AV256" i="1" s="1"/>
  <c r="AU258" i="1"/>
  <c r="AV258" i="1" s="1"/>
  <c r="AU257" i="1"/>
  <c r="AV257" i="1" s="1"/>
  <c r="AU260" i="1"/>
  <c r="AV260" i="1" s="1"/>
  <c r="AU259" i="1"/>
  <c r="AV259" i="1" s="1"/>
  <c r="AU264" i="1"/>
  <c r="AV264" i="1" s="1"/>
  <c r="AU266" i="1"/>
  <c r="AV266" i="1" s="1"/>
  <c r="AU265" i="1"/>
  <c r="AV265" i="1" s="1"/>
  <c r="AU263" i="1"/>
  <c r="AV263" i="1" s="1"/>
  <c r="AU262" i="1"/>
  <c r="AV262" i="1" s="1"/>
  <c r="AU270" i="1"/>
  <c r="AV270" i="1" s="1"/>
  <c r="AU271" i="1"/>
  <c r="AV271" i="1" s="1"/>
  <c r="AU267" i="1"/>
  <c r="AV267" i="1" s="1"/>
  <c r="AU269" i="1"/>
  <c r="AV269" i="1" s="1"/>
  <c r="AU268" i="1"/>
  <c r="AV268" i="1" s="1"/>
  <c r="AU274" i="1"/>
  <c r="AV274" i="1" s="1"/>
  <c r="AU272" i="1"/>
  <c r="AV272" i="1" s="1"/>
  <c r="AU273" i="1"/>
  <c r="AV273" i="1" s="1"/>
  <c r="AU279" i="1"/>
  <c r="AV279" i="1" s="1"/>
  <c r="AU278" i="1"/>
  <c r="AV278" i="1" s="1"/>
  <c r="AU281" i="1"/>
  <c r="AV281" i="1" s="1"/>
  <c r="AU276" i="1"/>
  <c r="AV276" i="1" s="1"/>
  <c r="AU282" i="1"/>
  <c r="AV282" i="1" s="1"/>
  <c r="AU275" i="1"/>
  <c r="AV275" i="1" s="1"/>
  <c r="AU277" i="1"/>
  <c r="AV277" i="1" s="1"/>
  <c r="AU280" i="1"/>
  <c r="AV280" i="1" s="1"/>
  <c r="AU289" i="1"/>
  <c r="AV289" i="1" s="1"/>
  <c r="AU287" i="1"/>
  <c r="AV287" i="1" s="1"/>
  <c r="AU292" i="1"/>
  <c r="AV292" i="1" s="1"/>
  <c r="AU288" i="1"/>
  <c r="AV288" i="1" s="1"/>
  <c r="AU285" i="1"/>
  <c r="AV285" i="1" s="1"/>
  <c r="AU291" i="1"/>
  <c r="AV291" i="1" s="1"/>
  <c r="AU284" i="1"/>
  <c r="AV284" i="1" s="1"/>
  <c r="AU283" i="1"/>
  <c r="AV283" i="1" s="1"/>
  <c r="AU290" i="1"/>
  <c r="AV290" i="1" s="1"/>
  <c r="AU286" i="1"/>
  <c r="AV286" i="1" s="1"/>
  <c r="AU295" i="1"/>
  <c r="AV295" i="1" s="1"/>
  <c r="AU296" i="1"/>
  <c r="AV296" i="1" s="1"/>
  <c r="AU299" i="1"/>
  <c r="AV299" i="1" s="1"/>
  <c r="AU297" i="1"/>
  <c r="AV297" i="1" s="1"/>
  <c r="AU293" i="1"/>
  <c r="AV293" i="1" s="1"/>
  <c r="AU294" i="1"/>
  <c r="AV294" i="1" s="1"/>
  <c r="AU298" i="1"/>
  <c r="AV298" i="1" s="1"/>
  <c r="AU306" i="1"/>
  <c r="AV306" i="1" s="1"/>
  <c r="AU308" i="1"/>
  <c r="AV308" i="1" s="1"/>
  <c r="AU307" i="1"/>
  <c r="AV307" i="1" s="1"/>
  <c r="AU305" i="1"/>
  <c r="AV305" i="1" s="1"/>
  <c r="AU300" i="1"/>
  <c r="AV300" i="1" s="1"/>
  <c r="AU302" i="1"/>
  <c r="AV302" i="1" s="1"/>
  <c r="AU301" i="1"/>
  <c r="AV301" i="1" s="1"/>
  <c r="AU303" i="1"/>
  <c r="AV303" i="1" s="1"/>
  <c r="AU304" i="1"/>
  <c r="AV304" i="1" s="1"/>
  <c r="AU317" i="1"/>
  <c r="AV317" i="1" s="1"/>
  <c r="AU313" i="1"/>
  <c r="AV313" i="1" s="1"/>
  <c r="AU315" i="1"/>
  <c r="AV315" i="1" s="1"/>
  <c r="AU316" i="1"/>
  <c r="AV316" i="1" s="1"/>
  <c r="AU314" i="1"/>
  <c r="AV314" i="1" s="1"/>
  <c r="AU310" i="1"/>
  <c r="AV310" i="1" s="1"/>
  <c r="AU312" i="1"/>
  <c r="AV312" i="1" s="1"/>
  <c r="AU309" i="1"/>
  <c r="AV309" i="1" s="1"/>
  <c r="AU311" i="1"/>
  <c r="AV311" i="1" s="1"/>
  <c r="AU318" i="1"/>
  <c r="AV318" i="1" s="1"/>
  <c r="AU323" i="1"/>
  <c r="AV323" i="1" s="1"/>
  <c r="AU329" i="1"/>
  <c r="AV329" i="1" s="1"/>
  <c r="AU319" i="1"/>
  <c r="AV319" i="1" s="1"/>
  <c r="AU324" i="1"/>
  <c r="AV324" i="1" s="1"/>
  <c r="AU328" i="1"/>
  <c r="AV328" i="1" s="1"/>
  <c r="AU327" i="1"/>
  <c r="AV327" i="1" s="1"/>
  <c r="AU320" i="1"/>
  <c r="AV320" i="1" s="1"/>
  <c r="AU321" i="1"/>
  <c r="AV321" i="1" s="1"/>
  <c r="AU325" i="1"/>
  <c r="AV325" i="1" s="1"/>
  <c r="AU322" i="1"/>
  <c r="AV322" i="1" s="1"/>
  <c r="AU326" i="1"/>
  <c r="AV326" i="1" s="1"/>
  <c r="AU337" i="1"/>
  <c r="AV337" i="1" s="1"/>
  <c r="AU341" i="1"/>
  <c r="AV341" i="1" s="1"/>
  <c r="AU334" i="1"/>
  <c r="AV334" i="1" s="1"/>
  <c r="AU338" i="1"/>
  <c r="AV338" i="1" s="1"/>
  <c r="AU336" i="1"/>
  <c r="AV336" i="1" s="1"/>
  <c r="AU335" i="1"/>
  <c r="AV335" i="1" s="1"/>
  <c r="AU332" i="1"/>
  <c r="AV332" i="1" s="1"/>
  <c r="AU330" i="1"/>
  <c r="AV330" i="1" s="1"/>
  <c r="AU340" i="1"/>
  <c r="AV340" i="1" s="1"/>
  <c r="AU331" i="1"/>
  <c r="AV331" i="1" s="1"/>
  <c r="AU333" i="1"/>
  <c r="AV333" i="1" s="1"/>
  <c r="AU339" i="1"/>
  <c r="AV339" i="1" s="1"/>
  <c r="AU350" i="1"/>
  <c r="AV350" i="1" s="1"/>
  <c r="AU353" i="1"/>
  <c r="AV353" i="1" s="1"/>
  <c r="AU352" i="1"/>
  <c r="AV352" i="1" s="1"/>
  <c r="AU351" i="1"/>
  <c r="AV351" i="1" s="1"/>
  <c r="AU349" i="1"/>
  <c r="AV349" i="1" s="1"/>
  <c r="AU348" i="1"/>
  <c r="AV348" i="1" s="1"/>
  <c r="AU347" i="1"/>
  <c r="AV347" i="1" s="1"/>
  <c r="AU346" i="1"/>
  <c r="AV346" i="1" s="1"/>
  <c r="AU344" i="1"/>
  <c r="AV344" i="1" s="1"/>
  <c r="AU345" i="1"/>
  <c r="AV345" i="1" s="1"/>
  <c r="AU342" i="1"/>
  <c r="AV342" i="1" s="1"/>
  <c r="AU343" i="1"/>
  <c r="AV343" i="1" s="1"/>
  <c r="AU358" i="1"/>
  <c r="AV358" i="1" s="1"/>
  <c r="AU357" i="1"/>
  <c r="AV357" i="1" s="1"/>
  <c r="AU356" i="1"/>
  <c r="AV356" i="1" s="1"/>
  <c r="AU355" i="1"/>
  <c r="AV355" i="1" s="1"/>
  <c r="AU354" i="1"/>
  <c r="AV354" i="1" s="1"/>
  <c r="AU363" i="1"/>
  <c r="AV363" i="1" s="1"/>
  <c r="AU359" i="1"/>
  <c r="AV359" i="1" s="1"/>
  <c r="AU361" i="1"/>
  <c r="AV361" i="1" s="1"/>
  <c r="AU362" i="1"/>
  <c r="AV362" i="1" s="1"/>
  <c r="AU360" i="1"/>
  <c r="AV360" i="1" s="1"/>
  <c r="AU374" i="1"/>
  <c r="AV374" i="1" s="1"/>
  <c r="AU372" i="1"/>
  <c r="AV372" i="1" s="1"/>
  <c r="AU364" i="1"/>
  <c r="AV364" i="1" s="1"/>
  <c r="AU373" i="1"/>
  <c r="AV373" i="1" s="1"/>
  <c r="AU367" i="1"/>
  <c r="AV367" i="1" s="1"/>
  <c r="AU371" i="1"/>
  <c r="AV371" i="1" s="1"/>
  <c r="AU370" i="1"/>
  <c r="AV370" i="1" s="1"/>
  <c r="AU369" i="1"/>
  <c r="AV369" i="1" s="1"/>
  <c r="AU368" i="1"/>
  <c r="AV368" i="1" s="1"/>
  <c r="AU365" i="1"/>
  <c r="AV365" i="1" s="1"/>
  <c r="AU366" i="1"/>
  <c r="AV366" i="1" s="1"/>
  <c r="AU375" i="1"/>
  <c r="AV375" i="1" s="1"/>
  <c r="AU378" i="1"/>
  <c r="AV378" i="1" s="1"/>
  <c r="AU379" i="1"/>
  <c r="AV379" i="1" s="1"/>
  <c r="AU376" i="1"/>
  <c r="AV376" i="1" s="1"/>
  <c r="AU380" i="1"/>
  <c r="AV380" i="1" s="1"/>
  <c r="AU377" i="1"/>
  <c r="AV377" i="1" s="1"/>
  <c r="AU389" i="1"/>
  <c r="AV389" i="1" s="1"/>
  <c r="AU384" i="1"/>
  <c r="AV384" i="1" s="1"/>
  <c r="AU388" i="1"/>
  <c r="AV388" i="1" s="1"/>
  <c r="AU387" i="1"/>
  <c r="AV387" i="1" s="1"/>
  <c r="AU385" i="1"/>
  <c r="AV385" i="1" s="1"/>
  <c r="AU383" i="1"/>
  <c r="AV383" i="1" s="1"/>
  <c r="AU382" i="1"/>
  <c r="AV382" i="1" s="1"/>
  <c r="AU386" i="1"/>
  <c r="AV386" i="1" s="1"/>
  <c r="AU381" i="1"/>
  <c r="AV381" i="1" s="1"/>
  <c r="AU392" i="1"/>
  <c r="AV392" i="1" s="1"/>
  <c r="AU391" i="1"/>
  <c r="AV391" i="1" s="1"/>
  <c r="AU390" i="1"/>
  <c r="AV390" i="1" s="1"/>
  <c r="AU401" i="1"/>
  <c r="AV401" i="1" s="1"/>
  <c r="AU395" i="1"/>
  <c r="AV395" i="1" s="1"/>
  <c r="AU402" i="1"/>
  <c r="AV402" i="1" s="1"/>
  <c r="AU397" i="1"/>
  <c r="AV397" i="1" s="1"/>
  <c r="AU393" i="1"/>
  <c r="AV393" i="1" s="1"/>
  <c r="AU400" i="1"/>
  <c r="AV400" i="1" s="1"/>
  <c r="AU399" i="1"/>
  <c r="AV399" i="1" s="1"/>
  <c r="AU396" i="1"/>
  <c r="AV396" i="1" s="1"/>
  <c r="AU398" i="1"/>
  <c r="AV398" i="1" s="1"/>
  <c r="AU394" i="1"/>
  <c r="AV394" i="1" s="1"/>
  <c r="AU404" i="1"/>
  <c r="AV404" i="1" s="1"/>
  <c r="AU403" i="1"/>
  <c r="AV403" i="1" s="1"/>
  <c r="AU416" i="1"/>
  <c r="AV416" i="1" s="1"/>
  <c r="AU405" i="1"/>
  <c r="AV405" i="1" s="1"/>
  <c r="AU406" i="1"/>
  <c r="AV406" i="1" s="1"/>
  <c r="AU412" i="1"/>
  <c r="AV412" i="1" s="1"/>
  <c r="AU414" i="1"/>
  <c r="AV414" i="1" s="1"/>
  <c r="AU415" i="1"/>
  <c r="AV415" i="1" s="1"/>
  <c r="AU410" i="1"/>
  <c r="AV410" i="1" s="1"/>
  <c r="AU407" i="1"/>
  <c r="AV407" i="1" s="1"/>
  <c r="AU413" i="1"/>
  <c r="AV413" i="1" s="1"/>
  <c r="AU411" i="1"/>
  <c r="AV411" i="1" s="1"/>
  <c r="AU408" i="1"/>
  <c r="AV408" i="1" s="1"/>
  <c r="AU409" i="1"/>
  <c r="AV409" i="1" s="1"/>
  <c r="AU422" i="1"/>
  <c r="AV422" i="1" s="1"/>
  <c r="AU426" i="1"/>
  <c r="AV426" i="1" s="1"/>
  <c r="AU435" i="1"/>
  <c r="AV435" i="1" s="1"/>
  <c r="AU434" i="1"/>
  <c r="AV434" i="1" s="1"/>
  <c r="AU417" i="1"/>
  <c r="AV417" i="1" s="1"/>
  <c r="AU423" i="1"/>
  <c r="AV423" i="1" s="1"/>
  <c r="AU433" i="1"/>
  <c r="AV433" i="1" s="1"/>
  <c r="AU430" i="1"/>
  <c r="AV430" i="1" s="1"/>
  <c r="AU432" i="1"/>
  <c r="AV432" i="1" s="1"/>
  <c r="AU429" i="1"/>
  <c r="AV429" i="1" s="1"/>
  <c r="AU428" i="1"/>
  <c r="AV428" i="1" s="1"/>
  <c r="AU418" i="1"/>
  <c r="AV418" i="1" s="1"/>
  <c r="AU419" i="1"/>
  <c r="AV419" i="1" s="1"/>
  <c r="AU427" i="1"/>
  <c r="AV427" i="1" s="1"/>
  <c r="AU424" i="1"/>
  <c r="AV424" i="1" s="1"/>
  <c r="AU431" i="1"/>
  <c r="AV431" i="1" s="1"/>
  <c r="AU425" i="1"/>
  <c r="AV425" i="1" s="1"/>
  <c r="AU420" i="1"/>
  <c r="AV420" i="1" s="1"/>
  <c r="AU421" i="1"/>
  <c r="AV421" i="1" s="1"/>
  <c r="AU448" i="1"/>
  <c r="AV448" i="1" s="1"/>
  <c r="AU450" i="1"/>
  <c r="AV450" i="1" s="1"/>
  <c r="AU442" i="1"/>
  <c r="AV442" i="1" s="1"/>
  <c r="AU445" i="1"/>
  <c r="AV445" i="1" s="1"/>
  <c r="AU436" i="1"/>
  <c r="AV436" i="1" s="1"/>
  <c r="AU443" i="1"/>
  <c r="AV443" i="1" s="1"/>
  <c r="AU449" i="1"/>
  <c r="AV449" i="1" s="1"/>
  <c r="AU437" i="1"/>
  <c r="AV437" i="1" s="1"/>
  <c r="AU440" i="1"/>
  <c r="AV440" i="1" s="1"/>
  <c r="AU446" i="1"/>
  <c r="AV446" i="1" s="1"/>
  <c r="AU444" i="1"/>
  <c r="AV444" i="1" s="1"/>
  <c r="AU447" i="1"/>
  <c r="AV447" i="1" s="1"/>
  <c r="AU441" i="1"/>
  <c r="AV441" i="1" s="1"/>
  <c r="AU438" i="1"/>
  <c r="AV438" i="1" s="1"/>
  <c r="AU439" i="1"/>
  <c r="AV439" i="1" s="1"/>
  <c r="AU454" i="1"/>
  <c r="AV454" i="1" s="1"/>
  <c r="AU458" i="1"/>
  <c r="AV458" i="1" s="1"/>
  <c r="AU451" i="1"/>
  <c r="AV451" i="1" s="1"/>
  <c r="AU459" i="1"/>
  <c r="AV459" i="1" s="1"/>
  <c r="AU460" i="1"/>
  <c r="AV460" i="1" s="1"/>
  <c r="AU453" i="1"/>
  <c r="AV453" i="1" s="1"/>
  <c r="AU452" i="1"/>
  <c r="AV452" i="1" s="1"/>
  <c r="AU457" i="1"/>
  <c r="AV457" i="1" s="1"/>
  <c r="AU455" i="1"/>
  <c r="AV455" i="1" s="1"/>
  <c r="AU456" i="1"/>
  <c r="AV456" i="1" s="1"/>
  <c r="AU462" i="1"/>
  <c r="AV462" i="1" s="1"/>
  <c r="AU466" i="1"/>
  <c r="AV466" i="1" s="1"/>
  <c r="AU473" i="1"/>
  <c r="AV473" i="1" s="1"/>
  <c r="AU471" i="1"/>
  <c r="AV471" i="1" s="1"/>
  <c r="AU468" i="1"/>
  <c r="AV468" i="1" s="1"/>
  <c r="AU472" i="1"/>
  <c r="AV472" i="1" s="1"/>
  <c r="AU467" i="1"/>
  <c r="AV467" i="1" s="1"/>
  <c r="AU469" i="1"/>
  <c r="AV469" i="1" s="1"/>
  <c r="AU463" i="1"/>
  <c r="AV463" i="1" s="1"/>
  <c r="AU470" i="1"/>
  <c r="AV470" i="1" s="1"/>
  <c r="AU465" i="1"/>
  <c r="AV465" i="1" s="1"/>
  <c r="AU464" i="1"/>
  <c r="AV464" i="1" s="1"/>
  <c r="AU461" i="1"/>
  <c r="AV461" i="1" s="1"/>
  <c r="AU488" i="1"/>
  <c r="AV488" i="1" s="1"/>
  <c r="AU489" i="1"/>
  <c r="AV489" i="1" s="1"/>
  <c r="AU482" i="1"/>
  <c r="AV482" i="1" s="1"/>
  <c r="AU481" i="1"/>
  <c r="AV481" i="1" s="1"/>
  <c r="AU476" i="1"/>
  <c r="AV476" i="1" s="1"/>
  <c r="AU484" i="1"/>
  <c r="AV484" i="1" s="1"/>
  <c r="AU474" i="1"/>
  <c r="AV474" i="1" s="1"/>
  <c r="AU475" i="1"/>
  <c r="AV475" i="1" s="1"/>
  <c r="AU483" i="1"/>
  <c r="AV483" i="1" s="1"/>
  <c r="AU487" i="1"/>
  <c r="AV487" i="1" s="1"/>
  <c r="AU486" i="1"/>
  <c r="AV486" i="1" s="1"/>
  <c r="AU479" i="1"/>
  <c r="AV479" i="1" s="1"/>
  <c r="AU477" i="1"/>
  <c r="AV477" i="1" s="1"/>
  <c r="AU480" i="1"/>
  <c r="AV480" i="1" s="1"/>
  <c r="AU485" i="1"/>
  <c r="AV485" i="1" s="1"/>
  <c r="AU478" i="1"/>
  <c r="AV478" i="1" s="1"/>
  <c r="AU493" i="1"/>
  <c r="AV493" i="1" s="1"/>
  <c r="AU505" i="1"/>
  <c r="AV505" i="1" s="1"/>
  <c r="AU504" i="1"/>
  <c r="AV504" i="1" s="1"/>
  <c r="AU497" i="1"/>
  <c r="AV497" i="1" s="1"/>
  <c r="AU490" i="1"/>
  <c r="AV490" i="1" s="1"/>
  <c r="AU495" i="1"/>
  <c r="AV495" i="1" s="1"/>
  <c r="AU494" i="1"/>
  <c r="AV494" i="1" s="1"/>
  <c r="AU502" i="1"/>
  <c r="AV502" i="1" s="1"/>
  <c r="AU496" i="1"/>
  <c r="AV496" i="1" s="1"/>
  <c r="AU500" i="1"/>
  <c r="AV500" i="1" s="1"/>
  <c r="AU501" i="1"/>
  <c r="AV501" i="1" s="1"/>
  <c r="AU492" i="1"/>
  <c r="AV492" i="1" s="1"/>
  <c r="AU499" i="1"/>
  <c r="AV499" i="1" s="1"/>
  <c r="AU503" i="1"/>
  <c r="AV503" i="1" s="1"/>
  <c r="AU498" i="1"/>
  <c r="AV498" i="1" s="1"/>
  <c r="AU491" i="1"/>
  <c r="AV491" i="1" s="1"/>
  <c r="AU509" i="1"/>
  <c r="AV509" i="1" s="1"/>
  <c r="AU510" i="1"/>
  <c r="AV510" i="1" s="1"/>
  <c r="AU515" i="1"/>
  <c r="AV515" i="1" s="1"/>
  <c r="AU516" i="1"/>
  <c r="AV516" i="1" s="1"/>
  <c r="AU513" i="1"/>
  <c r="AV513" i="1" s="1"/>
  <c r="AU514" i="1"/>
  <c r="AV514" i="1" s="1"/>
  <c r="AU511" i="1"/>
  <c r="AV511" i="1" s="1"/>
  <c r="AU506" i="1"/>
  <c r="AV506" i="1" s="1"/>
  <c r="AU512" i="1"/>
  <c r="AV512" i="1" s="1"/>
  <c r="AU508" i="1"/>
  <c r="AV508" i="1" s="1"/>
  <c r="AU507" i="1"/>
  <c r="AV507" i="1" s="1"/>
  <c r="AU517" i="1"/>
  <c r="AV517" i="1" s="1"/>
  <c r="AU524" i="1"/>
  <c r="AV524" i="1" s="1"/>
  <c r="AU533" i="1"/>
  <c r="AV533" i="1" s="1"/>
  <c r="AU531" i="1"/>
  <c r="AV531" i="1" s="1"/>
  <c r="AU525" i="1"/>
  <c r="AV525" i="1" s="1"/>
  <c r="AU526" i="1"/>
  <c r="AV526" i="1" s="1"/>
  <c r="AU530" i="1"/>
  <c r="AV530" i="1" s="1"/>
  <c r="AU519" i="1"/>
  <c r="AV519" i="1" s="1"/>
  <c r="AU518" i="1"/>
  <c r="AV518" i="1" s="1"/>
  <c r="AU529" i="1"/>
  <c r="AV529" i="1" s="1"/>
  <c r="AU534" i="1"/>
  <c r="AV534" i="1" s="1"/>
  <c r="AU532" i="1"/>
  <c r="AV532" i="1" s="1"/>
  <c r="AU520" i="1"/>
  <c r="AV520" i="1" s="1"/>
  <c r="AU523" i="1"/>
  <c r="AV523" i="1" s="1"/>
  <c r="AU522" i="1"/>
  <c r="AV522" i="1" s="1"/>
  <c r="AU521" i="1"/>
  <c r="AV521" i="1" s="1"/>
  <c r="AU527" i="1"/>
  <c r="AV527" i="1" s="1"/>
  <c r="AU528" i="1"/>
  <c r="AV528" i="1" s="1"/>
  <c r="AU535" i="1"/>
  <c r="AV535" i="1" s="1"/>
  <c r="AU551" i="1"/>
  <c r="AV551" i="1" s="1"/>
  <c r="AU552" i="1"/>
  <c r="AV552" i="1" s="1"/>
  <c r="AU546" i="1"/>
  <c r="AV546" i="1" s="1"/>
  <c r="AU539" i="1"/>
  <c r="AV539" i="1" s="1"/>
  <c r="AU545" i="1"/>
  <c r="AV545" i="1" s="1"/>
  <c r="AU536" i="1"/>
  <c r="AV536" i="1" s="1"/>
  <c r="AU550" i="1"/>
  <c r="AV550" i="1" s="1"/>
  <c r="AU547" i="1"/>
  <c r="AV547" i="1" s="1"/>
  <c r="AU540" i="1"/>
  <c r="AV540" i="1" s="1"/>
  <c r="AU549" i="1"/>
  <c r="AV549" i="1" s="1"/>
  <c r="AU541" i="1"/>
  <c r="AV541" i="1" s="1"/>
  <c r="AU544" i="1"/>
  <c r="AV544" i="1" s="1"/>
  <c r="AU543" i="1"/>
  <c r="AV543" i="1" s="1"/>
  <c r="AU537" i="1"/>
  <c r="AV537" i="1" s="1"/>
  <c r="AU542" i="1"/>
  <c r="AV542" i="1" s="1"/>
  <c r="AU538" i="1"/>
  <c r="AV538" i="1" s="1"/>
  <c r="AU548" i="1"/>
  <c r="AV548" i="1" s="1"/>
  <c r="AU573" i="1"/>
  <c r="AV573" i="1" s="1"/>
  <c r="AU569" i="1"/>
  <c r="AV569" i="1" s="1"/>
  <c r="AU572" i="1"/>
  <c r="AV572" i="1" s="1"/>
  <c r="AU566" i="1"/>
  <c r="AV566" i="1" s="1"/>
  <c r="AU565" i="1"/>
  <c r="AV565" i="1" s="1"/>
  <c r="AU570" i="1"/>
  <c r="AV570" i="1" s="1"/>
  <c r="AU554" i="1"/>
  <c r="AV554" i="1" s="1"/>
  <c r="AU561" i="1"/>
  <c r="AV561" i="1" s="1"/>
  <c r="AU560" i="1"/>
  <c r="AV560" i="1" s="1"/>
  <c r="AU568" i="1"/>
  <c r="AV568" i="1" s="1"/>
  <c r="AU567" i="1"/>
  <c r="AV567" i="1" s="1"/>
  <c r="AU555" i="1"/>
  <c r="AV555" i="1" s="1"/>
  <c r="AU564" i="1"/>
  <c r="AV564" i="1" s="1"/>
  <c r="AU553" i="1"/>
  <c r="AV553" i="1" s="1"/>
  <c r="AU562" i="1"/>
  <c r="AV562" i="1" s="1"/>
  <c r="AU563" i="1"/>
  <c r="AV563" i="1" s="1"/>
  <c r="AU557" i="1"/>
  <c r="AV557" i="1" s="1"/>
  <c r="AU556" i="1"/>
  <c r="AV556" i="1" s="1"/>
  <c r="AU558" i="1"/>
  <c r="AV558" i="1" s="1"/>
  <c r="AU571" i="1"/>
  <c r="AV571" i="1" s="1"/>
  <c r="AU559" i="1"/>
  <c r="AV559" i="1" s="1"/>
  <c r="AU584" i="1"/>
  <c r="AV584" i="1" s="1"/>
  <c r="AU581" i="1"/>
  <c r="AV581" i="1" s="1"/>
  <c r="AU587" i="1"/>
  <c r="AV587" i="1" s="1"/>
  <c r="AU585" i="1"/>
  <c r="AV585" i="1" s="1"/>
  <c r="AU577" i="1"/>
  <c r="AV577" i="1" s="1"/>
  <c r="AU580" i="1"/>
  <c r="AV580" i="1" s="1"/>
  <c r="AU574" i="1"/>
  <c r="AV574" i="1" s="1"/>
  <c r="AU575" i="1"/>
  <c r="AV575" i="1" s="1"/>
  <c r="AU579" i="1"/>
  <c r="AV579" i="1" s="1"/>
  <c r="AU578" i="1"/>
  <c r="AV578" i="1" s="1"/>
  <c r="AU582" i="1"/>
  <c r="AV582" i="1" s="1"/>
  <c r="AU586" i="1"/>
  <c r="AV586" i="1" s="1"/>
  <c r="AU588" i="1"/>
  <c r="AV588" i="1" s="1"/>
  <c r="AU583" i="1"/>
  <c r="AV583" i="1" s="1"/>
  <c r="AU576" i="1"/>
  <c r="AV576" i="1" s="1"/>
  <c r="AU592" i="1"/>
  <c r="AV592" i="1" s="1"/>
  <c r="AU594" i="1"/>
  <c r="AV594" i="1" s="1"/>
  <c r="AU608" i="1"/>
  <c r="AV608" i="1" s="1"/>
  <c r="AU591" i="1"/>
  <c r="AV591" i="1" s="1"/>
  <c r="AU607" i="1"/>
  <c r="AV607" i="1" s="1"/>
  <c r="AU600" i="1"/>
  <c r="AV600" i="1" s="1"/>
  <c r="AU603" i="1"/>
  <c r="AV603" i="1" s="1"/>
  <c r="AU606" i="1"/>
  <c r="AV606" i="1" s="1"/>
  <c r="AU593" i="1"/>
  <c r="AV593" i="1" s="1"/>
  <c r="AU602" i="1"/>
  <c r="AV602" i="1" s="1"/>
  <c r="AU596" i="1"/>
  <c r="AV596" i="1" s="1"/>
  <c r="AU597" i="1"/>
  <c r="AV597" i="1" s="1"/>
  <c r="AU595" i="1"/>
  <c r="AV595" i="1" s="1"/>
  <c r="AU599" i="1"/>
  <c r="AV599" i="1" s="1"/>
  <c r="AU604" i="1"/>
  <c r="AV604" i="1" s="1"/>
  <c r="AU605" i="1"/>
  <c r="AV605" i="1" s="1"/>
  <c r="AU598" i="1"/>
  <c r="AV598" i="1" s="1"/>
  <c r="AU601" i="1"/>
  <c r="AV601" i="1" s="1"/>
  <c r="AU589" i="1"/>
  <c r="AV589" i="1" s="1"/>
  <c r="AU590" i="1"/>
  <c r="AV590" i="1" s="1"/>
  <c r="AU614" i="1"/>
  <c r="AV614" i="1" s="1"/>
  <c r="AU613" i="1"/>
  <c r="AV613" i="1" s="1"/>
  <c r="AU617" i="1"/>
  <c r="AV617" i="1" s="1"/>
  <c r="AU611" i="1"/>
  <c r="AV611" i="1" s="1"/>
  <c r="AU620" i="1"/>
  <c r="AV620" i="1" s="1"/>
  <c r="AU618" i="1"/>
  <c r="AV618" i="1" s="1"/>
  <c r="AU615" i="1"/>
  <c r="AV615" i="1" s="1"/>
  <c r="AU610" i="1"/>
  <c r="AV610" i="1" s="1"/>
  <c r="AU612" i="1"/>
  <c r="AV612" i="1" s="1"/>
  <c r="AU616" i="1"/>
  <c r="AV616" i="1" s="1"/>
  <c r="AU619" i="1"/>
  <c r="AV619" i="1" s="1"/>
  <c r="AU621" i="1"/>
  <c r="AV621" i="1" s="1"/>
  <c r="AU609" i="1"/>
  <c r="AV609" i="1" s="1"/>
  <c r="AU635" i="1"/>
  <c r="AV635" i="1" s="1"/>
  <c r="AU629" i="1"/>
  <c r="AV629" i="1" s="1"/>
  <c r="AU643" i="1"/>
  <c r="AV643" i="1" s="1"/>
  <c r="AU646" i="1"/>
  <c r="AV646" i="1" s="1"/>
  <c r="AU627" i="1"/>
  <c r="AV627" i="1" s="1"/>
  <c r="AU645" i="1"/>
  <c r="AV645" i="1" s="1"/>
  <c r="AU642" i="1"/>
  <c r="AV642" i="1" s="1"/>
  <c r="AU628" i="1"/>
  <c r="AV628" i="1" s="1"/>
  <c r="AU636" i="1"/>
  <c r="AV636" i="1" s="1"/>
  <c r="AU644" i="1"/>
  <c r="AV644" i="1" s="1"/>
  <c r="AU631" i="1"/>
  <c r="AV631" i="1" s="1"/>
  <c r="AU633" i="1"/>
  <c r="AV633" i="1" s="1"/>
  <c r="AU649" i="1"/>
  <c r="AV649" i="1" s="1"/>
  <c r="AU634" i="1"/>
  <c r="AV634" i="1" s="1"/>
  <c r="AU626" i="1"/>
  <c r="AV626" i="1" s="1"/>
  <c r="AU640" i="1"/>
  <c r="AV640" i="1" s="1"/>
  <c r="AU638" i="1"/>
  <c r="AV638" i="1" s="1"/>
  <c r="AU632" i="1"/>
  <c r="AV632" i="1" s="1"/>
  <c r="AU624" i="1"/>
  <c r="AV624" i="1" s="1"/>
  <c r="AU630" i="1"/>
  <c r="AV630" i="1" s="1"/>
  <c r="AU647" i="1"/>
  <c r="AV647" i="1" s="1"/>
  <c r="AU641" i="1"/>
  <c r="AV641" i="1" s="1"/>
  <c r="AU639" i="1"/>
  <c r="AV639" i="1" s="1"/>
  <c r="AU625" i="1"/>
  <c r="AV625" i="1" s="1"/>
  <c r="AU622" i="1"/>
  <c r="AV622" i="1" s="1"/>
  <c r="AU648" i="1"/>
  <c r="AV648" i="1" s="1"/>
  <c r="AU637" i="1"/>
  <c r="AV637" i="1" s="1"/>
  <c r="AU623" i="1"/>
  <c r="AV623" i="1" s="1"/>
  <c r="AU663" i="1"/>
  <c r="AV663" i="1" s="1"/>
  <c r="AU668" i="1"/>
  <c r="AV668" i="1" s="1"/>
  <c r="AU655" i="1"/>
  <c r="AV655" i="1" s="1"/>
  <c r="AU667" i="1"/>
  <c r="AV667" i="1" s="1"/>
  <c r="AU662" i="1"/>
  <c r="AV662" i="1" s="1"/>
  <c r="AU659" i="1"/>
  <c r="AV659" i="1" s="1"/>
  <c r="AU658" i="1"/>
  <c r="AV658" i="1" s="1"/>
  <c r="AU661" i="1"/>
  <c r="AV661" i="1" s="1"/>
  <c r="AU657" i="1"/>
  <c r="AV657" i="1" s="1"/>
  <c r="AU656" i="1"/>
  <c r="AV656" i="1" s="1"/>
  <c r="AU650" i="1"/>
  <c r="AV650" i="1" s="1"/>
  <c r="AU654" i="1"/>
  <c r="AV654" i="1" s="1"/>
  <c r="AU651" i="1"/>
  <c r="AV651" i="1" s="1"/>
  <c r="AU660" i="1"/>
  <c r="AV660" i="1" s="1"/>
  <c r="AU665" i="1"/>
  <c r="AV665" i="1" s="1"/>
  <c r="AU653" i="1"/>
  <c r="AV653" i="1" s="1"/>
  <c r="AU664" i="1"/>
  <c r="AV664" i="1" s="1"/>
  <c r="AU652" i="1"/>
  <c r="AV652" i="1" s="1"/>
  <c r="AU666" i="1"/>
  <c r="AV666" i="1" s="1"/>
  <c r="AU689" i="1"/>
  <c r="AV689" i="1" s="1"/>
  <c r="AU676" i="1"/>
  <c r="AV676" i="1" s="1"/>
  <c r="AU683" i="1"/>
  <c r="AV683" i="1" s="1"/>
  <c r="AU682" i="1"/>
  <c r="AV682" i="1" s="1"/>
  <c r="AU669" i="1"/>
  <c r="AV669" i="1" s="1"/>
  <c r="AU670" i="1"/>
  <c r="AV670" i="1" s="1"/>
  <c r="AU690" i="1"/>
  <c r="AV690" i="1" s="1"/>
  <c r="AU691" i="1"/>
  <c r="AV691" i="1" s="1"/>
  <c r="AU671" i="1"/>
  <c r="AV671" i="1" s="1"/>
  <c r="AU678" i="1"/>
  <c r="AV678" i="1" s="1"/>
  <c r="AU677" i="1"/>
  <c r="AV677" i="1" s="1"/>
  <c r="AU675" i="1"/>
  <c r="AV675" i="1" s="1"/>
  <c r="AU684" i="1"/>
  <c r="AV684" i="1" s="1"/>
  <c r="AU686" i="1"/>
  <c r="AV686" i="1" s="1"/>
  <c r="AU681" i="1"/>
  <c r="AV681" i="1" s="1"/>
  <c r="AU679" i="1"/>
  <c r="AV679" i="1" s="1"/>
  <c r="AU680" i="1"/>
  <c r="AV680" i="1" s="1"/>
  <c r="AU688" i="1"/>
  <c r="AV688" i="1" s="1"/>
  <c r="AU674" i="1"/>
  <c r="AV674" i="1" s="1"/>
  <c r="AU685" i="1"/>
  <c r="AV685" i="1" s="1"/>
  <c r="AU673" i="1"/>
  <c r="AV673" i="1" s="1"/>
  <c r="AU672" i="1"/>
  <c r="AV672" i="1" s="1"/>
  <c r="AU687" i="1"/>
  <c r="AV687" i="1" s="1"/>
  <c r="AU699" i="1"/>
  <c r="AV699" i="1" s="1"/>
  <c r="AU694" i="1"/>
  <c r="AV694" i="1" s="1"/>
  <c r="AU693" i="1"/>
  <c r="AV693" i="1" s="1"/>
  <c r="AU692" i="1"/>
  <c r="AV692" i="1" s="1"/>
  <c r="AU706" i="1"/>
  <c r="AV706" i="1" s="1"/>
  <c r="AU695" i="1"/>
  <c r="AV695" i="1" s="1"/>
  <c r="AU696" i="1"/>
  <c r="AV696" i="1" s="1"/>
  <c r="AU708" i="1"/>
  <c r="AV708" i="1" s="1"/>
  <c r="AU705" i="1"/>
  <c r="AV705" i="1" s="1"/>
  <c r="AU700" i="1"/>
  <c r="AV700" i="1" s="1"/>
  <c r="AU707" i="1"/>
  <c r="AV707" i="1" s="1"/>
  <c r="AU704" i="1"/>
  <c r="AV704" i="1" s="1"/>
  <c r="AU697" i="1"/>
  <c r="AV697" i="1" s="1"/>
  <c r="AU703" i="1"/>
  <c r="AV703" i="1" s="1"/>
  <c r="AU702" i="1"/>
  <c r="AV702" i="1" s="1"/>
  <c r="AU698" i="1"/>
  <c r="AV698" i="1" s="1"/>
  <c r="AU701" i="1"/>
  <c r="AV701" i="1" s="1"/>
  <c r="AU726" i="1"/>
  <c r="AV726" i="1" s="1"/>
  <c r="AU715" i="1"/>
  <c r="AV715" i="1" s="1"/>
  <c r="AU719" i="1"/>
  <c r="AV719" i="1" s="1"/>
  <c r="AU727" i="1"/>
  <c r="AV727" i="1" s="1"/>
  <c r="AU716" i="1"/>
  <c r="AV716" i="1" s="1"/>
  <c r="AU728" i="1"/>
  <c r="AV728" i="1" s="1"/>
  <c r="AU721" i="1"/>
  <c r="AV721" i="1" s="1"/>
  <c r="AU714" i="1"/>
  <c r="AV714" i="1" s="1"/>
  <c r="AU729" i="1"/>
  <c r="AV729" i="1" s="1"/>
  <c r="AU731" i="1"/>
  <c r="AV731" i="1" s="1"/>
  <c r="AU725" i="1"/>
  <c r="AV725" i="1" s="1"/>
  <c r="AU709" i="1"/>
  <c r="AV709" i="1" s="1"/>
  <c r="AU724" i="1"/>
  <c r="AV724" i="1" s="1"/>
  <c r="AU711" i="1"/>
  <c r="AV711" i="1" s="1"/>
  <c r="AU712" i="1"/>
  <c r="AV712" i="1" s="1"/>
  <c r="AU732" i="1"/>
  <c r="AV732" i="1" s="1"/>
  <c r="AU730" i="1"/>
  <c r="AV730" i="1" s="1"/>
  <c r="AU710" i="1"/>
  <c r="AV710" i="1" s="1"/>
  <c r="AU723" i="1"/>
  <c r="AV723" i="1" s="1"/>
  <c r="AU718" i="1"/>
  <c r="AV718" i="1" s="1"/>
  <c r="AU722" i="1"/>
  <c r="AV722" i="1" s="1"/>
  <c r="AU713" i="1"/>
  <c r="AV713" i="1" s="1"/>
  <c r="AU720" i="1"/>
  <c r="AV720" i="1" s="1"/>
  <c r="AU717" i="1"/>
  <c r="AV717" i="1" s="1"/>
  <c r="AU751" i="1"/>
  <c r="AV751" i="1" s="1"/>
  <c r="AU746" i="1"/>
  <c r="AV746" i="1" s="1"/>
  <c r="AU745" i="1"/>
  <c r="AV745" i="1" s="1"/>
  <c r="AU747" i="1"/>
  <c r="AV747" i="1" s="1"/>
  <c r="AU748" i="1"/>
  <c r="AV748" i="1" s="1"/>
  <c r="AU750" i="1"/>
  <c r="AV750" i="1" s="1"/>
  <c r="AU742" i="1"/>
  <c r="AV742" i="1" s="1"/>
  <c r="AU741" i="1"/>
  <c r="AV741" i="1" s="1"/>
  <c r="AU744" i="1"/>
  <c r="AV744" i="1" s="1"/>
  <c r="AU737" i="1"/>
  <c r="AV737" i="1" s="1"/>
  <c r="AU738" i="1"/>
  <c r="AV738" i="1" s="1"/>
  <c r="AU733" i="1"/>
  <c r="AV733" i="1" s="1"/>
  <c r="AU736" i="1"/>
  <c r="AV736" i="1" s="1"/>
  <c r="AU740" i="1"/>
  <c r="AV740" i="1" s="1"/>
  <c r="AU739" i="1"/>
  <c r="AV739" i="1" s="1"/>
  <c r="AU743" i="1"/>
  <c r="AV743" i="1" s="1"/>
  <c r="AU735" i="1"/>
  <c r="AV735" i="1" s="1"/>
  <c r="AU734" i="1"/>
  <c r="AV734" i="1" s="1"/>
  <c r="AU749" i="1"/>
  <c r="AV749" i="1" s="1"/>
  <c r="AU778" i="1"/>
  <c r="AV778" i="1" s="1"/>
  <c r="AU782" i="1"/>
  <c r="AV782" i="1" s="1"/>
  <c r="AU762" i="1"/>
  <c r="AV762" i="1" s="1"/>
  <c r="AU769" i="1"/>
  <c r="AV769" i="1" s="1"/>
  <c r="AU761" i="1"/>
  <c r="AV761" i="1" s="1"/>
  <c r="AU753" i="1"/>
  <c r="AV753" i="1" s="1"/>
  <c r="AU770" i="1"/>
  <c r="AV770" i="1" s="1"/>
  <c r="AU780" i="1"/>
  <c r="AV780" i="1" s="1"/>
  <c r="AU781" i="1"/>
  <c r="AV781" i="1" s="1"/>
  <c r="AU757" i="1"/>
  <c r="AV757" i="1" s="1"/>
  <c r="AU785" i="1"/>
  <c r="AV785" i="1" s="1"/>
  <c r="AU783" i="1"/>
  <c r="AV783" i="1" s="1"/>
  <c r="AU784" i="1"/>
  <c r="AV784" i="1" s="1"/>
  <c r="AU771" i="1"/>
  <c r="AV771" i="1" s="1"/>
  <c r="AU760" i="1"/>
  <c r="AV760" i="1" s="1"/>
  <c r="AU763" i="1"/>
  <c r="AV763" i="1" s="1"/>
  <c r="AU787" i="1"/>
  <c r="AV787" i="1" s="1"/>
  <c r="AU766" i="1"/>
  <c r="AV766" i="1" s="1"/>
  <c r="AU777" i="1"/>
  <c r="AV777" i="1" s="1"/>
  <c r="AU772" i="1"/>
  <c r="AV772" i="1" s="1"/>
  <c r="AU768" i="1"/>
  <c r="AV768" i="1" s="1"/>
  <c r="AU786" i="1"/>
  <c r="AV786" i="1" s="1"/>
  <c r="AU767" i="1"/>
  <c r="AV767" i="1" s="1"/>
  <c r="AU779" i="1"/>
  <c r="AV779" i="1" s="1"/>
  <c r="AU765" i="1"/>
  <c r="AV765" i="1" s="1"/>
  <c r="AU754" i="1"/>
  <c r="AV754" i="1" s="1"/>
  <c r="AU776" i="1"/>
  <c r="AV776" i="1" s="1"/>
  <c r="AU775" i="1"/>
  <c r="AV775" i="1" s="1"/>
  <c r="AU759" i="1"/>
  <c r="AV759" i="1" s="1"/>
  <c r="AU758" i="1"/>
  <c r="AV758" i="1" s="1"/>
  <c r="AU788" i="1"/>
  <c r="AV788" i="1" s="1"/>
  <c r="AU752" i="1"/>
  <c r="AV752" i="1" s="1"/>
  <c r="AU774" i="1"/>
  <c r="AV774" i="1" s="1"/>
  <c r="AU755" i="1"/>
  <c r="AV755" i="1" s="1"/>
  <c r="AU773" i="1"/>
  <c r="AV773" i="1" s="1"/>
  <c r="AU756" i="1"/>
  <c r="AV756" i="1" s="1"/>
  <c r="AU764" i="1"/>
  <c r="AV764" i="1" s="1"/>
  <c r="AU810" i="1"/>
  <c r="AV810" i="1" s="1"/>
  <c r="AU795" i="1"/>
  <c r="AV795" i="1" s="1"/>
  <c r="AU803" i="1"/>
  <c r="AV803" i="1" s="1"/>
  <c r="AU804" i="1"/>
  <c r="AV804" i="1" s="1"/>
  <c r="AU796" i="1"/>
  <c r="AV796" i="1" s="1"/>
  <c r="AU818" i="1"/>
  <c r="AV818" i="1" s="1"/>
  <c r="AU817" i="1"/>
  <c r="AV817" i="1" s="1"/>
  <c r="AU816" i="1"/>
  <c r="AV816" i="1" s="1"/>
  <c r="AU799" i="1"/>
  <c r="AV799" i="1" s="1"/>
  <c r="AU811" i="1"/>
  <c r="AV811" i="1" s="1"/>
  <c r="AU815" i="1"/>
  <c r="AV815" i="1" s="1"/>
  <c r="AU802" i="1"/>
  <c r="AV802" i="1" s="1"/>
  <c r="AU800" i="1"/>
  <c r="AV800" i="1" s="1"/>
  <c r="AU813" i="1"/>
  <c r="AV813" i="1" s="1"/>
  <c r="AU801" i="1"/>
  <c r="AV801" i="1" s="1"/>
  <c r="AU789" i="1"/>
  <c r="AV789" i="1" s="1"/>
  <c r="AU805" i="1"/>
  <c r="AV805" i="1" s="1"/>
  <c r="AU790" i="1"/>
  <c r="AV790" i="1" s="1"/>
  <c r="AU814" i="1"/>
  <c r="AV814" i="1" s="1"/>
  <c r="AU808" i="1"/>
  <c r="AV808" i="1" s="1"/>
  <c r="AU798" i="1"/>
  <c r="AV798" i="1" s="1"/>
  <c r="AU807" i="1"/>
  <c r="AV807" i="1" s="1"/>
  <c r="AU794" i="1"/>
  <c r="AV794" i="1" s="1"/>
  <c r="AU812" i="1"/>
  <c r="AV812" i="1" s="1"/>
  <c r="AU806" i="1"/>
  <c r="AV806" i="1" s="1"/>
  <c r="AU809" i="1"/>
  <c r="AV809" i="1" s="1"/>
  <c r="AU791" i="1"/>
  <c r="AV791" i="1" s="1"/>
  <c r="AU792" i="1"/>
  <c r="AV792" i="1" s="1"/>
  <c r="AU793" i="1"/>
  <c r="AV793" i="1" s="1"/>
  <c r="AU797" i="1"/>
  <c r="AV797" i="1" s="1"/>
  <c r="AU839" i="1"/>
  <c r="AV839" i="1" s="1"/>
  <c r="AU838" i="1"/>
  <c r="AV838" i="1" s="1"/>
  <c r="AU842" i="1"/>
  <c r="AV842" i="1" s="1"/>
  <c r="AU841" i="1"/>
  <c r="AV841" i="1" s="1"/>
  <c r="AU829" i="1"/>
  <c r="AV829" i="1" s="1"/>
  <c r="AU845" i="1"/>
  <c r="AV845" i="1" s="1"/>
  <c r="AU833" i="1"/>
  <c r="AV833" i="1" s="1"/>
  <c r="AU820" i="1"/>
  <c r="AV820" i="1" s="1"/>
  <c r="AU836" i="1"/>
  <c r="AV836" i="1" s="1"/>
  <c r="AU819" i="1"/>
  <c r="AV819" i="1" s="1"/>
  <c r="AU835" i="1"/>
  <c r="AV835" i="1" s="1"/>
  <c r="AU844" i="1"/>
  <c r="AV844" i="1" s="1"/>
  <c r="AU843" i="1"/>
  <c r="AV843" i="1" s="1"/>
  <c r="AU823" i="1"/>
  <c r="AV823" i="1" s="1"/>
  <c r="AU826" i="1"/>
  <c r="AV826" i="1" s="1"/>
  <c r="AU830" i="1"/>
  <c r="AV830" i="1" s="1"/>
  <c r="AU834" i="1"/>
  <c r="AV834" i="1" s="1"/>
  <c r="AU832" i="1"/>
  <c r="AV832" i="1" s="1"/>
  <c r="AU831" i="1"/>
  <c r="AV831" i="1" s="1"/>
  <c r="AU825" i="1"/>
  <c r="AV825" i="1" s="1"/>
  <c r="AU837" i="1"/>
  <c r="AV837" i="1" s="1"/>
  <c r="AU822" i="1"/>
  <c r="AV822" i="1" s="1"/>
  <c r="AU827" i="1"/>
  <c r="AV827" i="1" s="1"/>
  <c r="AU824" i="1"/>
  <c r="AV824" i="1" s="1"/>
  <c r="AU821" i="1"/>
  <c r="AV821" i="1" s="1"/>
  <c r="AU828" i="1"/>
  <c r="AV828" i="1" s="1"/>
  <c r="AU840" i="1"/>
  <c r="AV840" i="1" s="1"/>
  <c r="AU858" i="1"/>
  <c r="AV858" i="1" s="1"/>
  <c r="AU853" i="1"/>
  <c r="AV853" i="1" s="1"/>
  <c r="AU865" i="1"/>
  <c r="AV865" i="1" s="1"/>
  <c r="AU851" i="1"/>
  <c r="AV851" i="1" s="1"/>
  <c r="AU866" i="1"/>
  <c r="AV866" i="1" s="1"/>
  <c r="AU869" i="1"/>
  <c r="AV869" i="1" s="1"/>
  <c r="AU867" i="1"/>
  <c r="AV867" i="1" s="1"/>
  <c r="AU852" i="1"/>
  <c r="AV852" i="1" s="1"/>
  <c r="AU861" i="1"/>
  <c r="AV861" i="1" s="1"/>
  <c r="AU860" i="1"/>
  <c r="AV860" i="1" s="1"/>
  <c r="AU846" i="1"/>
  <c r="AV846" i="1" s="1"/>
  <c r="AU850" i="1"/>
  <c r="AV850" i="1" s="1"/>
  <c r="AU868" i="1"/>
  <c r="AV868" i="1" s="1"/>
  <c r="AU856" i="1"/>
  <c r="AV856" i="1" s="1"/>
  <c r="AU857" i="1"/>
  <c r="AV857" i="1" s="1"/>
  <c r="AU864" i="1"/>
  <c r="AV864" i="1" s="1"/>
  <c r="AU855" i="1"/>
  <c r="AV855" i="1" s="1"/>
  <c r="AU859" i="1"/>
  <c r="AV859" i="1" s="1"/>
  <c r="AU854" i="1"/>
  <c r="AV854" i="1" s="1"/>
  <c r="AU863" i="1"/>
  <c r="AV863" i="1" s="1"/>
  <c r="AU862" i="1"/>
  <c r="AV862" i="1" s="1"/>
  <c r="AU847" i="1"/>
  <c r="AV847" i="1" s="1"/>
  <c r="AU849" i="1"/>
  <c r="AV849" i="1" s="1"/>
  <c r="AU848" i="1"/>
  <c r="AV848" i="1" s="1"/>
  <c r="AU883" i="1"/>
  <c r="AV883" i="1" s="1"/>
  <c r="AU873" i="1"/>
  <c r="AV873" i="1" s="1"/>
  <c r="AU881" i="1"/>
  <c r="AV881" i="1" s="1"/>
  <c r="AU880" i="1"/>
  <c r="AV880" i="1" s="1"/>
  <c r="AU896" i="1"/>
  <c r="AV896" i="1" s="1"/>
  <c r="AU879" i="1"/>
  <c r="AV879" i="1" s="1"/>
  <c r="AU890" i="1"/>
  <c r="AV890" i="1" s="1"/>
  <c r="AU887" i="1"/>
  <c r="AV887" i="1" s="1"/>
  <c r="AU895" i="1"/>
  <c r="AV895" i="1" s="1"/>
  <c r="AU894" i="1"/>
  <c r="AV894" i="1" s="1"/>
  <c r="AU889" i="1"/>
  <c r="AV889" i="1" s="1"/>
  <c r="AU884" i="1"/>
  <c r="AV884" i="1" s="1"/>
  <c r="AU874" i="1"/>
  <c r="AV874" i="1" s="1"/>
  <c r="AU893" i="1"/>
  <c r="AV893" i="1" s="1"/>
  <c r="AU892" i="1"/>
  <c r="AV892" i="1" s="1"/>
  <c r="AU876" i="1"/>
  <c r="AV876" i="1" s="1"/>
  <c r="AU875" i="1"/>
  <c r="AV875" i="1" s="1"/>
  <c r="AU882" i="1"/>
  <c r="AV882" i="1" s="1"/>
  <c r="AU891" i="1"/>
  <c r="AV891" i="1" s="1"/>
  <c r="AU886" i="1"/>
  <c r="AV886" i="1" s="1"/>
  <c r="AU870" i="1"/>
  <c r="AV870" i="1" s="1"/>
  <c r="AU871" i="1"/>
  <c r="AV871" i="1" s="1"/>
  <c r="AU885" i="1"/>
  <c r="AV885" i="1" s="1"/>
  <c r="AU872" i="1"/>
  <c r="AV872" i="1" s="1"/>
  <c r="AU878" i="1"/>
  <c r="AV878" i="1" s="1"/>
  <c r="AU877" i="1"/>
  <c r="AV877" i="1" s="1"/>
  <c r="AU888" i="1"/>
  <c r="AV888" i="1" s="1"/>
  <c r="AU919" i="1"/>
  <c r="AV919" i="1" s="1"/>
  <c r="AU918" i="1"/>
  <c r="AV918" i="1" s="1"/>
  <c r="AU905" i="1"/>
  <c r="AV905" i="1" s="1"/>
  <c r="AU910" i="1"/>
  <c r="AV910" i="1" s="1"/>
  <c r="AU923" i="1"/>
  <c r="AV923" i="1" s="1"/>
  <c r="AU916" i="1"/>
  <c r="AV916" i="1" s="1"/>
  <c r="AU920" i="1"/>
  <c r="AV920" i="1" s="1"/>
  <c r="AU902" i="1"/>
  <c r="AV902" i="1" s="1"/>
  <c r="AU907" i="1"/>
  <c r="AV907" i="1" s="1"/>
  <c r="AU911" i="1"/>
  <c r="AV911" i="1" s="1"/>
  <c r="AU906" i="1"/>
  <c r="AV906" i="1" s="1"/>
  <c r="AU917" i="1"/>
  <c r="AV917" i="1" s="1"/>
  <c r="AU898" i="1"/>
  <c r="AV898" i="1" s="1"/>
  <c r="AU904" i="1"/>
  <c r="AV904" i="1" s="1"/>
  <c r="AU924" i="1"/>
  <c r="AV924" i="1" s="1"/>
  <c r="AU899" i="1"/>
  <c r="AV899" i="1" s="1"/>
  <c r="AU900" i="1"/>
  <c r="AV900" i="1" s="1"/>
  <c r="AU914" i="1"/>
  <c r="AV914" i="1" s="1"/>
  <c r="AU912" i="1"/>
  <c r="AV912" i="1" s="1"/>
  <c r="AU908" i="1"/>
  <c r="AV908" i="1" s="1"/>
  <c r="AU909" i="1"/>
  <c r="AV909" i="1" s="1"/>
  <c r="AU922" i="1"/>
  <c r="AV922" i="1" s="1"/>
  <c r="AU901" i="1"/>
  <c r="AV901" i="1" s="1"/>
  <c r="AU913" i="1"/>
  <c r="AV913" i="1" s="1"/>
  <c r="AU915" i="1"/>
  <c r="AV915" i="1" s="1"/>
  <c r="AU903" i="1"/>
  <c r="AV903" i="1" s="1"/>
  <c r="AU897" i="1"/>
  <c r="AV897" i="1" s="1"/>
  <c r="AU921" i="1"/>
  <c r="AV921" i="1" s="1"/>
  <c r="AU957" i="1"/>
  <c r="AV957" i="1" s="1"/>
  <c r="AU962" i="1"/>
  <c r="AV962" i="1" s="1"/>
  <c r="AU950" i="1"/>
  <c r="AV950" i="1" s="1"/>
  <c r="AU935" i="1"/>
  <c r="AV935" i="1" s="1"/>
  <c r="AU942" i="1"/>
  <c r="AV942" i="1" s="1"/>
  <c r="AU958" i="1"/>
  <c r="AV958" i="1" s="1"/>
  <c r="AU949" i="1"/>
  <c r="AV949" i="1" s="1"/>
  <c r="AU959" i="1"/>
  <c r="AV959" i="1" s="1"/>
  <c r="AU961" i="1"/>
  <c r="AV961" i="1" s="1"/>
  <c r="AU927" i="1"/>
  <c r="AV927" i="1" s="1"/>
  <c r="AU925" i="1"/>
  <c r="AV925" i="1" s="1"/>
  <c r="AU960" i="1"/>
  <c r="AV960" i="1" s="1"/>
  <c r="AU939" i="1"/>
  <c r="AV939" i="1" s="1"/>
  <c r="AU937" i="1"/>
  <c r="AV937" i="1" s="1"/>
  <c r="AU941" i="1"/>
  <c r="AV941" i="1" s="1"/>
  <c r="AU947" i="1"/>
  <c r="AV947" i="1" s="1"/>
  <c r="AU954" i="1"/>
  <c r="AV954" i="1" s="1"/>
  <c r="AU936" i="1"/>
  <c r="AV936" i="1" s="1"/>
  <c r="AU955" i="1"/>
  <c r="AV955" i="1" s="1"/>
  <c r="AU938" i="1"/>
  <c r="AV938" i="1" s="1"/>
  <c r="AU951" i="1"/>
  <c r="AV951" i="1" s="1"/>
  <c r="AU926" i="1"/>
  <c r="AV926" i="1" s="1"/>
  <c r="AU928" i="1"/>
  <c r="AV928" i="1" s="1"/>
  <c r="AU940" i="1"/>
  <c r="AV940" i="1" s="1"/>
  <c r="AU948" i="1"/>
  <c r="AV948" i="1" s="1"/>
  <c r="AU943" i="1"/>
  <c r="AV943" i="1" s="1"/>
  <c r="AU929" i="1"/>
  <c r="AV929" i="1" s="1"/>
  <c r="AU946" i="1"/>
  <c r="AV946" i="1" s="1"/>
  <c r="AU945" i="1"/>
  <c r="AV945" i="1" s="1"/>
  <c r="AU944" i="1"/>
  <c r="AV944" i="1" s="1"/>
  <c r="AU930" i="1"/>
  <c r="AV930" i="1" s="1"/>
  <c r="AU953" i="1"/>
  <c r="AV953" i="1" s="1"/>
  <c r="AU931" i="1"/>
  <c r="AV931" i="1" s="1"/>
  <c r="AU933" i="1"/>
  <c r="AV933" i="1" s="1"/>
  <c r="AU956" i="1"/>
  <c r="AV956" i="1" s="1"/>
  <c r="AU952" i="1"/>
  <c r="AV952" i="1" s="1"/>
  <c r="AU932" i="1"/>
  <c r="AV932" i="1" s="1"/>
  <c r="AU934" i="1"/>
  <c r="AV934" i="1" s="1"/>
  <c r="AU981" i="1"/>
  <c r="AV981" i="1" s="1"/>
  <c r="AU973" i="1"/>
  <c r="AV973" i="1" s="1"/>
  <c r="AU977" i="1"/>
  <c r="AV977" i="1" s="1"/>
  <c r="AU989" i="1"/>
  <c r="AV989" i="1" s="1"/>
  <c r="AU984" i="1"/>
  <c r="AV984" i="1" s="1"/>
  <c r="AU986" i="1"/>
  <c r="AV986" i="1" s="1"/>
  <c r="AU963" i="1"/>
  <c r="AV963" i="1" s="1"/>
  <c r="AU982" i="1"/>
  <c r="AV982" i="1" s="1"/>
  <c r="AU979" i="1"/>
  <c r="AV979" i="1" s="1"/>
  <c r="AU985" i="1"/>
  <c r="AV985" i="1" s="1"/>
  <c r="AU978" i="1"/>
  <c r="AV978" i="1" s="1"/>
  <c r="AU991" i="1"/>
  <c r="AV991" i="1" s="1"/>
  <c r="AU990" i="1"/>
  <c r="AV990" i="1" s="1"/>
  <c r="AU988" i="1"/>
  <c r="AV988" i="1" s="1"/>
  <c r="AU987" i="1"/>
  <c r="AV987" i="1" s="1"/>
  <c r="AU964" i="1"/>
  <c r="AV964" i="1" s="1"/>
  <c r="AU967" i="1"/>
  <c r="AV967" i="1" s="1"/>
  <c r="AU966" i="1"/>
  <c r="AV966" i="1" s="1"/>
  <c r="AU974" i="1"/>
  <c r="AV974" i="1" s="1"/>
  <c r="AU968" i="1"/>
  <c r="AV968" i="1" s="1"/>
  <c r="AU969" i="1"/>
  <c r="AV969" i="1" s="1"/>
  <c r="AU965" i="1"/>
  <c r="AV965" i="1" s="1"/>
  <c r="AU975" i="1"/>
  <c r="AV975" i="1" s="1"/>
  <c r="AU970" i="1"/>
  <c r="AV970" i="1" s="1"/>
  <c r="AU976" i="1"/>
  <c r="AV976" i="1" s="1"/>
  <c r="AU992" i="1"/>
  <c r="AV992" i="1" s="1"/>
  <c r="AU971" i="1"/>
  <c r="AV971" i="1" s="1"/>
  <c r="AU980" i="1"/>
  <c r="AV980" i="1" s="1"/>
  <c r="AU983" i="1"/>
  <c r="AV983" i="1" s="1"/>
  <c r="AU972" i="1"/>
  <c r="AV972" i="1" s="1"/>
  <c r="AU1015" i="1"/>
  <c r="AV1015" i="1" s="1"/>
  <c r="AU1019" i="1"/>
  <c r="AV1019" i="1" s="1"/>
  <c r="AU1022" i="1"/>
  <c r="AV1022" i="1" s="1"/>
  <c r="AU1016" i="1"/>
  <c r="AV1016" i="1" s="1"/>
  <c r="AU1037" i="1"/>
  <c r="AV1037" i="1" s="1"/>
  <c r="AU1018" i="1"/>
  <c r="AV1018" i="1" s="1"/>
  <c r="AU1036" i="1"/>
  <c r="AV1036" i="1" s="1"/>
  <c r="AU1032" i="1"/>
  <c r="AV1032" i="1" s="1"/>
  <c r="AU1029" i="1"/>
  <c r="AV1029" i="1" s="1"/>
  <c r="AU1028" i="1"/>
  <c r="AV1028" i="1" s="1"/>
  <c r="AU1033" i="1"/>
  <c r="AV1033" i="1" s="1"/>
  <c r="AU1017" i="1"/>
  <c r="AV1017" i="1" s="1"/>
  <c r="AU1047" i="1"/>
  <c r="AV1047" i="1" s="1"/>
  <c r="AU1035" i="1"/>
  <c r="AV1035" i="1" s="1"/>
  <c r="AU1014" i="1"/>
  <c r="AV1014" i="1" s="1"/>
  <c r="AU1046" i="1"/>
  <c r="AV1046" i="1" s="1"/>
  <c r="AU1025" i="1"/>
  <c r="AV1025" i="1" s="1"/>
  <c r="AU1040" i="1"/>
  <c r="AV1040" i="1" s="1"/>
  <c r="AU995" i="1"/>
  <c r="AV995" i="1" s="1"/>
  <c r="AU1041" i="1"/>
  <c r="AV1041" i="1" s="1"/>
  <c r="AU1045" i="1"/>
  <c r="AV1045" i="1" s="1"/>
  <c r="AU1030" i="1"/>
  <c r="AV1030" i="1" s="1"/>
  <c r="AU1021" i="1"/>
  <c r="AV1021" i="1" s="1"/>
  <c r="AU1031" i="1"/>
  <c r="AV1031" i="1" s="1"/>
  <c r="AU996" i="1"/>
  <c r="AV996" i="1" s="1"/>
  <c r="AU1013" i="1"/>
  <c r="AV1013" i="1" s="1"/>
  <c r="AU1038" i="1"/>
  <c r="AV1038" i="1" s="1"/>
  <c r="AU1042" i="1"/>
  <c r="AV1042" i="1" s="1"/>
  <c r="AU993" i="1"/>
  <c r="AV993" i="1" s="1"/>
  <c r="AU1020" i="1"/>
  <c r="AV1020" i="1" s="1"/>
  <c r="AU1027" i="1"/>
  <c r="AV1027" i="1" s="1"/>
  <c r="AU1044" i="1"/>
  <c r="AV1044" i="1" s="1"/>
  <c r="AU1034" i="1"/>
  <c r="AV1034" i="1" s="1"/>
  <c r="AU1023" i="1"/>
  <c r="AV1023" i="1" s="1"/>
  <c r="AU994" i="1"/>
  <c r="AV994" i="1" s="1"/>
  <c r="AU1043" i="1"/>
  <c r="AV1043" i="1" s="1"/>
  <c r="AU1039" i="1"/>
  <c r="AV1039" i="1" s="1"/>
  <c r="AU997" i="1"/>
  <c r="AV997" i="1" s="1"/>
  <c r="AU998" i="1"/>
  <c r="AV998" i="1" s="1"/>
  <c r="AU1026" i="1"/>
  <c r="AV1026" i="1" s="1"/>
  <c r="AU999" i="1"/>
  <c r="AV999" i="1" s="1"/>
  <c r="AU1012" i="1"/>
  <c r="AV1012" i="1" s="1"/>
  <c r="AU1000" i="1"/>
  <c r="AV1000" i="1" s="1"/>
  <c r="AU1001" i="1"/>
  <c r="AV1001" i="1" s="1"/>
  <c r="AU1002" i="1"/>
  <c r="AV1002" i="1" s="1"/>
  <c r="AU1003" i="1"/>
  <c r="AV1003" i="1" s="1"/>
  <c r="AU1004" i="1"/>
  <c r="AV1004" i="1" s="1"/>
  <c r="AU1005" i="1"/>
  <c r="AV1005" i="1" s="1"/>
  <c r="AU1006" i="1"/>
  <c r="AV1006" i="1" s="1"/>
  <c r="AU1007" i="1"/>
  <c r="AV1007" i="1" s="1"/>
  <c r="AU1008" i="1"/>
  <c r="AV1008" i="1" s="1"/>
  <c r="AU1024" i="1"/>
  <c r="AV1024" i="1" s="1"/>
  <c r="AU1009" i="1"/>
  <c r="AV1009" i="1" s="1"/>
  <c r="AU1010" i="1"/>
  <c r="AV1010" i="1" s="1"/>
  <c r="AU1011" i="1"/>
  <c r="AV1011" i="1" s="1"/>
  <c r="AU2" i="1"/>
  <c r="AV2" i="1" s="1"/>
  <c r="AU3" i="1"/>
  <c r="AV3" i="1" s="1"/>
  <c r="AV4" i="1"/>
  <c r="AV6" i="1"/>
  <c r="AV7" i="1"/>
  <c r="AV8" i="1"/>
  <c r="AV9" i="1"/>
  <c r="AV10" i="1"/>
  <c r="AV12" i="1"/>
  <c r="AV13" i="1"/>
  <c r="AV14" i="1"/>
  <c r="AV15" i="1"/>
  <c r="AV16" i="1"/>
  <c r="AV17" i="1"/>
  <c r="AV19" i="1"/>
  <c r="AV21" i="1"/>
  <c r="AV23" i="1"/>
  <c r="AV25" i="1"/>
  <c r="AV27" i="1"/>
  <c r="AV28" i="1"/>
  <c r="AV29" i="1"/>
  <c r="AV31" i="1"/>
  <c r="AV32" i="1"/>
  <c r="AV33" i="1"/>
</calcChain>
</file>

<file path=xl/sharedStrings.xml><?xml version="1.0" encoding="utf-8"?>
<sst xmlns="http://schemas.openxmlformats.org/spreadsheetml/2006/main" count="54764" uniqueCount="15939">
  <si>
    <t>Authors</t>
  </si>
  <si>
    <t>Author(s) ID</t>
  </si>
  <si>
    <t>Title</t>
  </si>
  <si>
    <t>Year</t>
  </si>
  <si>
    <t>Source title</t>
  </si>
  <si>
    <t>Volume</t>
  </si>
  <si>
    <t>Issue</t>
  </si>
  <si>
    <t>Art. No.</t>
  </si>
  <si>
    <t>Page start</t>
  </si>
  <si>
    <t>Page end</t>
  </si>
  <si>
    <t>Page count</t>
  </si>
  <si>
    <t>Cited by</t>
  </si>
  <si>
    <t>DOI</t>
  </si>
  <si>
    <t>Link</t>
  </si>
  <si>
    <t>Affiliations</t>
  </si>
  <si>
    <t>Authors with affiliations</t>
  </si>
  <si>
    <t>Abstract</t>
  </si>
  <si>
    <t>Author Keywords</t>
  </si>
  <si>
    <t>Index Keywords</t>
  </si>
  <si>
    <t>Molecular Sequence Numbers</t>
  </si>
  <si>
    <t>Chemicals/CAS</t>
  </si>
  <si>
    <t>Tradenames</t>
  </si>
  <si>
    <t>Manufacturers</t>
  </si>
  <si>
    <t>Funding Details</t>
  </si>
  <si>
    <t>Funding Text 1</t>
  </si>
  <si>
    <t>Funding Text 2</t>
  </si>
  <si>
    <t>Funding Text 3</t>
  </si>
  <si>
    <t>Correspondence Address</t>
  </si>
  <si>
    <t>Editors</t>
  </si>
  <si>
    <t>Sponsors</t>
  </si>
  <si>
    <t>Publisher</t>
  </si>
  <si>
    <t>Conference name</t>
  </si>
  <si>
    <t>Conference date</t>
  </si>
  <si>
    <t>Conference location</t>
  </si>
  <si>
    <t>Conference code</t>
  </si>
  <si>
    <t>ISSN</t>
  </si>
  <si>
    <t>ISBN</t>
  </si>
  <si>
    <t>CODEN</t>
  </si>
  <si>
    <t>PubMed ID</t>
  </si>
  <si>
    <t>Language of Original Document</t>
  </si>
  <si>
    <t>Abbreviated Source Title</t>
  </si>
  <si>
    <t>Document Type</t>
  </si>
  <si>
    <t>Publication Stage</t>
  </si>
  <si>
    <t>Access Type</t>
  </si>
  <si>
    <t>Source</t>
  </si>
  <si>
    <t>EID</t>
  </si>
  <si>
    <t>ID</t>
  </si>
  <si>
    <t>Filename</t>
  </si>
  <si>
    <t>Sci-Hub Link</t>
  </si>
  <si>
    <t>Downloaded?</t>
  </si>
  <si>
    <t>Examined?</t>
  </si>
  <si>
    <t>Excluded?</t>
  </si>
  <si>
    <t>If excluded, give reason (A=animal, R=review, C=commentary or letter to the editor, T=not about effect of light, O=other)</t>
  </si>
  <si>
    <t>Country/countries of affiliation</t>
  </si>
  <si>
    <t>Number of subjects participated (in total) (#)</t>
  </si>
  <si>
    <t>Number of female participants partcipated (in total) (#)</t>
  </si>
  <si>
    <t>Control for menstrual cycle? (Y/N/Unknown)</t>
  </si>
  <si>
    <t>If yes, which phase?</t>
  </si>
  <si>
    <t>Control for contraceptive use? (Y/N/Unknown)</t>
  </si>
  <si>
    <t>Mean age [yr]</t>
  </si>
  <si>
    <t>SEM age [yr], if given</t>
  </si>
  <si>
    <t>Age range [yr]</t>
  </si>
  <si>
    <t>Other comments?</t>
  </si>
  <si>
    <t>Lewy A.J., Wehr T.A., Goodwin F.K., Newsome D.A., Markey S.P.</t>
  </si>
  <si>
    <t>7004848014;7004768783;16197069900;57200926644;57206931094;</t>
  </si>
  <si>
    <t>Light suppresses melatonin secretion in humans</t>
  </si>
  <si>
    <t>Science</t>
  </si>
  <si>
    <t>10.1126/science.7434030</t>
  </si>
  <si>
    <t>https://www.scopus.com/inward/record.uri?eid=2-s2.0-0019202320&amp;doi=10.1126%2fscience.7434030&amp;partnerID=40&amp;md5=8a9e7498f9e78ad5d10784ab009f465f</t>
  </si>
  <si>
    <t>Clinical Psychobiology Branch, National Institute of Mental Health, Bethesda, MD 20205, United States; Clinical Branch, National Eye Institute, National Institutes of Health, Bethesda, MD 20205, United States; Laboratory of Clinical Science, National Institute of Mental Health</t>
  </si>
  <si>
    <t>Lewy, A.J., Clinical Psychobiology Branch, National Institute of Mental Health, Bethesda, MD 20205, United States; Wehr, T.A., Clinical Psychobiology Branch, National Institute of Mental Health, Bethesda, MD 20205, United States; Goodwin, F.K., Clinical Psychobiology Branch, National Institute of Mental Health, Bethesda, MD 20205, United States; Newsome, D.A., Clinical Branch, National Eye Institute, National Institutes of Health, Bethesda, MD 20205, United States; Markey, S.P., Laboratory of Clinical Science, National Institute of Mental Health</t>
  </si>
  <si>
    <t>Bright artificial light suppressed nocturnal secretion of melatonin in six normal human subjects. Room light of less intensity, which is sufficient to suppress melatonin secretion in other mammals, failed to do so in humans. In contrast to the results of previous experiments in which ordinary room light was used, these findings establish that the human response to light is qualitatively similar to that of other mammals. Copyright © 1980 AAAS.</t>
  </si>
  <si>
    <t>melatonin; endocrine system; human cell; light; normal human; pineal body; supraoptic nucleus; Circadian Rhythm; Dose-Response Relationship, Radiation; Female; Humans; Light; Male; Melatonin; Pineal Gland; Secretory Rate; Mammalia</t>
  </si>
  <si>
    <t>melatonin, 73-31-4; Melatonin, 73-31-4</t>
  </si>
  <si>
    <t>Lewy, A.J.; Clinical Psychobiology Branch, National Institute of Mental Health, Bethesda, MD 20205, United States</t>
  </si>
  <si>
    <t>English</t>
  </si>
  <si>
    <t>Article</t>
  </si>
  <si>
    <t>Final</t>
  </si>
  <si>
    <t>Scopus</t>
  </si>
  <si>
    <t>2-s2.0-0019202320</t>
  </si>
  <si>
    <t>Y</t>
  </si>
  <si>
    <t>Yes</t>
  </si>
  <si>
    <t>No</t>
  </si>
  <si>
    <t>USA</t>
  </si>
  <si>
    <t>Unknown (within subjects design tested on two separate nights, with time between these two nights unspecified) </t>
  </si>
  <si>
    <t>NA</t>
  </si>
  <si>
    <t>Unknown</t>
  </si>
  <si>
    <t>Male participants studied in two additional conditions</t>
  </si>
  <si>
    <t>Brainard G.C., Hanifin J.R., Greeson J.M., Byrne B., Glickman G., Gerner E., Rollag M.D.</t>
  </si>
  <si>
    <t>7003540124;7102742786;6603018311;8336699800;7003492763;8336699900;7004476998;</t>
  </si>
  <si>
    <t>Action spectrum for melatonin regulation in humans: Evidence for a novel circadian photoreceptor</t>
  </si>
  <si>
    <t>Journal of Neuroscience</t>
  </si>
  <si>
    <t xml:space="preserve">10.1523/jneurosci.21-16-06405.2001 </t>
  </si>
  <si>
    <t>https://www.scopus.com/inward/record.uri?eid=2-s2.0-0035882385&amp;partnerID=40&amp;md5=3c80f8bc5be9656b27ff372973450d91</t>
  </si>
  <si>
    <t>Department of Neurology, Thomas Jefferson University, Philadelphia, PA 19107, United States; Department of Anatomy, Physiology and Genetics, Uniformed Services University of Health Sciences, Bethesda, MD 20814, United States; Department of Neurology, Thomas Jefferson University, 1025 Walnut Street, Philadelphia, PA 19107, United States</t>
  </si>
  <si>
    <t>Brainard, G.C., Department of Neurology, Thomas Jefferson University, Philadelphia, PA 19107, United States, Department of Neurology, Thomas Jefferson University, 1025 Walnut Street, Philadelphia, PA 19107, United States; Hanifin, J.R., Department of Neurology, Thomas Jefferson University, Philadelphia, PA 19107, United States; Greeson, J.M., Department of Neurology, Thomas Jefferson University, Philadelphia, PA 19107, United States; Byrne, B., Department of Neurology, Thomas Jefferson University, Philadelphia, PA 19107, United States; Glickman, G., Department of Neurology, Thomas Jefferson University, Philadelphia, PA 19107, United States; Gerner, E., Department of Neurology, Thomas Jefferson University, Philadelphia, PA 19107, United States; Rollag, M.D., Department of Anatomy, Physiology and Genetics, Uniformed Services University of Health Sciences, Bethesda, MD 20814, United States</t>
  </si>
  <si>
    <t>The photopigment in the human eye that transduces light for circadian and neuroendocrine regulation, is unknown. The aim of this study was to establish an action spectrum for light-induced melatonin suppression that could help elucidate the ocular photoreceptor system for regulating the human pineal gland. Subjects (37 females, 35 males, mean age of 24.5 ± 0.3 years) were healthy and had normal color vision. Full-field, monochromatic light exposures took place between 2:00 and 3:30 A.M. while subjects' pupils were dilated. Blood samples collected before and after light exposures were quantified for melatonin. Each subject was tested with at least seven different irradiances of one wavelength with a minimum of 1 week between each nighttime exposure. Nighttime melatonin suppression tests (n = 627) were completed with wavelengths from 420 to 600 nm. The data were fit to eight univariant, sigmoidal fluence-response curves (R2 = 0.81-0.95). The action spectrum constructed from these data fit an opsin template (R2 = 0.91), which identifies 446-477 nm as the most potent wavelength region providing circadian input for regulating melatonin secretion. The results suggest that, in humans, a single photopigment may be primarily responsible for melatonin suppression, and its peak absorbance appears to be distinct from that of rod and cone cell photopigments for vision. The data also suggest that this new photopigment is retinaldehyde based. These findings suggest that there is a novel opsin photopigment in the human eye that mediates circadian photoreception.</t>
  </si>
  <si>
    <t>Action spectrum; Circadian; Human; Light; Melatonin; Neuroendocrine; Photopigment; Photoreception; Pineal gland; Wavelength</t>
  </si>
  <si>
    <t>melatonin; opsin; pigment; retinal; adult; article; circadian rhythm; color vision; female; hormonal regulation; hormone action; hormone release; human; human experiment; light exposure; male; normal human; photoreceptor; priority journal; retina cone; retina rod; NASA Discipline Regulatory Physiology; Non-NASA Center; Adolescent; Adult; Circadian Rhythm; Dose-Response Relationship, Radiation; Eye; Female; Humans; Light; Male; Melatonin; Mydriatics; Opsin; Photic Stimulation; Photoreceptors, Vertebrate; Time Factors</t>
  </si>
  <si>
    <t>Melatonin, 73-31-4; Mydriatics; Opsin</t>
  </si>
  <si>
    <t>Brainard, G.C.; Department of Neurology, Thomas Jefferson University, 1025 Walnut Street, Philadelphia, PA 19107, United States; email: george.brainard@mail.tju.edu</t>
  </si>
  <si>
    <t>JNRSD</t>
  </si>
  <si>
    <t>J. Neurosci.</t>
  </si>
  <si>
    <t>2-s2.0-0035882385</t>
  </si>
  <si>
    <t>Unknown (within subjects, but studied across several weeks)</t>
  </si>
  <si>
    <t>18-30</t>
  </si>
  <si>
    <t>Thapan K., Arendt J., Skene D.J.</t>
  </si>
  <si>
    <t>8267252200;7101704924;21035951300;</t>
  </si>
  <si>
    <t>An action spectrum for melatonin suppression: Evidence for a novel non-rod, non-cone photoreceptor system in humans</t>
  </si>
  <si>
    <t>Journal of Physiology</t>
  </si>
  <si>
    <t>10.1111/j.1469-7793.2001.t01-1-00261.x</t>
  </si>
  <si>
    <t>https://www.scopus.com/inward/record.uri?eid=2-s2.0-0035880993&amp;doi=10.1111%2fj.1469-7793.2001.t01-1-00261.x&amp;partnerID=40&amp;md5=75a33fc14b07f7295f701322c4df3271</t>
  </si>
  <si>
    <t>Centre for Chronobiology, School of Biomedical and Life Sciences, University of Surrey, Guildford, Surrey GU2 7XH, United Kingdom; School of Biomedical and Life Sciences, University of Surrey, Guildford GU2 7XH, United Kingdom</t>
  </si>
  <si>
    <t>Thapan, K., Centre for Chronobiology, School of Biomedical and Life Sciences, University of Surrey, Guildford, Surrey GU2 7XH, United Kingdom; Arendt, J., Centre for Chronobiology, School of Biomedical and Life Sciences, University of Surrey, Guildford, Surrey GU2 7XH, United Kingdom; Skene, D.J., Centre for Chronobiology, School of Biomedical and Life Sciences, University of Surrey, Guildford, Surrey GU2 7XH, United Kingdom, School of Biomedical and Life Sciences, University of Surrey, Guildford GU2 7XH, United Kingdom</t>
  </si>
  <si>
    <t>1. Non-image forming, irradiance-dependent responses mediated by the human eye include synchronisation of the circadian axis and suppression of pineal melatonin production. The retinal photopigment(s) transducing these light responses in humans have not been characterised. 2. Using the ability of light to suppress nocturnal melatonin production, we aimed to investigate its spectral sensitivity and produce an action spectrum. Melatonin suppression was quantified in 22 volunteers in 215 light exposure trials using monochromatic light (30 min pulse administered at circadian time (CT) 16-18) of different wavelengths (λmax 424, 456, 472, 496, 520 and 548 nm) and irradiances (0.7-65.0 μW cm-2). 3. At each wavelength, suppression of plasma melatonin increased with increasing irradiance. Irradiance-response curves (IRCs) were fitted and the generated half-maximal responses (IR50) were corrected for lens filtering and used to construct an action spectrum. 4. The resulting action spectrum showed unique short-wavelength sensitivity very different from the classical scotopic and photopic visual systems. The lack of fit (r2 &amp;lt; 0.1) of our action spectrum with the published rod and cone absorption spectra precluded these photoreceptors from having a major role. Cryptochromes 1 and 2 also had a poor fit to the data. Fitting a series of Dartnall nomograms generated for rhodopsin-based photopigments over the λmax range 420-480 nm showed that rhodopsin templates between λmax 457 and 462 nm fitted the data well (r2 ≥ 0.73). Of these, the best fit was to the rhodopsin template with λmax 459 nm (r2 = 0.74). 5. Our data strongly support a primary role for a novel short-wavelength photopigment in light-induced melatonin suppression and provide the first direct evidence of a non-rod, non-cone photoreceptive system in humans.</t>
  </si>
  <si>
    <t>cryptochrome; melatonin; rhodopsin; visual pigment; cryptochrome 1; cryptochrome 2; rhodopsin; adult; article; circadian rhythm; controlled study; eye; female; hormone synthesis; human; light; light absorption; male; night; night vision; nomogram; normal human; photopic vision; photoreceptor; pineal body; priority journal; retina cone; retina rod; spectral sensitivity; volunteer; action spectrum; Article; hormone blood level; hormone synthesis; human experiment; human tissue; lens; lens density; light exposure; light irradiance; retina macula lutea; spectrum; Adult; Circadian Rhythm; Cones (Retina); Dose-Response Relationship, Radiation; Female; Humans; Light; Male; Melatonin; Opsin; Photoreceptors, Vertebrate; Rhodopsin; Rods (Retina)</t>
  </si>
  <si>
    <t>Melatonin, 73-31-4; Opsin; Rhodopsin, 9009-81-8; melatonin, 73-31-4; rhodopsin, 60383-01-9, 9009-81-8</t>
  </si>
  <si>
    <t>Skene, D.J.; School of Biomedical/Life Sciences, University of Surrey, Center for Chronobiology, Guildford, Surrey GU2 7XH, United Kingdom; email: d.skene@surrey.ac.uk</t>
  </si>
  <si>
    <t>JPHYA</t>
  </si>
  <si>
    <t>J. Physiol.</t>
  </si>
  <si>
    <t>2-s2.0-0035880993</t>
  </si>
  <si>
    <t>UK</t>
  </si>
  <si>
    <t>?- calculated difference between melatonin after light exposure on day2/3 and baseline melatonin on day 1 for each participant. Said this was to control for range of factors inc. menstrual cycle</t>
  </si>
  <si>
    <t>Unknown- not controlled for explicitly, but see menstrual cycle column</t>
  </si>
  <si>
    <t>7 (SD)</t>
  </si>
  <si>
    <t>18-45</t>
  </si>
  <si>
    <t>Schernhammer E.S., Laden F., Speizer F.E., Willett W.C., Hunter D.J., Kawachi I., Colditz G.A.</t>
  </si>
  <si>
    <t>7004207502;56752552900;35380894300;56803239300;56447806500;7103096477;57206520256;</t>
  </si>
  <si>
    <t>Rotating night shifts and risk of breast cancer in women participating in the nurses' health study</t>
  </si>
  <si>
    <t>Journal of the National Cancer Institute</t>
  </si>
  <si>
    <t>10.1093/jnci/93.20.1563</t>
  </si>
  <si>
    <t>https://www.scopus.com/inward/record.uri?eid=2-s2.0-0035904335&amp;doi=10.1093%2fjnci%2f93.20.1563&amp;partnerID=40&amp;md5=0aa8ef1f4fe44096de0708b427f9fe57</t>
  </si>
  <si>
    <t>Department of Medicine, Brigham and Women's Hospital, Harvard Medical School, Boston, MA, United States; Department for Environmental Health, Harvard School of Public Health, Boston, MA, United States; Departments of Epidemiology and Nutrition, Harvard School of Public Health, Boston, MA, United States; Department of Epidemiology, Harvard School of Public Health, Harvard Center for Cancer Prevention, Boston, MA, United States; Department of Health and Social Behavior, Harvard School of Public Health, Boston, MA, United States; Departments of Epidemiology and Nutrition, Harvard School of Public Health, and Epidemiology Program, Dana-Faber/Harvard Cancer Center, Boston, MA, United States; Channing Laboratory, 181 Longwood Ave, Boston, MA 02115, United States; Nurses' Health Study, Channing Laboratory, 181 Longwood Ave, Boston, MA 02115, United States</t>
  </si>
  <si>
    <t>Schernhammer, E.S., Department of Medicine, Brigham and Women's Hospital, Harvard Medical School, Boston, MA, United States, Channing Laboratory, 181 Longwood Ave, Boston, MA 02115, United States; Laden, F., Department of Medicine, Brigham and Women's Hospital, Harvard Medical School, Boston, MA, United States, Department for Environmental Health, Harvard School of Public Health, Boston, MA, United States; Speizer, F.E., Department of Medicine, Brigham and Women's Hospital, Harvard Medical School, Boston, MA, United States, Department for Environmental Health, Harvard School of Public Health, Boston, MA, United States; Willett, W.C., Department of Medicine, Brigham and Women's Hospital, Harvard Medical School, Boston, MA, United States, Departments of Epidemiology and Nutrition, Harvard School of Public Health, Boston, MA, United States; Hunter, D.J., Department of Medicine, Brigham and Women's Hospital, Harvard Medical School, Boston, MA, United States, Department of Epidemiology, Harvard School of Public Health, Harvard Center for Cancer Prevention, Boston, MA, United States; Kawachi, I., Department of Medicine, Brigham and Women's Hospital, Harvard Medical School, Boston, MA, United States, Department of Health and Social Behavior, Harvard School of Public Health, Boston, MA, United States; Colditz, G.A., Department of Medicine, Brigham and Women's Hospital, Harvard Medical School, Boston, MA, United States, Departments of Epidemiology and Nutrition, Harvard School of Public Health, and Epidemiology Program, Dana-Faber/Harvard Cancer Center, Boston, MA, United States, Nurses' Health Study, Channing Laboratory, 181 Longwood Ave, Boston, MA 02115, United States</t>
  </si>
  <si>
    <t>Background: Melatonin shows potential oncostatic action, and light exposure during night suppresses melatonin production. There is little information, however, about the direct effect of night work on the risk of cancer. We investigated the effect of night work in breast cancer. Methods: We examined the relationship between breast cancer and working on rotating night shifts during 10 years of follow-up in 78 562 women from the Nurses' Health Study. Information was ascertained in 1988 about the total number of years during which the nurses had worked rotating night shifts with at least three nights per month. From June 1988 through May 1998, we documented 2441 incident breast cancer cases. Logistic regression models were used to calculate relative risks (RRs) and 95% confidence intervals (CIs), adjusted for confounding variables and breast cancer risk factors. All statistical tests were two-sided. Results: We observed a moderate increase in breast cancer risk among the women who worked 1-14 years or 15-29 years on rotating night shifts (multivariate adjusted RR = 1.08 [95% CI = 0.99 to 1.18] and RR = 1.08 [95% CI = 0.90 to 1.30], respectively). The risk was further increased among women who worked 30 or more years on the night shift (RR = 1.36; 95% CI = 1.04 to 1.78). The test for trend was statistically significant (P = .02). Conclusions: Women who work on rotating night shifts with at least three nights per month, in addition to days and evenings in that month, appear to have a moderately increased risk of breast cancer after extended periods of working rotating night shifts.</t>
  </si>
  <si>
    <t>melatonin; article; breast cancer; calculation; cancer incidence; cancer risk; controlled study; female; follow up; human; light exposure; major clinical study; medical documentation; medical information; multivariate analysis; night work; nurse; priority journal; regression analysis; shift worker; statistical analysis</t>
  </si>
  <si>
    <t>melatonin, 73-31-4</t>
  </si>
  <si>
    <t>Colditz, G.A.; Nurses' Health Study, Channing Laboratory, 181 Longwood Ave., Boston, MA 02115, United States</t>
  </si>
  <si>
    <t>Oxford University Press</t>
  </si>
  <si>
    <t>JNCIA</t>
  </si>
  <si>
    <t>J. Natl. Cancer Inst.</t>
  </si>
  <si>
    <t>Open Access</t>
  </si>
  <si>
    <t>2-s2.0-0035904335</t>
  </si>
  <si>
    <t>T (longitudinal breast cancer)</t>
  </si>
  <si>
    <t>-</t>
  </si>
  <si>
    <t>Zeitzer J.M., Dijk D.-J., Kronauer R.E., Brown E.N., Czeisler C.A.</t>
  </si>
  <si>
    <t>6602853952;7007018167;57196395263;57201225828;7006224092;</t>
  </si>
  <si>
    <t>Sensitivity of the human circadian pacemaker to nocturnal light: Melatonin phase resetting and suppression</t>
  </si>
  <si>
    <t>10.1111/j.1469-7793.2000.00695.x</t>
  </si>
  <si>
    <t>https://www.scopus.com/inward/record.uri?eid=2-s2.0-0033841139&amp;doi=10.1111%2fj.1469-7793.2000.00695.x&amp;partnerID=40&amp;md5=94c3f10221cd6ee2227ea129a9326fe0</t>
  </si>
  <si>
    <t>Program in Neuroscience, Harvard Medical School, Boston, MA 02115, United States; Department of Medicine, Harvard Medical School, Brigham and Women's Hospital, Boston, MA 02115, United States; Division of Applied Sciences, Harvard University, Cambridge, MA 02138, United States; MIT Division of Health Sciences and Technology, Medical Education Center 213, Boston, MA 02115, United States; Department of Anesthesia and Critical Care, Harvard Medical School, Massachusetts General Hospital, Boston, MA 02114, United States; Department of Medicine, Harvard Medical School, Brigham and Women's Hospital, 221 Longwood Avenue, Boston, MA 02115, United States; Department of Neurology, UCLA School of Medicine, Los Angeles, CA 90095, United States</t>
  </si>
  <si>
    <t>Zeitzer, J.M., Program in Neuroscience, Harvard Medical School, Boston, MA 02115, United States, Department of Medicine, Harvard Medical School, Brigham and Women's Hospital, Boston, MA 02115, United States, Department of Neurology, UCLA School of Medicine, Los Angeles, CA 90095, United States; Dijk, D.-J., Department of Medicine, Harvard Medical School, Brigham and Women's Hospital, Boston, MA 02115, United States; Kronauer, R.E., Department of Medicine, Harvard Medical School, Brigham and Women's Hospital, Boston, MA 02115, United States, Division of Applied Sciences, Harvard University, Cambridge, MA 02138, United States, MIT Division of Health Sciences and Technology, Medical Education Center 213, Boston, MA 02115, United States; Brown, E.N., Department of Medicine, Harvard Medical School, Brigham and Women's Hospital, Boston, MA 02115, United States, MIT Division of Health Sciences and Technology, Medical Education Center 213, Boston, MA 02115, United States, Department of Anesthesia and Critical Care, Harvard Medical School, Massachusetts General Hospital, Boston, MA 02114, United States; Czeisler, C.A., Program in Neuroscience, Harvard Medical School, Boston, MA 02115, United States, Department of Medicine, Harvard Medical School, Brigham and Women's Hospital, Boston, MA 02115, United States, MIT Division of Health Sciences and Technology, Medical Education Center 213, Boston, MA 02115, United States, Department of Medicine, Harvard Medical School, Brigham and Women's Hospital, 221 Longwood Avenue, Boston, MA 02115, United States</t>
  </si>
  <si>
    <t>1. Ocular exposure to early morning room light can significantly advance the timing of the human circadian pacemaker. The resetting response to such light has a non-linear relationship to illuminance. The dose-response relationship of the human circadian pacemaker to late evening light of dim to moderate intensity has not been well established. 2. Twenty-three healthy young male and female volunteers took part in a 9 day protocol in which a single experimental light exposure 6·5 h in duration was given in the early biological night. The effects of the light exposure on the endogenous circadian phase of the melatonin rhythm and the acute effects of the light exposure on plasma melatonin concentration were calculated. 3. We demonstrate that humans are highly responsive to the phase-delaying effects of light during the early biological night and that both the phase resetting response to light and the acute suppressive effects of light on plasma melatonin follow a logistic dose-response curve, as do many circadian responses to light in mammals. 4. Contrary to expectations, we found that half of the maximal phase-delaying response achieved in response to a single episode of evening bright light (~9000 lux (lx)) can be obtained with just over 1% of this light (dim room light of ~100 lx). The same held true for the acute suppressive effects of light on plasma melatonin concentrations. This indicates that even small changes in ordinary light exposure during the late evening hours can significantly affect both plasma melatonin concentrations and the entrained phase of the human circadian pacemaker.</t>
  </si>
  <si>
    <t>melatonin; adult; article; brightness; circadian rhythm; controlled study; female; hormone blood level; human; human experiment; illumination; light; light exposure; male; night; normal human; pacemaker; priority journal; stimulus response; Article; circadian pacemaker; dose response; hormone action; melatonin blood level; melatonin suppression; nocturnal light</t>
  </si>
  <si>
    <t>Czeisler, C.A.; Neuroendocrine/Sleep Disorders Sec., Harvard Medical School, Brigham and Women's Hospital, 221 Longwood Avenue, Boston, MA 02115, United States; email: caczeisler@gere.bwh.harvard.edu</t>
  </si>
  <si>
    <t>Cambridge University Press</t>
  </si>
  <si>
    <t>2-s2.0-0033841139</t>
  </si>
  <si>
    <t>Unknown (within subjects but measured over 9 days)</t>
  </si>
  <si>
    <t>8.91 (SD)</t>
  </si>
  <si>
    <t>18-44</t>
  </si>
  <si>
    <t>Klein D.C., Weller J.L.</t>
  </si>
  <si>
    <t>7402360691;35508815600;</t>
  </si>
  <si>
    <t>Indole metabolism in the pineal gland: A circadian rhythm in N-acetyltransferase</t>
  </si>
  <si>
    <t>10.1126/science.169.3950.1093</t>
  </si>
  <si>
    <t>https://www.scopus.com/inward/record.uri?eid=2-s2.0-0014941795&amp;doi=10.1126%2fscience.169.3950.1093&amp;partnerID=40&amp;md5=a982d3750c59458a1d504417de382133</t>
  </si>
  <si>
    <t>Section on Physiological Controls, Laboratory of Biomedical Sciences, National Institute of Child Health and Human Development, Bethesda, MD 20014, United States</t>
  </si>
  <si>
    <t>Klein, D.C., Section on Physiological Controls, Laboratory of Biomedical Sciences, National Institute of Child Health and Human Development, Bethesda, MD 20014, United States; Weller, J.L., Section on Physiological Controls, Laboratory of Biomedical Sciences, National Institute of Child Health and Human Development, Bethesda, MD 20014, United States</t>
  </si>
  <si>
    <t>The activity of N-acetyltransferase in the rat pineal gland is more than 15 times higher at night than during the day. This circadian rhythm persists in complete darkness, or in blinded animals, and is suppressed in constant lighting. The N-acetyltransferase rhythm is 180° out of phase with the serotonin rhythm and is similar to the norepinephrine and melatonin rhythms. Experiments in vitro indicate that norepinephrine, not serotonin, regulates the activity of N-acetyltransferase through a highly specific receptor.</t>
  </si>
  <si>
    <t>adrenalin; aniline derivative; carbon; melatonin; noradrenalin; octopamine; serotonin; transferase; animal; article; biosynthesis; circadian rhythm; enzymology; light; male; metabolism; pineal body; radiation response; rat; stimulation; Aniline Compounds; Animal; Carbon Isotopes; Circadian Rhythm; Epinephrine; Light; Male; Melatonin; Norepinephrine; Octopamine; Pineal Gland; Radiation Effects; Rats; Serotonin; Stimulation, Chemical; Transferases</t>
  </si>
  <si>
    <t>adrenalin, 51-43-4, 55-31-2, 6912-68-1; carbon, 7440-44-0; melatonin, 73-31-4; noradrenalin, 1407-84-7, 51-41-2; octopamine, 104-14-3; serotonin, 50-67-9; transferase, 9047-61-4; Aniline Compounds; Carbon Isotopes; Epinephrine, 51-43-4; Melatonin, 73-31-4; Norepinephrine, 51-41-2; Octopamine, 104-14-3; Serotonin, 50-67-9; Transferases, EC 2.</t>
  </si>
  <si>
    <t>Klein, D.C.; Section on Physiological Controls, Laboratory of Biomedical Sciences, National Institute of Child Health and Human Development, Bethesda, MD 20014, United States</t>
  </si>
  <si>
    <t>2-s2.0-0014941795</t>
  </si>
  <si>
    <t>A (rats)</t>
  </si>
  <si>
    <t>Davis S., Mirick D.K., Stevens R.G.</t>
  </si>
  <si>
    <t>55465579200;6506871448;56788478400;</t>
  </si>
  <si>
    <t>Night shift work, light at night, and risk of breast cancer</t>
  </si>
  <si>
    <t>10.1093/jnci/93.20.1557</t>
  </si>
  <si>
    <t>https://www.scopus.com/inward/record.uri?eid=2-s2.0-0035904292&amp;doi=10.1093%2fjnci%2f93.20.1557&amp;partnerID=40&amp;md5=f32d345c5098e0db39111af4020121b1</t>
  </si>
  <si>
    <t>Program in Epidemiology, Division of Public Health Sciences, Fred Hutchinson Cancer Research Center, Seattle, WA, United States; Department of Community Medicine, University of Connecticut Health Center, Farmington, CT, United States; Program in Epidemiology, Division of Public Health Sciences, Fred Hutchinson Cancer Research Center, 1100 Fairview Ave., N., Seattle, WA 98109-1024, United States</t>
  </si>
  <si>
    <t>Davis, S., Program in Epidemiology, Division of Public Health Sciences, Fred Hutchinson Cancer Research Center, 1100 Fairview Ave., N., Seattle, WA 98109-1024, United States; Mirick, D.K., Program in Epidemiology, Division of Public Health Sciences, Fred Hutchinson Cancer Research Center, Seattle, WA, United States; Stevens, R.G., Department of Community Medicine, University of Connecticut Health Center, Farmington, CT, United States</t>
  </si>
  <si>
    <t>Background: Exposure to light at night may increase the risk of breast cancer by suppressing the normal nocturnal production of melatonin by the pineal gland, which, in turn, could increase the release of estrogen by the ovaries. This study investigated whether such exposure is associated with an increased risk of breast cancer in women. Methods: Case patients (n = 813), aged 20-74 years, were diagnosed from November 1992 through March 1995; control subjects (n = 793) were identified by random-digit dialing and were frequency matched according to 5-year age groups. An in-person interview was used to gather information on sleep habits and bedroom lighting environment in the 10 years before diagnosis and lifetime occupational history. Odds ratios (ORs) and 95% confidence intervals (CIs) were estimated by use of conditional logistic regression, with adjustment for other potential risk factors. Results: Breast cancer risk was increased among subjects who frequently did not sleep during the period of the night when melatonin levels are typically at their highest (OR = 1.14 for each night per week; 95% CI = 1.01 to 1.28). Risk did not increase with interrupted sleep accompanied by turning on a light. There was an indication of increased risk among subjects with the brightest bedrooms. Graveyard shiftwork was associated with increased breast cancer risk (OR = 1.6; 95% CI = 1.0 to 2.5), with a trend of increased risk with increasing years and with more hours per week of graveyard shiftwork (P = .02, Wald chi-squared test). Conclusion: The results of this study provide evidence that indicators of exposure to light at night may be associated with the risk of developing breast cancer.</t>
  </si>
  <si>
    <t>estrogen; melatonin; adult; aged; article; breast cancer; cancer risk; controlled study; estrogen release; female; human; information processing; interview; light exposure; major clinical study; night work; occupation; ovary; pineal body; priority journal; regression analysis; shift worker; sleep; telephone</t>
  </si>
  <si>
    <t>Davis, S.; Program in Epidemiology, Division of Public Health Sciences, Fred Hutchinson Cancer Research Ctr., 1100 Fairview Ave., Seattle, WA 98109-1024, United States; email: sdavis@fhcrc.org</t>
  </si>
  <si>
    <t>2-s2.0-0035904292</t>
  </si>
  <si>
    <t>Lewy A.J., Ahmed S., Jackson J.M.L., Sack R.L.</t>
  </si>
  <si>
    <t>7004848014;57198883720;57199275380;7102549707;</t>
  </si>
  <si>
    <t>Melatonin shifts human circadian rhythms according to a phase-response curve</t>
  </si>
  <si>
    <t>Chronobiology International</t>
  </si>
  <si>
    <t>10.3109/07420529209064550</t>
  </si>
  <si>
    <t>https://www.scopus.com/inward/record.uri?eid=2-s2.0-0026661007&amp;doi=10.3109%2f07420529209064550&amp;partnerID=40&amp;md5=15350eba442bd6bc7f8038c9446f73a4</t>
  </si>
  <si>
    <t>Sleep and Mood Disorders Laboratory, Departments of Psychiatry, Ophthalmology and Pharmacology, Oregon Health Sciences University, Portland, Oregon, United States</t>
  </si>
  <si>
    <t>Lewy, A.J., Sleep and Mood Disorders Laboratory, Departments of Psychiatry, Ophthalmology and Pharmacology, Oregon Health Sciences University, Portland, Oregon, United States; Ahmed, S., Sleep and Mood Disorders Laboratory, Departments of Psychiatry, Ophthalmology and Pharmacology, Oregon Health Sciences University, Portland, Oregon, United States; Jackson, J.M.L., Sleep and Mood Disorders Laboratory, Departments of Psychiatry, Ophthalmology and Pharmacology, Oregon Health Sciences University, Portland, Oregon, United States; Sack, R.L., Sleep and Mood Disorders Laboratory, Departments of Psychiatry, Ophthalmology and Pharmacology, Oregon Health Sciences University, Portland, Oregon, United States</t>
  </si>
  <si>
    <t>A physiological dose of orally administered melatonin shifts circadian rhythms in humans according to a phase-response curve (PRC) that is nearly opposite in phase with the PRCs for light exposure: melatonin delays circadian rhythms when administered in the morning and advances them when administered in the afternoon or early evening. The human melatonin PRC provides critical information for using melatonin to treat circadian phase sleep and mood disorders, as well as maladaptation to shift work and transmeridional air travel. The human melatonin PRC also provides the strongest evidence to date for a function of endogenous melatonin and its suppression by light in augmenting entrainment of circadian rhythms by the light-dark cycle. © 1992 Informa UK Ltd All rights reserved: reproduction in whole or part not permitted.</t>
  </si>
  <si>
    <t>Circadian phase shifts; Circadian phase sleep and mood disorders; Dim light melatonin onset (DLMO); Melatonin administration; Phase-response curve (PRC)</t>
  </si>
  <si>
    <t>melatonin; placebo; adult; article; circadian rhythm; controlled study; dose time effect relation; female; human; human experiment; light dark cycle; male; mood; normal human; oral drug administration; sleep; Adult; Circadian Rhythm; Darkness; Female; Human; Light; Male; Melatonin; Middle Age; Sleep; Support, U.S. Gov't, P.H.S.; Suprachiasmatic Nucleus</t>
  </si>
  <si>
    <t>regis, United States</t>
  </si>
  <si>
    <t>CRC</t>
  </si>
  <si>
    <t>Acknowledgment: We wish to thank the nursing staff of the OHSU CRC and to acknowledge the assistance of Gregory Clarke, Mary Cardoza, Vance Bauer, Carol A. Gawryla, Neil L. Cutler, and Mary L. Blood. Supported by research grants MH 40161 (AJL), MH 00703 (AJL), and 5M01 RR 00334 (OHSU CRC).</t>
  </si>
  <si>
    <t>Lewy, A.J.; Department of Psychiatry L469, Oregon Health Sciences University, 3181 SW Sam Jackson Park Road, Portland, OR,97201-3098, United States</t>
  </si>
  <si>
    <t>Informa Healthcare</t>
  </si>
  <si>
    <t>CHBIE</t>
  </si>
  <si>
    <t>Chronobiol. Int.</t>
  </si>
  <si>
    <t>2-s2.0-0026661007</t>
  </si>
  <si>
    <t>T</t>
  </si>
  <si>
    <t>Lewy A.J., Sack R.L., Stephen Miller L., Hoban T.M.</t>
  </si>
  <si>
    <t>7004848014;7102549707;57019986500;7003894641;</t>
  </si>
  <si>
    <t>Antidepressant and circadian phase-shifting effects of light</t>
  </si>
  <si>
    <t>10.1126/science.3798117</t>
  </si>
  <si>
    <t>https://www.scopus.com/inward/record.uri?eid=2-s2.0-0023120917&amp;doi=10.1126%2fscience.3798117&amp;partnerID=40&amp;md5=56ffe9e053d937d2ce09d0d32d16c5b4</t>
  </si>
  <si>
    <t>Sleep and Mood Disorders, Laboratory, Departments Psyhiatry, Ophthalmology, and Pharmacology, Oregon Health Sciences University, Portland, OR 97201</t>
  </si>
  <si>
    <t>Lewy, A.J., Sleep and Mood Disorders, Laboratory, Departments Psyhiatry, Ophthalmology, and Pharmacology, Oregon Health Sciences University, Portland, OR 97201; Sack, R.L., Sleep and Mood Disorders, Laboratory, Departments Psyhiatry, Ophthalmology, and Pharmacology, Oregon Health Sciences University, Portland, OR 97201; Stephen Miller, L., Sleep and Mood Disorders, Laboratory, Departments Psyhiatry, Ophthalmology, and Pharmacology, Oregon Health Sciences University, Portland, OR 97201; Hoban, T.M., Sleep and Mood Disorders, Laboratory, Departments Psyhiatry, Ophthalmology, and Pharmacology, Oregon Health Sciences University, Portland, OR 97201</t>
  </si>
  <si>
    <t>Bright light can suppress nighttime melatonin a production in humans, but ordinary indoor light does not have this effect. This findings suggested that bright light may have other chronobiologic effects in humans as well. Eight patients who regularly became depressed in the winter (as day length shortens) signifcantly improved after 1 week of exposure to bright light in the morning (but not after 1 week of bright light in the evening). The antidepressant response to morning light was accompanied by an advance (shift to an earlier time) in the onset of nighttime melatonin production. These results suggest that timing may be critical for the antidepressant effects of bright light.</t>
  </si>
  <si>
    <t>ELECTRIC LAMPS; ELECTRIC LIGHTING; LIGHT; ANTIDEPRESSANT EFFECTS OF LIGHT; BRIGHT LIGHT EFFECTS; CHRONOBIOLOGIC EFFECTS IN HUMANS; CIRCADIAN PHASE-SHIFTING EFFECTS OF LIGHT; MELATONIN PRODUCTION; BIOMEDICAL ENGINEERING; melatonin; adult; case report; central nervous system; circadian rhythm; depression; human; light; priority journal; psychological aspect; therapy; Circadian Rhythm; Depression; Human; Light; Melatonin; Support, Non-U.S. Gov't; Support, U.S. Gov't, P.H.S.</t>
  </si>
  <si>
    <t>Lewy, A.J.; Sleep and Mood Disorders, Laboratory, Departments Psyhiatry, Ophthalmology, and Pharmacology, Oregon Health Sciences University, Portland, OR 97201</t>
  </si>
  <si>
    <t>2-s2.0-0023120917</t>
  </si>
  <si>
    <t>8 (participants with winter depression), 7 (healthy controls)</t>
  </si>
  <si>
    <t xml:space="preserve">Unknown </t>
  </si>
  <si>
    <t>Unknown (mixed methods, but tested over several weeks)</t>
  </si>
  <si>
    <t xml:space="preserve">Unknown  </t>
  </si>
  <si>
    <t>Schernhammer E.S., Laden F., Speizer F.E., Willet W.C., Hunter D.J., Kawachi I., Fuchs C.S., Colditz G.A.</t>
  </si>
  <si>
    <t>7004207502;56752552900;35380894300;56803239300;56447806500;7103096477;7202461389;57206520256;</t>
  </si>
  <si>
    <t>Night-shift work and risk of colorectal cancer in the Nurses' Health Study</t>
  </si>
  <si>
    <t>10.1093/jnci/95.11.825</t>
  </si>
  <si>
    <t>https://www.scopus.com/inward/record.uri?eid=2-s2.0-0037704257&amp;doi=10.1093%2fjnci%2f95.11.825&amp;partnerID=40&amp;md5=d0e247a0e6f5e0b36a356d09195da545</t>
  </si>
  <si>
    <t>Channing Laboratory, Department of Medicine, Brigham/Women's Hosp./Harvard, 181 Longwood Ave., Boston, MA 02115, United States; Ludwig Boltzmann-Institute, Applied Cancer Research, Kaiser Franz-Josef-Spital, Vienna, Austria; Dept. for Environ. Health, Harvard Sch. of Pub. Htlh./Epidemiol, Dana-Farber Cancer Institute, Boston, MA, United States; Department of Epidemiology, Harvard School of Public Health, Boston, MA, United States; Department of Epidemiology, Harvard School of Public Health, Harvard Center for Cancer Prevention, Boston, MA, United States; Dept. of Health/Social Behavior, Harvard School of Public Health, Boston, MA, United States; Department of Adult Oncology, Dana-Farber Cancer Institute, Boston, MA, United States; Department of Epidemiology, Harvard School of Public Health, Dana-Farber Cancer Institute, Boston, MA, United States</t>
  </si>
  <si>
    <t>Schernhammer, E.S., Channing Laboratory, Department of Medicine, Brigham/Women's Hosp./Harvard, 181 Longwood Ave., Boston, MA 02115, United States, Ludwig Boltzmann-Institute, Applied Cancer Research, Kaiser Franz-Josef-Spital, Vienna, Austria; Laden, F., Channing Laboratory, Department of Medicine, Brigham/Women's Hosp./Harvard, 181 Longwood Ave., Boston, MA 02115, United States, Dept. for Environ. Health, Harvard Sch. of Pub. Htlh./Epidemiol, Dana-Farber Cancer Institute, Boston, MA, United States; Speizer, F.E., Channing Laboratory, Department of Medicine, Brigham/Women's Hosp./Harvard, 181 Longwood Ave., Boston, MA 02115, United States, Dept. for Environ. Health, Harvard Sch. of Pub. Htlh./Epidemiol, Dana-Farber Cancer Institute, Boston, MA, United States; Willet, W.C., Channing Laboratory, Department of Medicine, Brigham/Women's Hosp./Harvard, 181 Longwood Ave., Boston, MA 02115, United States, Department of Epidemiology, Harvard School of Public Health, Boston, MA, United States; Hunter, D.J., Channing Laboratory, Department of Medicine, Brigham/Women's Hosp./Harvard, 181 Longwood Ave., Boston, MA 02115, United States, Department of Epidemiology, Harvard School of Public Health, Harvard Center for Cancer Prevention, Boston, MA, United States; Kawachi, I., Channing Laboratory, Department of Medicine, Brigham/Women's Hosp./Harvard, 181 Longwood Ave., Boston, MA 02115, United States, Dept. of Health/Social Behavior, Harvard School of Public Health, Boston, MA, United States; Fuchs, C.S., Channing Laboratory, Department of Medicine, Brigham/Women's Hosp./Harvard, 181 Longwood Ave., Boston, MA 02115, United States, Department of Adult Oncology, Dana-Farber Cancer Institute, Boston, MA, United States; Colditz, G.A., Channing Laboratory, Department of Medicine, Brigham/Women's Hosp./Harvard, 181 Longwood Ave., Boston, MA 02115, United States, Department of Epidemiology, Harvard School of Public Health, Dana-Farber Cancer Institute, Boston, MA, United States</t>
  </si>
  <si>
    <t>Exposure to light at night suppresses the physiologic production of melatonin, a hormone that has antiproliferative effects on intestinal cancers. Although observational studies have associated night-shift work with an increased risk of breast cancer, the effect of night-shift work on the risk of other cancers is not known. We prospectively examined the relationship between working rotating night shifts and the risk of colorectal cancers among female participants in the Nurses' Health Study. We documented 602 incident cases of colorectal cancer among 78 586 women who were followed up from 1988 through 1998. Compared with women who never worked rotating night shifts, women who worked 1-14 years or 15 years or more on rotating night shifts had multivariate relative risks of colorectal cancer of 1.00 (95% confidence interval [CI] = 0.84 to 1.19) and 1.35 (95% CI = 1.03 to 1.77), respectively (Ptrend = .04 . These data suggest that working a rotating night shift at least three nights per month for 15 or more years may increase the risk of colorectal cancer in women.</t>
  </si>
  <si>
    <t>melatonin; melatonin; adult; aged; article; breast cancer; cancer inhibition; cancer risk; colorectal cancer; controlled study; female; follow up; human; intestine cancer; light exposure; major clinical study; medical documentation; multivariate analysis; night work; priority journal; prospective study; blood; case control study; colorectal tumor; epidemiology; health survey; lifestyle; methodology; middle aged; nurse; risk; risk assessment; risk factor; statistics; time; United States; work schedule; Adult; Aged; Bias (Epidemiology); Case-Control Studies; Colorectal Neoplasms; Female; Health Surveys; Humans; Life Style; Melatonin; Middle Aged; Nurses; Odds Ratio; Prospective Studies; Research Design; Risk Assessment; Risk Factors; Time Factors; United States; Work Schedule Tolerance</t>
  </si>
  <si>
    <t>Schernhammer, E.S.; Channing Laboratory, Department of Medicine, Brigham/Women's Hosp/Harvard, 181 Longwood Ave., Boston, MA 02115, United States; email: eva.schernhammer@channing.harvard.edu</t>
  </si>
  <si>
    <t>2-s2.0-0037704257</t>
  </si>
  <si>
    <t>T (longitudinal colorectal cancer)</t>
  </si>
  <si>
    <t>Claustrat B., Brun J., Chazot G.</t>
  </si>
  <si>
    <t>24494646700;7202514547;7005725003;</t>
  </si>
  <si>
    <t>The basic physiology and pathophysiology of melatonin</t>
  </si>
  <si>
    <t>Sleep Medicine Reviews</t>
  </si>
  <si>
    <t>10.1016/j.smrv.2004.08.001</t>
  </si>
  <si>
    <t>https://www.scopus.com/inward/record.uri?eid=2-s2.0-11844277100&amp;doi=10.1016%2fj.smrv.2004.08.001&amp;partnerID=40&amp;md5=1fa6cdd7a92e3fb65920eead87dc9f22</t>
  </si>
  <si>
    <t>Ctr. de Méd. Nucléaire, Service de Radioanalyse, Hop. Neuro-Cardiologique, 59 B., France; Service de Neurologie, Hôpital Neuro-Cardiologique, Lyon, France, France</t>
  </si>
  <si>
    <t>Claustrat, B., Ctr. de Méd. Nucléaire, Service de Radioanalyse, Hop. Neuro-Cardiologique, 59 B., France; Brun, J., Ctr. de Méd. Nucléaire, Service de Radioanalyse, Hop. Neuro-Cardiologique, 59 B., France; Chazot, G., Service de Neurologie, Hôpital Neuro-Cardiologique, Lyon, France, France</t>
  </si>
  <si>
    <t>Melatonin is a methoxyindole synthesized and secreted principally by the pineal gland at night under normal environmental conditions. The endogenous rhythm of secretion is generated by the suprachiasmatic nuclei and entrained to the light/dark cycle. Light is able to either suppress or synchronize melatonin production according to the light schedule. The nycthohemeral rhythm of this hormone can be determined by repeated measurement of plasma or saliva melatonin or urine sulfatoxymelatonin, the main hepatic metabolite. The primary physiological function of melatonin, whose secretion adjusts to night length, is to convey information concerning the daily cycle of light and darkness to body physiology. This information is used for the organisation of functions, which respond to changes in the photoperiod such as the seasonal rhythms. Seasonal rhythmicity of physiological functions in humans related to possible alteration of the melatonin message remains, however, of limited evidence in temperate areas in field conditions. Also, the daily melatonin secretion, which is a very robust biochemical signal of night, can be used for the organisation of circadian rhythms. Although functions of this hormone in humans are mainly based on correlative observations, there is some evidence that melatonin stabilises and strengthens coupling of circadian rhythms, especially of core temperature and sleep-wake rhythms. The circadian organisation of other physiological functions could depend on the melatonin signal, for instance immune, antioxidative defences, hemostasis and glucose regulation. Since the regulating system of melatonin secretion is complex, following central and autonomic pathways, there are many pathophysiological situations where the melatonin secretion can be disturbed. The resulting alteration could increase predisposition to disease, add to the severity of symptoms or modify the course and outcome of the disorder. © 2004 Elsevier Ltd. All rights reserved.</t>
  </si>
  <si>
    <t>Circadian rhythms; Human; Melatonin; Pathophysiology; Physiology</t>
  </si>
  <si>
    <t>4 aminobutyric acid; antineoplastic agent; benzodiazepine derivative; beta adrenergic receptor blocking agent; calcium antagonist; cisplatin; clonidine; dihydropyridine derivative; dopamine; dopamine receptor blocking agent; dopamine receptor stimulating agent; etoposide; fluvoxamine; folic acid; glutamic acid; melatonin; metirosine; monoamine oxidase inhibitor; neuropeptide Y; noradrenalin; opiate; opiate antagonist; peptide histidine isoleucine; prostaglandin inhibitor; pyridoxine; serotonin uptake inhibitor; tricyclic antidepressant agent; tryptophan; unindexed drug; vasoactive intestinal polypeptide; antioxidant activity; biosynthesis; cancer; cardiovascular disease; catabolism; circadian rhythm sleep disorder; core temperature; drug elimination; drug metabolism; eye disease; glaucoma; hemostasis; hormone action; human; immunity; immunostimulation; lung non small cell cancer; measurement; mental disease; metabolite; neurologic disease; nonhuman; pathophysiology; pineal body; plasma; review; saliva; seasonal variation; serotonin uptake; side effect; sleep disorder; suprachiasmatic nucleus</t>
  </si>
  <si>
    <t>4 aminobutyric acid, 28805-76-7, 56-12-2; cisplatin, 15663-27-1, 26035-31-4, 96081-74-2; clonidine, 4205-90-7, 4205-91-8, 57066-25-8; dopamine, 51-61-6, 62-31-7; etoposide, 33419-42-0, 433304-61-1; fluvoxamine, 54739-18-3; folic acid, 59-30-3, 6484-89-5; glutamic acid, 11070-68-1, 138-15-8, 56-86-0, 6899-05-4; melatonin, 73-31-4; metirosine, 672-87-7; neuropeptide Y, 82785-45-3, 83589-17-7; noradrenalin, 1407-84-7, 51-41-2; opiate, 53663-61-9, 8002-76-4, 8008-60-4; peptide histidine isoleucine, 80458-29-3, 96849-38-6; pyridoxine, 12001-77-3, 58-56-0, 65-23-6, 8059-24-3; tryptophan, 6912-86-3, 73-22-3; vasoactive intestinal polypeptide, 37221-79-7</t>
  </si>
  <si>
    <t>W.B. Saunders Ltd</t>
  </si>
  <si>
    <t>SMREF</t>
  </si>
  <si>
    <t>Sleep Med. Rev.</t>
  </si>
  <si>
    <t>2-s2.0-11844277100</t>
  </si>
  <si>
    <t>R</t>
  </si>
  <si>
    <t>Lockley S.W., Brainard G.C., Czeisler C.A.</t>
  </si>
  <si>
    <t>56751118900;7003540124;7006224092;</t>
  </si>
  <si>
    <t>High sensitivity of the human circadian melatonin rhythm to resetting by short wavelength light</t>
  </si>
  <si>
    <t>Journal of Clinical Endocrinology and Metabolism</t>
  </si>
  <si>
    <t>10.1210/jc.2003-030570</t>
  </si>
  <si>
    <t>https://www.scopus.com/inward/record.uri?eid=2-s2.0-0141675944&amp;doi=10.1210%2fjc.2003-030570&amp;partnerID=40&amp;md5=c3d2eeb0996f1cce593913c7df14a1d0</t>
  </si>
  <si>
    <t>Division of Sleep Medicine, Brigham and Women's Hospital, Boston, MA 02115, United States; Division of Sleep Medicine, Harvard Medical School, Boston, MA 02115, United States; Department of Neurology, Jefferson Medical College, Thomas Jefferson University, Philadelphia, PA 19107, United States</t>
  </si>
  <si>
    <t>Lockley, S.W., Division of Sleep Medicine, Brigham and Women's Hospital, Boston, MA 02115, United States, Division of Sleep Medicine, Harvard Medical School, Boston, MA 02115, United States; Brainard, G.C., Department of Neurology, Jefferson Medical College, Thomas Jefferson University, Philadelphia, PA 19107, United States; Czeisler, C.A., Division of Sleep Medicine, Brigham and Women's Hospital, Boston, MA 02115, United States, Division of Sleep Medicine, Harvard Medical School, Boston, MA 02115, United States</t>
  </si>
  <si>
    <t>The endogenous circadian oscillator in mammals, situated in the suprachiasmatic nuclei, receives environmental photic input from specialized subsets of photoreceptive retinal ganglion cells. The human circadian pacemaker is exquisitely sensitive to ocular light exposure, even in some people who are otherwise totally blind. The magnitude of the resetting response to white light depends on the timing, intensity, duration, number and pattern of exposures. We report here that the circadian resetting response in humans, as measured by the pineal melatonin rhythm, is also wavelength dependent. Exposure to 6.5 h of monochromatic light at 460 nm induces a two-fold greater circadian phase delay than 6.5 h of 555 nm monochromatic light of equal photon density. Similarly, 460 nm monochromatic light causes twice the amount of melatonin suppression compared to 555 nm monochromatic light, and is dependent on the duration of exposure in addition to wavelength. These studies demonstrate that the peak of sensitivity of the human circadian pacemaker to light is blue-shifted relative to the three-cone visual photopic system, the sensitivity of which peaks at ∼555 nm. Thus photopic lux, the standard unit of illuminance, is inappropriate when quantifying the photic drive required to reset the human circadian pacemaker.</t>
  </si>
  <si>
    <t>melatonin; adult; article; circadian rhythm; controlled study; human; light; light exposure; normal human; photon; photopic vision; pineal body; priority journal; Non-programmatic; Adult; Area Under Curve; Circadian Rhythm; Female; Humans; Light; Male; Melatonin; Pineal Gland; Saliva; Mammalia</t>
  </si>
  <si>
    <t>Lockley, S.W.; Division of Sleep Medicine, Brigham and Women's Hospital, Boston, MA 02115, United States</t>
  </si>
  <si>
    <t>0021972X</t>
  </si>
  <si>
    <t>JCEMA</t>
  </si>
  <si>
    <t>J. Clin. Endocrinol. Metab.</t>
  </si>
  <si>
    <t>2-s2.0-0141675944</t>
  </si>
  <si>
    <t>Unknown (between subjects)</t>
  </si>
  <si>
    <t>2.4 (SD)</t>
  </si>
  <si>
    <t>19-27</t>
  </si>
  <si>
    <t>Cajochen C., Münch M., Kobialka S., Kräuchi K., Steiner R., Oelhafen P., Orgül S., Wirz-Justice A.</t>
  </si>
  <si>
    <t>7003530216;8986126800;8268598800;7003651460;57197492489;57204296589;7006417447;7005425500;</t>
  </si>
  <si>
    <t>High sensitivity of human melatonin, alertness, thermoregulation, and heart rate to short wavelength light</t>
  </si>
  <si>
    <t>10.1210/jc.2004-0957</t>
  </si>
  <si>
    <t>https://www.scopus.com/inward/record.uri?eid=2-s2.0-15944371341&amp;doi=10.1210%2fjc.2004-0957&amp;partnerID=40&amp;md5=543a8b23370e94262f44830748d6de78</t>
  </si>
  <si>
    <t>Centre for Chronobiology, Psychiatric University Clinic, CH-4025 Basel, Switzerland; Institute of Physics, University of Basel, CH-4056 Basel, Switzerland; Eye Clinic, University Hospital, CH-4012 Basel, Switzerland; Centre for Chronobiology, Psychiatric University Clinic, Wilhelm Kleinstr. 27, CH-4025 Basel, Switzerland</t>
  </si>
  <si>
    <t>Cajochen, C., Centre for Chronobiology, Psychiatric University Clinic, CH-4025 Basel, Switzerland, Centre for Chronobiology, Psychiatric University Clinic, Wilhelm Kleinstr. 27, CH-4025 Basel, Switzerland; Münch, M., Centre for Chronobiology, Psychiatric University Clinic, CH-4025 Basel, Switzerland; Kobialka, S., Centre for Chronobiology, Psychiatric University Clinic, CH-4025 Basel, Switzerland; Kräuchi, K., Centre for Chronobiology, Psychiatric University Clinic, CH-4025 Basel, Switzerland; Steiner, R., Institute of Physics, University of Basel, CH-4056 Basel, Switzerland; Oelhafen, P., Institute of Physics, University of Basel, CH-4056 Basel, Switzerland; Orgül, S., Eye Clinic, University Hospital, CH-4012 Basel, Switzerland; Wirz-Justice, A., Centre for Chronobiology, Psychiatric University Clinic, CH-4025 Basel, Switzerland</t>
  </si>
  <si>
    <t>Light can elicit acute physiological and alerting responses in humans, the magnitude of which depends on the timing, intensity, and duration of light exposure. Here, we report that the alerting response of light as well as its effects on thermoregulation and heart rate are also wavelength dependent. Exposure to 2 h of monochromatic light at 460 nm in the late evening induced a significantly greater melatonin suppression than occurred with 550-nm monochromatic light, concomitant with a significantly greater alerting response and increased core body temperature and heart rate (∼2.8 × 10 13 photons/cm2/sec for each light treatment). Light diminished the distal-proximal skin temperature gradient, a measure of the degree of vasoconstriction, independent of wavelength. Nonclassical ocular photoreceptors with peak sensitivity around 460 nm have been found to regulate circadian rhythm function as measured by melatonin suppression and phase shifting. Our findings - that the sensitivity of the human alerting response to light and its thermoregulatory sequelae are blue-shifted relative to the three-cone visual photopic system - indicate an additional role for these novel photoreceptors in modifying human alertness, thermophysiology, and heart rate. Copyright © 2005 by The Endocrine Society.</t>
  </si>
  <si>
    <t>melatonin; melatonin; adult; alertness; article; body temperature; circadian rhythm; controlled study; heart rate; human; human experiment; light; male; normal human; photopic vision; photoreceptor; priority journal; sensitivity analysis; skin temperature; statistical significance; thermoregulation; vasoconstriction; color; light; metabolism; physiology; radiation exposure; retina cone; sleep stage; wakefulness; Adult; Body Temperature Regulation; Circadian Rhythm; Color; Cones (Retina); Heart Rate; Humans; Light; Male; Melatonin; Sleep Stages; Wakefulness</t>
  </si>
  <si>
    <t>Cajochen, C.; Centre for Chronobiology, Psychiatric University Clinic, Wilhelm Kleinstr. 27, CH-4025 Basel, Switzerland; email: christian.cajochen@pukbasel.ch</t>
  </si>
  <si>
    <t>2-s2.0-15944371341</t>
  </si>
  <si>
    <t>Switzerland</t>
  </si>
  <si>
    <t>NA (male)</t>
  </si>
  <si>
    <t>3.8 (SD)</t>
  </si>
  <si>
    <t>21-29</t>
  </si>
  <si>
    <t>Only studied men</t>
  </si>
  <si>
    <t>Czeisler C.A., Shanahan T.L., Klerman E.B., Martens H., Brotman D.J., Emens J.S., Klein T., Rizzo J.F.</t>
  </si>
  <si>
    <t>7006224092;7006153552;6701750101;57194838947;7004189042;6603612337;7202313626;7103216592;</t>
  </si>
  <si>
    <t>Suppression of melatonin secretion in some blind patients by exposure to bright light</t>
  </si>
  <si>
    <t>New England Journal of Medicine</t>
  </si>
  <si>
    <t>10.1056/NEJM199501053320102</t>
  </si>
  <si>
    <t>https://www.scopus.com/inward/record.uri?eid=2-s2.0-0028891043&amp;doi=10.1056%2fNEJM199501053320102&amp;partnerID=40&amp;md5=a5d3db90e9182e6872ce6ed8d67d91a1</t>
  </si>
  <si>
    <t>Sleep Disorders and Circadian Medicine, Division of Endocrinology, Department of Medicine, Harvard Medical School and Brigham and Women's Hospital, United States; Department of Ophthalmology, Harvard Medical School, Massachusetts Eye and Ear Infirmary, Boston, United States</t>
  </si>
  <si>
    <t>Czeisler, C.A., Sleep Disorders and Circadian Medicine, Division of Endocrinology, Department of Medicine, Harvard Medical School and Brigham and Women's Hospital, United States; Shanahan, T.L., Sleep Disorders and Circadian Medicine, Division of Endocrinology, Department of Medicine, Harvard Medical School and Brigham and Women's Hospital, United States; Klerman, E.B., Sleep Disorders and Circadian Medicine, Division of Endocrinology, Department of Medicine, Harvard Medical School and Brigham and Women's Hospital, United States; Martens, H., Sleep Disorders and Circadian Medicine, Division of Endocrinology, Department of Medicine, Harvard Medical School and Brigham and Women's Hospital, United States; Brotman, D.J., Sleep Disorders and Circadian Medicine, Division of Endocrinology, Department of Medicine, Harvard Medical School and Brigham and Women's Hospital, United States; Emens, J.S., Sleep Disorders and Circadian Medicine, Division of Endocrinology, Department of Medicine, Harvard Medical School and Brigham and Women's Hospital, United States; Klein, T., Sleep Disorders and Circadian Medicine, Division of Endocrinology, Department of Medicine, Harvard Medical School and Brigham and Women's Hospital, United States; Rizzo, J.F., Department of Ophthalmology, Harvard Medical School, Massachusetts Eye and Ear Infirmary, Boston, United States</t>
  </si>
  <si>
    <t>Background: Complete blindness generally results in the loss of synchronization of circadian rhythms to the 24-hour day and in recurrent insomnia. However, some blind patients maintain circadian entrainment. We undertook this study to determine whether some blind patients' eyes convey sufficient photic information to entrain the hypothalamic circadian pacemaker and suppress melatonin secretion, despite an apparently complete loss of visual function. Methods: We evaluated the input of light to the circadian pacemaker by testing the ability of bright light to decrease plasma melatonin concentrations in 11 blind patients with no conscious perception of light and in 6 normal subjects. We also evaluated circadian entrainment over time in the blind patients. Results: Plasma melatonin concentrations decreased during exposure to bright light in three sightless patients by an average (±SD) of 69±21 percent and in the normal subjects by an average of 66±15 percent. When two of these blind patients were tested with their eyes covered during exposure to light, plasma melatonin did not decrease. The three blind patients reported no difficulty sleeping and maintained apparent circadian entrainment to the 24-hour day. Plasma melatonin concentrations did not decrease during exposure to bright light in seven of the remaining blind patients; in the eighth, plasma melatonin was undetectable. These eight patients reported a history of insomnia, and in four the circadian temperature rhythm was not entrained to the 24-hour day. Conclusions: The visual subsystem that mediates the light-induced suppression of melatonin secretion remains functionally intact in some sightless patients. The absence of photic input to the circadian system thus constitutes a distinct form of blindness, associated with periodic insomnia, that afflicts most but not all patients with no conscious perception of light., Blindness afflicts more than 1 million Americans, 1/10 of whom have no conscious perception of light.1 The eyes of these blind persons are typically assumed to serve only a cosmetic function. However, besides mediating the perception of images, ocular input of light synchronizes the hypothalamic circadian pacemaker that regulates many physiologic and behavioral processes.2,3 Given the current understanding that light is the primary synchronizer of the circadian pacemaker, it is not surprising that in most totally blind persons the pacemaker is not synchronized with the 24-hour day. Instead, it oscillates around an intrinsic period of close to 24 hours… © 1995, Massachusetts Medical Society. All rights reserved.</t>
  </si>
  <si>
    <t>melatonin; melatonin receptor; adult; aged; article; blindness; body temperature; circadian rhythm; clinical article; controlled study; female; hormone blood level; hormone inhibition; human; insomnia; light dark cycle; male; photostimulation; priority journal; sleep waking cycle; Adolescent; Adult; Aged; Blindness; Circadian Rhythm; Female; Human; Light; Male; Melatonin; Middle Age; Photic Stimulation; Sleep Initiation and Maintenance Disorders; Support, U.S. Gov't, P.H.S.; Visual Perception</t>
  </si>
  <si>
    <t>Rizzo, J.F.; Section on Sleep Disorders and Circadian Medicine, Division of Endocrinology, Department of Medicine, Harvard Medical School, Brigham and Women's Hospital, 221 Longwood Ave., Boston, MA 02115, United States</t>
  </si>
  <si>
    <t>New Engl. J. Med.</t>
  </si>
  <si>
    <t>2-s2.0-0028891043</t>
  </si>
  <si>
    <t>11 (blind participants), 6 (sighted controls)</t>
  </si>
  <si>
    <t>2 (blind), 0 (sighted)</t>
  </si>
  <si>
    <t>18-75 (blind), 20-25 (sighted)</t>
  </si>
  <si>
    <t>Lucas R.J., Freedman M.S., Muñoz M., Garcia-Fernández J.-M., Foster R.G.</t>
  </si>
  <si>
    <t>7201704107;7203068603;22135300300;9038711600;7402462300;</t>
  </si>
  <si>
    <t>Regulation of the mammalian pineal by non-rod, non-cone, ocular photoreceptors</t>
  </si>
  <si>
    <t>10.1126/science.284.5413.505</t>
  </si>
  <si>
    <t>https://www.scopus.com/inward/record.uri?eid=2-s2.0-0033574769&amp;doi=10.1126%2fscience.284.5413.505&amp;partnerID=40&amp;md5=cc60bf66a2ed9e00ccd28a64e32d90b0</t>
  </si>
  <si>
    <t>Department of Biology, Sir Alexander Fleming Building, Imp. Coll. Sci., Technol. and Med., London, SW7 2AZ, United Kingdom; Departmento de Morfol. y Biol. Cell., Universidad de Oviedo, Oviedo 33073, Spain</t>
  </si>
  <si>
    <t>Lucas, R.J., Department of Biology, Sir Alexander Fleming Building, Imp. Coll. Sci., Technol. and Med., London, SW7 2AZ, United Kingdom; Freedman, M.S., Department of Biology, Sir Alexander Fleming Building, Imp. Coll. Sci., Technol. and Med., London, SW7 2AZ, United Kingdom; Muñoz, M., Departmento de Morfol. y Biol. Cell., Universidad de Oviedo, Oviedo 33073, Spain; Garcia-Fernández, J.-M., Departmento de Morfol. y Biol. Cell., Universidad de Oviedo, Oviedo 33073, Spain; Foster, R.G., Department of Biology, Sir Alexander Fleming Building, Imp. Coll. Sci., Technol. and Med., London, SW7 2AZ, United Kingdom</t>
  </si>
  <si>
    <t>In mammals, ocular photoreceptors mediate an acute inhibition of pineal melatonin by light. The effect of rod and cone loss on this response was assessed by combining the rd mutation with a transgenic ablation of cones (cl) to produce mice lacking both photoreceptor classes. Despite the loss of all known retinal photoreceptors, rd/rd cl mice showed normal suppression of pineal melatonin in response to monochromatic light of wavelength 509 nanometers. These data indicate that mammals have additional ocular photoreceptors that they use in the regulation of temporal physiology.</t>
  </si>
  <si>
    <t>melatonin; article; gene mutation; immunocytochemistry; light; mammal; photoreceptor; physiology; pineal body; priority journal; retina cone; retina rod; transgene; Animals; Biological Clocks; Circadian Rhythm; Darkness; Drosophila Proteins; Eye Proteins; Flavoproteins; Light; Melatonin; Mice; Mice, Inbred C3H; Mice, Transgenic; Photoreceptors, Invertebrate; Photoreceptors, Vertebrate; Phototransduction; Pineal Gland; Receptors, G-Protein-Coupled; Retina; Retinal Ganglion Cells; Retinal Pigments; Mammalia</t>
  </si>
  <si>
    <t>cryptochrome protein, Drosophila; cryptochrome; Drosophila Proteins; Eye Proteins; Flavoproteins; Melatonin, 73-31-4; Receptors, G-Protein-Coupled; Retinal Pigments</t>
  </si>
  <si>
    <t>Lucas, R.J.; Department of Biology, Sir Alexander Fleming Building, Imperial College of Science, London SW7 2AZ, United Kingdom; email: r.j.lucas@ic.ac.uk</t>
  </si>
  <si>
    <t>SCIEA</t>
  </si>
  <si>
    <t>2-s2.0-0033574769</t>
  </si>
  <si>
    <t>A (mice)</t>
  </si>
  <si>
    <t>Cajochen C., Zeitzer J.M., Czeisler C.A., Dijk D.-J.</t>
  </si>
  <si>
    <t>7003530216;6602853952;7006224092;7007018167;</t>
  </si>
  <si>
    <t>Dose-response relationship for light intensity and ocular and electroencephalographic correlates of human alertness</t>
  </si>
  <si>
    <t>Behavioural Brain Research</t>
  </si>
  <si>
    <t>10.1016/S0166-4328(00)00236-9</t>
  </si>
  <si>
    <t>https://www.scopus.com/inward/record.uri?eid=2-s2.0-0033829618&amp;doi=10.1016%2fS0166-4328%2800%2900236-9&amp;partnerID=40&amp;md5=37a641a21b3cb4fc39390b259ecb361d</t>
  </si>
  <si>
    <t>Department of Medicine, Harvard Medical School, Brigham and Women’s Hospital, Boston, MA 02115, United States</t>
  </si>
  <si>
    <t>Cajochen, C., Department of Medicine, Harvard Medical School, Brigham and Women’s Hospital, Boston, MA 02115, United States; Zeitzer, J.M., Department of Medicine, Harvard Medical School, Brigham and Women’s Hospital, Boston, MA 02115, United States; Czeisler, C.A., Department of Medicine, Harvard Medical School, Brigham and Women’s Hospital, Boston, MA 02115, United States; Dijk, D.-J., Department of Medicine, Harvard Medical School, Brigham and Women’s Hospital, Boston, MA 02115, United States</t>
  </si>
  <si>
    <t>Light can elicit both circadian and acute physiological responses in humans. In a dose response protocol men and women were exposed to illuminances ranging from 3 to 9100 lux for 6.5 h during the early biological night after they had been exposed to&lt;3 lux for several hours. Light exerted an acute alerting response as assessed by a reduction in the incidence of slow-eye movements, a reduction of EEG activity in the theta-alpha frequencies (power density in the 5-9 Hz range) as well as a reduction in self-reported sleepiness. This alerting response was positively correlated with the degree of melatonin suppression by light. In accordance with the dose response function for circadian resetting and melatonin suppression, the responses of all three indices of alertness to variations in illuminance were consistent with a logistic dose response curve. Half of the maximum alerting response to bright light of 9100 lux was obtained with room light of 100 lux. This sensitivity to light indicates that variations in illuminance within the range of typical, ambient, room light (90-180 lux) can have a significant impact on subjective alertness and its electrophysiologic concomitants in humans during the early biological night. © 2000 Elsevier Science B.V.</t>
  </si>
  <si>
    <t>Acute effect of light; Circadian rhythm; Illuminance; Logistic regression model; Melatonin suppression; Spectral analysis</t>
  </si>
  <si>
    <t>melatonin; adult; alertness; alpha rhythm; article; circadian rhythm; controlled study; electroencephalography; eye movement; female; hormone blood level; human; human experiment; human tissue; light exposure; male; normal human; priority journal; somnolence; theta rhythm; NASA Discipline Space Human Factors; Non-NASA Center; Adolescent; Adult; Algorithms; Arousal; Body Temperature; Dose-Response Relationship, Radiation; Electroencephalography; Eye Movements; Female; Human; Light; Male; Melatonin; Support, Non-U.S. Gov't; Support, U.S. Gov't, Non-P.H.S.; Support, U.S. Gov't, P.H.S.</t>
  </si>
  <si>
    <t>National Aeronautics and Space Administration: NAS9-19435
Cement Association of Canada: NCC 9-58
National Space Biomedical Research Institute
National Institute of Mental Health: RO1 MH45130
823A-046640</t>
  </si>
  <si>
    <t>We thank the subject volunteers and the research technicians for their help. Dr Sat Bir S. Khalsa for his helpful comments on an earlier version of the manuscript and Ms J. Jackson and Mr J.M. Ronda for their technical support. Research supported by grants from the NASA (NAS9-19435), NIMH (RO1 MH45130) to CAC and by the NASA Cooperative Agreement NCC 9-58 with the National Space Biomedical Research Institute to DJD. DJD was the recipient of a research fellowship from Philips-Lighting BV, The Netherlands. C. Cajochen was in part supported by a Swiss National Foundation Grant # 823A-046640. Experiments were conducted in a General Clinical Research Center (grant M01 RR02635).</t>
  </si>
  <si>
    <t>Behav. Brain Res.</t>
  </si>
  <si>
    <t>2-s2.0-0033829618</t>
  </si>
  <si>
    <t>23 (for some participants a particular measurement wasn't valid/EEG didn't work so they were excluded from further analysis, but seems as though at least some data from these 23 was used. It's not clear how many participants provided complete data)</t>
  </si>
  <si>
    <t>Unknown (within subjects design but tested across 9 days)</t>
  </si>
  <si>
    <t>Cagnacci A., Elliott J.A., Yen S.S.C.</t>
  </si>
  <si>
    <t>7005516868;35757353900;7402687136;</t>
  </si>
  <si>
    <t>Melatonin: A major regulator of the circadian rhythm of core temperature in humans</t>
  </si>
  <si>
    <t>10.1210/jcem.75.2.1639946</t>
  </si>
  <si>
    <t>https://www.scopus.com/inward/record.uri?eid=2-s2.0-0026730366&amp;doi=10.1210%2fjcem.75.2.1639946&amp;partnerID=40&amp;md5=fb1f6cff72fb854be0c436baf86e38d8</t>
  </si>
  <si>
    <t>Department of Reproductive Medicine and General Clinical Research Center, University of California-San Diego School of Medicine, 0802, La Jolla, CA, 92093-0802, United States</t>
  </si>
  <si>
    <t>Cagnacci, A., Department of Reproductive Medicine and General Clinical Research Center, University of California-San Diego School of Medicine, 0802, La Jolla, CA, 92093-0802, United States; Elliott, J.A., Department of Reproductive Medicine and General Clinical Research Center, University of California-San Diego School of Medicine, 0802, La Jolla, CA, 92093-0802, United States; Yen, S.S.C., Department of Reproductive Medicine and General Clinical Research Center, University of California-San Diego School of Medicine, 0802, La Jolla, CA, 92093-0802, United States</t>
  </si>
  <si>
    <t>The circadian rhythm of core body temperature (BTc), with maxima during the day and minima at night, is normally coupled with the sleep-wake cycle. Pineal melatonin secretion occurs contemporaneously during the nighttime hours and is mediated by the activation of β-adrenergic receptors during darkness. The hypothesis that nocturnal melatonin secretion may be involved in the regulation of the human circadian BTc rhythm was examined. The temporal relationship between melatonin and the circadian BTc rhythm was characterized in 12 young women, normally entrained to the light-dark cycle. Melatonin levels were manipulated through the administration of exogenous melatonin (2.5 mg, orally) during the daytime (n = 6) or suppression of endogenous nocturnal melatonin secretion by the β-adrenergic antagonist atenolol (100 mg; n = 6) in double blind placebo-controlled experiments conducted during 2 consecutive days. Serum melatonin levels and BTc were monitored at 20- and 10-min intervals, respectively. In a nightshift worker the temporal relationship between the circadian rhythm of melatonin and BTc was investigated before and after entrainment to a reversed wake-sleep cycle. Our data show that in normally entrained subjects, the time course and amplitude of nocturnal melatonin secretion were temporally coupled with the decline of BTc (r = 0.97; P &lt; 0.00001). The same occurred in the nightshift worker, both during the dissociation and after entrainment to the reversed sleep-wake cycle. Compared with placebo, administration of melatonin significantly reduced daytime BTc (P &lt; 0.01), and the suppression of melatonin (by atenolol) attenuated the nocturnal decline of BTc (P &lt; 0.01). Cosinor analysis showed that the amplitude of the circadian BTc rhythm was reduced by about 40% in response to both daytime melatonin administration (P &lt; 0.05) and nocturnal melatonin suppression (P &lt; 0.02). In conclusion, circadian rhythms of melatonin and BTc are inversely coupled. The demonstrated hypothermic properties of melatonin are accountable for the generation of at least 40% of the amplitude of the circadian BTc rhythm. Manipulation of melatonin levels might be clinically useful to resynchronize the BTc rhythm under conditions of BTc rhythm desynchronization. © 1992 by The Endocrine Society.</t>
  </si>
  <si>
    <t>atenolol; melatonin; placebo; adult; article; circadian rhythm; controlled study; core temperature; female; follicular phase; hormonal regulation; hormone action; hormone blood level; hormone release; human; human experiment; menstrual cycle; normal human; oral drug administration; pineal body; priority journal; shift worker; sleep waking cycle; thermoregulation; Adult; Atenolol; Body Temperature; Body Temperature Regulation; Circadian Rhythm; Female; Human; Melatonin; Placebos; Support, Non-U.S. Gov't; Support, U.S. Gov't, P.H.S.</t>
  </si>
  <si>
    <t>Atenolol, 29122-68-7; Melatonin, 73-31-4; Placebos</t>
  </si>
  <si>
    <t>sigma, United States</t>
  </si>
  <si>
    <t>Yen, S.; Department of Reproductive Medicine, University of Califor-nia-San Diego, School of Medicine, La Jolla, CA, 92093, Netherlands</t>
  </si>
  <si>
    <t>2-s2.0-0026730366</t>
  </si>
  <si>
    <t>12 (regular circadian rhythm), 1 (night shift worker)</t>
  </si>
  <si>
    <t>Early follicular phase</t>
  </si>
  <si>
    <t>25-35</t>
  </si>
  <si>
    <t>Only studied women</t>
  </si>
  <si>
    <t>Gooley J.J., Lu J., Fischer D., Saper C.B.</t>
  </si>
  <si>
    <t>6506691564;57199237874;7402955310;7103374507;</t>
  </si>
  <si>
    <t>A broad role for melanopsin in nonvisual photoreception</t>
  </si>
  <si>
    <t>10.1523/jneurosci.23-18-07093.2003</t>
  </si>
  <si>
    <t>https://www.scopus.com/inward/record.uri?eid=2-s2.0-0043127450&amp;partnerID=40&amp;md5=bb408771c2d37434a110f6fcf5ac3f20</t>
  </si>
  <si>
    <t>Department of Neurology, Beth Israel Deaconess Medical Center, Boston, MA 02215, United States; Program in Neuroscience, Harvard Medical School, Boston, MA 02115, United States; Labs. Neurosci. Res. in Neurosurg., Children's Hospital, Boston, MA 02115, United States; Department of Neurology, Beth Israel Deaconess Medical Center, 330 Brookline Avenue, Boston, MA 02215, United States</t>
  </si>
  <si>
    <t>Gooley, J.J., Department of Neurology, Beth Israel Deaconess Medical Center, Boston, MA 02215, United States, Program in Neuroscience, Harvard Medical School, Boston, MA 02115, United States; Lu, J., Department of Neurology, Beth Israel Deaconess Medical Center, Boston, MA 02215, United States, Program in Neuroscience, Harvard Medical School, Boston, MA 02115, United States; Fischer, D., Labs. Neurosci. Res. in Neurosurg., Children's Hospital, Boston, MA 02115, United States; Saper, C.B., Department of Neurology, Beth Israel Deaconess Medical Center, Boston, MA 02215, United States, Department of Neurology, Beth Israel Deaconess Medical Center, 330 Brookline Avenue, Boston, MA 02215, United States</t>
  </si>
  <si>
    <t>The rod and cone photoreceptors that mediate visual phototransduction in mammals are not required for light-induced circadian entrainment, negative masking of locomotor activity, suppression of pineal melatonin, or the pupillary light reflex. The photopigment melanopsin has recently been identified in intrinsically photosensitive retinal ganglion cells (RGCs) that project to the suprachiasmatic nucleus (SCN), intergeniculate leaflet (IGL), and olivary pretectal nucleus, suggesting that melanopsin might influence a variety of irradiance-driven responses. We have found novel projections from RGCs that express melanopsin mRNA to the ventral subparaventricular zone (vSPZ), a region involved in circadian regulation and negative masking, and the sleep-active ventrolateral preoptic nucleus (VLPO) and determined the subsets of melanopsin-expressing RGCs that project to the SCN, the pretectal area (PTA), and the IGL division of the lateral geniculate nucleus (LGN). Melanopsin was expressed in the majority of RGCs that project to the SCN, vSPZ, and VLPO and in a subpopulation of RGCs that innervate the PTA and the IGL but not in RGCs projecting to the dorsal LGN or superior colliculus. Two-thirds of RGCs containing melanopsin transcript projected to each of the SCN and contralateral PTA, and one-fifth projected to the ipsilateral IGL. Double-retrograde tracing from the SCN and PTA demonstrated a subpopulation of RGCs projecting to both sites, most of which contained melanopsin mRNA. Our results suggest that melanopsin expression defines a subset of RGCs that play a broad role in the regulation of nonvisual photoreception, providing collateralized projections that contribute to circadian entrainment, negative masking, the regulation of sleep-wake states, and the pupillary light reflex.</t>
  </si>
  <si>
    <t>Adeno-associated virus; Circadian; Entrainment; Ganglion cells; Hypothalamus; Intergeniculate; Masking; Melanopsin; Pretectal; Pupillary light reflex; Retina; Sleep; Subparaventricular; Suprachiasmatic; Ventrolateral preoptic nucleus</t>
  </si>
  <si>
    <t>melanopsin; messenger RNA; unclassified drug; visual pigment; animal cell; animal experiment; animal tissue; article; circadian rhythm; controlled study; lateral geniculate body; male; nonhuman; olivary nucleus; preoptic nucleus; pretectum; priority journal; protein expression; rat; retina ganglion cell; sleep waking cycle; superior colliculus; suprachiasmatic nucleus; visual masking; Animals; Cerebral Ventricles; Cholera Toxin; Corpora Quadrigemina; Dependovirus; Geniculate Bodies; Green Fluorescent Proteins; Luminescent Proteins; Male; Neural Pathways; Opsin; Photoreceptors, Vertebrate; Phototransduction; Preoptic Area; Rats; Retinal Ganglion Cells; RNA, Messenger; Superior Colliculus; Suprachiasmatic Nucleus</t>
  </si>
  <si>
    <t>melanopsin, 403476-86-8; Cholera Toxin, 9012-63-9; Green Fluorescent Proteins, 147336-22-9; Luminescent Proteins; melanopsin; Opsin; RNA, Messenger</t>
  </si>
  <si>
    <t>Saper, C.B.; Department of Neurology, Beth Israel Deaconess Medical Center, 330 Brookline Avenue, Boston, MA 02215, United States; email: csaper@caregroup.harvard.edu</t>
  </si>
  <si>
    <t>2-s2.0-0043127450</t>
  </si>
  <si>
    <t>Schernhammer E.S., Kroenke C.H., Laden F., Hankinson S.E.</t>
  </si>
  <si>
    <t>7004207502;6601935569;56752552900;7102950324;</t>
  </si>
  <si>
    <t>Night work and risk of breast cancer</t>
  </si>
  <si>
    <t>Epidemiology</t>
  </si>
  <si>
    <t>10.1097/01.ede.0000190539.03500.c1</t>
  </si>
  <si>
    <t>https://www.scopus.com/inward/record.uri?eid=2-s2.0-33644876181&amp;doi=10.1097%2f01.ede.0000190539.03500.c1&amp;partnerID=40&amp;md5=651734716d6211995f5fa58ada6e018d</t>
  </si>
  <si>
    <t>Department of Medicine, Brigham and Women's Hospital, Harvard Medical School, Boston, MA, United States; Ludwig Boltzmann-Institute for Applied Cancer Research, KFJ-Spital, Appl. Cancer Res.-Institute for Translational Research Vienna (LBI-ACR VIEnna and ACR-ITR VIEnna), Austria; Department of Epidemiology, Harvard School of Public Health, Boston, MA, United States; Department of Environmental Health, Harvard School of Public Health, Boston, MA, United States; Channing Laboratory, 181 Longwood Avenue, Boston, MA 02115, United States</t>
  </si>
  <si>
    <t>Schernhammer, E.S., Department of Medicine, Brigham and Women's Hospital, Harvard Medical School, Boston, MA, United States, Ludwig Boltzmann-Institute for Applied Cancer Research, KFJ-Spital, Appl. Cancer Res.-Institute for Translational Research Vienna (LBI-ACR VIEnna and ACR-ITR VIEnna), Austria, Channing Laboratory, 181 Longwood Avenue, Boston, MA 02115, United States; Kroenke, C.H., Department of Medicine, Brigham and Women's Hospital, Harvard Medical School, Boston, MA, United States; Laden, F., Department of Medicine, Brigham and Women's Hospital, Harvard Medical School, Boston, MA, United States, Department of Epidemiology, Harvard School of Public Health, Boston, MA, United States, Department of Environmental Health, Harvard School of Public Health, Boston, MA, United States; Hankinson, S.E., Department of Medicine, Brigham and Women's Hospital, Harvard Medical School, Boston, MA, United States, Department of Epidemiology, Harvard School of Public Health, Boston, MA, United States</t>
  </si>
  <si>
    <t>Background: Melatonin shows potential oncostatic activity and is acutely suppressed by light exposure. Some evidence suggests an association between night work and breast cancer risk, possibly through the melatonin pathway. Methods: In a cohort of premenopausal nurses, we prospectively studied the relation between rotating night shift work and breast cancer risk. Total number of months during which the nurses worked rotating night shifts was first assessed at baseline in 1989 and periodically updated thereafter. We used Cox proportional hazards models to calculate relative risks (RRs) and 95% confidence intervals (CIs). Results: Among 115,022 women without cancer at baseline, 1,352 developed invasive breast cancer during 12 years of follow up. Women who reported more than 20 years of rotating night shift work experienced an elevated relative risk of breast cancer compared with women who did not report any rotating night shift work (multivariate RR = 1.79; 95% CI = 1.06-3.01). There was no increase in risk associated with fewer years of rotating night work. Conclusion: Our results suggest a modestly elevated risk of breast cancer after longer periods of rotating night work. Additional studies are warranted to rule out small sample size or uncontrolled sources for confounding as alternative explanations. Copyright © 2005 by Lippincott Williams &amp; Wilkins.</t>
  </si>
  <si>
    <t>melatonin; adult; article; breast cancer; cancer invasion; cancer risk; confidence interval; female; follow up; human; light exposure; major clinical study; night work; nurse; premenopause; priority journal; proportional hazards model; prospective study; shift worker; breast tumor; cohort analysis; middle aged; United States; work schedule; Adult; Breast Neoplasms; Cohort Studies; Female; Humans; Middle Aged; United States; Work Schedule Tolerance</t>
  </si>
  <si>
    <t>Schernhammer, E.S.; Channing Laboratory, 181 Longwood Avenue, Boston, MA 02115, United States; email: eva.schernhammer@channing.harvard.edu</t>
  </si>
  <si>
    <t>EPIDE</t>
  </si>
  <si>
    <t>2-s2.0-33644876181</t>
  </si>
  <si>
    <t>Megdal S.P., Kroenke C.H., Laden F., Pukkala E., Schernhammer E.S.</t>
  </si>
  <si>
    <t>15036068300;6601935569;56752552900;7102452915;7004207502;</t>
  </si>
  <si>
    <t>Night work and breast cancer risk: A systematic review and meta-analysis</t>
  </si>
  <si>
    <t>European Journal of Cancer</t>
  </si>
  <si>
    <t>10.1016/j.ejca.2005.05.010</t>
  </si>
  <si>
    <t>https://www.scopus.com/inward/record.uri?eid=2-s2.0-27644485423&amp;doi=10.1016%2fj.ejca.2005.05.010&amp;partnerID=40&amp;md5=b280f1fc78f86d13b09c265dbfa23877</t>
  </si>
  <si>
    <t>Milken Community High School, Los Angeles, CA, United States; Department of Medicine, Brigham and Women's Hospital, Harvard Medical School, 181 Longwood Avenue, Boston, MA 02115, United States; Department of Epidemiology, Harvard School of Public Health, Boston, MA, United States; Exposure, Epidemiology, and Risk Program, Department of Environmental Health, Harvard School of Public Health, Boston, MA, United States; Finnish Cancer Registry, Institute for Statistical and Epidemiological Cancer Research, Helsinki, Finland; Ludwig Boltzmann-Institute for Applied Cancer Research, KFJ-Spital, Vienna, Austria</t>
  </si>
  <si>
    <t>Megdal, S.P., Milken Community High School, Los Angeles, CA, United States; Kroenke, C.H., Department of Medicine, Brigham and Women's Hospital, Harvard Medical School, 181 Longwood Avenue, Boston, MA 02115, United States, Department of Epidemiology, Harvard School of Public Health, Boston, MA, United States; Laden, F., Department of Medicine, Brigham and Women's Hospital, Harvard Medical School, 181 Longwood Avenue, Boston, MA 02115, United States, Department of Epidemiology, Harvard School of Public Health, Boston, MA, United States, Exposure, Epidemiology, and Risk Program, Department of Environmental Health, Harvard School of Public Health, Boston, MA, United States; Pukkala, E., Finnish Cancer Registry, Institute for Statistical and Epidemiological Cancer Research, Helsinki, Finland; Schernhammer, E.S., Department of Medicine, Brigham and Women's Hospital, Harvard Medical School, 181 Longwood Avenue, Boston, MA 02115, United States, Department of Epidemiology, Harvard School of Public Health, Boston, MA, United States, Ludwig Boltzmann-Institute for Applied Cancer Research, KFJ-Spital, Vienna, Austria</t>
  </si>
  <si>
    <t>The association between occupations that involve night shift work (a surrogate for exposure to light at night with subsequent melatonin suppression) and breast cancer risk is uncertain. We therefore conducted a systematic review and meta-analysis of observational studies to assess the effects of night work on breast cancer risk. Data sources were MEDLINE from January 1960 to January 2005, experts in the field, bibliographies, and abstracts. Search terms included night work terms, flight personnel terms, cancer terms, and risk terms. Independent data extraction by two authors using standardised forms was performed. The method of DerSimonian and Laird was used to derive combined estimates and Egger's; and Begg and Mazumdar's tests for publication bias were conducted. Based on 13 studies, including seven studies of airline cabin crew and six studies of other night shift workers, the aggregate estimate for all studies combined was 1.48 (95% CI, 1.36-1.61), with a similar significant elevation of breast cancer risk among female airline cabin crew (standardised incidence ratio (SIR), 1.44; 95% CI, 1.26-1.65), and female night workers (relative risk (RR), 1.51; 95% CI, 1.36-1.68) separately. We found some evidence suggesting confounding due to incomplete adjustment for breast cancer risk factors, with smaller effects in the studies that more completely adjusted for reproductive history and other confounding factors. Egger's and Begg and Mazumdar's tests for publication bias showed no significant asymmetry (P &gt; 0.05). Studies on night shift work and breast cancer risk collectively show an increased breast cancer risk among women. Publication bias is unlikely to have influenced the results. © 2005 Elsevier Ltd. All rights reserved.</t>
  </si>
  <si>
    <t>Breast cancer; Flight attendants; Night work</t>
  </si>
  <si>
    <t>breast cancer; cancer risk; clinical trial; data base; human; MEDLINE; meta analysis; night work; priority journal; review; statistical analysis; systematic review</t>
  </si>
  <si>
    <t>Schernhammer, E.S.; Department of Medicine, Brigham and Women's Hospital, Harvard Medical School, 181 Longwood Avenue, Boston, MA 02115, United States; email: eva.schernhammer@channing.harvard.edu</t>
  </si>
  <si>
    <t>Elsevier Ltd</t>
  </si>
  <si>
    <t>EJCAE</t>
  </si>
  <si>
    <t>Eur. J. Cancer</t>
  </si>
  <si>
    <t>2-s2.0-27644485423</t>
  </si>
  <si>
    <t>T (systematic review breast cancer)</t>
  </si>
  <si>
    <t>Mclntyre I.M., Norman T.R., Burrows G.D., Armstrong S.M.</t>
  </si>
  <si>
    <t>57191099254;7101661686;7202553584;55459530500;</t>
  </si>
  <si>
    <t>Human Melatonin Suppression by Light is Intensity Dependent</t>
  </si>
  <si>
    <t>Journal of Pineal Research</t>
  </si>
  <si>
    <t>10.1111/j.1600-079X.1989.tb00412.x</t>
  </si>
  <si>
    <t>https://www.scopus.com/inward/record.uri?eid=2-s2.0-0024545763&amp;doi=10.1111%2fj.1600-079X.1989.tb00412.x&amp;partnerID=40&amp;md5=7f3926f2784a5a17943d93fca75c1f9a</t>
  </si>
  <si>
    <t>Psychoendocrine Research Unit, Department of Psychiatry, University of Melbourne, Austin Hospital, Heidelberg, Australia; Department of Psychology &amp; Brain Behaviour Research Institute, Latrobe University, Bundoora, Australia</t>
  </si>
  <si>
    <t>Mclntyre, I.M., Psychoendocrine Research Unit, Department of Psychiatry, University of Melbourne, Austin Hospital, Heidelberg, Australia; Norman, T.R., Psychoendocrine Research Unit, Department of Psychiatry, University of Melbourne, Austin Hospital, Heidelberg, Australia; Burrows, G.D., Psychoendocrine Research Unit, Department of Psychiatry, University of Melbourne, Austin Hospital, Heidelberg, Australia; Armstrong, S.M., Department of Psychology &amp; Brain Behaviour Research Institute, Latrobe University, Bundoora, Australia</t>
  </si>
  <si>
    <t>Five intensities of artificial light were examined for the effect on nocturnal melatonin concentrations. Maximum suppression of melatonin following 1 hr of light at midnight was 71%, 67%, 44%, 38%, and 16% with intensities of 3,000, 1,000, 500, 350, and 200 lux (lx), respectively. In contrast to some previous reports, light of 1,000 lx intensity was sufficient to suppress melatonin to near daytime levels, and intensities down to 350 lx were shown to significantly suppress nocturnal melatonin levels below prelight values. On the basis of these data, it is suggested that when examining the melatonin sensitivity of patient groups (such as bipolar affective disorders) to artificial light, an appropriate light intensity should be established in each laboratory. Light of less intensity (e.g., 200–350 lx) may be more suitable to dichotomize patient groups from control subjects. Copyright © 1989, Wiley Blackwell. All rights reserved</t>
  </si>
  <si>
    <t>low light intensity; melatonin</t>
  </si>
  <si>
    <t>melatonin; human; human experiment; light; normal human; Adult; Bipolar Disorder; Dose-Response Relationship, Radiation; Female; Human; Light; Lighting; Male; Melatonin; Reference Values; Support, Non-U.S. Gov't</t>
  </si>
  <si>
    <t>Mclntyre, I.M.; Psychoendocrine Research Unit, Department of Psychiatry, University of Melbourne, Austin Hospital, Heidelberg, Victoria, 3084, Australia</t>
  </si>
  <si>
    <t>J. Pineal Res.</t>
  </si>
  <si>
    <t>2-s2.0-0024545763</t>
  </si>
  <si>
    <t>Australia</t>
  </si>
  <si>
    <t>4 (experiment 1), 6 (experiment 2)</t>
  </si>
  <si>
    <t>1 (experiment 1), 3 (experiment 2)</t>
  </si>
  <si>
    <t>Unknown (within subjects but tested across several weeks)</t>
  </si>
  <si>
    <t>29.5 (experiment 1), 23.8 (experiment 2)</t>
  </si>
  <si>
    <t>3.9 (experiment 1), 2 (experiment 2) </t>
  </si>
  <si>
    <t>Macchi M.M., Bruce J.N.</t>
  </si>
  <si>
    <t>7004929936;7201835650;</t>
  </si>
  <si>
    <t>Human pineal physiology and functional significance of melatonin</t>
  </si>
  <si>
    <t>Frontiers in Neuroendocrinology</t>
  </si>
  <si>
    <t>10.1016/j.yfrne.2004.08.001</t>
  </si>
  <si>
    <t>https://www.scopus.com/inward/record.uri?eid=2-s2.0-10444245917&amp;doi=10.1016%2fj.yfrne.2004.08.001&amp;partnerID=40&amp;md5=e4efed60a4ac6a5eb3a2945bcddf82b0</t>
  </si>
  <si>
    <t>New York State Psychiatric Institute, College of Physicians and Surgeons, Columbia Univ., 1051 Riverside D., United States; Bartoli Brain Tum. Res. Laboratory, Neurological Institute, Columbia Presbyt. Med. Ctr. New Y., United States</t>
  </si>
  <si>
    <t>Macchi, M.M., New York State Psychiatric Institute, College of Physicians and Surgeons, Columbia Univ., 1051 Riverside D., United States; Bruce, J.N., Bartoli Brain Tum. Res. Laboratory, Neurological Institute, Columbia Presbyt. Med. Ctr. New Y., United States</t>
  </si>
  <si>
    <t>Descriptions of the pineal gland date back to antiquity, but its functions in humans are still poorly understood. In both diurnal and nocturnal vertebrates, its main product, the hormone melatonin, is synthesized and released in rhythmic fashion, during the dark portion of the day-night cycle. Melatonin production is controlled by an endogenous circadian timing system and is also suppressed by light. In lower vertebrates, the pineal gland is photosensitive, and is the site of a self-sustaining circadian clock. In mammals, including humans, the gland has lost direct photosensitivity, but responds to light via a multisynaptic pathway that includes a subset of retinal ganglion cells containing the newly discovered photopigment, melanopsin. The mammalian pineal also shows circadian oscillations, but these damp out within a few days in the absence of input from the primary circadian pacemaker in the suprachiasmatic nuclei (SCN). The duration of the nocturnal melatonin secretory episode increases with nighttime duration, thereby providing an internal calendar that regulates seasonal cycles in reproduction and other functions in photoperiodic species. Although humans are not considered photoperiodic, the occurrence of seasonal affective disorder (SAD) and its successful treatment with light suggest that they have retained some photoperiodic responsiveness. In humans, exogenous melatonin has a soporific effect, but only when administered during the day or early evening, when endogenous levels are low. Some types of primary insomnia have been attributed to diminished melatonin production, particularly in the elderly, but evidence of a causal link is still inconclusive. Melatonin administration also has mild hypothermic and hypotensive effects. A role for the pineal in human reproduction was initially hypothesized on the basis of clinical observations on the effects of pineal tumors on sexual development. More recent data showing an association between endogenous melatonin levels and the onset of puberty, as well as observations of elevated melatonin levels in both men and women with hypogonadism and/or infertility are consistent with such a hypothesis, but a regulatory role of melatonin has yet to be established conclusively. A rapidly expanding literature attests to the involvement of melatonin in immune function, with high levels promoting and low levels suppressing a number of immune system parameters. The detection of melatonin receptors in various lymphoid organs and in lymphocytes suggests multiple mechanisms of action. Melatonin has been shown to be a powerful antioxidant, and has oncostatic properties as well, both direct and indirect, the latter mediated by its effects on reproductive hormones. Finally, there are reports of abnormal daily melatonin profiles in a number of psychiatric and neurological disorders, but the significance of such abnormalities is far from clear. © 2004 Elsevier Inc. All rights reserved.</t>
  </si>
  <si>
    <t>Circadian rhythms; Melatonin; Pineal gland; Review; Sleep regulation</t>
  </si>
  <si>
    <t>alprazolam; gamma interferon; interleukin 2; melanopsin; melatonin; melatonin receptor; monoamine oxidase inhibitor; anatomy; body temperature; cancer inhibition; cardiovascular system; circadian rhythm; histology; hormone action; hormone metabolism; hormone release; hormone synthesis; human; hypogonadism; immune system; infertility; insomnia; lymphocyte; lymphoid organ; mammal; medical literature; mental disease; neurologic disease; nonhuman; oscillation; parasympathetic innervation; photoperiodicity; phototherapy; physiology; pineal body; pineal body tumor; pinealectomy; priority journal; puberty; reproduction; retina ganglion cell; review; seasonal affective disorder; seasonal variation; sexual development; sleep; suprachiasmatic nucleus; sympathetic innervation; vascularization; vertebrate</t>
  </si>
  <si>
    <t>alprazolam, 28981-97-7; gamma interferon, 82115-62-6; interleukin 2, 85898-30-2; melanopsin, 403476-86-8; melatonin, 73-31-4</t>
  </si>
  <si>
    <t>National Institute of Neurological Disorders and Stroke: R21 NS045086</t>
  </si>
  <si>
    <t>We wish to thank Ziad Boulos Ph.D. for his careful reading of the manuscript and helpful suggestions. This work was supported by NINDS Grant R21 NS045086 (M.M.M.).</t>
  </si>
  <si>
    <t>Academic Press Inc.</t>
  </si>
  <si>
    <t>FNEDA</t>
  </si>
  <si>
    <t>Front. Neuroendocrinol.</t>
  </si>
  <si>
    <t>2-s2.0-10444245917</t>
  </si>
  <si>
    <t>Chang A.-M., Aeschbach D., Duffy J.F., Czeisler C.A.</t>
  </si>
  <si>
    <t>28567503000;6603015162;56494099000;7006224092;</t>
  </si>
  <si>
    <t>Evening use of light-emitting eReaders negatively affects sleep, circadian timing, and next-morning alertness</t>
  </si>
  <si>
    <t>Proceedings of the National Academy of Sciences of the United States of America</t>
  </si>
  <si>
    <t>10.1073/pnas.1418490112</t>
  </si>
  <si>
    <t>https://www.scopus.com/inward/record.uri?eid=2-s2.0-84921712126&amp;doi=10.1073%2fpnas.1418490112&amp;partnerID=40&amp;md5=5ab941da9385f4fe0008133ba45bf902</t>
  </si>
  <si>
    <t>Division of Sleep and Circadian Disorders, Departments of Medicine and Neurology, Brigham and Women's Hospital, Boston, MA  02115, United States; Division of Sleep Medicine, Harvard Medical School, Boston, MA  02115, United States; Institute of Aerospace Medicine, German Aerospace Center, Cologne, 51147, Germany; Department of Biobehavioral Health, Pennsylvania State University, University ParkPA  16802, United States</t>
  </si>
  <si>
    <t>Chang, A.-M., Division of Sleep and Circadian Disorders, Departments of Medicine and Neurology, Brigham and Women's Hospital, Boston, MA  02115, United States, Division of Sleep Medicine, Harvard Medical School, Boston, MA  02115, United States, Department of Biobehavioral Health, Pennsylvania State University, University ParkPA  16802, United States; Aeschbach, D., Division of Sleep and Circadian Disorders, Departments of Medicine and Neurology, Brigham and Women's Hospital, Boston, MA  02115, United States, Division of Sleep Medicine, Harvard Medical School, Boston, MA  02115, United States, Institute of Aerospace Medicine, German Aerospace Center, Cologne, 51147, Germany; Duffy, J.F., Division of Sleep and Circadian Disorders, Departments of Medicine and Neurology, Brigham and Women's Hospital, Boston, MA  02115, United States, Division of Sleep Medicine, Harvard Medical School, Boston, MA  02115, United States; Czeisler, C.A., Division of Sleep and Circadian Disorders, Departments of Medicine and Neurology, Brigham and Women's Hospital, Boston, MA  02115, United States, Division of Sleep Medicine, Harvard Medical School, Boston, MA  02115, United States</t>
  </si>
  <si>
    <t>In the past 50 y, there has been a decline in average sleep duration and quality, with adverse consequences on general health. A representative survey of 1,508 American adults recently revealed that 90% of Americans used some type of electronics at least a few nights per week within 1 h before bedtime. Mounting evidence from countries around the world shows the negative impact of such technology use on sleep. This negative impact on sleep may be due to the short-wavelength-enriched light emitted by these electronic devices, given that artificial-light exposure has been shown experimentally to produce alerting effects, suppress melatonin, and phase-shift the biological clock. A few reports have shown that these devices suppress melatonin levels, but little is known about the effects on circadian phase or the following sleep episode, exposing a substantial gap in our knowledge of how this increasingly popular technology affects sleep. Here we compare the biological effects of reading an electronic book on a light-emitting device (LE-eBook) with reading a printed book in the hours before bedtime. Participants reading an LE-eBook took longer to fall asleep and had reduced evening sleepiness, reduced melatonin secretion, later timing of their circadian clock, and reduced nextmorning alertness than when reading a printed book. These results demonstrate that evening exposure to an LE-eBook phase-delays the circadian clock, acutely suppresses melatonin, and has important implications for understanding the impact of such technologies on sleep, performance, health, and safety.</t>
  </si>
  <si>
    <t>Chronobiology; Digital media; Electronics; Phase-shifting; Sleep</t>
  </si>
  <si>
    <t>melatonin; adult; alertness; Article; biological activity; book; circadian rhythm; clinical article; controlled study; crossover procedure; electronics; female; health; human; light exposure; male; polysomnography; priority journal; randomized controlled trial; reading; sleep; somnolence; task performance; adverse effects; blood; clinical trial; illumination; pathophysiology; reading; sleep disorder; Adult; Circadian Rhythm; Female; Humans; Lighting; Male; Melatonin; Reading; Sleep; Sleep Wake Disorders</t>
  </si>
  <si>
    <t>melatonin, 73-31-4; Melatonin</t>
  </si>
  <si>
    <t>National Institutes of Health, NIH: K01HL115458
National Aeronautics and Space Administration, NASA: NCC 9-58
National Aeronautics and Space Administration, NASA: NNX10AF47G
National Institutes of Health, NIH: R01HL077453
National Institutes of Health, NIH: R01HL094654
National Center for Research Resources, NCRR: UL1 RR025758</t>
  </si>
  <si>
    <t>Chang, A.-M.; Department of Biobehavioral Health, Pennsylvania State University, University ParkUnited States; email: amchang@psu.edu</t>
  </si>
  <si>
    <t>National Academy of Sciences</t>
  </si>
  <si>
    <t>PNASA</t>
  </si>
  <si>
    <t>Proc. Natl. Acad. Sci. U. S. A.</t>
  </si>
  <si>
    <t>2-s2.0-84921712126</t>
  </si>
  <si>
    <t>USA, Germany</t>
  </si>
  <si>
    <t>12 (2 excluded for part of the analysis)</t>
  </si>
  <si>
    <t>Unknown (within subject design but studied over 14 days)</t>
  </si>
  <si>
    <t>Unknown (although excluded 'those taking prescription medications')</t>
  </si>
  <si>
    <t>2.87 (SD)</t>
  </si>
  <si>
    <t>Blask D.E., Brainard G.C., Dauchy R.T., Hanifin J.P., Davidson L.K., Krause J.A., Sauer L.A., Rivera-Bermudez M.A., Dubocovich M.L., Jasser S.A., Lynch D.T., Rollag M.D., Zalatan F.</t>
  </si>
  <si>
    <t>7006151595;7003540124;7004364685;7102742786;55106670700;7202955193;7004486514;7801554686;7005904605;56633292700;7401568135;7004476998;6507836339;</t>
  </si>
  <si>
    <t>Melatonin-depleted blood from premenopausal women exposed to light at night stimulates growth of human breast cancer xenografts in nude rats</t>
  </si>
  <si>
    <t>Cancer Research</t>
  </si>
  <si>
    <t>10.1158/0008-5472.CAN-05-1945</t>
  </si>
  <si>
    <t>https://www.scopus.com/inward/record.uri?eid=2-s2.0-28244481148&amp;doi=10.1158%2f0008-5472.CAN-05-1945&amp;partnerID=40&amp;md5=ed03ab4c9da316639136dbc755b68036</t>
  </si>
  <si>
    <t>Laboratory of Chrono-Neuroendocrine Oncology, Bassett Research Institute, Mary Imogene Bassett Hospital, Cooperstown, NY 13326, United States; Department of Neurology, Thomas Jefferson University, Philadelphia, PA, United States; Department of Molecular Pharmacology and Biological Chemistry, Northwestern University Feinberg School of Medicine, Chicago, IL, United States; Department of Anatomy, Physiology, and Genetics, Uniformed Services University of the Health Sciences, Bethesda, MD, United States</t>
  </si>
  <si>
    <t>Blask, D.E., Laboratory of Chrono-Neuroendocrine Oncology, Bassett Research Institute, Mary Imogene Bassett Hospital, Cooperstown, NY 13326, United States; Brainard, G.C., Department of Neurology, Thomas Jefferson University, Philadelphia, PA, United States; Dauchy, R.T., Laboratory of Chrono-Neuroendocrine Oncology, Bassett Research Institute, Mary Imogene Bassett Hospital, Cooperstown, NY 13326, United States; Hanifin, J.P., Department of Neurology, Thomas Jefferson University, Philadelphia, PA, United States; Davidson, L.K., Laboratory of Chrono-Neuroendocrine Oncology, Bassett Research Institute, Mary Imogene Bassett Hospital, Cooperstown, NY 13326, United States; Krause, J.A., Laboratory of Chrono-Neuroendocrine Oncology, Bassett Research Institute, Mary Imogene Bassett Hospital, Cooperstown, NY 13326, United States; Sauer, L.A., Laboratory of Chrono-Neuroendocrine Oncology, Bassett Research Institute, Mary Imogene Bassett Hospital, Cooperstown, NY 13326, United States; Rivera-Bermudez, M.A., Department of Molecular Pharmacology and Biological Chemistry, Northwestern University Feinberg School of Medicine, Chicago, IL, United States; Dubocovich, M.L., Department of Molecular Pharmacology and Biological Chemistry, Northwestern University Feinberg School of Medicine, Chicago, IL, United States; Jasser, S.A., Department of Neurology, Thomas Jefferson University, Philadelphia, PA, United States; Lynch, D.T., Laboratory of Chrono-Neuroendocrine Oncology, Bassett Research Institute, Mary Imogene Bassett Hospital, Cooperstown, NY 13326, United States; Rollag, M.D., Department of Anatomy, Physiology, and Genetics, Uniformed Services University of the Health Sciences, Bethesda, MD, United States; Zalatan, F., Laboratory of Chrono-Neuroendocrine Oncology, Bassett Research Institute, Mary Imogene Bassett Hospital, Cooperstown, NY 13326, United States</t>
  </si>
  <si>
    <t>The increased breast cancer risk in female night shift workers has been postulated to result from the suppression of pineal melatonin production by exposure to light at night. Exposure of rats bearing rat hepatomas or human breast cancer xenografts to increasing intensities of white fluorescent light during each 12-hour dark phase (0-345 μW/cm2) resulted in a dose-dependent suppression of nocturnal melatonin blood levels and a stimulation of tumor growth and linoleic acid uptake/metabolism to the mitogenic molecule 13-hydroxyoctadecadienoic acid. Venous blood samples were collected from healthy, premenopausal female volunteers during either the daytime, nighttime, or nighttime following 90 minutes of ocular bright, white fluorescent light exposure at 580 μW/cm2 (i.e., 2,800 Ix). Compared with tumors perfused with daytime-collected melatonin-deficient blood, human breast cancer xenografts and rat hepatomas perfused in situ, with nocturnal, physiologically melatonin-rich blood collected during the night, exhibited markedly suppressed proliferative activity and linoleic acid uptake/metabolism. Tumors perfused with melatonin-deficient blood collected following ocular exposure to light at night exhibited the daytime pattern of high tumor proliferative activity. These results are the first to show that the tumor growth response to exposure to light during darkness is intensity dependent and that the human nocturnal, circadian melatonin signal not only inhibits human breast cancer growth but that this effect is extinguished by short-term ocular exposure to bright, white light at night. These mechanistic studies are the first to provide a rational biological explanation for the increased breast cancer risk in female night shift workers. ©2005 American Association for Cancer Research.</t>
  </si>
  <si>
    <t>coriolic acid; linoleic acid; melatonin; mitogenic agent; pineal body hormone; adult; animal experiment; animal model; animal tissue; article; blood sampling; breast cancer; cancer growth; cancer risk; cell proliferation; controlled study; darkness; fatty acid metabolism; female; hormone blood level; hormone synthesis; human; human experiment; light exposure; liver cell carcinoma; male; night; nonhuman; normal human; nucleotide sequence; perfusion; premenopause; priority journal; rat; rat strain; shift worker; signal transduction; stimulation; tumor xenograft; venous blood; Animals; Breast Neoplasms; Cell Growth Processes; Circadian Rhythm; Female; Humans; Light; Liver Neoplasms, Experimental; Male; Melatonin; Premenopause; Rats; Rats, Nude; Receptors, Melatonin; RNA, Messenger; Transplantation, Heterologous</t>
  </si>
  <si>
    <t>GENBANK: U14108, U14409, U25341, U28218</t>
  </si>
  <si>
    <t>coriolic acid, 5204-88-6; linoleic acid, 1509-85-9, 2197-37-7, 60-33-3, 822-17-3; melatonin, 73-31-4; Melatonin, 73-31-4; Receptors, Melatonin; RNA, Messenger</t>
  </si>
  <si>
    <t>Blask, D.E.; Laboratory of Chrono-Neuroendocrine Oncology, Bassett Research Institute, Mary Imogene Bassett Hospital, Cooperstown, NY 13326, United States; email: david.blask@bassett.org</t>
  </si>
  <si>
    <t>CNREA</t>
  </si>
  <si>
    <t>Cancer Res.</t>
  </si>
  <si>
    <t>2-s2.0-28244481148</t>
  </si>
  <si>
    <t>O (in vitro study of melatonin influence on tumour growth)</t>
  </si>
  <si>
    <t>Lewy A.J., Bauer V.K., Ahmed S., Thomas K.H., Cutler N.L., Singer C.M., Moffit M.T., Sack R.L.</t>
  </si>
  <si>
    <t>7004848014;7004992379;57198883720;57193363024;7103016719;7102316668;6603543975;7102549707;</t>
  </si>
  <si>
    <t>The human phase response curve (PRC) to melatonin is about 12 hours out of phase with the PRC to light</t>
  </si>
  <si>
    <t>10.3109/07420529808998671</t>
  </si>
  <si>
    <t>https://www.scopus.com/inward/record.uri?eid=2-s2.0-0031911537&amp;doi=10.3109%2f07420529808998671&amp;partnerID=40&amp;md5=13fb46c46e39fe744ae7bf397ac292e0</t>
  </si>
  <si>
    <t>Sleep and Mood Disorders Laboratory, Depts. Psychiat., Ophthalmol., P., Oregon Health Sciences University, Portland, OR 97201-3098, United States; Sleep and Mood Disorders Laboratory, L469, Oregon Health Sciences University, Portland, OR 97201-3098, United States</t>
  </si>
  <si>
    <t>Lewy, A.J., Sleep and Mood Disorders Laboratory, Depts. Psychiat., Ophthalmol., P., Oregon Health Sciences University, Portland, OR 97201-3098, United States, Sleep and Mood Disorders Laboratory, L469, Oregon Health Sciences University, Portland, OR 97201-3098, United States; Bauer, V.K., Sleep and Mood Disorders Laboratory, Depts. Psychiat., Ophthalmol., P., Oregon Health Sciences University, Portland, OR 97201-3098, United States; Ahmed, S., Sleep and Mood Disorders Laboratory, Depts. Psychiat., Ophthalmol., P., Oregon Health Sciences University, Portland, OR 97201-3098, United States; Thomas, K.H., Sleep and Mood Disorders Laboratory, Depts. Psychiat., Ophthalmol., P., Oregon Health Sciences University, Portland, OR 97201-3098, United States; Cutler, N.L., Sleep and Mood Disorders Laboratory, Depts. Psychiat., Ophthalmol., P., Oregon Health Sciences University, Portland, OR 97201-3098, United States; Singer, C.M., Sleep and Mood Disorders Laboratory, Depts. Psychiat., Ophthalmol., P., Oregon Health Sciences University, Portland, OR 97201-3098, United States; Moffit, M.T., Sleep and Mood Disorders Laboratory, Depts. Psychiat., Ophthalmol., P., Oregon Health Sciences University, Portland, OR 97201-3098, United States; Sack, R.L., Sleep and Mood Disorders Laboratory, Depts. Psychiat., Ophthalmol., P., Oregon Health Sciences University, Portland, OR 97201-3098, United States</t>
  </si>
  <si>
    <t>Melatonin's timekeeping function is undoubtedly related to the fact that it is primarily produced during nighttime darkness; that is, melatonin and light occur at opposite times. The human phase response curve (PRC) to melatonin appears to be about 12h out of phase with the PRC to light. These striking complementarities, together with light's acute suppressant effect on melatonin production, suggest that a function for endogenous melatonin is to augment entrainment of the circadian pacemaker by the light-dark cycle. The melatonin PRC also indicates correct administration times for using exogenous melatonin to treat circadian phase disorders.</t>
  </si>
  <si>
    <t>Circadian phase disorders; Dim light melatonin onset; Light phase response curve; Melatonin administration; Melatonin phase response curve</t>
  </si>
  <si>
    <t>melatonin; article; circadian rhythm; human; light; light exposure; pacemaker; sleep waking cycle</t>
  </si>
  <si>
    <t>Oregon Health and Science University
U.S. Public Health Service: PO1 AG10794, R01 MH40161, KO2 MH00703, KO2 MH01005, M01 RR00334
National Alliance for Research on Schizophrenia and Depression</t>
  </si>
  <si>
    <t>We wish to thank the nursing staff of the OHSU GCRC and to acknowledge the assistance of Richard Boney, Neil Anderson, and Aaron Clemons. This work was supported by Public Health Service research grants R01 MH40161, KO2 MH00703, KO2 MH01005 (R. L. S.), PO1 AG10794, and M01 RR00334 (OHSU GCRC) and by a grant from the National Alliance for Research on Schizophrenia and Depression.</t>
  </si>
  <si>
    <t>Lewy, A.J.; Sleep and Mood Disorders Laboratory, L469, Oregon Health Sciences University, Portland, OR 97201-3098, United States</t>
  </si>
  <si>
    <t>2-s2.0-0031911537</t>
  </si>
  <si>
    <t>Unknown (within subjects design but measured across several weeks) </t>
  </si>
  <si>
    <t>27-77</t>
  </si>
  <si>
    <t>Lewy A.J., Kern H.A., Rosenthal N.E., Wehr T.A.</t>
  </si>
  <si>
    <t>7004848014;36776899500;7102033351;7004768783;</t>
  </si>
  <si>
    <t>Bright artificial light treatment of a manic-depressive patient with a seasonal mood cycle</t>
  </si>
  <si>
    <t>American Journal of Psychiatry</t>
  </si>
  <si>
    <t>10.1176/ajp.139.11.1496</t>
  </si>
  <si>
    <t>https://www.scopus.com/inward/record.uri?eid=2-s2.0-0019982678&amp;doi=10.1176%2fajp.139.11.1496&amp;partnerID=40&amp;md5=e88035a3c75c849bf075ae132e885948</t>
  </si>
  <si>
    <t>Clin. Psychobiol. Branch, Natl. Inst. Ment. Health, Bethesda, MD, United States</t>
  </si>
  <si>
    <t>Lewy, A.J., Clin. Psychobiol. Branch, Natl. Inst. Ment. Health, Bethesda, MD, United States; Kern, H.A., Clin. Psychobiol. Branch, Natl. Inst. Ment. Health, Bethesda, MD, United States; Rosenthal, N.E., Clin. Psychobiol. Branch, Natl. Inst. Ment. Health, Bethesda, MD, United States; Wehr, T.A., Clin. Psychobiol. Branch, Natl. Inst. Ment. Health, Bethesda, MD, United States</t>
  </si>
  <si>
    <t>The authors have recently shown that sunlight and bright artificial light can suppress human melatonin secretion. They now report on a patient with a seasonal mood cycle whose winter depression remitted when his hours of daylight were lengthened with bright artificial light.</t>
  </si>
  <si>
    <t>melatonin; adult; case report; central nervous system; manic depressive psychosis; sunlight; therapy</t>
  </si>
  <si>
    <t>0002953X</t>
  </si>
  <si>
    <t>AJPSA</t>
  </si>
  <si>
    <t>AM. J. PSYCHIATRY</t>
  </si>
  <si>
    <t>2-s2.0-0019982678</t>
  </si>
  <si>
    <t>63 (one participant)</t>
  </si>
  <si>
    <t>Probably not relevant; single male patient case study</t>
  </si>
  <si>
    <t>Pierce M.E., Besharse J.C.</t>
  </si>
  <si>
    <t>7102752937;7004828252;</t>
  </si>
  <si>
    <t>Circadian regulation of retinomotor movements: I. Interaction of melatonin and, dopamine in the control of cone length</t>
  </si>
  <si>
    <t>Journal of General Physiology</t>
  </si>
  <si>
    <t>10.1085/jgp.86.5.671</t>
  </si>
  <si>
    <t>https://www.scopus.com/inward/record.uri?eid=2-s2.0-0022360406&amp;doi=10.1085%2fjgp.86.5.671&amp;partnerID=40&amp;md5=b0ea5614445ecb7360e4bc875074312c</t>
  </si>
  <si>
    <t>Department of Anatomy and Cell Biology, Emory University School of Medicine, Atlanta, GA, 30322, United States</t>
  </si>
  <si>
    <t>Pierce, M.E., Department of Anatomy and Cell Biology, Emory University School of Medicine, Atlanta, GA, 30322, United States; Besharse, J.C., Department of Anatomy and Cell Biology, Emory University School of Medicine, Atlanta, GA, 30322, United States</t>
  </si>
  <si>
    <t>In lower vertebrates, cone retinomotor movements occur in response to changes in lighting conditions and to an endogenous circadian clock. In the light, cone myoids contract, while in the dark, they elongate. In order to test the hypothesis that melatonin and dopamine may be involved in the regulation of cone movement, we have used an in vitro eyecup preparation from Xenopus laevis that sustains light- and dark-adaptive cone retinomotor movement. Melatonin mimics darkness by causing cone elongation. Dark- and melatonin-induced cone elongation are blocked by dopamine. Dopamine also stimulates cone contraction in dark-adapted eyecups. The effect of dopamine appears to be mediated specifically by a dopamine receptor, possibly of the D2 type. The dopamine agonist apomorphine and the putative D1 agonist LY171555 induced cone contraction. In contrast, the putative D, agonist SKF38393-A and specific α1, α2, and β-adrenergic receptor agonists were without effect. Furthermore, the dopamine antagonist spiroperidol not only blocked light-induced cone contraction, but also stimulated cone elongation in the light. These results suggest that dopamine is part of the light signal for cone contraction, and that its suppression is part of the dark signal for cone elongation. Melatonin may affect cone movement indirectly through its influence on the dopaminergic system. © 1985, Rockefeller University Press., All rights reserved.</t>
  </si>
  <si>
    <t>2,3,4,5 tetrahydro 7,8 dihydroxy 1 phenyl 1h 3 benzazepine; apomorphine; clonidine; dopamine; dopamine 2 receptor; melatonin; quinpirole; spiperone; animal cell; circadian rhythm; drug efficacy; frog; nonhuman; photoreceptor; priority journal; retina cone; visual system; xenopus laevis; Animal; Cell Movement; Circadian Rhythm; Dark Adaptation; Dopamine; Drug Interactions; In Vitro; Melatonin; Photoreceptors; Support, U.S. Gov't, P.H.S.; Synaptic Transmission; Xenopus laevis</t>
  </si>
  <si>
    <t>2,3,4,5 tetrahydro 7,8 dihydroxy 1 phenyl 1h 3 benzazepine, 67287-49-4; apomorphine, 314-19-2, 58-00-4; clonidine, 4205-90-7, 4205-91-8, 57066-25-8; dopamine, 51-61-6, 62-31-7; melatonin, 73-31-4; quinpirole, 73625-62-4, 80373-22-4, 85760-75-4, 85798-08-9; spiperone, 749-02-0; Dopamine, 51-61-6; Melatonin, 73-31-4</t>
  </si>
  <si>
    <t>ly 171555; skf 38393</t>
  </si>
  <si>
    <t>boehringer ingelheim, United States; janssen, United States; lilly, United States; merck sharp and dohme, United States; sigma, United States; sk &amp; f, United States</t>
  </si>
  <si>
    <t>Pierce, M.E.; Dept. of Anatomy, Emory University School of Medicine, Atlanta, GA, 30322, United States</t>
  </si>
  <si>
    <t>J. Gen. Physiol.</t>
  </si>
  <si>
    <t>2-s2.0-0022360406</t>
  </si>
  <si>
    <t>O (No human participants)</t>
  </si>
  <si>
    <t>Cajochen C., Frey S., Anders D., Späti J., Bues M., Pross A., Mager R., Wirz-Justice A., Stefani O.</t>
  </si>
  <si>
    <t>7003530216;26655559500;37030467300;15063541500;55030575500;35722811700;7004466702;7005425500;10139307000;</t>
  </si>
  <si>
    <t>Evening exposure to a light-emitting diodes (LED)-backlit computer screen affects circadian physiology and cognitive performance</t>
  </si>
  <si>
    <t>Journal of Applied Physiology</t>
  </si>
  <si>
    <t>10.1152/japplphysiol.00165.2011</t>
  </si>
  <si>
    <t>https://www.scopus.com/inward/record.uri?eid=2-s2.0-79956083352&amp;doi=10.1152%2fjapplphysiol.00165.2011&amp;partnerID=40&amp;md5=a42e3ac1a44bd4005d10ea833ff20403</t>
  </si>
  <si>
    <t>Centre for Chronobiology, Psychiatric Hospital, University of Basel, Wilhelm Kleinstr. 27, CH-4012 Basel, Switzerland; Centre for Applied Technologies in Neuroscience, Psychiatric Hospitals, University of Basel, Basel, Switzerland; Competence Team Visual Technologies, Fraunhofer IAO, University Stuttgart IAT, Stuttgart, Germany</t>
  </si>
  <si>
    <t>Cajochen, C., Centre for Chronobiology, Psychiatric Hospital, University of Basel, Wilhelm Kleinstr. 27, CH-4012 Basel, Switzerland; Frey, S., Centre for Chronobiology, Psychiatric Hospital, University of Basel, Wilhelm Kleinstr. 27, CH-4012 Basel, Switzerland; Anders, D., Centre for Chronobiology, Psychiatric Hospital, University of Basel, Wilhelm Kleinstr. 27, CH-4012 Basel, Switzerland; Späti, J., Centre for Chronobiology, Psychiatric Hospital, University of Basel, Wilhelm Kleinstr. 27, CH-4012 Basel, Switzerland; Bues, M., Competence Team Visual Technologies, Fraunhofer IAO, University Stuttgart IAT, Stuttgart, Germany; Pross, A., Competence Team Visual Technologies, Fraunhofer IAO, University Stuttgart IAT, Stuttgart, Germany; Mager, R., Centre for Applied Technologies in Neuroscience, Psychiatric Hospitals, University of Basel, Basel, Switzerland; Wirz-Justice, A., Centre for Chronobiology, Psychiatric Hospital, University of Basel, Wilhelm Kleinstr. 27, CH-4012 Basel, Switzerland; Stefani, O., Competence Team Visual Technologies, Fraunhofer IAO, University Stuttgart IAT, Stuttgart, Germany</t>
  </si>
  <si>
    <t>Many people spend an increasing amount of time in front of computer screens equipped with light-emitting diodes (LED) with a short wavelength (blue range). Thus we investigated the repercussions on melatonin (a marker of the circadian clock), alertness, and cognitive performance levels in 13 young male volunteers under controlled laboratory conditions in a balanced crossover design. A 5-h evening exposure to a white LEDbacklit screen with more than twice as much 464 nm light emission {irradiance of 0,241 Watt/(steradian × m2) [W/(sr × m2)], 2.1 × 1013 photons/(cm2 × s), in the wavelength range of 454 and 474 nm} than a white non-LED-backlit screen [irradiance of 0,099 W/(sr × m2), 0.7 × 10 13 photons/(cm2 × s), in the wavelength range of 454 and 474 nm] elicited a significant suppression of the evening rise in endogenous melatonin and subjective as well as objective sleepiness, as indexed by a reduced incidence of slow eye movements and EEG low-frequency activity (1-7 Hz) in frontal brain regions. Concomitantly, sustained attention, as determined by the GO/NOGO task; working memory/attention, as assessed by "explicit timing"; and declarative memory performance in a word-learning paradigm were significantly enhanced in the LED-backlit screen compared with the non-LED condition. Screen quality and visual comfort were rated the same in both screen conditions, whereas the non-LED screen tended to be considered brighter. Our data indicate that the spectral profile of light emitted by computer screens impacts on circadian physiology, alertness, and cognitive performance levels. The challenge will be to design a computer screen with a spectral profile that can be individually programmed to add timed, essential light information to the circadian system in humans. © 2011 the American Physiological Society.</t>
  </si>
  <si>
    <t>Alertness; Melatonin; Nonvisual effects of light; Shift work; Spectral analysis</t>
  </si>
  <si>
    <t>adult; article; circadian rhythm; cognition; computer terminal; human; illumination; light; male; methodology; photostimulation; physiology; radiation dose; radiation exposure; semiconductor; task performance; Adult; Circadian Rhythm; Cognition; Computer Terminals; Humans; Light; Lighting; Male; Photic Stimulation; Radiation Dosage; Semiconductors; Task Performance and Analysis; Young Adult</t>
  </si>
  <si>
    <t>Cajochen, C.; Centre for Chronobiology, Psychiatric Hospital, University of Basel, Wilhelm Kleinstr. 27, CH-4012 Basel, Switzerland; email: christian.cajochen@upkbs.ch</t>
  </si>
  <si>
    <t>JAPHE</t>
  </si>
  <si>
    <t>J. Appl. Physiol.</t>
  </si>
  <si>
    <t>2-s2.0-79956083352</t>
  </si>
  <si>
    <t>Switzerland, Germany</t>
  </si>
  <si>
    <t>5 (SD)</t>
  </si>
  <si>
    <t>19-35</t>
  </si>
  <si>
    <t>Only studied males</t>
  </si>
  <si>
    <t>Hébert M., Martin S.K., Lee C., Eastman C.I.</t>
  </si>
  <si>
    <t>7102121577;7404840604;7410151891;7102375338;</t>
  </si>
  <si>
    <t>The effects of prior light history on the suppression of melatonin by light in humans</t>
  </si>
  <si>
    <t>10.1034/j.1600-079X.2002.01885.x</t>
  </si>
  <si>
    <t>https://www.scopus.com/inward/record.uri?eid=2-s2.0-0036830429&amp;doi=10.1034%2fj.1600-079X.2002.01885.x&amp;partnerID=40&amp;md5=31a2effd350b76ca92517acb014e949e</t>
  </si>
  <si>
    <t>Biological Rhythms Research Laboratory, Rush-Presbyterian-St. Luke's Medical Center, Chicago, IL, United States; Laval University Medical Research Center, Department of Ophthalmology, Laval University, Sainte-Foy, Que., Canada; Conservation and Research Department, Roger Williams Park Zoo, Providence, RI, United States; Rush-Presbyterian-St. Luke's Medical Center, Biological Rhythms Research Lab., 1645 W. Jackson Blvd., Chicago, IL 60612, United States</t>
  </si>
  <si>
    <t>Hébert, M., Biological Rhythms Research Laboratory, Rush-Presbyterian-St. Luke's Medical Center, Chicago, IL, United States, Laval University Medical Research Center, Department of Ophthalmology, Laval University, Sainte-Foy, Que., Canada; Martin, S.K., Biological Rhythms Research Laboratory, Rush-Presbyterian-St. Luke's Medical Center, Chicago, IL, United States, Conservation and Research Department, Roger Williams Park Zoo, Providence, RI, United States; Lee, C., Biological Rhythms Research Laboratory, Rush-Presbyterian-St. Luke's Medical Center, Chicago, IL, United States; Eastman, C.I., Biological Rhythms Research Laboratory, Rush-Presbyterian-St. Luke's Medical Center, Chicago, IL, United States, Rush-Presbyterian-St. Luke's Medical Center, Biological Rhythms Research Lab., 1645 W. Jackson Blvd., Chicago, IL 60612, United States</t>
  </si>
  <si>
    <t>We investigated the impact of light exposure history on light sensitivity in humans, as assessed by the magnitude of the suppression of melatonin secretion by nocturnal light. The hypothesis was that following a week of increased daytime bright-light exposure, subjects would become less sensitive to light, and that after a week of restriction to dimmer light they would become more sensitive. During the bright week, subjects (n = 12) obtained 4.3 ± 0.4 hr of bright light per day (by going outside and using light boxes indoors). During the dim week, they wore dark goggles (about 2% light transmission) when outside during daylight and spent 1.4 ± 0.9 hr per day outside. Saliva samples were obtained every 30 min for 7 hr in dim light (&lt; 15 lux) on two consecutive nights (baseline and test night) at the end of each week. On the test night, 500 lux was presented for 3 hr in the middle of the collection period to suppress melatonin. There was significantly more suppression after the dim week compared with after the bright week (to 53 versus 41% of the baseline night values, P &lt; 0.05). However, there were large individual differences, and the difference between the bright and dim weeks was most pronounced in seven of the 12 subjects. Possible reasons for these individual differences are discussed, including the possibility that 1 wk was not long enough to change light sensitivity in some subjects. In conclusion, this study suggests that the circadian system's sensitivity to light can be affected by a recent change in light history.</t>
  </si>
  <si>
    <t>Circadian rhythms; Human; Light; Light sensitivity; Melatonin; Melatonin suppression</t>
  </si>
  <si>
    <t>melatonin; adult; article; circadian rhythm; controlled study; female; hormone release; human; human experiment; light; light exposure; male; night; normal human; photosensitivity; saliva analysis; Adult; Female; Humans; Light; Male; Melatonin</t>
  </si>
  <si>
    <t>Melatonin, 73-31-4</t>
  </si>
  <si>
    <t>Eastman, C.I.; Rush-Presbyt.-St. Luke's Med. Center, Biological Rhythms Research Lab, 1645 W. Jackson Blvd., Chicago, IL 60612, United States; email: ceastman@rush.edu</t>
  </si>
  <si>
    <t>JPRSE</t>
  </si>
  <si>
    <t>2-s2.0-0036830429</t>
  </si>
  <si>
    <t>USA, Canada</t>
  </si>
  <si>
    <t>Unknown (compared sensitivity to different wavelengths within the same female patient over unspecified time period)</t>
  </si>
  <si>
    <t>Unknown (although mentions one woman taking oral contraceptive and no others on any medication)</t>
  </si>
  <si>
    <t>6.4 (SD)</t>
  </si>
  <si>
    <t>Separate procedures for male vs female blind patient</t>
  </si>
  <si>
    <t>Pauley S.M.</t>
  </si>
  <si>
    <t>6603323767;</t>
  </si>
  <si>
    <t>Lighting for the human circadian clock: Recent research indicates that lighting has become a public health issue</t>
  </si>
  <si>
    <t>Medical Hypotheses</t>
  </si>
  <si>
    <t>10.1016/j.mehy.2004.03.020</t>
  </si>
  <si>
    <t>https://www.scopus.com/inward/record.uri?eid=2-s2.0-8444253636&amp;doi=10.1016%2fj.mehy.2004.03.020&amp;partnerID=40&amp;md5=c5f8cd2bff739d0d2558186f0af73b4c</t>
  </si>
  <si>
    <t>P.O. Box 3759, Ketchum, ID, United States</t>
  </si>
  <si>
    <t>Pauley, S.M., P.O. Box 3759, Ketchum, ID, United States</t>
  </si>
  <si>
    <t>The hypothesis that the suppression of melatonin (MLT) by exposure to light at night (LAN) may be one reason for the higher rates of breast and colorectal cancers in the developed world deserves more attention. The literature supports raising this subject for awareness as a growing public health issue. Evidence now exists that indirectly links exposures to LAN to human breast and colorectal cancers in shift workers. The hypothesis begs an even larger question: has medical science overlooked the suppression of MLT by LAN as a contributor to the overall incidence of cancer? The indirect linkage of breast cancer to LAN is further supported by laboratory rat experiments by David E. Blask and colleagues. Experiments involved the implanting of human MCF-7 breast cancer cell xenografts into the groins of rats and measurements were made of cancer cell growth rates, the uptake of linoleic acid (LA), and MLT levels. One group of implanted rats were placed in light-dark (12L:12D) and a second group in light-light (12L:12L) environments. Constant light suppressed MLT, increased cancer cell growth rates, and increased LA uptake into cancer cells. The opposite was seen in the light-dark group. The proposed mechanism is the suppression of nocturnal MLT by exposure to LAN and subsequent lack of protection by MLT on cancer cell receptor sites which allows the uptake of LA which in turn enhances the growth of cancer cells. MLT is a protective, oncostatic hormone and strong antioxidant having evolved in all plants and animals over the millennia. In vertebrates, MLT is normally produced by the pineal gland during the early morning hours of darkness, even in nocturnal animals, and is suppressed by exposure to LAN. Daily entrainment of the human circadian clock is important for good human health. These studies suggest that the proper use and color of indoor and outdoor lighting is important to the health of both humans and ecosystems. Lighting fixtures should be designed to minimize interference with normal circadian rhythms in plants and animals. New discoveries on blue-light-sensitive retinal ganglion cell light receptors that control the circadian clock and how those receptors relate to today's modern high intensity discharge (HID) lamps are discussed. There is a brief discussion of circadian rhythms and light pollution. With the precautionary principle in mind, practical suggestions are offered for better indoor and outdoor lighting practices designed to safeguard human health. © 2004 Elsevier Ltd. All rights reserved.</t>
  </si>
  <si>
    <t>melatonin; blue light; breast cancer; cancer growth; circadian rhythm; colorectal cancer; evolution; health hazard; human; illumination; light; lipid diet; medical research; nonhuman; nursing home; priority journal; retina ganglion cell; review; shift worker; tumor growth; Animalia; Mink cell focus-forming virus; Rattus norvegicus; Vertebrata</t>
  </si>
  <si>
    <t>Pauley, S.M.; P.O. Box 3759, Ketchum, ID, United States; email: spauley@cox-internet.com</t>
  </si>
  <si>
    <t>Churchill Livingstone</t>
  </si>
  <si>
    <t>MEHYD</t>
  </si>
  <si>
    <t>Med. Hypotheses</t>
  </si>
  <si>
    <t>2-s2.0-8444253636</t>
  </si>
  <si>
    <t>Falchi F., Cinzano P., Elvidge C.D., Keith D.M., Haim A.</t>
  </si>
  <si>
    <t>6602900938;6602664021;7004441399;57197064052;35555504100;</t>
  </si>
  <si>
    <t>Limiting the impact of light pollution on human health, environment and stellar visibility</t>
  </si>
  <si>
    <t>Journal of Environmental Management</t>
  </si>
  <si>
    <t>10.1016/j.jenvman.2011.06.029</t>
  </si>
  <si>
    <t>https://www.scopus.com/inward/record.uri?eid=2-s2.0-79960841378&amp;doi=10.1016%2fj.jenvman.2011.06.029&amp;partnerID=40&amp;md5=b560016b078a6057e3fb84fdf1ccbfb0</t>
  </si>
  <si>
    <t>Istituto di Scienza e Tecnologia dell'Inquinamento Luminoso, Via Roma 13, I-36106 Thiene, Italy; NOAA National Geophysical Data Center, Boulder, CO, United States; Marshall Design Inc., Boulder, CO, United States; The Israeli Center for Interdisciplinary Studies in Chronobiology, University of Haifa, Haifa 31905, Israel</t>
  </si>
  <si>
    <t>Falchi, F., Istituto di Scienza e Tecnologia dell'Inquinamento Luminoso, Via Roma 13, I-36106 Thiene, Italy; Cinzano, P., Istituto di Scienza e Tecnologia dell'Inquinamento Luminoso, Via Roma 13, I-36106 Thiene, Italy; Elvidge, C.D., NOAA National Geophysical Data Center, Boulder, CO, United States; Keith, D.M., Marshall Design Inc., Boulder, CO, United States; Haim, A., The Israeli Center for Interdisciplinary Studies in Chronobiology, University of Haifa, Haifa 31905, Israel</t>
  </si>
  <si>
    <t>Light pollution is one of the most rapidly increasing types of environmental degradation. Its levels have been growing exponentially over the natural nocturnal lighting levels provided by starlight and moonlight. To limit this pollution several effective practices have been defined: the use of shielding on lighting fixture to prevent direct upward light, particularly at low angles above the horizon; no over lighting, i.e. avoid using higher lighting levels than strictly needed for the task, constraining illumination to the area where it is needed and the time it will be used. Nevertheless, even after the best control of the light distribution is reached and when the proper quantity of light is used, some upward light emission remains, due to reflections from the lit surfaces and atmospheric scatter. The environmental impact of this "residual light pollution", cannot be neglected and should be limited too. Here we propose a new way to limit the effects of this residual light pollution on wildlife, human health and stellar visibility. We performed analysis of the spectra of common types of lamps for external use, including the new LEDs. We evaluated their emissions relative to the spectral response functions of human eye photoreceptors, in the photopic, scotopic and the 'meltopic' melatonin suppressing bands. We found that the amount of pollution is strongly dependent on the spectral characteristics of the lamps, with the more environmentally friendly lamps being low pressure sodium, followed by high pressure sodium. Most polluting are the lamps with a strong blue emission, like Metal Halide and white LEDs. Migration from the now widely used sodium lamps to white lamps (MH and LEDs) would produce an increase of pollution in the scotopic and melatonin suppression bands of more than five times the present levels, supposing the same photopic installed flux. This increase will exacerbate known and possible unknown effects of light pollution on human health, environment and on visual perception of the Universe by humans. We present quantitative criteria to evaluate the lamps based on their spectral emissions and we suggest regulatory limits for future lighting. © 2011 Elsevier Ltd.</t>
  </si>
  <si>
    <t>Health and light at night; Light pollution; Light technology; Sustainable lighting</t>
  </si>
  <si>
    <t>atmospheric pollution; environmental degradation; environmental impact; light intensity; light pollution; light scattering; lightning; public health; article; environmental impact; human; illumination; light emitting diode; light pollution; night; nonhuman; photoreceptor; pollution; vision; Animals; Animals, Wild; Conservation of Natural Resources; Environment; Environmental Pollution; Eye; Health; Humans; Lighting; Melatonin; Sodium; Vision, Ocular; Visual Perception</t>
  </si>
  <si>
    <t>Melatonin, 73-31-4; Sodium, 7440-23-5</t>
  </si>
  <si>
    <t>Falchi, F.; Istituto di Scienza e Tecnologia dell'Inquinamento Luminoso, Via Roma 13, I-36106 Thiene, Italy; email: falchi@lightpollution.it</t>
  </si>
  <si>
    <t>JEVMA</t>
  </si>
  <si>
    <t>J. Environ. Manage.</t>
  </si>
  <si>
    <t>2-s2.0-79960841378</t>
  </si>
  <si>
    <t>Skinner D.C., Malpaux B.</t>
  </si>
  <si>
    <t>7201628039;7005437574;</t>
  </si>
  <si>
    <t>High melatonin concentrations in third ventricular cerebrospinal fluid are not due to Galen vein blood recirculating through the choroid plexus</t>
  </si>
  <si>
    <t>Endocrinology</t>
  </si>
  <si>
    <t>10.1210/endo.140.10.7074</t>
  </si>
  <si>
    <t>https://www.scopus.com/inward/record.uri?eid=2-s2.0-0033305177&amp;doi=10.1210%2fendo.140.10.7074&amp;partnerID=40&amp;md5=cd8148eda1c80bf4efce7edb20b374e6</t>
  </si>
  <si>
    <t>Dept. of Clinical Veterinary Science, University of Bristol, Langford BS40 5DU, United Kingdom</t>
  </si>
  <si>
    <t>Skinner, D.C., Dept. of Clinical Veterinary Science, University of Bristol, Langford BS40 5DU, United Kingdom; Malpaux, B., Dept. of Clinical Veterinary Science, University of Bristol, Langford BS40 5DU, United Kingdom</t>
  </si>
  <si>
    <t>Melatonin has been implicated in several neurotropic effects, but few studies have investigated the bioavailability of melatonin in the brain. The discovery of periventricular sites of action adjacent to the third ventricle forced us to investigate the dynamics of cerebrospinal fluid (CSF) melatonin release and the source of this melatonin. Our first study demonstrated unequivocally that third ventricle CSF melatenin, like jugular plasma melatonin, accurately reflects the duration of the night and is rapidly suppressed by light. However, third ventricle CSF melatonin levels are 20-fold higher than nocturnal plasma concentrations. A further study showed that melatonin increased in plasma before third ventricle CSF, raising the possibility that melatonin is taken up from the blood after recirculation through the Galen vein. However, a final experiment suggested strongly that CSF melatonin is released directly into the third ventricle, as melatonin levels in the lateral ventricle were 7-fold lower than those in the third ventricle. Our study raises the possibility that there may be two compartments of melatonin affecting physiological functioning: The first in plasma acting on peripheral organs, and the second in the CSF affecting neurally mediated functions at a much higher concentration of this pineal indoleamine.</t>
  </si>
  <si>
    <t>melatonin; animal experiment; article; brain circulation; brain third ventricle; brain vein; cerebrospinal fluid; choroid plexus; hormone blood level; hormone release; nonhuman; priority journal</t>
  </si>
  <si>
    <t>Skinner, D.C.; Dept. of Clinical Veterinary Science, University of Bristol, Langford BS40 5DU, United Kingdom</t>
  </si>
  <si>
    <t>Endocrine Society</t>
  </si>
  <si>
    <t>ENDOA</t>
  </si>
  <si>
    <t>2-s2.0-0033305177</t>
  </si>
  <si>
    <t>A (ewes)</t>
  </si>
  <si>
    <t>Phipps-Nelson J., Redman J.R., Dijk D.-J., Rajaratnam S.M.W.</t>
  </si>
  <si>
    <t>8079119000;7102621664;7007018167;35615988800;</t>
  </si>
  <si>
    <t>Daytime exposure to bright light, as compared to dim light, decreases sleepiness and improves psychomotor vigilance performance</t>
  </si>
  <si>
    <t>Sleep</t>
  </si>
  <si>
    <t>10.1093/sleep/26.6.695</t>
  </si>
  <si>
    <t>https://www.scopus.com/inward/record.uri?eid=2-s2.0-1442323338&amp;doi=10.1093%2fsleep%2f26.6.695&amp;partnerID=40&amp;md5=731a7ff4dc7836d0bff752ce0f959190</t>
  </si>
  <si>
    <t>Sch. Psychol., Psychiat. Psychol. M., Monash University, Australia; Surrey Sleep Research Centre, Sch. of Biomed. and Molec. Sciences, University of Surrey, Guildford, United Kingdom; Sch. Psychol., Psychiat. Psychol. M., Monash University, Building 17, Monash, Vic. 3800, Australia</t>
  </si>
  <si>
    <t>Phipps-Nelson, J., Sch. Psychol., Psychiat. Psychol. M., Monash University, Australia, Sch. Psychol., Psychiat. Psychol. M., Monash University, Building 17, Monash, Vic. 3800, Australia; Redman, J.R., Sch. Psychol., Psychiat. Psychol. M., Monash University, Australia; Dijk, D.-J., Surrey Sleep Research Centre, Sch. of Biomed. and Molec. Sciences, University of Surrey, Guildford, United Kingdom; Rajaratnam, S.M.W., Sch. Psychol., Psychiat. Psychol. M., Monash University, Australia</t>
  </si>
  <si>
    <t>Study Objectives: This study examined the effects of bright light exposure, as compared to dim light, on daytime subjective sleepiness, incidences of slow eye movements (SEMs), and psychomotor vigilance task (PVT) performance following 2 nights of sleep restriction. Design: The study had a mixed factorial design with 2 independent variables: light condition (bright light, 1,000 lux; dim light, &lt; 5 lux) and time of day. The dependent variables were subjective sleepiness, PVT performance, incidences of SEMs, and salivary melatonin levels. Setting: Sleep research laboratory at Monash University. Participants: Sixteen healthy adults (10 women and 6 men) aged 18 to 35 years (mean age 25 years, 3 months). Interventions: Following 2 nights of sleep restriction (5 hours each night), participants were exposed to modified constant routine conditions. Eight participants were exposed to bright light from noon until 5:00 pm. Outside the bright light exposure period (9:00 am to noon, 5:00 pm to 9:00 pm) light levels were maintained at less than 5 lux. A second group of 8 participants served as controls for the bright light exposure and were exposed to dim light throughout the entire protocol Measurements and Results: Bright light exposure reduced subjective sleepiness, decreased SEMs, and improved PVT performance compared to dim light. Bright lights had no effect on salivary melatonin. A significant positive correlation between PVT reaction times and subjective sleepiness was observed for both groups. Changes in SEMs did not correlate significantly with either subjective sleepiness or PVT performance. Conclusions: Daytime bright light exposure can reduce the impact of sleep loss on sleepiness levels and performance, as compared to dim light. These effects appear to be mediated by mechanisms that are separate from melatonin suppression. The results may assist in the development of treatments for daytime sleepiness.</t>
  </si>
  <si>
    <t>Bright light; Electrooculogram; Melatonin; Psychomotor vigilance performance; Sleep loss; Sleepiness; Slow eye movements</t>
  </si>
  <si>
    <t>melatonin; melatonin; adult; article; controlled study; electrooculogram; eye movement; female; human; human experiment; light exposure; male; normal human; priority journal; psychomotor activity; research; somnolence; task performance; adolescent; arousal; chemistry; circadian rhythm; clinical trial; comparative study; controlled clinical trial; electroencephalography; electrooculography; factorial analysis; light; physiology; psychomotor performance; randomized controlled trial; reaction time; saliva; somnolence; wakefulness; Adolescent; Adult; Arousal; Circadian Rhythm; Disorders of Excessive Somnolence; Electroencephalography; Electrooculography; Eye Movements; Factor Analysis, Statistical; Female; Humans; Light; Male; Melatonin; Psychomotor Performance; Reaction Time; Saliva; Wakefulness</t>
  </si>
  <si>
    <t>Phipps-Nelson, J.; Sch. Psychol., Psychiat. Psychol. M., Monash University, Building 17, Monash, Vic. 3800, Australia; email: Billie-Jo.Phipps-Nelson@med.monash.edu.au</t>
  </si>
  <si>
    <t>American Academy of Sleep Medicine</t>
  </si>
  <si>
    <t>SLEED</t>
  </si>
  <si>
    <t>2-s2.0-1442323338</t>
  </si>
  <si>
    <t>Australia, UK</t>
  </si>
  <si>
    <t>Unknown (between subjects design)</t>
  </si>
  <si>
    <t>25 years 3 months</t>
  </si>
  <si>
    <t>18-35</t>
  </si>
  <si>
    <t>Zaidi F.H., Hull J.T., Peirson StuartN., Wulff K., Aeschbach D., Gooley J.J., Brainard GeorgeC., Gregory-Evans K., Rizzo III JosephF., Czeisler C.A., Foster RussellG., Moseley M.J., Lockley S.W.</t>
  </si>
  <si>
    <t>36842820800;7202421269;6506845266;7005365870;6603015162;6506691564;7003540124;6701536590;7103216592;7006224092;7402462300;7102055478;56751118900;</t>
  </si>
  <si>
    <t xml:space="preserve"> Short-Wavelength Light Sensitivity of Circadian, Pupillary, and Visual Awareness in Humans Lacking an Outer Retina</t>
  </si>
  <si>
    <t>Current Biology</t>
  </si>
  <si>
    <t>10.1016/j.cub.2007.11.034</t>
  </si>
  <si>
    <t>https://www.scopus.com/inward/record.uri?eid=2-s2.0-37449016355&amp;doi=10.1016%2fj.cub.2007.11.034&amp;partnerID=40&amp;md5=c12521a7b8dd0d6607f49bf5f66969eb</t>
  </si>
  <si>
    <t>Division of Neuroscience and Mental Health, Faculty of Medicine, Imperial College London, London, W6 8RF, United Kingdom; Division of Sleep Medicine, Brigham and Women's Hospital, Boston, MA 02115, United States; Nuffield Laboratory of Ophthalmology, University of Oxford, Wellcome Trust Centre for Human Genetics, Roosevelt Drive, Oxford, OX3 7BN, United Kingdom; Division of Sleep Medicine, Harvard Medical School, Boston, MA 02115, United States; Department of Neurology, Thomas Jefferson University, Philadelphia, PA 19107, United States; Department of Ophthalmology, Massachusetts Eye and Ear Infirmary, Harvard Medical School, Boston, MA 02114, United States; Department of Optometry and Visual Science, City University, Northampton Square, London, EC1V 0HB, United Kingdom</t>
  </si>
  <si>
    <t>Zaidi, F.H., Division of Neuroscience and Mental Health, Faculty of Medicine, Imperial College London, London, W6 8RF, United Kingdom; Hull, J.T., Division of Sleep Medicine, Brigham and Women's Hospital, Boston, MA 02115, United States; Peirson, StuartN., Nuffield Laboratory of Ophthalmology, University of Oxford, Wellcome Trust Centre for Human Genetics, Roosevelt Drive, Oxford, OX3 7BN, United Kingdom; Wulff, K., Nuffield Laboratory of Ophthalmology, University of Oxford, Wellcome Trust Centre for Human Genetics, Roosevelt Drive, Oxford, OX3 7BN, United Kingdom; Aeschbach, D., Division of Sleep Medicine, Brigham and Women's Hospital, Boston, MA 02115, United States, Division of Sleep Medicine, Harvard Medical School, Boston, MA 02115, United States; Gooley, J.J., Division of Sleep Medicine, Brigham and Women's Hospital, Boston, MA 02115, United States, Division of Sleep Medicine, Harvard Medical School, Boston, MA 02115, United States; Brainard, GeorgeC., Department of Neurology, Thomas Jefferson University, Philadelphia, PA 19107, United States; Gregory-Evans, K., Division of Neuroscience and Mental Health, Faculty of Medicine, Imperial College London, London, W6 8RF, United Kingdom; Rizzo III, JosephF., Department of Ophthalmology, Massachusetts Eye and Ear Infirmary, Harvard Medical School, Boston, MA 02114, United States; Czeisler, C.A., Division of Sleep Medicine, Brigham and Women's Hospital, Boston, MA 02115, United States, Division of Sleep Medicine, Harvard Medical School, Boston, MA 02115, United States; Foster, RussellG., Nuffield Laboratory of Ophthalmology, University of Oxford, Wellcome Trust Centre for Human Genetics, Roosevelt Drive, Oxford, OX3 7BN, United Kingdom; Moseley, M.J., Department of Optometry and Visual Science, City University, Northampton Square, London, EC1V 0HB, United Kingdom; Lockley, S.W., Division of Sleep Medicine, Brigham and Women's Hospital, Boston, MA 02115, United States, Division of Sleep Medicine, Harvard Medical School, Boston, MA 02115, United States</t>
  </si>
  <si>
    <t>As the ear has dual functions for audition and balance, the eye has a dual role in detecting light for a wide range of behavioral and physiological functions separate from sight [1-11]. These responses are driven primarily by stimulation of photosensitive retinal ganglion cells (pRGCs) that are most sensitive to short-wavelength (∼480 nm) blue light and remain functional in the absence of rods and cones [8-10]. We examined the spectral sensitivity of non-image-forming responses in two profoundly blind subjects lacking functional rods and cones (one male, 56 yr old; one female, 87 yr old). In the male subject, we found that short-wavelength light preferentially suppressed melatonin, reset the circadian pacemaker, and directly enhanced alertness compared to 555 nm exposure, which is the peak sensitivity of the photopic visual system. In an action spectrum for pupillary constriction, the female subject exhibited a peak spectral sensitivity (λmax) of 480 nm, matching that of the pRGCs but not that of the rods and cones. This subject was also able to correctly report a threshold short-wavelength stimulus (∼480 nm) but not other wavelengths. Collectively these data show that pRGCs contribute to both circadian physiology and rudimentary visual awareness in humans and challenge the assumption that rod- and cone-based photoreception mediate all "visual" responses to light. © 2007 Elsevier Ltd. All rights reserved.</t>
  </si>
  <si>
    <t>HUMDISEASE</t>
  </si>
  <si>
    <t>aged; article; awareness; blindness; case report; circadian rhythm; congenital malformation; female; human; light; male; middle aged; pathophysiology; physiology; pupil reflex; retina; retina ganglion cell; Aged, 80 and over; Awareness; Blindness; Circadian Rhythm; Female; Humans; Light; Male; Middle Aged; Reflex, Pupillary; Retina; Retinal Ganglion Cells</t>
  </si>
  <si>
    <t>R01 AT002129
National Institutes of Health
National Space Biomedical Research Institute
Wellcome Trust: 069714
National Aeronautics and Space Administration: NCC9-58
R01 NS36590
National Center for Research Resources: M01 RR02635
National Institute of Neurological Disorders and Stroke: R01 NS040982</t>
  </si>
  <si>
    <t>This paper is dedicated to the memory of the female subject, who completed these studies with good humor and unfailing enthusiasm. We would like to thank the technical, dietary, and clinical staff of the Division of Sleep Medicine and the General Clinical Research Centre at Brigham and Women's Hospital. This work was supported by the Wellcome Trust, UK (grant 069714 to R.G.F.) and the National Institutes of Health, USA (National Institute of Neurological Disorders and Stroke grants R01 NS040982 to C.A.C. and R01 NS36590 to G.C.B., National Center for Complimentary and Alternative Medicine grant R01 AT002129 to S.W.L. and the National Center for Research Resources M01 RR02635). Drs. G.C.B., C.A.C., R.G.F., and S.W.L. were supported in part by NASA Cooperative Agreement NCC9-58 with the National Space Biomedical Research Institute. Dr. Aeschbach has received research support from Cephalon Inc. Dr. Brainard's laboratory has received research support from Apollo Health, OSRAM, and Philips Lighting BV. Dr. Brainard holds one active and two pending patents for the effects of light on humans. Dr. Czeisler has received consulting fees from or served as a paid member of scientific advisory boards for: Actelion, Inc., Cephalon, Inc., Fedex Kinko's, Hypnion, Inc., Respironics, Inc., Takeda Pharmaceuticals, Inc., and Vanda Pharmaceuticals, Inc. Dr. Czeisler holds a number of process patents in the field of sleep and circadian rhythms, including the biological effects of light, all of which are assigned to the Brigham and Women's Hospital. Since 1985, Dr. Czeisler has served as an expert witness on various legal cases related to sleep and/or circadian rhythms. Dr. Czeisler has never served as an expert witness for a commercial research sponsor. Dr. Lockley has received research support from ResMed Inc., and holds a process patent on the biological effects of light which is assigned to the Brigham and Women's Hospital. The remaining authors report no financial conflict of interest.</t>
  </si>
  <si>
    <t>Foster, RussellG.; Nuffield Laboratory of Ophthalmology, University of Oxford, Wellcome Trust Centre for Human Genetics, Roosevelt Drive, Oxford, OX3 7BN, United Kingdom; email: russell.foster@eye.ox.ac.uk</t>
  </si>
  <si>
    <t>CUBLE</t>
  </si>
  <si>
    <t>Curr. Biol.</t>
  </si>
  <si>
    <t>2-s2.0-37449016355</t>
  </si>
  <si>
    <t>UK, USA</t>
  </si>
  <si>
    <t>56-87 (male = 56, female = 87)</t>
  </si>
  <si>
    <t>Chellappa S.L., Steiner R., Blattner P., Oelhafen P., Götz T., Cajochen C.</t>
  </si>
  <si>
    <t>35112750100;57197492489;7003896534;57204296589;55004259200;7003530216;</t>
  </si>
  <si>
    <t>Non-visual effects of light on melatonin, alertness and cognitive performance: Can blue-enriched light keep us alert?</t>
  </si>
  <si>
    <t>PLoS ONE</t>
  </si>
  <si>
    <t xml:space="preserve"> e16429</t>
  </si>
  <si>
    <t>10.1371/journal.pone.0016429</t>
  </si>
  <si>
    <t>https://www.scopus.com/inward/record.uri?eid=2-s2.0-79551517811&amp;doi=10.1371%2fjournal.pone.0016429&amp;partnerID=40&amp;md5=202cb2d5a4dae90ed510ceab24e92f88</t>
  </si>
  <si>
    <t>Centre for Chronobiology, Psychiatric Hospital of the University of Basel, Basel, Switzerland; The CAPES Foundation/Ministry of Education of Brazil, Brasilia, Brazil; Department of Physics, University of Basel, Basel, Switzerland; Federal Office of Metrology (METAS), Bern-Wabern, Switzerland</t>
  </si>
  <si>
    <t>Chellappa, S.L., Centre for Chronobiology, Psychiatric Hospital of the University of Basel, Basel, Switzerland, The CAPES Foundation/Ministry of Education of Brazil, Brasilia, Brazil; Steiner, R., Department of Physics, University of Basel, Basel, Switzerland; Blattner, P., Federal Office of Metrology (METAS), Bern-Wabern, Switzerland; Oelhafen, P., Department of Physics, University of Basel, Basel, Switzerland; Götz, T., Centre for Chronobiology, Psychiatric Hospital of the University of Basel, Basel, Switzerland; Cajochen, C., Centre for Chronobiology, Psychiatric Hospital of the University of Basel, Basel, Switzerland</t>
  </si>
  <si>
    <t>Background: Light exposure can cascade numerous effects on the human circadian process via the non-imaging forming system, whose spectral relevance is highest in the short-wavelength range. Here we investigated if commercially available compact fluorescent lamps with different colour temperatures can impact on alertness and cognitive performance. Methods: Sixteen healthy young men were studied in a balanced cross-over design with light exposure of 3 different light settings (compact fluorescent lamps with light of 40 lux at 6500K and at 2500K and incandescent lamps of 40 lux at 3000K) during 2 h in the evening. Results: Exposure to light at 6500K induced greater melatonin suppression, together with enhanced subjective alertness, well-being and visual comfort. With respect to cognitive performance, light at 6500K led to significantly faster reaction times in tasks associated with sustained attention (Psychomotor Vigilance and GO/NOGO Task), but not in tasks associated with executive function (Paced Visual Serial Addition Task). This cognitive improvement was strongly related with attenuated salivary melatonin levels, particularly for the light condition at 6500K. Conclusions: Our findings suggest that the sensitivity of the human alerting and cognitive response to polychromatic light at levels as low as 40 lux, is blue-shifted relative to the three-cone visual photopic system. Thus, the selection of commercially available compact fluorescent lights with different colour temperatures significantly impacts on circadian physiology and cognitive performance at home and in the workplace. © 2011 Chellappa et al.</t>
  </si>
  <si>
    <t>melatonin; adult; alertness; article; brain function; cognition; enzyme repression; executive function; functional magnetic resonance imaging; human; human experiment; light; light exposure; light intensity; male; normal human; psychomotor performance; saliva analysis; salivation; sleep time; temperature; visual stimulation; wellbeing; workplace; circadian rhythm; clinical trial; color; controlled clinical trial; controlled study; crossover procedure; fluorescence; radiation exposure; reaction time; Circadian Rhythm; Cognition; Color; Cross-Over Studies; Fluorescence; Humans; Light; Male; Melatonin; Reaction Time; Young Adult</t>
  </si>
  <si>
    <t>Cajochen, C.; Centre for Chronobiology, Psychiatric Hospital of the University of Basel, Basel, Switzerland; email: Christian.Cajochen@upkbs.ch</t>
  </si>
  <si>
    <t>2-s2.0-79551517811</t>
  </si>
  <si>
    <t xml:space="preserve">Switzerland, Brazil </t>
  </si>
  <si>
    <t>2.1 (SD)</t>
  </si>
  <si>
    <t>20-28</t>
  </si>
  <si>
    <t>Bojkowski C.J., Aldhous M.E., English J., Franey C., Poulton A.L., Skene D.J., Arendt J.</t>
  </si>
  <si>
    <t>6602339871;6701707005;7202807110;6603360737;6701523863;21035951300;7101704924;</t>
  </si>
  <si>
    <t>Suppression of nocturnal plasma melatonin and 6-sulphatoxymelatonin by bright and dim light in man</t>
  </si>
  <si>
    <t>Hormone and Metabolic Research</t>
  </si>
  <si>
    <t>10.1055/s-2007-1011846</t>
  </si>
  <si>
    <t>https://www.scopus.com/inward/record.uri?eid=2-s2.0-0023193078&amp;doi=10.1055%2fs-2007-1011846&amp;partnerID=40&amp;md5=b27de64ae3fcee6f26af6e08bd0b938e</t>
  </si>
  <si>
    <t>Department of Biochemistry, University of Surrey, Guildford, Surrey GU2 5XH, United Kingdom</t>
  </si>
  <si>
    <t>Bojkowski, C.J., Department of Biochemistry, University of Surrey, Guildford, Surrey GU2 5XH, United Kingdom; Aldhous, M.E., Department of Biochemistry, University of Surrey, Guildford, Surrey GU2 5XH, United Kingdom; English, J., Department of Biochemistry, University of Surrey, Guildford, Surrey GU2 5XH, United Kingdom; Franey, C.; Poulton, A.L.; Skene, D.J.; Arendt, J.</t>
  </si>
  <si>
    <t>Previous studies have shown that bright light (2500 lux) suppresses nocturnal secretion of melatonin, while dim light (500 lux) has little or no effect. We have studied the effect of varying intensities of light on 5 normal male volunteers (age 18-28). The experiment was divided into 3 parts which took place at weekly intervals. Subjects remained under artificial light (fluorescent strip 150-250 lux) between 2000 h-2300 h, they then retired to bed in darkness. On each occasion, between 0030 h and 0100 h, the subjects were required to get up and were treated with light of different intensities; (a) &lt;1 lux, (b) 300 lux and (c) 2500 lux respectively. Subjects returned to bed in darkness until 0700 h. Blood was sampled hourly from 2000 h-1000 h with additional samples at 2330 h, 0015 h, 0030 h, 0045 h, 0115 h and 0130 h. Plasma melatonin and 6-sulphatoxymelatonin (aMT6s), the major melatonin metabolite, were measured by radioimmunoassay. Dim (300 lux) and bright (2500 lux) light, both significantly suppressed melatonin levels compared to &lt;1 lux (P &lt; 0.05 and P &lt; 0.01 respectively) at the following time points 0100 h, 0115 h and 0130 h. One subject did not show suppression with 300 lux. There was also a significant suppression of aMT6s levels, compared to &lt;1 lux, after both 300 lux and 2500 lux at 0115 h (P &lt; 0.05, P &lt; 0.01), 0130 h (P &lt; 0.01, P &lt; 0.01) and 0200 h (P &lt; 0.01, P &lt; 0.001) respectively. Our findings show that in most normal volunteers nocturnal melatonin is suppressed by light of 300 lux and the degree of suppression depends on the light intensity.</t>
  </si>
  <si>
    <t>6 hydroxymelatonin o sulfate; melatonin; central nervous system; circadian rhythm; clinical article; endocrine system; human; human experiment; light exposure; normal human; visual system</t>
  </si>
  <si>
    <t>6 hydroxymelatonin o sulfate, 2208-40-4; melatonin, 73-31-4</t>
  </si>
  <si>
    <t>Georg Thieme Verlag</t>
  </si>
  <si>
    <t>HMMRA</t>
  </si>
  <si>
    <t>HORM. METAB. RES.</t>
  </si>
  <si>
    <t>2-s2.0-0023193078</t>
  </si>
  <si>
    <t xml:space="preserve">UK </t>
  </si>
  <si>
    <t>18-28</t>
  </si>
  <si>
    <t>Bittman E.L., Karsch F.J.</t>
  </si>
  <si>
    <t>7004662497;7101883690;</t>
  </si>
  <si>
    <t>Nightly duration of pineal melatonin secretion determines the reproductive response to inhibitory day length in the ewe.</t>
  </si>
  <si>
    <t>Biology of reproduction</t>
  </si>
  <si>
    <t>10.1095/biolreprod30.3.585</t>
  </si>
  <si>
    <t>https://www.scopus.com/inward/record.uri?eid=2-s2.0-0021414921&amp;doi=10.1095%2fbiolreprod30.3.585&amp;partnerID=40&amp;md5=ad99bc707367a557cbb4822994a5e629</t>
  </si>
  <si>
    <t>Bittman, E.L.; Karsch, F.J.</t>
  </si>
  <si>
    <t>The pineal controls the reproductive response of ewes to both stimulatory (short) and inhibitory (long) day lengths. Melatonin, a pineal hormone whose nocturnal secretion is entrained by photoperiod, mediates the effect of stimulatory photoperiod. We now report that melatonin also mediates the effect of inhibitory day length, monitored as response to estradiol negative feedback on luteinizing hormone (LH) secretion. Ovariectomized, estradiol-implanted ewes were pinealectomized and intravenously infused with melatonin to restore the nightly melatonin rise. Following transfer from short to long days, and a concurrent switch from short- to long-day melatonin patterns, LH dropped precipitously in pinealectomized ewes, matching the photoinhibitory response of pineal intact controls. LH dropped similarly in pinealectomized ewes when long-day melatonin was infused under short days. Pinealectomized ewes transferred from long to short days displayed a marked LH rise, provided melatonin was also switched to the short-day pattern. LH remained suppressed if long-day melatonin was infused following transfer to short days. These data indicate the nighttime melatonin rise mediates reproductive responses to inhibitory, as well as stimulatory photoperiods; they further suggest the duration of this rise controls suppression of LH under long days. Rather than being strictly pro- or antigonadal, the pineal participates in measuring day length.</t>
  </si>
  <si>
    <t>luteinizing hormone; melatonin; animal; article; blood; circadian rhythm; female; light; physiology; pineal body; sexual behavior; sheep; Animals; Circadian Rhythm; Female; Light; Luteinizing Hormone; Melatonin; Pineal Gland; Sexual Behavior, Animal; Sheep</t>
  </si>
  <si>
    <t>luteinizing hormone, 39341-83-8, 9002-67-9; melatonin, 73-31-4; Luteinizing Hormone, 9002-67-9; Melatonin, 73-31-4</t>
  </si>
  <si>
    <t>Bittman, E.L.</t>
  </si>
  <si>
    <t>Biol. Reprod.</t>
  </si>
  <si>
    <t>2-s2.0-0021414921</t>
  </si>
  <si>
    <t>Brainard G.C., Lewy A.J., Menaker M., Fredrickson R.H., Miller L.S., Weleber R.G., Cassone V., Hudson D.</t>
  </si>
  <si>
    <t>7003540124;7004848014;7005336144;24387279800;55239587600;7005148782;56687667700;7202892918;</t>
  </si>
  <si>
    <t>Dose-response relationship between light irradiance and the suppression of plasma melatonin in human volunteers</t>
  </si>
  <si>
    <t>Brain Research</t>
  </si>
  <si>
    <t>10.1016/0006-8993(88)90820-7</t>
  </si>
  <si>
    <t>https://www.scopus.com/inward/record.uri?eid=2-s2.0-0023944789&amp;doi=10.1016%2f0006-8993%2888%2990820-7&amp;partnerID=40&amp;md5=fe174609faf82e0c26662f0a47c3cba5</t>
  </si>
  <si>
    <t>Department of Psychiatry and Ophthalmology, Oregon Health Sciences University, Portland, OR 97201, United States; Institute of Neuroscience, University of Oregon, Eugene, OR 97405, United States; Department of Neurology, Jefferson Medical College, Philadelphia, PA 19107, United States</t>
  </si>
  <si>
    <t>Brainard, G.C., Department of Neurology, Jefferson Medical College, Philadelphia, PA 19107, United States; Lewy, A.J., Department of Psychiatry and Ophthalmology, Oregon Health Sciences University, Portland, OR 97201, United States; Menaker, M., Institute of Neuroscience, University of Oregon, Eugene, OR 97405, United States; Fredrickson, R.H., Institute of Neuroscience, University of Oregon, Eugene, OR 97405, United States; Miller, L.S., Department of Psychiatry and Ophthalmology, Oregon Health Sciences University, Portland, OR 97201, United States; Weleber, R.G., Department of Psychiatry and Ophthalmology, Oregon Health Sciences University, Portland, OR 97201, United States; Cassone, V., Institute of Neuroscience, University of Oregon, Eugene, OR 97405, United States; Hudson, D., Institute of Neuroscience, University of Oregon, Eugene, OR 97405, United States</t>
  </si>
  <si>
    <t>This study tested the capacity of different irradiances of monochromatic light to reduce plasma melatonin in normal humans. Six healthy male volunteers, 24-34 years old, were exposed to 0.01, 0.3, 1.6,5, or 13 μW/cm2 of 509 nm monochromatic light for 1 h during the night on separate occasions. Light irradiance depressed plasma melatonin in a dose-response pattern. The data indicate that the mean threshold irradiance for suppressing melatonin is between 1.6 and 5μW/cm2. Individual variations in threshold responses to monochromatic light were observed among the volunteers. © 1988.</t>
  </si>
  <si>
    <t>Circadian; Light; Melatonin; Pineal; Wavelength</t>
  </si>
  <si>
    <t>melatonin; adult; human; human cell; human experiment; light intensity; male; normal human; pineal body; wavelength; Adult; Human; Lighting; Male; Melatonin; Pineal Gland; Support, Non-U.S. Gov't; Support, U.S. Gov't, P.H.S.</t>
  </si>
  <si>
    <t>Brainard, G.C.; Department of Neurology, Jefferson Medical College, Philadelphia, PA 19107, United States</t>
  </si>
  <si>
    <t>BRREA</t>
  </si>
  <si>
    <t>Brain Res.</t>
  </si>
  <si>
    <t>2-s2.0-0023944789</t>
  </si>
  <si>
    <t>24-34</t>
  </si>
  <si>
    <t>Gooley J.J., Rajaratnam S.M.W., Brainard G.C., Kronauer R.E., Czeisler C.A., Lockley S.W.</t>
  </si>
  <si>
    <t>6506691564;35615988800;7003540124;57196395263;7006224092;56751118900;</t>
  </si>
  <si>
    <t>Spectral responses of the human circadian system depend on the irradiance and duration of exposure to light</t>
  </si>
  <si>
    <t>Science Translational Medicine</t>
  </si>
  <si>
    <t>10.1126/scitranslmed.3000741</t>
  </si>
  <si>
    <t>https://www.scopus.com/inward/record.uri?eid=2-s2.0-77953009762&amp;doi=10.1126%2fscitranslmed.3000741&amp;partnerID=40&amp;md5=61c2e2c488611fb7bc6477bcc87e5186</t>
  </si>
  <si>
    <t>Department of Medicine, Division of Sleep Medicine, Brigham and Women's Hospital, Boston, MA 02115, United States; Division of Sleep Medicine, Harvard Medical School, Boston, MA 02115, United States; Duke-NUS Graduate Medical School, Singapore 169857, Singapore; School of Psychology and Psychiatry, Monash University, Clayton 3800, VIC, Australia; Department of Neurology, Jefferson Medical College, Thomas Jefferson University, Philadelphia, PA 19107, United States; School of Engineering and Applied Sciences, Harvard University, Cambridge, MA 02138, United States</t>
  </si>
  <si>
    <t>Gooley, J.J., Department of Medicine, Division of Sleep Medicine, Brigham and Women's Hospital, Boston, MA 02115, United States, Division of Sleep Medicine, Harvard Medical School, Boston, MA 02115, United States, Duke-NUS Graduate Medical School, Singapore 169857, Singapore; Rajaratnam, S.M.W., Department of Medicine, Division of Sleep Medicine, Brigham and Women's Hospital, Boston, MA 02115, United States, Division of Sleep Medicine, Harvard Medical School, Boston, MA 02115, United States, School of Psychology and Psychiatry, Monash University, Clayton 3800, VIC, Australia; Brainard, G.C., Department of Neurology, Jefferson Medical College, Thomas Jefferson University, Philadelphia, PA 19107, United States; Kronauer, R.E., Department of Medicine, Division of Sleep Medicine, Brigham and Women's Hospital, Boston, MA 02115, United States, Division of Sleep Medicine, Harvard Medical School, Boston, MA 02115, United States, School of Engineering and Applied Sciences, Harvard University, Cambridge, MA 02138, United States; Czeisler, C.A., Department of Medicine, Division of Sleep Medicine, Brigham and Women's Hospital, Boston, MA 02115, United States, Division of Sleep Medicine, Harvard Medical School, Boston, MA 02115, United States; Lockley, S.W., Department of Medicine, Division of Sleep Medicine, Brigham and Women's Hospital, Boston, MA 02115, United States, Division of Sleep Medicine, Harvard Medical School, Boston, MA 02115, United States</t>
  </si>
  <si>
    <t>In humans, modulation of circadian rhythms by light is thought to be mediated primarily by melanopsin-containing retinal ganglion cells, not rods or cones. Melanopsin cells are intrinsically blue light-sensitive but also receive input from visual photoreceptors. We therefore tested in humans whether cone photoreceptors contribute to the regulation of circadian and neuroendocrine light responses. Dose-response curves for melatonin suppression and circadian phase resetting were constructed in subjects exposed to blue (460 nm) or green (555 nm) light near the onset of nocturnal melatonin secretion. At the beginning of the intervention, 555-nm light was equally effective as 460-nm light at suppressing melatonin, suggesting a significant contribution from the three-cone visual system (λmax = 555 nm). During the light exposure, however, the spectral sensitivity to 555-nm light decayed exponentially relative to 460-nm light. For phase-resetting responses, the effects of exposure to low-irradiance 555-nm light were too large relative to 460-nm light to be explained solely by the activation of melanopsin. Our findings suggest that cone photoreceptors contribute substantially to nonvisual responses at the beginning of a light exposure and at low irradiances, whereas melanopsin appears to be the primary circadian photopigment in response to long-duration light exposure and at high irradiances. These results suggest that light therapy for sleep disorders and other indications might be optimized by stimulating both photoreceptor systems.</t>
  </si>
  <si>
    <t>melanopsin; melatonin; adult; article; circadian rhythm; controlled study; evoked visual response; hormone inhibition; hormone release; human; human experiment; light exposure; normal human; photoreceptor; priority journal; radiation exposure; spectral sensitivity; visual stimulation; Adolescent; Adult; Circadian Rhythm; Dose-Response Relationship, Radiation; Humans; Light; Melatonin; Photoperiod; Phototherapy; Retina; Retinal Cone Photoreceptor Cells; Retinal Ganglion Cells; Rod Opsins; Young Adult</t>
  </si>
  <si>
    <t>melanopsin, 403476-86-8; melatonin, 73-31-4; Melatonin, 73-31-4; Rod Opsins; melanopsin</t>
  </si>
  <si>
    <t>Lockley, S. W.; Department of Medicine, Division of Sleep Medicine, Brigham and Women's Hospital, Boston, MA 02115, United States; email: slockley@hms.harvard.edu</t>
  </si>
  <si>
    <t>Sci. Transl. Med.</t>
  </si>
  <si>
    <t>2-s2.0-77953009762</t>
  </si>
  <si>
    <t>USA, Singapore, Australia</t>
  </si>
  <si>
    <t>Unknown (between subjects design)</t>
  </si>
  <si>
    <t>Participant sex not stated</t>
  </si>
  <si>
    <t>Wang P., Sun X., Li C., Wei Z., Liang D., Ma F.</t>
  </si>
  <si>
    <t>9633926000;55884975800;56384673700;55184797600;27171959200;24179180500;</t>
  </si>
  <si>
    <t>Long-term exogenous application of melatonin delays drought-induced leaf senescence in apple</t>
  </si>
  <si>
    <t>10.1111/jpi.12017</t>
  </si>
  <si>
    <t>https://www.scopus.com/inward/record.uri?eid=2-s2.0-84874949201&amp;doi=10.1111%2fjpi.12017&amp;partnerID=40&amp;md5=876119179573a5a8c9ea6a50c77f31f2</t>
  </si>
  <si>
    <t>Department of Pomology, College of Horticulture, Northwest A and F University, Yangling, Shaanxi 712100, China</t>
  </si>
  <si>
    <t>Wang, P., Department of Pomology, College of Horticulture, Northwest A and F University, Yangling, Shaanxi 712100, China; Sun, X., Department of Pomology, College of Horticulture, Northwest A and F University, Yangling, Shaanxi 712100, China; Li, C., Department of Pomology, College of Horticulture, Northwest A and F University, Yangling, Shaanxi 712100, China; Wei, Z., Department of Pomology, College of Horticulture, Northwest A and F University, Yangling, Shaanxi 712100, China; Liang, D., Department of Pomology, College of Horticulture, Northwest A and F University, Yangling, Shaanxi 712100, China; Ma, F., Department of Pomology, College of Horticulture, Northwest A and F University, Yangling, Shaanxi 712100, China</t>
  </si>
  <si>
    <t>To examine the potential roles of melatonin in drought tolerance, we tested the effects of its long-term exogenous application on 'Hanfu' apple (Malus domestica Borkh.). When 100 μm melatonin was added to soils under drought conditions, the resultant oxidative stress was eased and leaf senescence was delayed. This molecule significantly reduced chlorophyll degradation and suppressed the up-regulation of senescence-associated gene 12 (SAG12) and pheophorbide a oxygenase (PAO). Such treatment also alleviated the inhibition of photosynthesis brought on by drought stress. We also investigated quenching and the efficiency of Photosystem II (PSII) photochemistry under dark and light conditions and found that melatonin helped to maintain better function of PSII under drought. The addition of melatonin also controlled the burst of hydrogen peroxide, possibly through direct scavenging and by enhancing the activities of antioxidative enzymes and the capacity of the ascorbate-glutathione cycle. Thus, understanding this effect of melatonin on drought tolerance introduces new possibilities to use this compound for agricultural purposes. © 2012 John Wiley &amp; Sons A/S.</t>
  </si>
  <si>
    <t>apple; ascorbate-glutathione cycle; chlorophyll fluorescence; drought; leaf senescence; melatonin; photosynthesis</t>
  </si>
  <si>
    <t>chlorophyll; hydrogen peroxide; melatonin; apple; article; chlorophyll fluorescence; drought; drought stress; drought tolerance; leaf gas exchange; leaf senescence; nonhuman; oxidative stress; photochemistry; photosynthesis; photosystem II; upregulation; Aging; Analysis of Variance; Antioxidants; Chlorophyll; Droughts; Malus; Melatonin; Oxygenases; Plant Leaves; Plant Proteins; Stress, Physiological</t>
  </si>
  <si>
    <t>chlorophyll, 1406-65-1, 15611-43-5; hydrogen peroxide, 7722-84-1; melatonin, 73-31-4; Antioxidants; Chlorophyll, 1406-65-1; Melatonin, JL5DK93RCL; Oxygenases, 1.13.-; Plant Proteins; pheide a oxygenase, 1.13.-</t>
  </si>
  <si>
    <t>Ma, F.; Department of Pomology, College of Horticulture, Northwest A and F University, Yangling, Shaanxi 712100, China; email: fwm64@sina.com</t>
  </si>
  <si>
    <t>2-s2.0-84874949201</t>
  </si>
  <si>
    <t>Gooley J.J., Chamberlain K., Smith K.A., Khalsa S.B.S., Rajaratnam S.M.W., Van Reen E., Zeitzer J.M., Czeisler C.A., Lockley S.W.</t>
  </si>
  <si>
    <t>6506691564;41860941600;56302259000;7004760420;35615988800;8513612800;6602853952;7006224092;56751118900;</t>
  </si>
  <si>
    <t>Exposure to room light before bedtime suppresses melatonin onset and shortens melatonin duration in humans</t>
  </si>
  <si>
    <t>E463</t>
  </si>
  <si>
    <t>E472</t>
  </si>
  <si>
    <t>10.1210/jc.2010-2098</t>
  </si>
  <si>
    <t>https://www.scopus.com/inward/record.uri?eid=2-s2.0-79952289333&amp;doi=10.1210%2fjc.2010-2098&amp;partnerID=40&amp;md5=b00a596a13b38d3c8aa181f9caa9085a</t>
  </si>
  <si>
    <t>Division of Sleep Medicine, Brigham and Women's Hospital, Harvard Medical School, 221 Longwood Avenue, Boston, MA 02115, United States; Faculty of Health and Medical Sciences, University of Surrey, Guildford, Surrey GU2 7XH, United Kingdom</t>
  </si>
  <si>
    <t>Gooley, J.J., Division of Sleep Medicine, Brigham and Women's Hospital, Harvard Medical School, 221 Longwood Avenue, Boston, MA 02115, United States; Chamberlain, K., Faculty of Health and Medical Sciences, University of Surrey, Guildford, Surrey GU2 7XH, United Kingdom; Smith, K.A., Division of Sleep Medicine, Brigham and Women's Hospital, Harvard Medical School, 221 Longwood Avenue, Boston, MA 02115, United States; Khalsa, S.B.S., Division of Sleep Medicine, Brigham and Women's Hospital, Harvard Medical School, 221 Longwood Avenue, Boston, MA 02115, United States; Rajaratnam, S.M.W., Division of Sleep Medicine, Brigham and Women's Hospital, Harvard Medical School, 221 Longwood Avenue, Boston, MA 02115, United States; Van Reen, E., Division of Sleep Medicine, Brigham and Women's Hospital, Harvard Medical School, 221 Longwood Avenue, Boston, MA 02115, United States; Zeitzer, J.M., Division of Sleep Medicine, Brigham and Women's Hospital, Harvard Medical School, 221 Longwood Avenue, Boston, MA 02115, United States; Czeisler, C.A., Division of Sleep Medicine, Brigham and Women's Hospital, Harvard Medical School, 221 Longwood Avenue, Boston, MA 02115, United States; Lockley, S.W., Division of Sleep Medicine, Brigham and Women's Hospital, Harvard Medical School, 221 Longwood Avenue, Boston, MA 02115, United States</t>
  </si>
  <si>
    <t>Context: Millions of individuals habitually expose themselves to room light in the hours before bedtime, yet the effects of this behavior on melatonin signaling are not well recognized. Objective: We tested the hypothesis that exposure to room light in the late evening suppresses the onset of melatonin synthesis and shortens the duration of melatonin production. Design: In a retrospective analysis, we compared daily melatonin profiles in individuals living in room light (&lt;200 lux) vs. dim light (&lt;3 lux). Patients: Healthy volunteers (n = 116, 18-30 yr) were recruited from the general population to participate in one of two studies. Setting: Participants lived in a General Clinical Research Center for at least five consecutive days. Intervention: Individuals were exposed to room light or dim light in the 8 h preceding bedtime. Outcome Measures: Melatonin duration, onset and offset, suppression, and phase angle of entrainment were determined. Results: Compared with dim light, exposure to room light before bedtime suppressed melatonin, resulting in a later melatonin onset in 99.0% of individuals and shortening melatonin duration by about 90 min. Also, exposure to room light during the usual hours of sleep suppressed melatonin by greater than 50% in most (85%) trials. Conclusions: These findings indicate that room light exerts a profound suppressive effect on melatonin levels and shortens the body's internal representation of night duration. Hence, chronically exposing oneself to electrical lighting in the late evening disrupts melatonin signaling and could therefore potentially impact sleep, thermoregulation, blood pressure, and glucose homeostasis. Copyright © 2011 by The Endocrine Society.</t>
  </si>
  <si>
    <t>melatonin; adult; article; controlled study; hormone blood level; hormone release; hormone response; hormone synthesis; human; human experiment; light; light exposure; priority journal; room light; sleep time; Adolescent; Adult; Female; Humans; Light; Lighting; Male; Melatonin; Sleep; Time Factors; Young Adult</t>
  </si>
  <si>
    <t>Gooley, J. J.; Division of Sleep Medicine, Brigham and Women's Hospital, Harvard Medical School, 221 Longwood Avenue, Boston, MA 02115, United States; email: gmsjjg@nus.edu</t>
  </si>
  <si>
    <t>2-s2.0-79952289333</t>
  </si>
  <si>
    <t>USA, UK</t>
  </si>
  <si>
    <t>Unknown (within subjects but tested over 9-14 days)</t>
  </si>
  <si>
    <t>Blask D.E., Sauer L.A., Dauchy R.T., Holowachuk E.W., Ruhoff M.S., Kopff H.S.</t>
  </si>
  <si>
    <t>7006151595;7004486514;7004364685;6602980141;6506653439;6504827085;</t>
  </si>
  <si>
    <t>Melatonin inhibition of cancer growth in vivo involves suppression of tumor fatty acid metabolism via melatonin receptor-mediated signal transduction events</t>
  </si>
  <si>
    <t>https://www.scopus.com/inward/record.uri?eid=2-s2.0-0033567891&amp;partnerID=40&amp;md5=e56b9e887b42863f004b2d86e0fa9fe5</t>
  </si>
  <si>
    <t>Lab. of Exp. Neuroendocrinol./Oncol., Bassett Research Institute, Cooperstown, NY 13326-1394, United States; Bassett Research Institute, One Atwell Road, Cooperstown, NY 13326-1394, United States</t>
  </si>
  <si>
    <t>Blask, D.E., Lab. of Exp. Neuroendocrinol./Oncol., Bassett Research Institute, Cooperstown, NY 13326-1394, United States, Bassett Research Institute, One Atwell Road, Cooperstown, NY 13326-1394, United States; Sauer, L.A., Lab. of Exp. Neuroendocrinol./Oncol., Bassett Research Institute, Cooperstown, NY 13326-1394, United States; Dauchy, R.T., Lab. of Exp. Neuroendocrinol./Oncol., Bassett Research Institute, Cooperstown, NY 13326-1394, United States; Holowachuk, E.W., Lab. of Exp. Neuroendocrinol./Oncol., Bassett Research Institute, Cooperstown, NY 13326-1394, United States; Ruhoff, M.S., Lab. of Exp. Neuroendocrinol./Oncol., Bassett Research Institute, Cooperstown, NY 13326-1394, United States; Kopff, H.S., Lab. of Exp. Neuroendocrinol./Oncol., Bassett Research Institute, Cooperstown, NY 13326-1394, United States</t>
  </si>
  <si>
    <t>The growth of rat hepatoma 7288CTC in Vivo is stimulated by the uptake of linoleic acid (LA) and its metabolism to 13-hydroxyoctadecadienoic acid (13-HODE), an important mitogenic signaling molecule within this tumor. Conversely, the growth of a variety of experimental cancers in vivo is inhibited by either physiological or pharmacological levels of the pineal gland hormone melatonin, although the mechanism(s) are unknown. We tested the hypothesis that the mechanism of melatonin's anticancer action in vivo involves the inhibition of tumor LA uptake and metabolism to 13-HODE in hepatoma 7288CTC. Tumor uptake of LA and release of 13-HODE, measured in tissue-isolated rat hepatoma 7288CTC at 4-h intervals over a 24-h period, were highest during the light phase and lowest during the mid-dark phase, when plasma melatonin levels were lowest and highest, respectively. Pinealectomy eliminated this rhythm of tumor LA uptake and 13-HODE production, indicating that it was driven by the circadian melatonin rhythm. Perfusion of tissue-isolated tumors in situ with melatonin (1 nM) rapidly and reversibly inhibited the uptake of plasma fatty acids (FAs), including LA, and its metabolism to 13-HODE. These inhibitory effects of melatonin on tumor FA uptake and 13-HODE release were completely reversed by perfusion of tumors in situ with melatonin receptor antagonist S-20928, pertussis toxin, forskolin, or 8-bromo-cAMP. Perfusion of tumors in situ with melatonin also decreased tumor [3H]thymidine incorporation and DNA content; these effects on DNA synthesis were also prevented by the coperfusion of tumors with melatonin and S-20928, pertussis toxin, forskolin, 8-Br-cAMP, or 13-HODE. Pinealectomy stimulated tumor growth, LA uptake and metabolism to 13-HODE, and FA storage in hepatoma 7288CTC, whereas melatonin administration (200 μg/day) was inhibitory in vivo. Northern blot analysis revealed that, compared with normal liver tissue, hepatoma 7288CTC overexpressed mRNA transcripts for a plasma membrane-associated FA transport protein (FATP). FATP mRNA expression was unaffected by the treatment of tumor-bearing rats with dally afternoon melatonin injections or exposure to constant light. These results support a novel mechanism of tumor growth inhibition by melatonin involving a melatonin receptor-mediated suppression of cAMP levels, resulting in diminished tumor FA transport, possibly via decreased FATP function. The inhibition of these signal transduction events by melatonin culminates in the suppression of LA uptake, LA metabolism to the mitogenic signaling molecule 13-HODE, and cancer growth.</t>
  </si>
  <si>
    <t>8 bromo cyclic AMP; carrier protein; coriolic acid; cyclic AMP; forskolin; hormone antagonist; linoleic acid; melatonin; melatonin receptor; messenger RNA; pertussis toxin; animal experiment; animal model; animal tissue; antineoplastic activity; article; cancer inhibition; controlled study; dose time effect relation; fatty acid transport; hormone blood level; light dark cycle; male; mitosis inhibition; molecular dynamics; nonhuman; pinealectomy; priority journal; rat; RNA analysis; signal transduction; 8-Bromo Cyclic Adenosine Monophosphate; Animals; Biological Transport; Cell Division; Circadian Rhythm; Forskolin; Linoleic Acid; Linoleic Acids; Liver Neoplasms, Experimental; Male; Melatonin; Models, Biological; Naphthalenes; Perfusion; Pertussis Toxin; Rats; Rats, Inbred BUF; Receptors, Cell Surface; Receptors, Cytoplasmic and Nuclear; Receptors, Melatonin; Signal Transduction; Virulence Factors, Bordetella</t>
  </si>
  <si>
    <t>13-hydroxy-9,11-octadecadienoic acid, 5204-88-6; 8-Bromo Cyclic Adenosine Monophosphate, 23583-48-4; Forskolin, 66428-89-5; Linoleic Acid, 2197-37-7; Linoleic Acids; Melatonin, 73-31-4; N-(2-(1-naphthalenyl)ethyl)cyclobutanecarboxamide, 152302-33-5; Naphthalenes; Pertussis Toxin, EC 2.4.2.31; Receptors, Cell Surface; Receptors, Cytoplasmic and Nuclear; Receptors, Melatonin; Virulence Factors, Bordetella</t>
  </si>
  <si>
    <t>Blask, D.E.; Bassett Research Institute, One Atwell Road, Cooperstown, NY 13326-1394, United States; email: dblask@usa.net</t>
  </si>
  <si>
    <t>2-s2.0-0033567891</t>
  </si>
  <si>
    <t>?</t>
  </si>
  <si>
    <t>A (rat tissue)</t>
  </si>
  <si>
    <t>Klerman E.B., Rimmer D.W., Dijk D.-J., Kronauer R.E., Rizzo III J.F., Czeisler C.A.</t>
  </si>
  <si>
    <t>6701750101;7005223287;7007018167;57196395263;7103216592;7006224092;</t>
  </si>
  <si>
    <t>Nonphotic entrainment of the human circadian pacemaker</t>
  </si>
  <si>
    <t>American Journal of Physiology - Regulatory Integrative and Comparative Physiology</t>
  </si>
  <si>
    <t>4 43-4</t>
  </si>
  <si>
    <t>R991</t>
  </si>
  <si>
    <t>R996</t>
  </si>
  <si>
    <t>10.1152/ajpregu.1998.274.4.r991</t>
  </si>
  <si>
    <t>https://www.scopus.com/inward/record.uri?eid=2-s2.0-0031980303&amp;partnerID=40&amp;md5=c5313ff019b0929b6a792867df2565b9</t>
  </si>
  <si>
    <t>Circadian, Neuroendocrine Sleep D., Endocrinology-Hypertension Division, Harvard Medical School, Boston, MA 02115, United States; Division of Applied Sciences, Harvard University, Cambridge, MA 02138, United States; Department of Ophthalmology, Harvard Medical School, Massachusetts Eye and Ear Infirmary, Boston, MA 02114, United States; Circadian, Neuroendocrine Sleep D., Endocrinology-Hypertension Division, Harvard Medical School, 221 Longwood Ave., Boston, MA 02115, United States</t>
  </si>
  <si>
    <t>Klerman, E.B., Circadian, Neuroendocrine Sleep D., Endocrinology-Hypertension Division, Harvard Medical School, Boston, MA 02115, United States, Circadian, Neuroendocrine Sleep D., Endocrinology-Hypertension Division, Harvard Medical School, 221 Longwood Ave., Boston, MA 02115, United States; Rimmer, D.W., Circadian, Neuroendocrine Sleep D., Endocrinology-Hypertension Division, Harvard Medical School, Boston, MA 02115, United States; Dijk, D.-J., Circadian, Neuroendocrine Sleep D., Endocrinology-Hypertension Division, Harvard Medical School, Boston, MA 02115, United States; Kronauer, R.E., Division of Applied Sciences, Harvard University, Cambridge, MA 02138, United States; Rizzo III, J.F., Department of Ophthalmology, Harvard Medical School, Massachusetts Eye and Ear Infirmary, Boston, MA 02114, United States; Czeisler, C.A., Circadian, Neuroendocrine Sleep D., Endocrinology-Hypertension Division, Harvard Medical School, Boston, MA 02115, United States</t>
  </si>
  <si>
    <t>In organisms as diverse as single-celled algae and humans, light is the primary stimulus mediating entrainment of the circadian biological clock. Reports that some totally blind individuals appear entrained to the 24-h day have suggested that nonphotic stimuli may also be effective circadian synchronizers in humans, although the nonphotic stimuli are probably comparatively weak synchronizers, because the circadian rhythms of many totally blind individuals 'free run' even when they maintain a 24-h activity- rest schedule. To investigate entrainment by nonphotic synchronizers, we studied the endogenous circadian melatonin and core body temperature rhythms of 15 totally blind subjects who lacked conscious light perception and exhibited no suppression of plasma melatonin in response to ocular bright- light exposure. Nine of these fifteen blind individuals were able to maintain synchronization to the 24-h day, albeit often at an atypical phase angle of entrainment. Nonphotic stimuli also synchronized the endogenous circadian rhythms of a totally blind individual to a non-24-h schedule while living in constant near darkness. We conclude that nonphotic stimuli can entrain the human circadian pacemaker in some individuals lacking ocular circadian photoreception.</t>
  </si>
  <si>
    <t>Activity; Blindness; Circadian rhythms; Light</t>
  </si>
  <si>
    <t>melatonin; adult; aged; article; blindness; circadian rhythm; controlled study; core temperature; female; hormone release; human; human experiment; illumination; light exposure; male; normal human; physical activity; priority journal; NASA Discipline Regulatory Physiology; Non-NASA Center; Adult; Aged; Blindness; Body Temperature; Circadian Rhythm; Female; Humans; Male; Melatonin; Middle Aged; Photic Stimulation</t>
  </si>
  <si>
    <t>Klerman, E.B.; Neuroendocrine/Sleep Disorders Sec., Brigham and Women's Hospital, Harvard Medical School, 221 Longwood Ave., Boston, MA 02115, United States</t>
  </si>
  <si>
    <t>AJPRD</t>
  </si>
  <si>
    <t>Am. J. Physiol. Regul. Integr. Comp. Physiol.</t>
  </si>
  <si>
    <t>2-s2.0-0031980303</t>
  </si>
  <si>
    <t>Unknown (within subjects but tested over ~2 weeks)</t>
  </si>
  <si>
    <t>Brainard G.C., Richardson B.A., King T.S., Reiter R.J.</t>
  </si>
  <si>
    <t>7003540124;7202396064;25950264800;7402574751;</t>
  </si>
  <si>
    <t>The influence of different light spectra on the suppression of pineal melatonin content in the syrian hamster</t>
  </si>
  <si>
    <t>10.1016/0006-8993(84)91045-X</t>
  </si>
  <si>
    <t>https://www.scopus.com/inward/record.uri?eid=2-s2.0-0021331009&amp;doi=10.1016%2f0006-8993%2884%2991045-X&amp;partnerID=40&amp;md5=0b8f4e420e1f335ad8547cebc88e1836</t>
  </si>
  <si>
    <t>Department of Anatomy, The University of Texas Health Science Center at San Antonio, 7703 Floyd Curl Drive, San Antonio, TX 78284, United States</t>
  </si>
  <si>
    <t>Brainard, G.C., Department of Anatomy, The University of Texas Health Science Center at San Antonio, 7703 Floyd Curl Drive, San Antonio, TX 78284, United States; Richardson, B.A., Department of Anatomy, The University of Texas Health Science Center at San Antonio, 7703 Floyd Curl Drive, San Antonio, TX 78284, United States; King, T.S., Department of Anatomy, The University of Texas Health Science Center at San Antonio, 7703 Floyd Curl Drive, San Antonio, TX 78284, United States; Reiter, R.J., Department of Anatomy, The University of Texas Health Science Center at San Antonio, 7703 Floyd Curl Drive, San Antonio, TX 78284, United States</t>
  </si>
  <si>
    <t>The purpose of this study was to test the capacity of different visible wavelengths of light to suppress nocturnal levels of pineal melatonin in hamsters. It was found that the visible wavelengths vary in their ability to perturb pineal melatonin. During the period of peak pineal melatonin production, animals were exposed to fluorescent light sources having half-peak bandwidths of 339-371 nm (near-ultraviolet), 435-500 nm (blue), 510-550 nm (green), 558-636 nm (yellow) and 653-668 nm (red). In each experiment, animals were exposed to equal irradiances of each light source. The different irradiances used were 0.928, 0.200, 0.186, 0.074 and 0.019 μW/cm2. The resultant data demonstrated that blue fluorescent light was the most efficient in suppressing pineal melatonin. Green fluorescent light was found to be the next most efficient light for inhibiting pineal melatonin followed by yellow fluorescent light. Near-ultraviolet and red light were the least capable of suppressing pineal melatonin. These observations suggest that the retinal photopigment responsible for mediating the pineal gland's response to light in the hamster may be either rhodopsin or another blue-sensitive chromophore. © 1984.</t>
  </si>
  <si>
    <t>blue light; green light; light spectra; melatonin; pineal gland</t>
  </si>
  <si>
    <t>melatonin; visual pigment; animal experiment; central nervous system; endocrine system; nonhuman; pineal body; spectral sensitivity; visual system; Animal; Hamsters; Light; Male; Melatonin; Mesocricetus; Pineal Gland; Support, U.S. Gov't, Non-P.H.S.</t>
  </si>
  <si>
    <t>Reiter, R.J.; Department of Anatomy, The University of Texas Health Science Center at San Antonio, 7703 Floyd Curl Drive, San Antonio, TX 78284, United States</t>
  </si>
  <si>
    <t>2-s2.0-0021331009</t>
  </si>
  <si>
    <t>A (hamsters)</t>
  </si>
  <si>
    <t>Wehr T.A., Jacobsen F.M., Sack D.A., Arendt J., Tamarkin L., Rosenthal N.E.</t>
  </si>
  <si>
    <t>7004768783;7102473867;24397819900;7101704924;7003640553;7102033351;</t>
  </si>
  <si>
    <t>Phototherapy of Seasonal Affective Disorder: Time of Day and Suppression of Melatonin Are Not Critical for Antidepressant Effects</t>
  </si>
  <si>
    <t>Archives of General Psychiatry</t>
  </si>
  <si>
    <t>10.1001/archpsyc.1986.01800090060008</t>
  </si>
  <si>
    <t>https://www.scopus.com/inward/record.uri?eid=2-s2.0-0022537533&amp;doi=10.1001%2farchpsyc.1986.01800090060008&amp;partnerID=40&amp;md5=921b0210cf06894e7f60d7e8d86e15f7</t>
  </si>
  <si>
    <t>Clinical Psychobiology Branch, National Institute of Mental Health, Bethesda, Md, United States</t>
  </si>
  <si>
    <t>Wehr, T.A., Clinical Psychobiology Branch, National Institute of Mental Health, Bethesda, Md, United States; Jacobsen, F.M., Clinical Psychobiology Branch, National Institute of Mental Health, Bethesda, Md, United States; Sack, D.A., Clinical Psychobiology Branch, National Institute of Mental Health, Bethesda, Md, United States; Arendt, J., Clinical Psychobiology Branch, National Institute of Mental Health, Bethesda, Md, United States; Tamarkin, L., Clinical Psychobiology Branch, National Institute of Mental Health, Bethesda, Md, United States; Rosenthal, N.E., Clinical Psychobiology Branch, National Institute of Mental Health, Bethesda, Md, United States</t>
  </si>
  <si>
    <t>Seasonal affective disorder is characterized by recurring cycles of fall-winter depression and spring-summer hypomania (or euthymia). In winter, depressed patients with seasonal affective disorder respond to daily treatments with five to six hours of bright artificial light in two to three days. They relapse two to three days after light is withdrawn. In this study carefully controlled experimental conditions were used to determine whether phototherapy acts via a photoperiodic mechanism In which the timing of light is critical for its therapeutic effect. Photoperiodism is a common regulatory mechanism in animal seasonal rhythms and depends for its effect on light-induced changes in the pattern of nocturnal melatonin secretion. The results reported herein of “skeleton photoperiod” experiments indicate that the efficacy of phototherapy may not depend on its timing or its effect on melatonin secretion. © 1986, American Medical Association. All rights reserved.</t>
  </si>
  <si>
    <t>melatonin; affective neurosis; central nervous system; depression; human; photoperiodicity; phototherapy; priority journal; psychological aspect; therapy; Circadian Rhythm; Depressive Disorder; Evaluation Studies; Female; Humans; Male; Melatonin; Phototherapy; Psychiatric Status Rating Scales; Seasons</t>
  </si>
  <si>
    <t>Wehr, T.A.; National Institute of Mental Health, 10/4S239, 9000 Rockville Pike, Bethesda, MD 20892, United States</t>
  </si>
  <si>
    <t>0003990X</t>
  </si>
  <si>
    <t>Arch. Gen. Psychiatry</t>
  </si>
  <si>
    <t>2-s2.0-0022537533</t>
  </si>
  <si>
    <t>7 (experiment 1), 3 (experiment 2)</t>
  </si>
  <si>
    <t>4 (experiment 1), unknown (experiment 2)</t>
  </si>
  <si>
    <t>Unknown (within subjects design but compared two 5-day testing periods separated by at least 9 days)</t>
  </si>
  <si>
    <t>Olofsson K., Alling C., Lundberg D., Malmros C.</t>
  </si>
  <si>
    <t>7003404663;57197578161;7005742321;6602877836;</t>
  </si>
  <si>
    <t>Abolished circadian rhythm of melatonin secretion in sedated and artificially ventilated intensive care patients</t>
  </si>
  <si>
    <t>Acta Anaesthesiologica Scandinavica</t>
  </si>
  <si>
    <t>10.1111/j.0001-5172.2004.00401.x</t>
  </si>
  <si>
    <t>https://www.scopus.com/inward/record.uri?eid=2-s2.0-3042570072&amp;doi=10.1111%2fj.0001-5172.2004.00401.x&amp;partnerID=40&amp;md5=d41ea92371aaece2347c0f7bf2bab66e</t>
  </si>
  <si>
    <t>Dept. of Anesth. and Intensive Care, Helsingborg Hospital, 251 87 Helsingborg, Sweden; Department of Medical Neurochemistry, Lund University Hospital, Lund, Sweden; Dept. of Anesth. and Intensive Care, Lund University Hospital, Lund, Sweden</t>
  </si>
  <si>
    <t>Olofsson, K., Dept. of Anesth. and Intensive Care, Helsingborg Hospital, 251 87 Helsingborg, Sweden, Dept. of Anesth. and Intensive Care, Lund University Hospital, Lund, Sweden; Alling, C., Department of Medical Neurochemistry, Lund University Hospital, Lund, Sweden; Lundberg, D., Dept. of Anesth. and Intensive Care, Lund University Hospital, Lund, Sweden; Malmros, C., Dept. of Anesth. and Intensive Care, Helsingborg Hospital, 251 87 Helsingborg, Sweden</t>
  </si>
  <si>
    <t>Background: Sleep disturbance is common in intensive care patients. Aside from its unpleasantness, there is a correlation with intensive care unit (ICU) syndrome/delirium. Reasons for sleep deprivation appear to be multifactorial, including the underlying illness, an acute superimposed disturbance, medications, and the ICU environment itself. There are reasons to believe that alterations of the 'biological clock' might contribute. Melatonin secretion is one reflection of this internal sleep/wake mechanism. Melatonin levels are normally high during the night and low during daytime, being suppressed by bright light. Methods: Melatonin levels in blood and urine were studied over 3 consecutive days in eight critically ill patients during deep sedation and mechanical ventilation. Sedation was assessed with the sedation-agitation (SAS) scale and bispectral index (BIS) monitor. Results: The circadian rhythm of melatonin release was abolished in all but one patient, who recovered much more quickly than the others. There was no correlation between melatonin levels and levels of sedation. Conclusions: This study indicates that dyssynchronization of the melatonin secretion rhythm is common in critically ill and mechanically ventilated patients. It could be hypothesized that an impairment of the melatonin rhythm may play a role in the development of sleep disturbances and delirium in intensive care patients, and that melatonin supply could reduce the incidence of these phenomena.</t>
  </si>
  <si>
    <t>Circadian rhythm; Critical illness; ICU syndrome; Intensive care; Melatonin; Sleep</t>
  </si>
  <si>
    <t>corticosteroid; dopamine; fentanyl; melatonin; midazolam; noradrenalin; adult; aged; aorta rupture; article; artificial ventilation; bispectral index; circadian rhythm; clinical article; controlled study; critical illness; delirium; female; head injury; hormone blood level; hormone release; hormone urine level; human; hydrothorax; intensive care unit; male; pneumonia; priority journal; Pseudomonas; respiratory failure; sedation; sepsis; sleep disorder; sleep waking cycle; Staphylococcus epidermidis; Aged; Aged, 80 and over; Circadian Rhythm; Critical Illness; Drug Therapy, Combination; Electroencephalography; Female; Fentanyl; Humans; Hypnotics and Sedatives; Intensive Care; Male; Melatonin; Midazolam; Middle Aged; Monitoring, Physiologic; Narcotics; Propofol; Respiration, Artificial; Statistics, Nonparametric; Time Factors</t>
  </si>
  <si>
    <t>dopamine, 51-61-6, 62-31-7; fentanyl, 437-38-7; melatonin, 73-31-4; midazolam, 59467-70-8; noradrenalin, 1407-84-7, 51-41-2; Fentanyl, 437-38-7; Hypnotics and Sedatives; Melatonin, 73-31-4; Midazolam, 59467-70-8; Narcotics; Propofol, 2078-54-8</t>
  </si>
  <si>
    <t>Olofsson, K.; Dept. of Anesth. and Intensive Care, Lund University Hospital, Lund, Sweden; email: karin.olofsson@helsingborgslasarett.se</t>
  </si>
  <si>
    <t>AANEA</t>
  </si>
  <si>
    <t>Acta Anaesthesiol. Scand.</t>
  </si>
  <si>
    <t>2-s2.0-3042570072</t>
  </si>
  <si>
    <t>Sweden</t>
  </si>
  <si>
    <t>Unknown; no explicit control, assessing circadian rhythms in intensive care patients over 3 day period</t>
  </si>
  <si>
    <t>52-83</t>
  </si>
  <si>
    <t>critically ill patients- may not be relevant</t>
  </si>
  <si>
    <t>Nurnberger J.I., Adkins S., Lahiri D.K., Mayeda A., Hu K., Lewy A., Miller A., Bowman E.S., Miller M.J., Rau N.L., Smiley C., Davis-Singh D.</t>
  </si>
  <si>
    <t>35353542700;57197277527;7004866559;7004310437;14633760100;7004848014;57198654477;7102143038;55740635700;36960333800;7005681667;6504061509;</t>
  </si>
  <si>
    <t>Melatonin suppression by light in euthymic bipolar and unipolar patients</t>
  </si>
  <si>
    <t>10.1001/archpsyc.57.6.572</t>
  </si>
  <si>
    <t>https://www.scopus.com/inward/record.uri?eid=2-s2.0-0034085391&amp;doi=10.1001%2farchpsyc.57.6.572&amp;partnerID=40&amp;md5=4decd7a6d3a9a90c14e8d158f5c7d1be</t>
  </si>
  <si>
    <t>Department of Psychiatry, Indiana Univ. School of Medicine, Indianapolis, IN 46202-4887, United States; Department of Psychiatry, Roudebush Vet. Aff. Medical Center, Indianapolis, IN, United States; Institute of Psychiatric Research, Larue Carter Hospital, Indianapolis, IN, United States; Department of Psychiatry, Wishard Hospital, Indianapolis, IN, United States; Department of Psychiatry, Oregon Health Sciences University, Portland, OR, United States; Department of Psychiatry, Indiana Univ. School of Medicine, 791 Union Dr, Indianapolis, IN 46202-4887, United States</t>
  </si>
  <si>
    <t>Nurnberger, J.I., Department of Psychiatry, Indiana Univ. School of Medicine, Indianapolis, IN 46202-4887, United States, Department of Psychiatry, Indiana Univ. School of Medicine, 791 Union Dr, Indianapolis, IN 46202-4887, United States; Adkins, S., Department of Psychiatry, Indiana Univ. School of Medicine, Indianapolis, IN 46202-4887, United States; Lahiri, D.K., Department of Psychiatry, Indiana Univ. School of Medicine, Indianapolis, IN 46202-4887, United States; Mayeda, A., Department of Psychiatry, Indiana Univ. School of Medicine, Indianapolis, IN 46202-4887, United States, Department of Psychiatry, Roudebush Vet. Aff. Medical Center, Indianapolis, IN, United States; Hu, K., Department of Psychiatry, Indiana Univ. School of Medicine, Indianapolis, IN 46202-4887, United States; Lewy, A., Department of Psychiatry, Oregon Health Sciences University, Portland, OR, United States; Miller, A., Department of Psychiatry, Indiana Univ. School of Medicine, Indianapolis, IN 46202-4887, United States; Bowman, E.S., Department of Psychiatry, Indiana Univ. School of Medicine, Indianapolis, IN 46202-4887, United States; Miller, M.J., Institute of Psychiatric Research, Larue Carter Hospital, Indianapolis, IN, United States; Rau, N.L., Department of Psychiatry, Wishard Hospital, Indianapolis, IN, United States; Smiley, C., Department of Psychiatry, Indiana Univ. School of Medicine, Indianapolis, IN 46202-4887, United States; Davis-Singh, D., Department of Psychiatry, Indiana Univ. School of Medicine, Indianapolis, IN 46202-4887, United States</t>
  </si>
  <si>
    <t>Background: Previous studies have suggested that bipolar patients are supersensitive to light suppression of melatonin and that this may be a trait marker for genetic vulnerability. The present study was an attempt to replicate and extend this observation Propranolol hydrochloride effects were compared with light effects because of the documented influence of β- adrenergic receptors on melatonin production. Nighttime levels of corticotropin and cortisol were also examined as potential trait vulnerability markers. Methods: Melatonin levels in euthymic bipolar patients (n=29) were tested before and after 500-lux light was administered between 2 and 4 AM and on a separate night in the dark. Results were compared with those of a group of patients with unipolar depression (n=24) and with those of a group of non-psychiatrically ill control subjects (n=50). Lithium effects and propranolol effects were tested in subgroups. Results: No group differences were seen in light suppression among bipolar patients, unipolar patients, and controls, an analysis of the whole group did not reveal differences in propranolol effect, differences in corticotropin or cortisol levels, or evidence for a lithium effect. However, patients with bipolar 1 affective disorder showed the following: (1) significantly lower melatonin levels on the light night, at baseline and following light exposure, and (2) a later peak time for melatonin on the dark night. Conclusions: The general hypothesis of increased light sensitivity in bipolar patients was not supported. However, melatonin secretion abnormalities were confirmed in the subgroup with bipolar I disorder. Further assessments of circadian rhythm disruption as a vulnerability marker in bipolar illness are indicated.</t>
  </si>
  <si>
    <t>antidepressant agent; beta adrenergic receptor; carbamazepine; corticotropin; fluoxetine; hydrocortisone; lithium; melatonin; propranolol; adult; article; chromatography; controlled study; depression; drug effect; female; hormone synthesis; human; immunoradiometric assay; light; major clinical study; male; manic depressive psychosis; mass spectrometry; radioimmunoassay</t>
  </si>
  <si>
    <t>carbamazepine, 298-46-4, 8047-84-5; corticotropin, 11136-52-0, 9002-60-2, 9061-27-2; fluoxetine, 54910-89-3, 56296-78-7, 59333-67-4; hydrocortisone, 50-23-7; lithium, 7439-93-2; melatonin, 73-31-4; propranolol, 13013-17-7, 318-98-9, 3506-09-0, 4199-09-1, 525-66-6</t>
  </si>
  <si>
    <t>Nurnberger Jr., J.I.; Department of Psychiatry, Indiana University School of Med., 791 Union Dr, Indianapolis, IN 46202-4887, United States; email: jnurnber@iupui.edu</t>
  </si>
  <si>
    <t>American Medical Association</t>
  </si>
  <si>
    <t>ARGPA</t>
  </si>
  <si>
    <t>2-s2.0-0034085391</t>
  </si>
  <si>
    <t>29 (bipolar), 24 (unipolar affective disorder), 50 (healthy controls)</t>
  </si>
  <si>
    <t>14 (bipolar), 13 (unipolar affective disorder), 27 (controls) - calculated from table not stated explicitly</t>
  </si>
  <si>
    <t>Premenopausal women were not tested during their menstrual period'. Matched pairs design, with women matched for menstrual status (menopausal/premenopausal)</t>
  </si>
  <si>
    <t>Not tested during menstrual period</t>
  </si>
  <si>
    <t>Female subjects were required to be using a reliable method of birth control (but not oral contraceptives)'</t>
  </si>
  <si>
    <t>22-63 (bipolar patients), 22-66 (unipolar affective disorder), 21-60 (matched controls)</t>
  </si>
  <si>
    <t>Found pdf online</t>
  </si>
  <si>
    <t>Sekaran S., Foster R.G., Lucas R.J., Hankins M.W.</t>
  </si>
  <si>
    <t>6507177503;7402462300;7201704107;11539913900;</t>
  </si>
  <si>
    <t>Calcium imaging reveals a network of intrinsically light-sensitive inner-retinal neurons</t>
  </si>
  <si>
    <t>10.1016/S0960-9822(03)00510-4</t>
  </si>
  <si>
    <t>https://www.scopus.com/inward/record.uri?eid=2-s2.0-0042991430&amp;doi=10.1016%2fS0960-9822%2803%2900510-4&amp;partnerID=40&amp;md5=e99a8331973f987cf886ff733fef111d</t>
  </si>
  <si>
    <t>Department of Integrative and Molecular Neuroscience, Division of Neuroscience and Psychological Medicine, Imperial College London, Charing Cross Hospital, Fulham Palace Road, London W6 8RF, United Kingdom</t>
  </si>
  <si>
    <t>Sekaran, S., Department of Integrative and Molecular Neuroscience, Division of Neuroscience and Psychological Medicine, Imperial College London, Charing Cross Hospital, Fulham Palace Road, London W6 8RF, United Kingdom; Foster, R.G., Department of Integrative and Molecular Neuroscience, Division of Neuroscience and Psychological Medicine, Imperial College London, Charing Cross Hospital, Fulham Palace Road, London W6 8RF, United Kingdom; Lucas, R.J., Department of Integrative and Molecular Neuroscience, Division of Neuroscience and Psychological Medicine, Imperial College London, Charing Cross Hospital, Fulham Palace Road, London W6 8RF, United Kingdom; Hankins, M.W., Department of Integrative and Molecular Neuroscience, Division of Neuroscience and Psychological Medicine, Imperial College London, Charing Cross Hospital, Fulham Palace Road, London W6 8RF, United Kingdom</t>
  </si>
  <si>
    <t>Background: Mice lacking rod and cone photoreceptors (rd/rd cl) are still able to regulate a range of responses to light, including circadian photoentrainment, the pupillary light reflex, and suppression of pineal melatonin by light. These data are consistent with the presence of a novel inner-retinal photoreceptor mediating non-image-forming irradiance detection. Results: We have examined the nature and extent of intrinsic light sensitivity in rd/rd cl retinae by monitoring the effect of light stimulation (470 nm) on intracellular Ca2+ via FURA-2 imaging. Using this approach, which does not rely on pharmacological or surgical isolation of ganglion cells from the rod and cone photoreceptors, we identified a population of light-sensitive neurons in the ganglion cell layer (GCL). Retinal illumination induced an increase of intracellular Ca2+ in ∼2.7% of the neurons. The light-evoked Ca2+ fluxes were dependent on the intensity and duration of the light stimulus. The light-responsive units formed an extensive network that could be uncoupled by application of the gap junction blocker carbenoxolone. Three types of light-evoked Ca2+ influx were observed: sustained, transient, and repetitive, which are suggestive of distinct functional classes of GCL photoreceptors. Conclusions: Collectively, our data reveal a heterogeneous syncytium of intrinsically photosensitive neurons in the GCL coupled to a secondary population of light-driven cells, in the absence of rod and cone inputs.</t>
  </si>
  <si>
    <t>Animalia</t>
  </si>
  <si>
    <t>2-s2.0-0042991430</t>
  </si>
  <si>
    <t>Cahill G.M., Besharse J.C.</t>
  </si>
  <si>
    <t>7005277631;7004828252;</t>
  </si>
  <si>
    <t>Resetting the circadian clock in cultured Xenopus eyecups: Regulation of retinal melatonin rhythms by light and D2 dopamine receptors</t>
  </si>
  <si>
    <t xml:space="preserve">10.1523/jneurosci.11-10-02959.1991 </t>
  </si>
  <si>
    <t>https://www.scopus.com/inward/record.uri?eid=2-s2.0-0025943811&amp;partnerID=40&amp;md5=c762b482acb26d2cda2fe6b50ef8f6ad</t>
  </si>
  <si>
    <t>Dept. of Anatomy/Cell Biology, Univ. of Kansas Medical Center, 39th and Rainbow Boulevard, Kansas City, KS 66103, United States</t>
  </si>
  <si>
    <t>Cahill, G.M., Dept. of Anatomy/Cell Biology, Univ. of Kansas Medical Center, 39th and Rainbow Boulevard, Kansas City, KS 66103, United States; Besharse, J.C., Dept. of Anatomy/Cell Biology, Univ. of Kansas Medical Center, 39th and Rainbow Boulevard, Kansas City, KS 66103, United States</t>
  </si>
  <si>
    <t>A circadian oscillator is located within the eye of Xenopus laevis. This oscillator regulates retinal melatonin synthesis, stimulating it at night. The primary goal of the studies reported here was to define input pathways to this circadian oscillator as a step toward identification of circadian clock mechanisms. A flow-through superfusion culture system was developed to monitor circadian rhythms of melatonin release from individual eyecups. This system was used to determine the effects of light and dopaminergic agents on melatonin production and on the phase of the circadian oscillator. Six hour light pulses suppressed melatonin production and reset the phase of the free-running melatonin rhythm. Light pulses caused phase delays when applied during the early subjective night, phase advances when applied during the late subjective night, and no phase shift when applied during the subjective day. Dopamine receptor agonists mimicked light in suppressing melatonin release and resetting the phase of the circadian rhythm. The phase-response relationship for phase shifts induced by quinpirole, a D2 dopamine receptor agonist, was similar to that for phase shifts induced by light. Pharmacological analysis with selective catecholamine receptor agonists and antagonists indicated that there are pathways to the melatonin-generating system and the circadian oscillator that include D2 dopamine receptors. A D2 receptor antagonist, eticlopride, completely blocked the effects of dopamine on melatonin release and on circadian phase. However, eticlopride did not alter similar effects induced by light, indicating that dopamine-independent pathways exist for light input to these systems. The effects of light and quinpirole on melatonin release and circadian phase were not additive, indicating that the pathways converge. These pathways to the circadian oscillator in the retina present new avenues for pursuit of cellular circadian clock mechanisms.</t>
  </si>
  <si>
    <t>dopamine 2 receptor; eticlopride; melatonin; quinpirole; animal tissue; article; circadian rhythm; controlled study; male; nonhuman; photostimulation; priority journal; retina; xenopus; Animal; Cells, Cultured; Circadian Rhythm; Dopamine Agents; Ergolines; Light; Male; Melatonin; Ocular Physiology; Organ Culture; Quinpirole; Receptors, Dopamine; Receptors, Dopamine D2; Retina; Support, U.S. Gov't, P.H.S.; Xenopus laevis</t>
  </si>
  <si>
    <t>eticlopride, 84226-12-0, 97612-24-3; melatonin, 73-31-4; quinpirole, 73625-62-4, 80373-22-4, 85760-75-4, 85798-08-9; Dopamine Agents; Ergolines; Melatonin, 73-31-4; Quinpirole, 85760-74-3; Receptors, Dopamine D2; Receptors, Dopamine</t>
  </si>
  <si>
    <t>Cahill, G.M.; Dept. of Anatomy/Cell Biology, Univ. of Kansas Medical Center, 39th and Rainbow Boulevard, Kansas City, KS 66103, United States</t>
  </si>
  <si>
    <t>J. NEUROSCI.</t>
  </si>
  <si>
    <t>2-s2.0-0025943811</t>
  </si>
  <si>
    <t>y</t>
  </si>
  <si>
    <t>A (frogs)</t>
  </si>
  <si>
    <t>Lewy A.J., Newsome D.A.</t>
  </si>
  <si>
    <t>7004848014;57200926644;</t>
  </si>
  <si>
    <t>Different types of melatonin circadian secretory rhythms in some blind subjects</t>
  </si>
  <si>
    <t>10.1210/jcem-56-6-1103</t>
  </si>
  <si>
    <t>https://www.scopus.com/inward/record.uri?eid=2-s2.0-0020629514&amp;doi=10.1210%2fjcem-56-6-1103&amp;partnerID=40&amp;md5=752179e9bb6a4d327350557f88d29a68</t>
  </si>
  <si>
    <t>Departments of Psychiatry, Pharmacology, and Ophthalmology, Oregon Health Sciences University, Portland, OR, 9720, United States; Section on Retinal and Ocular Diseases, Clinical Branch, National Eye Institute, National Institutes of Health, Bethesda, MD, 20205, United States</t>
  </si>
  <si>
    <t>Lewy, A.J., Departments of Psychiatry, Pharmacology, and Ophthalmology, Oregon Health Sciences University, Portland, OR, 9720, United States; Newsome, D.A., Section on Retinal and Ocular Diseases, Clinical Branch, National Eye Institute, National Institutes of Health, Bethesda, MD, 20205, United States</t>
  </si>
  <si>
    <t>Six of 10 blind subjects had unusual melatonin circadian secretory patterns. One of these subjects, studied longitudinally, appeared to have a free-running melatonin secretory rhythm with a period of 24.7 h. Another subject, also studied longitudinally, appeared to secrete melatonin during the day (instead of during the night). Therefore, some blind subjects appear to have different types of circadian rhythm abnormalities. These findings along with previous work demonstrating suppression of human melatonin secretion by light suggest that the light-dark cycle may be important in the regulation of the human melatonin circadian secretory rhythm. These findings may stimulate more research on the endocrinological consequences of blindness as well as on the biological effects of light in humans. © 1983 by The Endocrine Society.</t>
  </si>
  <si>
    <t>melatonin; blindness; circadian rhythm; endocrine system; human; major clinical study; nervous system; visual system; Adult; Blindness; Case Report; Circadian Rhythm; Comparative Study; Female; Human; Light; Longitudinal Studies; Male; Melatonin; Middle Age; Seasons</t>
  </si>
  <si>
    <t>Lewy, A.J.; Departments of Psychiatry, Oregon Health Sciences University, Portland, OR, 9720, United States</t>
  </si>
  <si>
    <t>2-s2.0-0020629514</t>
  </si>
  <si>
    <t>10 (study 1), 2 (study 2)</t>
  </si>
  <si>
    <t>4 (study 1), 0 (study 2)</t>
  </si>
  <si>
    <t>Unknown (between subjects? compared melatonin secretory patterns in blind participants but no explicit controls)</t>
  </si>
  <si>
    <t>36 (study 1), unknown (study 2)</t>
  </si>
  <si>
    <t>26-62 (study 1), 35-47 (study 2)</t>
  </si>
  <si>
    <t>Wood B., Rea M.S., Plitnick B., Figueiro M.G.</t>
  </si>
  <si>
    <t>50961895300;57203044495;35071763800;6603467729;</t>
  </si>
  <si>
    <t>Light level and duration of exposure determine the impact of self-luminous tablets on melatonin suppression</t>
  </si>
  <si>
    <t>Applied Ergonomics</t>
  </si>
  <si>
    <t>10.1016/j.apergo.2012.07.008</t>
  </si>
  <si>
    <t>https://www.scopus.com/inward/record.uri?eid=2-s2.0-84868157584&amp;doi=10.1016%2fj.apergo.2012.07.008&amp;partnerID=40&amp;md5=0d44e39d1ba85d3b7db959224939c4dd</t>
  </si>
  <si>
    <t>Lighting Research Center, Rensselaer Polytechnic Institute, 21 Union Street, Troy, NY 12180, United States</t>
  </si>
  <si>
    <t>Wood, B., Lighting Research Center, Rensselaer Polytechnic Institute, 21 Union Street, Troy, NY 12180, United States; Rea, M.S., Lighting Research Center, Rensselaer Polytechnic Institute, 21 Union Street, Troy, NY 12180, United States; Plitnick, B., Lighting Research Center, Rensselaer Polytechnic Institute, 21 Union Street, Troy, NY 12180, United States; Figueiro, M.G., Lighting Research Center, Rensselaer Polytechnic Institute, 21 Union Street, Troy, NY 12180, United States</t>
  </si>
  <si>
    <t>Exposure to light from self-luminous displays may be linked to increased risk for sleep disorders because these devices emit optical radiation at short wavelengths, close to the peak sensitivity of melatonin suppression. Thirteen participants experienced three experimental conditions in a within-subjects design to investigate the impact of self-luminous tablet displays on nocturnal melatonin suppression: 1) tablets-only set to the highest brightness, 2) tablets viewed through clear-lens goggles equipped with blue light-emitting diodes that provided 40 lux of 470-nm light at the cornea, and 3) tablets viewed through orange-tinted glasses (dark control; optical radiation &lt;525 nm ≈ 0). Melatonin suppressions after 1-h and 2-h exposures to tablets viewed with the blue light were significantly greater than zero. Suppression levels after 1-h exposure to the tablets-only were not statistically different than zero; however, this difference reached significance after 2 h. Based on these results, display manufacturers can determine how their products will affect melatonin levels and use model predictions to tune the spectral power distribution of self-luminous devices to increase or to decrease stimulation to the circadian system. © 2012 Elsevier Ltd and The Ergonomics Society.</t>
  </si>
  <si>
    <t>Electronic displays; Melatonin; Tablets</t>
  </si>
  <si>
    <t>Display devices; Lenses; Light emitting diodes; Blue light emitting diodes; Display manufacturers; Electronic display; Experimental conditions; Melatonin; Optical radiations; Spectral power distribution; Tablets; Hormones</t>
  </si>
  <si>
    <t>Figueiro, M.G.; Lighting Research Center, Rensselaer Polytechnic Institute, 21 Union Street, Troy, NY 12180, United States; email: figuem@rpi.edu</t>
  </si>
  <si>
    <t>AERGB</t>
  </si>
  <si>
    <t>Appl. Ergon.</t>
  </si>
  <si>
    <t>2-s2.0-84868157584</t>
  </si>
  <si>
    <t>Unknown (within subjects but tested over 3 weeks)</t>
  </si>
  <si>
    <t>Unknown ('women taking oral contraception were allowed to participate')</t>
  </si>
  <si>
    <t>5.2 (SD)</t>
  </si>
  <si>
    <t>Schernhammer E.S., Rosner B., Willet W.C., Laden F., Colditz G.A., Hankinson S.E.</t>
  </si>
  <si>
    <t>7004207502;35396240300;56803239300;56752552900;57206520256;7102950324;</t>
  </si>
  <si>
    <t>Epidemiology of urinary melatonin in women and its relation to other hormones and night work</t>
  </si>
  <si>
    <t>Cancer Epidemiology Biomarkers and Prevention</t>
  </si>
  <si>
    <t>https://www.scopus.com/inward/record.uri?eid=2-s2.0-2942536034&amp;partnerID=40&amp;md5=fc31773d864fb0eda3eea8cfb813be31</t>
  </si>
  <si>
    <t>Channing Laboratory, Department of Medicine, Brigham/Womens Hosp./Harvard Med. S., Boston, MA, United States; Department of Epidemiology, Harvard School of Public Health, Boston, MA, United States; Department of Biostatistics, Harvard School of Public Health, Boston, MA, United States; Department of Nutrition, Harvard School of Public Health, Boston, MA, United States; Department of Environmental Health, Harvard School of Public Health, Boston, MA, United States; L. Boltzmann-Inst. Appl. Cancer Res., KFJ-Spital, Vienna, Austria; Epidemiology Program, Dana Farber/Harvard Cancer Center, Boston, MA, United States; Harvard Center for Cancer Prevention, Boston, MA, United States; Channing Laboratory, 181 Longwood Avenue, Boston, MA 02115, United States</t>
  </si>
  <si>
    <t>Schernhammer, E.S., Channing Laboratory, Department of Medicine, Brigham/Womens Hosp./Harvard Med. S., Boston, MA, United States, Department of Epidemiology, Harvard School of Public Health, Boston, MA, United States, L. Boltzmann-Inst. Appl. Cancer Res., KFJ-Spital, Vienna, Austria, Channing Laboratory, 181 Longwood Avenue, Boston, MA 02115, United States; Rosner, B., Channing Laboratory, Department of Medicine, Brigham/Womens Hosp./Harvard Med. S., Boston, MA, United States, Department of Biostatistics, Harvard School of Public Health, Boston, MA, United States; Willet, W.C., Channing Laboratory, Department of Medicine, Brigham/Womens Hosp./Harvard Med. S., Boston, MA, United States, Department of Epidemiology, Harvard School of Public Health, Boston, MA, United States, Department of Nutrition, Harvard School of Public Health, Boston, MA, United States; Laden, F., Channing Laboratory, Department of Medicine, Brigham/Womens Hosp./Harvard Med. S., Boston, MA, United States, Department of Epidemiology, Harvard School of Public Health, Boston, MA, United States, Department of Environmental Health, Harvard School of Public Health, Boston, MA, United States; Colditz, G.A., Channing Laboratory, Department of Medicine, Brigham/Womens Hosp./Harvard Med. S., Boston, MA, United States, Department of Epidemiology, Harvard School of Public Health, Boston, MA, United States, Epidemiology Program, Dana Farber/Harvard Cancer Center, Boston, MA, United States, Harvard Center for Cancer Prevention, Boston, MA, United States; Hankinson, S.E., Channing Laboratory, Department of Medicine, Brigham/Womens Hosp./Harvard Med. S., Boston, MA, United States, Department of Epidemiology, Harvard School of Public Health, Boston, MA, United States</t>
  </si>
  <si>
    <t>Objective: Light exposure during night work suppresses melatonin production, and night work has been associated with an increased cancer risk. There is little information, however, about the interrelationships of night work, urinary melatonin levels, and levels of plasma steroid hormones in women. Method: We examined the reproducibility of morning urinary measurements of 6-sulfatoxymelatonin over a 3-year period in 80 premenopausal women. We assessed correlations between average urinary melatonin and plasma steroid hormone levels and evaluated potential associations between night work and hormone levels, using current and long-term shift work information from two large, prospective cohorts, the Nurses' Health Study cohorts. Results: The intraclass correlation for creatinine-adjusted 6-sulfatoxymelatonin was 0.72 (95% confidence interval, 0.65, 0.82). We found significantly increased levels of estradiol after longer durations of night work (geometric mean levels of estradiol, 8.8 pg/mL for women who never worked night shifts versus 10.1 pg/mL for women who worked 15 or more years of night shifts; P for trend = 0.03). We observed a significant inverse association between increasing number of nights worked within the 2 weeks preceding urine collection and urinary melatonin levels (r = -0.30, P = 0.008), but no association of recent night work with estradiol (r = 0.10, P = 0.41). Conclusion: A single morning urinary melatonin measurement is a reasonable marker for long-term melatonin levels among premenopausal women. Women who work on rotating night shifts seem to experience changes in hormone levels that may be associated with the increased cancer risk observed among night-shift workers.</t>
  </si>
  <si>
    <t>androstenedione; estradiol; estrone; estrone sulfate; melatonin; prasterone; prasterone sulfate; prolactin; testosterone; adult; article; breast cancer; cancer epidemiology; cancer risk; enzyme linked immunosorbent assay; estradiol blood level; female; hormone blood level; hormone determination; human; immunoassay; light dark cycle; night; normal human; priority journal; reproducibility; shift worker; urinalysis; Adult; Androstenedione; Androstenols; Biological Availability; Biological Markers; Body Mass Index; Breast Neoplasms; Cohort Studies; Creatinine; Dehydroepiandrosterone; Estradiol; Estrone; Female; Hormones; Humans; Light; Melatonin; Middle Aged; Nurses; Prolactin; Reproducibility of Results; Risk Factors; Specimen Handling; Steroids; Work Schedule Tolerance</t>
  </si>
  <si>
    <t>androstenedione, 26264-53-9, 63-05-8; estradiol, 50-28-2; estrone sulfate, 438-67-5, 481-97-0; estrone, 53-16-7; melatonin, 73-31-4; prasterone sulfate, 651-48-9; prasterone, 53-43-0; prolactin, 12585-34-1, 50647-00-2, 9002-62-4; testosterone, 58-22-0; 6-sulfatoxymelatonin, 2208-40-4; Androstenedione, 63-05-8; Androstenols; Biological Markers; Creatinine, 60-27-5; Dehydroepiandrosterone, 53-43-0; Estradiol, 50-28-2; estrone sulfate, 481-97-0; Estrone, 53-16-7; Hormones; Melatonin, 73-31-4; Prolactin, 9002-62-4; Steroids</t>
  </si>
  <si>
    <t>Buhlmann 6-SMT ELISA</t>
  </si>
  <si>
    <t>Quest, United States</t>
  </si>
  <si>
    <t>CEBPE</t>
  </si>
  <si>
    <t>Cancer Epidemiol. Biomarkers Prev.</t>
  </si>
  <si>
    <t>2-s2.0-2942536034</t>
  </si>
  <si>
    <t>T (longitudinal study of effect of night work on urine melatonin)</t>
  </si>
  <si>
    <t>Deguchi T.</t>
  </si>
  <si>
    <t>7201724482;</t>
  </si>
  <si>
    <t>Circadian rhythm of serotonin N-acetyltransferase activity in organ culture of chicken pineal gland</t>
  </si>
  <si>
    <t>10.1126/science.424750</t>
  </si>
  <si>
    <t>https://www.scopus.com/inward/record.uri?eid=2-s2.0-0018376770&amp;doi=10.1126%2fscience.424750&amp;partnerID=40&amp;md5=f7003047d96b75b2516a40dcd8dc0ebc</t>
  </si>
  <si>
    <t>Department of Medical Chemistry, Tokyo Metropolitan Institute for Neurosciences, Tokyo 183, Japan</t>
  </si>
  <si>
    <t>Deguchi, T., Department of Medical Chemistry, Tokyo Metropolitan Institute for Neurosciences, Tokyo 183, Japan</t>
  </si>
  <si>
    <t>When chicken pineal glands were organ-cultured in darkness, serotonin N-acetyltransferase activity was low during daytime, increased at midnight, and decreased on the next morning. The autonomous increase of N-acetyltransferase activity was suppressed by illumination of the glands. When pineal glands were cultured under a light-dark cycle (LD 12:12), the change of N-acetyltransferase activity continued to oscillate in phase with the light-dark cycle for 3 days.</t>
  </si>
  <si>
    <t>arylamine acetyltransferase; animal experiment; chicken; circadian rhythm; endocrine system; in vitro study; pineal body; Acetyltransferases; Animal; Chickens; Circadian Rhythm; Darkness; Light; Melatonin; Organ Culture; Pineal Gland; Serotonin</t>
  </si>
  <si>
    <t>arylamine acetyltransferase, 9027-33-2; Acetyltransferases, EC 2.3.1.; Melatonin, 73-31-4; Serotonin, 50-67-9</t>
  </si>
  <si>
    <t>Deguchi, T.; Department of Medical Chemistry, Tokyo Metropolitan Institute for Neurosciences, Tokyo 183, Japan</t>
  </si>
  <si>
    <t>2-s2.0-0018376770</t>
  </si>
  <si>
    <t>A (chicken pineal gland)</t>
  </si>
  <si>
    <t>Cahill G.M., Grace M.S., Besharse J.C.</t>
  </si>
  <si>
    <t>7005277631;7202436430;7004828252;</t>
  </si>
  <si>
    <t>Rhythmic regulation of retinal melatonin: Metabolic pathways, neurochemical mechanisms, and the ocular circadian clock</t>
  </si>
  <si>
    <t>Cellular and Molecular Neurobiology</t>
  </si>
  <si>
    <t>10.1007/BF00734814</t>
  </si>
  <si>
    <t>https://www.scopus.com/inward/record.uri?eid=2-s2.0-0025938395&amp;doi=10.1007%2fBF00734814&amp;partnerID=40&amp;md5=3de95166fa6bd99a6f8bfd1c7fc605f1</t>
  </si>
  <si>
    <t>Department of Anatomy and Cell Biology, The University of Kansas Medical Center, 39th and Rainbow Boulevard, Kansas City, 66103, Kansas, United States</t>
  </si>
  <si>
    <t>Cahill, G.M., Department of Anatomy and Cell Biology, The University of Kansas Medical Center, 39th and Rainbow Boulevard, Kansas City, 66103, Kansas, United States; Grace, M.S., Department of Anatomy and Cell Biology, The University of Kansas Medical Center, 39th and Rainbow Boulevard, Kansas City, 66103, Kansas, United States; Besharse, J.C., Department of Anatomy and Cell Biology, The University of Kansas Medical Center, 39th and Rainbow Boulevard, Kansas City, 66103, Kansas, United States</t>
  </si>
  <si>
    <t>1. Current knowledge of the mechanisms of circadian and photic regulation of retinal melatonin in vertebrates is reviewed, with a focus on recent progress and unanswered questions. 2. Retinal melatonin synthesis is elevated at night, as a result of acute suppression by light and rhythmic regulation by a circadian oscillator, or clock, which has been localized to the eye in some species. 3. The development of suitable in vitro retinal preparations, particularly the eyecup from the African clawed frog, Xenopus laevis, has enabled identification of neural, cellular, and molecular mechanisms of retinal melatonin regulation. 4. Recent findings indicate that retinal melatonin levels can be regulated at multiple points in indoleamine metabolic pathways, including synthesis and availability of the precursor serotonin, activity of the enzyme serotonin N-acetyltransferase, and a novel pathway for degradation of melatonin within the retina. 5. Retinal dopamine appears to act through D2 receptors as a signal for light in this system, both in the acute suppression of melatonin synthesis and in the entrainment of the ocular circadian oscillator. 6. A recently developed in vitro system that enables high-resolution measurement of retinal circadian rhythmicity for mechanistic analysis of the circadian oscillator is described, along with preliminary results that suggest its potential for elucidating general circadian mechanisms. 7. A model describing hypothesized interactions among circadian, neurochemical, and cellular mechanisms in regulation of retinal melatonin is presented. © 1991 Plenum Publishing Corporation.</t>
  </si>
  <si>
    <t>circadian rhythm; cyclic AMP; D2 dopamine receptor; Melatonin; melatonin deacetylase; retina; serotonin N-acetyltransferase; tryptophan hydroxylase</t>
  </si>
  <si>
    <t>cyclic amp; dopamine 2 receptor; melatonin; melatonin deacetylase; serotonin n acetyltransferase; tryptophan hydroxylase; unclassified drug; article; circadian rhythm; nonhuman; retina; vertebrate; Animal; Arylamine N-Acetyltransferase; Circadian Rhythm; Human; Melatonin; Ocular Physiology; Retina; Support, U.S. Gov't, P.H.S.; Xenopus laevis; Anura; Vertebrata; Xenopus (genus); Xenopus laevis</t>
  </si>
  <si>
    <t>Arylamine N-Acetyltransferase, EC 2.3.1.5; Melatonin, 73-31-4</t>
  </si>
  <si>
    <t>Cahill, G.M.; Department of Anatomy and Cell Biology, The University of Kansas Medical Center, 39th and Rainbow Boulevard, Kansas City, 66103, Kansas, United States</t>
  </si>
  <si>
    <t>Kluwer Academic Publishers-Plenum Publishers</t>
  </si>
  <si>
    <t>CMNED</t>
  </si>
  <si>
    <t>Cell Mol Neurobiol</t>
  </si>
  <si>
    <t>2-s2.0-0025938395</t>
  </si>
  <si>
    <t>Reiter R., Blask D.E., Johnson L.Y., Rudeen P.K., Vaughan M.K., Waring P.J.</t>
  </si>
  <si>
    <t>7402574751;7006151595;7404799497;7003722410;35582754900;7005353760;</t>
  </si>
  <si>
    <t>Melatonin inhibition of reproduction in the male hamster: Its dependency on time of day of administration and on an intact and sympathetically innervated pineal gland</t>
  </si>
  <si>
    <t>Neuroendocrinology</t>
  </si>
  <si>
    <t>10.1159/000122616</t>
  </si>
  <si>
    <t>https://www.scopus.com/inward/record.uri?eid=2-s2.0-0017212874&amp;doi=10.1159%2f000122616&amp;partnerID=40&amp;md5=12429f7f993640e2989795d53c87582a</t>
  </si>
  <si>
    <t>Department of Anatomy, The University of Texas Health Science Center, San Antonio, TX, United States</t>
  </si>
  <si>
    <t>Reiter, R., Department of Anatomy, The University of Texas Health Science Center, San Antonio, TX, United States; Blask, D.E., Department of Anatomy, The University of Texas Health Science Center, San Antonio, TX, United States; Johnson, L.Y., Department of Anatomy, The University of Texas Health Science Center, San Antonio, TX, United States; Rudeen, P.K., Department of Anatomy, The University of Texas Health Science Center, San Antonio, TX, United States; Vaughan, M.K., Department of Anatomy, The University of Texas Health Science Center, San Antonio, TX, United States; Waring, P.J., Department of Anatomy, The University of Texas Health Science Center, San Antonio, TX, United States</t>
  </si>
  <si>
    <t>The daily s.c. injection of 25 μg melatonin (MEL) in oil into adult male hamsters at 7 p.m. (lights on 6 a.m. to 8 p.m.) for 50 days caused involution of the testes, coagulation of glands and seminal vesicles and depression in pituitary prolactin (Prl) levels. Similar injections of MEL given at9 a.m. completely failed to cause regression of the sex organs or a depression in pituitary Prl levels. Injections of MEL in the p.m. were completely ineffective in inhibiting either the growth of the gonads and adnexa or the pi-tuitary Prl levels if the animals had been pinealectomized. Likewise, superior cervical ganglionectomy, decentralization of the superior cervical ganglia and anterior hypothalamic deaH'cretation, procedures which interfere with the sympathetic nerve supply to the pineal gland, negated the ability of p.m. MEL injections to inhibit reproduction in male hamsters. The results indicate that daily MEL injections are capable of suppressing reproductive physiology in male hamsters, but only when the indole is injected late in the light period, in this case, 13 h after lights on. The findings also illustrate that daily p.m. MEL injections can inhibit reproduction only in animals that have an intact and sympathetically innervated pineal gland. © 1976 by S. Karger AG, Basel.</t>
  </si>
  <si>
    <t>Accessory sex organs; Melatonin; Pineal gland; Prolactin Reproduction; Testes</t>
  </si>
  <si>
    <t>melatonin; prolactin; adrenergic system; coagulating gland; dose time effect relation; drug administration; drug inhibition; hamster; histology; in vitro study; microscopy; pharmacokinetics; pineal body; reproduction; seminal vesicle; sex difference; subcutaneous drug administration; superior cervical ganglionectomy; testis; theoretical study; Animals; Circadian Rhythm; Cricetinae; Genitalia, Male; Luteinizing Hormone; Male; Melatonin; Organ Size; Pineal Gland; Pituitary Gland; Prolactin; Reproduction; Sympathetic Nervous System; Testis; Time Factors</t>
  </si>
  <si>
    <t>melatonin, 73-31-4; prolactin, 12585-34-1, 50647-00-2, 9002-62-4; Luteinizing Hormone, 9002-67-9; Melatonin, 73-31-4; Prolactin, 9002-62-4</t>
  </si>
  <si>
    <t>Reiter, R.; Department of Anatomy, The University of Texas Health Science Center at San Antonio, 7703 Floyd Curl Drive, San Antonio, TX, 78284, United States</t>
  </si>
  <si>
    <t>2-s2.0-0017212874</t>
  </si>
  <si>
    <t>Smith K.A., Schoen M.W., Czeisler C.A.</t>
  </si>
  <si>
    <t>56302259000;7005427665;7006224092;</t>
  </si>
  <si>
    <t>Adaptation of human pineal melatonin suppression by recent photic history</t>
  </si>
  <si>
    <t>10.1210/jc.2003-032100</t>
  </si>
  <si>
    <t>https://www.scopus.com/inward/record.uri?eid=2-s2.0-3242712893&amp;doi=10.1210%2fjc.2003-032100&amp;partnerID=40&amp;md5=70b29c847b7a0667d14f255237e32054</t>
  </si>
  <si>
    <t>Department of Medicine, Brigham and Women's Hospital, Harvard Medical School, Boston, MA 02115, United States; Division of Sleep Medicine, Brigham and Women's Hospital, Harvard Medical School, 221 Longwood, Boston, MA 02115, United States</t>
  </si>
  <si>
    <t>Smith, K.A., Department of Medicine, Brigham and Women's Hospital, Harvard Medical School, Boston, MA 02115, United States; Schoen, M.W., Department of Medicine, Brigham and Women's Hospital, Harvard Medical School, Boston, MA 02115, United States; Czeisler, C.A., Department of Medicine, Brigham and Women's Hospital, Harvard Medical School, Boston, MA 02115, United States, Division of Sleep Medicine, Brigham and Women's Hospital, Harvard Medical School, 221 Longwood, Boston, MA 02115, United States</t>
  </si>
  <si>
    <t>The human circadiaa pacemaker controls the timing of the release of the pineal hormone melatonin, which promotes sleep, decreases body temperature, and diminishes cognitive performance. Abnormal melatonin secretion has been observed in psychiatric and circadian disorders. Although melatonin secretion is directly suppressed by exposure to light in a nonlinear intensity-dependent fashion, little research has focused on the effect of prior photic history on this response. We examined eight subjects in controlled laboratory conditions using a within-subjects design. Baseline melatonin secretion was monitored under constant routine conditions and compared with two additional constant routines with a fixed light stimulus for 6.5 h of 200 lux (50 μW/cm2) after approsimately 3 d of photic exposure during the subjective day of either about 200 lux (50 μW/cm2) or about 0.5 lux (0.15 μW/cm2). We found a significant increase in melatonin suppression during the stimulus after &amp;amp; prior photic history of approximately 0.5 lux compared with approximately 200 lux, revealing that humans exhibit adaptation of circadian photoreception. Such adaptation indicates that translation of a photic stimulus into drive on the human circadian pacemaker involves more complex temporal dynamics than previously recognized. Further elucidation of these properties could prove useful in potentiating light therapies for circadian and affective disorders.</t>
  </si>
  <si>
    <t>melatonin; adult; article; circadian rhythm; controlled study; evaluation; female; human; human experiment; laboratory test; male; molecular dynamics; normal human; pacemaker; photostimulation; phototherapy; pineal body; priority journal; Adaptation, Physiological; Adult; Circadian Rhythm; Cross-Over Studies; Dose-Response Relationship, Radiation; Female; Humans; Inpatients; Light; Male; Medical Records; Melatonin; Monitoring, Physiologic; Photoreceptors; Pineal Gland</t>
  </si>
  <si>
    <t>Czeisler, C.A.; Division of Sleep Medicine, Brigham and Women's Hospital, Harvard Medical School, 221 Longwood, Boston, MA 02115, United States; email: caczeisler@hms.harvard.edu</t>
  </si>
  <si>
    <t>2-s2.0-3242712893</t>
  </si>
  <si>
    <t>Unknown (within subjects but over 14 days)</t>
  </si>
  <si>
    <t xml:space="preserve">Not mentioned explicitly, but patients taking no medications </t>
  </si>
  <si>
    <t>18-29</t>
  </si>
  <si>
    <t>Brainard G.C., Rollag M.D., Hanifin J.P.</t>
  </si>
  <si>
    <t>7003540124;7004476998;7102742786;</t>
  </si>
  <si>
    <t>Photic Regulation of Melatonin in Humans: Ocular and Neural Signal Transduction</t>
  </si>
  <si>
    <t>Journal of Biological Rhythms</t>
  </si>
  <si>
    <t>10.1177/074873049701200608</t>
  </si>
  <si>
    <t>https://www.scopus.com/inward/record.uri?eid=2-s2.0-0031298994&amp;doi=10.1177%2f074873049701200608&amp;partnerID=40&amp;md5=a8e3f62e696b70ffa74c693ae5d1033a</t>
  </si>
  <si>
    <t>Department of Neurology, Thomas Jefferson University, Jefferson Medical College, Philadelphia, PA 19107, United States; Department of Anatomy, Uniformed Serv. Univ. of Hlth. Sci., Bethesda, MD 20814, United States</t>
  </si>
  <si>
    <t>Brainard, G.C., Department of Neurology, Thomas Jefferson University, Jefferson Medical College, Philadelphia, PA 19107, United States; Rollag, M.D., Department of Anatomy, Uniformed Serv. Univ. of Hlth. Sci., Bethesda, MD 20814, United States; Hanifin, J.P., Department of Neurology, Thomas Jefferson University, Jefferson Medical College, Philadelphia, PA 19107, United States</t>
  </si>
  <si>
    <t>Light is a potent stimulus for regulating the pineal gland's production of melatonin and the broader circadian system in humans. It initially was thought that only very bright photic stimuli (≥ 2500 lux) could suppress nocturnal melatonin secretion and induce other circadian responses. It is now known that markedly lower illuminances (≤ 200 lux) can acutely suppress melatonin or entrain and phase shift melatonin rhythms when exposure conditions are optimized. The elements for physical/biological stimulus processing that regulate photic influences on melatonin secretion include the physics of the light source, gaze behavior relative to the light source, and the transduction of light energy through the pupil and ocular media. Elements for sensory/neural signal processing become involved as photons are absorbed by retinal photopigments and neural signals are generated in the retinohypothalamic tract. Aspects of this physiology include the ability of the circadian system to integrate photic stimuli spatially and temporally as well as the wavelength sensitivity of the operative photoreceptors. Acute, light-induced suppression of melatonin is proving to be a powerful tool for clarifying how these elements of ocular and neural physiology influence the interaction between light and the secretion of melatonin from the human pineal gland.</t>
  </si>
  <si>
    <t>Eye; Lens; Light; Melatonin suppression; Photoreceptor; Pineal gland; Pupil</t>
  </si>
  <si>
    <t>melatonin; animal; human; metabolism; photoperiodicity; physiology; pineal body; review; Animals; Humans; Melatonin; Photoperiod; Pineal Gland</t>
  </si>
  <si>
    <t>Brainard, G.C.; Department of Neurology, Thomas Jefferson University, Jefferson Medical College, Philadelphia, PA 19107, United States</t>
  </si>
  <si>
    <t>SAGE Publications Inc.</t>
  </si>
  <si>
    <t>JBRHE</t>
  </si>
  <si>
    <t>J. Biol. Rhythms</t>
  </si>
  <si>
    <t>2-s2.0-0031298994</t>
  </si>
  <si>
    <t>Schernhammer E.S., Hankinson S.E.</t>
  </si>
  <si>
    <t>7004207502;7102950324;</t>
  </si>
  <si>
    <t>Urinary melatonin levels and breast cancer risk</t>
  </si>
  <si>
    <t>10.1093/jnci/dji190</t>
  </si>
  <si>
    <t>https://www.scopus.com/inward/record.uri?eid=2-s2.0-23244435107&amp;doi=10.1093%2fjnci%2fdji190&amp;partnerID=40&amp;md5=d4a3281bb49ea3c137bc59ca45df4db2</t>
  </si>
  <si>
    <t>Channing Laboratory, Department of Medicine, Brigham and Women's Hospital and Harvard Medical School, 181 Longwood Ave., Boston, MA 02115, United States; Department of Epidemiology, Harvard School of Public Health, Boston, MA, United States; LBI-ACR VIEnna, ACR-ITR VIEnna, Vienna, Austria</t>
  </si>
  <si>
    <t>Schernhammer, E.S., Channing Laboratory, Department of Medicine, Brigham and Women's Hospital and Harvard Medical School, 181 Longwood Ave., Boston, MA 02115, United States, Department of Epidemiology, Harvard School of Public Health, Boston, MA, United States, LBI-ACR VIEnna, ACR-ITR VIEnna, Vienna, Austria; Hankinson, S.E., Channing Laboratory, Department of Medicine, Brigham and Women's Hospital and Harvard Medical School, 181 Longwood Ave., Boston, MA 02115, United States, Department of Epidemiology, Harvard School of Public Health, Boston, MA, United States, LBI-ACR VIEnna, ACR-ITR VIEnna, Vienna, Austria</t>
  </si>
  <si>
    <t>Exposure to light at night suppresses melatonin production, and night-shift work (a surrogate for such exposure) has been associated with an increased risk of breast cancer. However, the association between circulating melatonin levels and breast cancer risk is unclear. In a prospective case-control study nested within the Nurses' Health Study II cohort, we measured the concentration of the major melatonin metabolite, 6-sulphatoxymelatonin (aMT6s), in the first morning urine of 147 women with invasive breast cancer and 291 matched control subjects. In logistic regression models, the relative risk (reported as the odds ratio [OR]) of invasive breast cancer for women in the highest quartile of urinary aMT6s compared with those in the lowest was 0.59 (95% confidence interval [CI] = 0.36 to 0.97). This association was essentially unchanged after adjustment for breast cancer risk factors or plasma sex hormone levels but was slightly weakened when the analysis included 43 case patients with in situ breast cancer and their 85 matched control subjects (OR = 0.70, 95% CI = 0.47 to 1.06). The exclusion of women who had a history of night-shift work left our findings largely unchanged. These prospective data support the hypothesis that higher melatonin levels, as measured in first morning urine, are associated with a lower risk of breast cancer. © The Author 2005. Published by Oxford University Press. All rights reserved.</t>
  </si>
  <si>
    <t>melatonin; sex hormone; 6 hydroxymelatonin o sulfate; 6-sulfatoxymelatonin; drug derivative; melatonin; adult; article; breast cancer; cancer invasion; cancer risk; case control study; confidence interval; controlled study; female; hormone blood level; human; logistic regression analysis; major clinical study; metabolite; priority journal; risk assessment; statistical model; urine level; aged; breast tumor; incidence; middle aged; nurse; prediction and forecasting; prospective study; risk; risk factor; statistics; United States; urine; Adult; Aged; Breast Neoplasms; Case-Control Studies; Confidence Intervals; Female; Humans; Incidence; Logistic Models; Melatonin; Middle Aged; Nurses; Odds Ratio; Predictive Value of Tests; Prospective Studies; Risk Assessment; Risk Factors; United States</t>
  </si>
  <si>
    <t>melatonin, 73-31-4; 6 hydroxymelatonin o sulfate, 2208-40-4; 6-sulfatoxymelatonin, 2208-40-4; Melatonin, 73-31-4</t>
  </si>
  <si>
    <t>Schernhammer, E.S.; Channing Laboratory, 181 Longwood Ave., Boston, MA 02115, United States; email: eva.schernhammer@channing.harvard.edu</t>
  </si>
  <si>
    <t>2-s2.0-23244435107</t>
  </si>
  <si>
    <t>T (association between urinary melatonin and breast cancer)</t>
  </si>
  <si>
    <t>Dahl G.E., Buchanan B.A., Tucker H.A.</t>
  </si>
  <si>
    <t>7101887818;7102530288;7101622988;</t>
  </si>
  <si>
    <t>Photoperiodic effects on dairy cattle: A review</t>
  </si>
  <si>
    <t>Journal of Dairy Science</t>
  </si>
  <si>
    <t>10.3168/jds.S0022-0302(00)74952-6</t>
  </si>
  <si>
    <t>https://www.scopus.com/inward/record.uri?eid=2-s2.0-0034170670&amp;doi=10.3168%2fjds.S0022-0302%2800%2974952-6&amp;partnerID=40&amp;md5=5ddbcf3e0956496d8d6416dd6f927be9</t>
  </si>
  <si>
    <t>Dept. of Animal and Avian Sciences, University of Maryland, College Park, MD 20742, United States; Animal Reproduction Laboratory, Department of Animal Science, Michigan State University, East Lansing, MI 48824, United States; Dept. of Animal and Avian Sciences, University of Maryland, 1415 Animal Sciences Center, College Park, MD 20742-2311, United States; Cornell Cooperative Extension, St. Lawrence County, 125 Main St. East, Canton, NY 13617, United States</t>
  </si>
  <si>
    <t>Dahl, G.E., Dept. of Animal and Avian Sciences, University of Maryland, College Park, MD 20742, United States, Dept. of Animal and Avian Sciences, University of Maryland, 1415 Animal Sciences Center, College Park, MD 20742-2311, United States; Buchanan, B.A., Animal Reproduction Laboratory, Department of Animal Science, Michigan State University, East Lansing, MI 48824, United States, Cornell Cooperative Extension, St. Lawrence County, 125 Main St. East, Canton, NY 13617, United States; Tucker, H.A., Animal Reproduction Laboratory, Department of Animal Science, Michigan State University, East Lansing, MI 48824, United States</t>
  </si>
  <si>
    <t>Since the initial report in 1978 of galactopoietic effects of a photoperiod of 16 h of light:8 h of darkness, numerous studies have confirmed long-day stimulation of milk yield. The endocrine factor(s) responsible for increased milk yield, however, has eluded identification. Recent studies suggest that insulin-like growth factor-I (IGF-I) may mediate the galactopoietic response to long day photoperiod. Indeed, long days increase IGF-I in heifers and lactating cows; in the latter case, the response preceded an increase in milk yield. In heifers and cows, the increase in IGF-I is independent of changes in circulating growth hormone. Melatonin feeding to mimic a short-day photoperiod suppressed the increase of IGF-I in heifers induced by long days. However, melatonin feeding had no effect on milk yield in cows. Despite lack of resolution of the endocrine mechanism, dairy producers are interested in how photoperiod management can be integrated with current practices throughout the lactation cycle. There is strong evidence that milk yield responses to long days persist through an entire lactation. Also, long days can be combined with bovine somatotropin (bST) to produce additive increases in milk yield. During the dry period, long days increase the periparturient surge of prolactin. However, relative to long days, short-day treatment during the dry period produces the largest magnitude of response in milk yield during the subsequent lactation. The response to short days during the dry period may be due to a priming effect on the photoperiodic response system. In summary, IGF-I has emerged as a possible mediator of the increase of milk yield in response to long-day photoperiod. Photoperiod can be combined effectively with other management techniques such as bST. Consideration of photoperiod management during the dry period is essential to maximize responses during the subsequent lactation.</t>
  </si>
  <si>
    <t>Insulin-like growth factor-I; Management; Milk yield; Photoperiod</t>
  </si>
  <si>
    <t>melatonin; somatomedin C; animal; cattle; female; lactation; metabolism; photoperiodicity; physiology; reproduction; review; signal transduction; Animals; Cattle; Female; Insulin-Like Growth Factor I; Lactation; Melatonin; Photoperiod; Reproduction; Signal Transduction</t>
  </si>
  <si>
    <t>Insulin-Like Growth Factor I, 67763-96-6; Melatonin, 73-31-4</t>
  </si>
  <si>
    <t>Alabama Agricultural Experiment Station
Michigan Agriculture Experiment Station
U.S. Department of Agriculture: 901-15-2, 592261-D2-072-0, 84-CRSR-2-2340, 87-CRCR-1-2302</t>
  </si>
  <si>
    <t>We thank A.R.E. Miller, J. D. Smith, J. A. Coyne, L. T. Chapin, A. S. Kimrey, E. P. Stanisiewski, L. W. Douglass, R. A. Erdman, R. R. Peters, A. V. Capuco, and T. H. Elsasser for their valuable contributions to many of the studies described in this review. In addition, we thank the farm crews at the Central Maryland Research and Education Center Dairy Unit, Clarksville and the Michigan State University Dairy, East Lansing for their able assistance. Support for this research was provided by the Maryland Agricultural Experiment Station, College Park, the Michigan Agricultural Experiment Station, East Lansing and Pharmacia &amp; Upjohn Animal Health, Kalamazoo, Michigan, and by USDA grants #901-15-2; 592261-D2-072-0; 87-CRCR-1-2302; and 84-CRSR-2-2340.</t>
  </si>
  <si>
    <t>Dahl, G.E.; Dept. of Animal and Avian Sciences, University of Maryland, 1415 Animal Sciences Center, College Park, MD 20742-2311, United States; email: gd38@umail.umd.edu</t>
  </si>
  <si>
    <t>American Dairy Science Association</t>
  </si>
  <si>
    <t>J. Dairy Sci.</t>
  </si>
  <si>
    <t>2-s2.0-0034170670</t>
  </si>
  <si>
    <t>A (cows)</t>
  </si>
  <si>
    <t>Wever R.A., Polášek J., Wildgruber C.M.</t>
  </si>
  <si>
    <t>7005648110;36765603700;7409718930;</t>
  </si>
  <si>
    <t>Bright light affects human circadian rhythms</t>
  </si>
  <si>
    <t>Pflügers Archiv European Journal of Physiology</t>
  </si>
  <si>
    <t>10.1007/BF00584704</t>
  </si>
  <si>
    <t>https://www.scopus.com/inward/record.uri?eid=2-s2.0-0020672116&amp;doi=10.1007%2fBF00584704&amp;partnerID=40&amp;md5=3e12b9254e29ab4903df6b594aa98bdc</t>
  </si>
  <si>
    <t>Arbeitsgruppe Chronobiologie, Max-Planck-Institut für Psychiatrie, Andechs, D-8138, Germany</t>
  </si>
  <si>
    <t>Wever, R.A., Arbeitsgruppe Chronobiologie, Max-Planck-Institut für Psychiatrie, Andechs, D-8138, Germany; Polášek, J., Arbeitsgruppe Chronobiologie, Max-Planck-Institut für Psychiatrie, Andechs, D-8138, Germany; Wildgruber, C.M., Arbeitsgruppe Chronobiologie, Max-Planck-Institut für Psychiatrie, Andechs, D-8138, Germany</t>
  </si>
  <si>
    <t>The relative effectiveness of external zeitgebers synchronizing circadian rhythms can be evaluated by mesuring the size of the range of entrainment. The experimental approach to measure entrainment limits is the application of an artificial zeitgeber with slowly and steadily changing period. In human circadian rhythms, an absolute light-dark (LD) cycle with a light intensity during L of 100 lux or less, results in an upper entrainment limit of 26.91±0.24 hours. The same limit is reached in constant illumination when only informations are given to the subjects. Consequently, the LD cycle is effective mainly with its behavioral component characterized by the request of the light-dark alternation to go to rest. In experiments with the same experimental protocol but higher intensity of illumination during L (∼400 lux, i.e., exceeding the threshold beyond which melatonin excretion is suppressed in humans), human circadian rhythms can be synchronized within a much larger range; the upper entrainment limit is, with all overt rhythms measured, beyond 29 hours. This means that bright light has an effect on the human circadian system which is qualitatively different from that of dim light, and which is similar to the effect of light in most animal experiments. This finding has theoretical and practical implications. © 1983 Springer-Verlag.</t>
  </si>
  <si>
    <t>Bright light effects; Human circadian rhythms; Limits of entrainment; Melatonin threshold</t>
  </si>
  <si>
    <t>melatonin; central nervous system; circadian rhythm; human; human experiment; luminance; normal human; photoperiodicity; zeitgeber; Body Temperature; Circadian Rhythm; Differential Threshold; Human; Light; Melatonin; Time Factors</t>
  </si>
  <si>
    <t>Wever, R.A.; Arbeitsgruppe Chronobiologie, Max-Planck-Institut für Psychiatrie, Andechs, D-8138, Germany</t>
  </si>
  <si>
    <t>Springer-Verlag</t>
  </si>
  <si>
    <t>PFLAB</t>
  </si>
  <si>
    <t>Pflugers Arch.</t>
  </si>
  <si>
    <t>2-s2.0-0020672116</t>
  </si>
  <si>
    <t>Germany</t>
  </si>
  <si>
    <t>Unknown (within subjects design, but tested over several weeks)</t>
  </si>
  <si>
    <t>Leproult R., Colecchia E.F., L'Hermite-Balériaux M., Van Cauter E.</t>
  </si>
  <si>
    <t>6701318493;6507669580;7004179456;7004866563;</t>
  </si>
  <si>
    <t>Transition from dim to bright light in the morning induces an immediate elevation of cortisol levels</t>
  </si>
  <si>
    <t>10.1210/jc.86.1.151</t>
  </si>
  <si>
    <t>https://www.scopus.com/inward/record.uri?eid=2-s2.0-0035142214&amp;doi=10.1210%2fjc.86.1.151&amp;partnerID=40&amp;md5=25fae251a8280c0d02f231c010185f1b</t>
  </si>
  <si>
    <t>Department of Medicine, University of Chicago, Chicago, IL 60637, United States; Laboratoire de Médecine Expérimentale, Centre d'Etude des Rythmes Biologiques, Université Libre de Bruxelles, B-1070, Brussels, Belgium; Department of Medicine, MC 1027, University of Chicago, 5841 South Maryland Avenue, Chicago, IL 60637, United States</t>
  </si>
  <si>
    <t>Leproult, R., Department of Medicine, University of Chicago, Chicago, IL 60637, United States, Laboratoire de Médecine Expérimentale, Centre d'Etude des Rythmes Biologiques, Université Libre de Bruxelles, B-1070, Brussels, Belgium; Colecchia, E.F., Department of Medicine, University of Chicago, Chicago, IL 60637, United States; L'Hermite-Balériaux, M., Laboratoire de Médecine Expérimentale, Centre d'Etude des Rythmes Biologiques, Université Libre de Bruxelles, B-1070, Brussels, Belgium; Van Cauter, E., Department of Medicine, University of Chicago, Chicago, IL 60637, United States, Laboratoire de Médecine Expérimentale, Centre d'Etude des Rythmes Biologiques, Université Libre de Bruxelles, B-1070, Brussels, Belgium, Department of Medicine, MC 1027, University of Chicago, 5841 South Maryland Avenue, Chicago, IL 60637, United States</t>
  </si>
  <si>
    <t>The only well documented effect of light exposure on endocrine function is the suppression of nocturnal melatonin. Bright light exposure has behavioral effects, including the alleviation of sleepiness during nocturnal sleep deprivation. The present study examines the effects of bright light on the profiles of hormones known to be affected by sleep deprivation (TSH) or involved in behavioral activation (cortisol). Eight healthy men participated each in three studies involving 36 h of continuous wakefulness. In one study, the subjects were exposed to constant dim light (baseline). In the two other studies, dim light exposure was interrupted by a 3-h period of bright light exposure either from 0500-0800 h (early morning study) or from 1300-1600 h (afternoon study). Blood samples were obtained every 15 min for 24 h to determine melatonin, cortisol, and TSH concentrations. Alertness was estimated by the number of lapses on two computerized vigilance-sensitive performance tasks. The early morning transition from dim to bright light suppressed melatonin secretion, induced an immediate, greater than 50% elevation of cortisol levels, and limited the deterioration of alertness normally associated with overnight sleep deprivation. No effect was detected on TSH profiles. Afternoon exposure to bright light did not have any effect on either hormonal or behavioral parameters. The data unambiguously demonstrate an effect of light on the corticotropic axis that is dependent on time of day.</t>
  </si>
  <si>
    <t>hydrocortisone; melatonin; thyrotropin; adult; alertness; article; circadian rhythm; clinical article; glucose infusion; hormone determination; human; hydrocortisone release; light dark cycle; male; night sleep; performance; priority journal; sleep deprivation; sleep waking cycle; suprachiasmatic nucleus; Adult; Arousal; Circadian Rhythm; Cognition; Hormones; Humans; Hydrocortisone; Light; Male; Melatonin; Photoperiod; Sleep Deprivation; Thyrotropin; Wakefulness</t>
  </si>
  <si>
    <t>Hormones; Hydrocortisone, 50-23-7; Melatonin, 73-31-4; Thyrotropin, 9002-71-5</t>
  </si>
  <si>
    <t>Van Cauter, E.; Department of Medicine, MC 1027, University of Chicago, 5841 South Maryland Avenue, Chicago, IL 60637, United States; email: evcauter@medicine.bsd.uchicago.edu</t>
  </si>
  <si>
    <t>2-s2.0-0035142214</t>
  </si>
  <si>
    <t>USA, Belgium</t>
  </si>
  <si>
    <t xml:space="preserve">24 +- 1 years </t>
  </si>
  <si>
    <t>Found pdf online. Only male participants</t>
  </si>
  <si>
    <t>Shah P.N., Mhatre M.C., Kothari L.S.</t>
  </si>
  <si>
    <t>7403284993;7003283640;7006465144;</t>
  </si>
  <si>
    <t>Effect of Melatonin on Mammary Carcinogenesis in Intact and Pinealectomized Rats in Varying Photoperiods</t>
  </si>
  <si>
    <t>https://www.scopus.com/inward/record.uri?eid=2-s2.0-0021191984&amp;partnerID=40&amp;md5=43498840c43b1e8f2ad110e2ad4458c9</t>
  </si>
  <si>
    <t>Endocrinology Division, Cancer Research Institute, Parel, Bombay 400012, India</t>
  </si>
  <si>
    <t>Shah, P.N., Endocrinology Division, Cancer Research Institute, Parel, Bombay 400012, India; Mhatre, M.C., Endocrinology Division, Cancer Research Institute, Parel, Bombay 400012, India; Kothari, L.S., Endocrinology Division, Cancer Research Institute, Parel, Bombay 400012, India</t>
  </si>
  <si>
    <t>Exposure of female Holtzman rats to constant light (24 hr/day) immediately after birth significantly increased 9,10-dimethyl-1,2-benzanthracene-induced mammary cancer. Such “functionally pinealectomized animals also revealed significant increase in the circulating level of prolactin and exaggerated development and proliferative activity of mammary epithelium, as measured by quantitation of terminal end buds and alveolar buds from the whole mounts and by DNA synthesis, respectively. Administration of melatonin (500 μg/day/rat i.p. given from 52 to 145 days of age) completely abolished the effect of functional pinealectomy by sharply reducing 9,10-dimethyl-1,2-benzanthracene-induced cancer incidence from 95% to 25% during the post-9,10-di-methyl-1,2-benzanthracene observation period which lasted up to 180 days. On the other hand, administration of melatonin to surgically pinealectomized animals exposed to constant light reversed the effect only partially by reducing the cancer incidence from 83% to 53%. Further, melatonin treatment in intact and surgically pinealectomized animals exposed to a short photoperiod revealed qualitatively similar differences in suppression of the cancer incidence. From these results, it is concluded that, to have an impressive antitumor effect, presence of the pineal gland is essential, and the probable site of melatonin action appears to be at both the pineal gland and the hypothalamus. © 1984, American Association for Cancer Research. All rights reserved.</t>
  </si>
  <si>
    <t>7,12 dimethylbenz[a]anthracene; melatonin; animal model; breast; breast cancer; central nervous system; chemical carcinogenesis; drug efficacy; endocrine system; light; nonhuman; pinealectomy; rat; 9,10-Dimethyl-1,2-benzanthracene; Animal; Darkness; DNA Replication; Estradiol; Female; Light; Mammae; Mammary Neoplasms, Experimental; Melatonin; Pineal Gland; Prolactin; Rats</t>
  </si>
  <si>
    <t>7,12 dimethylbenz[a]anthracene, 57-97-6; melatonin, 73-31-4; 9,10-Dimethyl-1,2-benzanthracene, 57-97-6; Estradiol, 50-28-2; Melatonin, 73-31-4; Prolactin, 9002-62-4</t>
  </si>
  <si>
    <t>2-s2.0-0021191984</t>
  </si>
  <si>
    <t xml:space="preserve">Found pdf online </t>
  </si>
  <si>
    <t>Glickman G., Byrne B., Pineda C., Hauck W.W., Brainard G.C.</t>
  </si>
  <si>
    <t>7003492763;8336699800;20434842800;7006476606;7003540124;</t>
  </si>
  <si>
    <t>Light therapy for Seasonal Affective Disorder with blue narrow-band light-emitting diodes (LEDs)</t>
  </si>
  <si>
    <t>Biological Psychiatry</t>
  </si>
  <si>
    <t>10.1016/j.biopsych.2005.07.006</t>
  </si>
  <si>
    <t>https://www.scopus.com/inward/record.uri?eid=2-s2.0-33644618421&amp;doi=10.1016%2fj.biopsych.2005.07.006&amp;partnerID=40&amp;md5=3fccf777f61cbf9f0d7eb81db6f68d9f</t>
  </si>
  <si>
    <t>Department of Neurology, Thomas Jefferson University, United States; Division of Clinical Pharmacology, Biostatitics Division, Thomas Jefferson University, United States; Margolis Berman Byrne Health Psychology, Philadelphia, PA, United States; Department of Biology, Northeastern University, Boston, MA, United States; Department of Neurology, College Building, Jefferson Medical College, 1025 Walnut Street, Philadelphia, PA 19107, United States</t>
  </si>
  <si>
    <t>Glickman, G., Department of Neurology, Thomas Jefferson University, United States, Department of Biology, Northeastern University, Boston, MA, United States; Byrne, B., Margolis Berman Byrne Health Psychology, Philadelphia, PA, United States; Pineda, C., Department of Neurology, Thomas Jefferson University, United States; Hauck, W.W., Division of Clinical Pharmacology, Biostatitics Division, Thomas Jefferson University, United States; Brainard, G.C., Department of Neurology, Thomas Jefferson University, United States, Department of Neurology, College Building, Jefferson Medical College, 1025 Walnut Street, Philadelphia, PA 19107, United States</t>
  </si>
  <si>
    <t>Background: While light has proven an effective treatment for Seasonal Affective Disorder (SAD), an optimal wavelength combination has not been determined. Short wavelength light (blue) has demonstrated potency as a stimulus for acute melatonin suppression and circadian phase shifting. Methods: This study tested the efficacy of short wavelength light therapy for SAD. Blue light emitting diode (LED) units produced 468 nm light at 607 μW/cm 2 (27 nm half-peak bandwidth); dim red LED units provided 654 nm at 34 μW/cm 2 (21 nm half-peak bandwidth). Patients with major depression with a seasonal pattern, a score of &amp;lt;20 on the Structured Interview Guide for the Hamilton Depression Rating Scale-SAD version (SIGH-SAD) and normal sleeping patterns (routine bedtimes between 10:00 pm and midnight) received 45 minutes of morning light treatment daily for 3 weeks. Twenty-four patients completed treatment following random assignment of condition (blue vs. red light). The SIGH-SAD was administered weekly. Results: Mixed-effects analyses of covariance determined that the short wavelength light treatment decreased SIGH-SAD scores significantly more than the dimmer red light condition (F = 6.45, p = .019 for average over the post-treatment times). Conclusions: Narrow bandwidth blue light at 607 μW/cm 2 outperforms dimmer red light in reversing symptoms of major depression with a seasonal pattern. © 2005 Society of Biological Psychiatry.</t>
  </si>
  <si>
    <t>Blue; Circadian; LED; Light therapy; Seasonal Affective Disorder; Wavelength</t>
  </si>
  <si>
    <t>melatonin; adult; aged; analysis of covariance; article; blue light; clinical article; controlled study; disease severity; female; Hamilton scale; human; light emitting diode; major depression; male; phototherapy; priority journal; randomization; scoring system; seasonal affective disorder; sleep time; structured interview; sunlight; treatment outcome; Adult; Aged; Circadian Rhythm; Color; Equipment Design; Equipment Safety; Female; Humans; Luminescence; Male; Middle Aged; Personality Inventory; Photometry; Phototherapy; Proportional Hazards Models; Psychometrics; Radiation, Nonionizing; Radiometry; Seasonal Affective Disorder</t>
  </si>
  <si>
    <t>National Institute of Neurological Disorders and Stroke: RO1NS36590
National Aeronautics and Space Administration: NCC 9-58
National Space Biomedical Research Institute
National Institute of Mental Health: 1R43 MH066453-01
National Institute of Neurological Disorders and Stroke</t>
  </si>
  <si>
    <t>In this trial, narrow-band LED technology was utilized to selectively test wavelength effects on SAD symptoms. Specifically, short-wavelength LEDs of 468 nm significantly outperformed the dim long-wavelength LED condition. Remission rates in patients using the 468 nm light panel were comparable to those typically reported in patients utilizing current standard bright white light treatment. Regarding light safety, an independent hazard analysis following the national and international guidelines determined both red and blue LED light units to be well within the designated limits for photobiological safety (ICNIRP 1997; ACGIH 2003; ANSI/IESNA 1996). This assessment was done at the closest possible viewing distance of 0 cm even though patients were instructed to view the light panel at a distance of 50 cm. Potential long-term cumulative subthreshold damage by LED light units was not addressed in this hazard analysis, nor has it been assessed in light treatment for SAD with the standard white fluorescent light at 10,000 lux which emits wavelengths in the blue portion of the spectrum. For this reason, follow-up over time of patients using light therapy is recommended ( Wesson and Levitt 1998 ). Future comparisons of narrow band blue light to narrow band green light may be useful for determining the comparative efficacy and safety of these interventions. The spectral composition of the LED light source tested in this project may influence light therapy tolerance. The discomfort usually reported by some patients during light therapy appears to be due to glare, which is caused, in part, by intraocular light scatter that can reduce contrast and result in blurring of the retinal image ( Ijspeert et al 1990 ). Wavelength may or may not affect glare ( Boettner and Wolter 1962; Wooten and Geri 1987 ), but lower illuminances of light do serve to reduce intraocular light scatter. Therefore, identifying the most potent spectral characteristics for treatment of SAD may enable the future development of a device that would allow for the convenience of lower intensity and/or shorter duration light treatment and, consequently, further minimize side effects. The fact that subjects in this study did not complain of side effects from light therapy with the blue or red LED panels may have been due to factors of wavelength, reduced light intensity compared to standard white light, or lack of formal assessment. Formal side effect assessments of light at varying wavelengths and intensities with larger subject groups are clearly necessary. Though one might expect fewer side effects from a lower intensity light, as were both LED units used in this study, it is also possible that any morning light treatment which caused a phase advance in SAD sufferers might be associated with some side effects. It has been shown that LEDs at 470, 495 and 525 nm can elicit phase advances in healthy volunteers ( Wright et al 2004 ). The present study did not examine circadian phase in SAD patients but such studies would be useful. The recent availability of action spectra for acute light-induced melatonin suppression allowed for selective testing of spectra for the antidepressant benefits of light therapy ( Brainard et al 2001b; Thapan et al 2001 ). Using selective wavelength comparisons in order to predict an action spectrum and photoreceptor physiology has been successful in previous studies of neuroendocrine systems and visual functions ( Bronstein et al 1987 ). Although this study focused on a specific range of short wavelength light, further selected wavelength comparisons will be helpful in understanding the underlying phototransduction physiology that mediates the benefits of light therapy and to guide the development of optimized light therapy equipment. As in the melatonin suppression trial performed prior to the clinical trial, the 468 nm LED condition outperformed the dim red light condition ( Glickman et al 2003 ). Treatment response in the clinical trial, however, was not clearly predicted by melatonin suppression, as a significant decrease in SIGH-SAD scores was associated with dim red light treatment as well as with the blue light. Although mean group expectation scores were statistically equivalent, suggesting that placebo responses would be similar in each group, correlations of expectation to treatment responses were higher for the blue light group. This may suggest that blue light subjects derived more benefit from treatment than did red light subjects with comparable expectations. In conclusion, narrow band blue LED light therapy shows promise as an effective treatment for SAD, outperforming dim red light. This study does not establish narrow band blue light as uniquely effective for SAD. Larger scale studies with other comparison conditions (e.g. narrow bandwidth blue, green and red lights of equal photon density compared to broad spectrum white light) need to be completed to determine the potency of narrow-band short wavelength light relative to current standard treatments. We greatly appreciate the contributions of Henry and Kent Savage of Apollo Lighting Systems, Inc. in developing and providing the LED light units utilized in this study. Special thanks to Dr. David Sliney for performing the American Conference of Governmental Industrial Hygienists hazard analysis on light unit safety, and to Sharon Miller and Dr. Lawrence Kessler of the Food and Drug Administration for confirming the hazard analysis. A copy of that report is available; send requests to Dr. Brainard. Both Phyllis Fisher and Ruth Stevens were invaluable to subject recruitment. The frequent technical, graphics and editorial support of Aaron M.L. Steckelberg, Benjamin Warfield, Claudia Penrose, Jennifer Friedman, Laine Brainard and John Hanifin is greatly appreciated. Robert Levin (OSRAM Sylvania) and Robert Fucci were of great help with the photometric and radiometric characterizations of the LED panels. Lastly, two authors (GCB and GG) have a potential conflict of interest that has been appropriately reported to Thomas Jefferson University. They have a patent pending relating to short wavelength light for therapeutic purposes and were consequently blind to assigned conditions until the completion of the study. Primary funding for this project came from National Institute of Mental Health Grant 1R43 MH066453-01, and further secondary support was provided by the National Space Biomedical Research Institute under NASA Cooperative Agreement NCC 9-58 and National Institute of Neurological Disorders and Stroke (NINDS) RO1NS36590.</t>
  </si>
  <si>
    <t>Brainard, G.C.; Department of Neurology, College Building, Jefferson Medical College, 1025 Walnut Street, Philadelphia, PA 19107, United States; email: george.brainard@jefferson.edu</t>
  </si>
  <si>
    <t>BIPCB</t>
  </si>
  <si>
    <t>Biol. Psychiatry</t>
  </si>
  <si>
    <t>2-s2.0-33644618421</t>
  </si>
  <si>
    <t>25-70</t>
  </si>
  <si>
    <t>Rüger M., Gordijn M.C.M., Beersma D.G.M., De Vries B., Daan S.</t>
  </si>
  <si>
    <t>8881472100;6603047956;7006783605;35966111700;7006263782;</t>
  </si>
  <si>
    <t>Time-of-day-dependent effects of bright light exposure on human psychophysiology: Comparison of daytime and nighttime exposure</t>
  </si>
  <si>
    <t>R1413</t>
  </si>
  <si>
    <t>R1420</t>
  </si>
  <si>
    <t>10.1152/ajpregu.00121.2005</t>
  </si>
  <si>
    <t>https://www.scopus.com/inward/record.uri?eid=2-s2.0-33646468237&amp;doi=10.1152%2fajpregu.00121.2005&amp;partnerID=40&amp;md5=7056187ee17699a0e7ed42b50b39a7c2</t>
  </si>
  <si>
    <t>Department of Chronobiology, University of Groningen, Groningen, Netherlands; Center for Brain Health, New York University Medical School, New York, NY, United States; Centre for Brain Health, NYU Medical School, 550 First Ave., New York, NY 10016, United States</t>
  </si>
  <si>
    <t>Rüger, M., Department of Chronobiology, University of Groningen, Groningen, Netherlands, Center for Brain Health, New York University Medical School, New York, NY, United States, Centre for Brain Health, NYU Medical School, 550 First Ave., New York, NY 10016, United States; Gordijn, M.C.M., Department of Chronobiology, University of Groningen, Groningen, Netherlands; Beersma, D.G.M., Department of Chronobiology, University of Groningen, Groningen, Netherlands; De Vries, B., Department of Chronobiology, University of Groningen, Groningen, Netherlands; Daan, S., Department of Chronobiology, University of Groningen, Groningen, Netherlands</t>
  </si>
  <si>
    <t>Bright light can influence human psychophysiology instantaneously by inducing endocrine (suppression of melatonin, increasing cortisol levels), other physiological changes (enhancement of core body temperature), and psychological changes (reduction of sleepiness, increase of alertness). Its broad range of action is reflected in the wide field of applications, ranging from optimizing a work environment to treating depressed patients. For optimally applying bright light and understanding its mechanism, it is crucial to know whether its effects depend on the time of day. In this paper, we report the effects of bright light given at two different times of day on psychological and physiological parameters. Twenty-four subjects participated in two experiments (n = 12 each). All subjects were nonsmoking, healthy young males (18-30 yr). In both experiments, subjects were exposed to either bright light (5,000 lux) or dim light &lt;10 lux (control condition) either between 12:00 P.M. and 4:00 P.M. (experiment A) or between midnight and 4:00 A.M. (experiment B). Hourly measurements included salivary cortisol concentrations, electrocardiogram, sleepiness (Karolinska Sleepiness Scale), fatigue, and energy ratings (Visual Analog Scale). Core body temperature was measured continuously throughout the experiments. Bright light had a time-dependent effect on heart rate and core body temperature; i.e., bright light exposure at night, but not in daytime, increased heart rate and enhanced core body temperature. It had no significant effect at all on cortisol. The effect of bright light on the psychological variables was time independent, since nighttime and daytime bright light reduced sleepiness and fatigue significantly and similarly. Copyright © 2006 the American Physiological Society.</t>
  </si>
  <si>
    <t>Core body temperature; Cortisol; Heart rate; Sleepiness</t>
  </si>
  <si>
    <t>hydrocortisone; article; brightness; controlled study; core temperature; electrocardiography; energy; fatigue; heart rate; human; human experiment; light exposure; male; night; normal human; priority journal; psychophysiology; saliva; scoring system; somnolence; tachycardia; time perception; Adult; Body Temperature; Circadian Rhythm; Fatigue; Heart Rate; Humans; Hydrocortisone; Light; Sleep Stages</t>
  </si>
  <si>
    <t>hydrocortisone, 50-23-7; Hydrocortisone, 50-23-7</t>
  </si>
  <si>
    <t>Rüger, M.; Centre for Brain Health, NYU Medical School, 550 First Ave., New York, NY 10016, United States; email: Melanie.Rueger@med.nyu.edu</t>
  </si>
  <si>
    <t>2-s2.0-33646468237</t>
  </si>
  <si>
    <t>Netherlands, USA</t>
  </si>
  <si>
    <t>12 (daytime study), 12 (night time study)</t>
  </si>
  <si>
    <t>23.1 (daytime study), 21.8 (night time study)</t>
  </si>
  <si>
    <t>1.5 (daytime study), 1.9 (night time study) (both SD)</t>
  </si>
  <si>
    <t>Berger R.J., Phillips N.H.</t>
  </si>
  <si>
    <t>7403563028;7201972731;</t>
  </si>
  <si>
    <t>Energy conservation and sleep</t>
  </si>
  <si>
    <t>10.1016/0166-4328(95)00002-B</t>
  </si>
  <si>
    <t>https://www.scopus.com/inward/record.uri?eid=2-s2.0-0029070716&amp;doi=10.1016%2f0166-4328%2895%2900002-B&amp;partnerID=40&amp;md5=7f828fe7367b8ebf97820f1afa700f4d</t>
  </si>
  <si>
    <t>Sinsheimer Laboratories, Department of Biology, University of California, Santa Cruz, CA 95064, United States</t>
  </si>
  <si>
    <t>Berger, R.J., Sinsheimer Laboratories, Department of Biology, University of California, Santa Cruz, CA 95064, United States; Phillips, N.H., Sinsheimer Laboratories, Department of Biology, University of California, Santa Cruz, CA 95064, United States</t>
  </si>
  <si>
    <t>Phylogenetic and ontogenetic associations between sleep and endothermy are consistent with the hypothesis that sleep evolved in conjuction with endothermy to offset the high energetic cost of endothermy. The electrophysiological and thermoregulatory continuum of slow wave sleep, circadian torpor and hibernation substantiates a primordial link between sleep and energy conservation. Sleep constitutes a circadian and circannual rhythm of hypometabolic adaptation to biospheric energy cycles that is usually entrained through light-mediated suppression of melatonin secretion. When energy stores decline, energy is conserved by lowering Tb proportionally during sleep or by increasing the daily duration of sleep. © 1995.</t>
  </si>
  <si>
    <t>Body temperature; Hibernation; Light; Melatonin; Metabolism; Sleep; Torpor</t>
  </si>
  <si>
    <t>melatonin; animal experiment; bat; circadian rhythm; conference paper; controlled study; energy expenditure; nonhuman; pigeon; priority journal; sleep; thermoregulation; Animal; Body Temperature Regulation; Energy Metabolism; Hibernation; Human; Phylogeny; Sleep</t>
  </si>
  <si>
    <t>Berger, R.J.; Sinsheimer Laboratories, Department of Biology, University of California, Santa Cruz, CA 95064, United States; email: berger@biology.ucsc.edu</t>
  </si>
  <si>
    <t>BBRED</t>
  </si>
  <si>
    <t>2-s2.0-0029070716</t>
  </si>
  <si>
    <t>Brainard G.C., Sliney D., Hanifin J.P., Glickman G., Byrne B., Greeson J.M., Jasser S., Gerner E., Rollag M.D.</t>
  </si>
  <si>
    <t>7003540124;7005443783;7102742786;7003492763;8336699800;6603018311;56633292700;8336699900;7004476998;</t>
  </si>
  <si>
    <t>Sensitivity of the human circadian system to short-wavelength (420-nm) light</t>
  </si>
  <si>
    <t>10.1177/0748730408323089</t>
  </si>
  <si>
    <t>https://www.scopus.com/inward/record.uri?eid=2-s2.0-51849146719&amp;doi=10.1177%2f0748730408323089&amp;partnerID=40&amp;md5=b2946f87e983fc0852acc33c393fd8f1</t>
  </si>
  <si>
    <t>Department of Neurology, Thomas Jefferson University, Philadelphia, PA, United States; Laser/Optical Radiation Program, US Army Center for Health Promotion and Preventive Medicine, Aberdeen Proving Ground, MD, United States; Department of Neurology, Thomas Jefferson University, 1025 Walnut Street, Philadelphia, PA 19107, United States; 406 Streamside Drive, Fallston, MD 21047-2806, United States; Department of Psychology, University of California, San Diego, 9500 Gilman Drive, San Diego, CA 92093-0109, United States; Duke Integrative Medicine, Duke University Medical Center, DUMC Box 102904, Durham, NC 27710, United States; University of Pennsylvania, Department of Psychiatry, 3535 Market Street, Philadelphia, PA 19104, United States</t>
  </si>
  <si>
    <t>Brainard, G.C., Department of Neurology, Thomas Jefferson University, Philadelphia, PA, United States, Department of Neurology, Thomas Jefferson University, 1025 Walnut Street, Philadelphia, PA 19107, United States; Sliney, D., Laser/Optical Radiation Program, US Army Center for Health Promotion and Preventive Medicine, Aberdeen Proving Ground, MD, United States, 406 Streamside Drive, Fallston, MD 21047-2806, United States; Hanifin, J.P., Department of Neurology, Thomas Jefferson University, Philadelphia, PA, United States; Glickman, G., Department of Neurology, Thomas Jefferson University, Philadelphia, PA, United States, Department of Psychology, University of California, San Diego, 9500 Gilman Drive, San Diego, CA 92093-0109, United States; Byrne, B., Department of Neurology, Thomas Jefferson University, Philadelphia, PA, United States; Greeson, J.M., Department of Neurology, Thomas Jefferson University, Philadelphia, PA, United States, Duke Integrative Medicine, Duke University Medical Center, DUMC Box 102904, Durham, NC 27710, United States; Jasser, S., Department of Neurology, Thomas Jefferson University, Philadelphia, PA, United States, University of Pennsylvania, Department of Psychiatry, 3535 Market Street, Philadelphia, PA 19104, United States; Gerner, E., Department of Neurology, Thomas Jefferson University, Philadelphia, PA, United States; Rollag, M.D., Department of Neurology, Thomas Jefferson University, Philadelphia, PA, United States</t>
  </si>
  <si>
    <t>The circadian and neurobehavioral effects of light are primarily mediated by a retinal ganglion cell photoreceptor in the mammalian eye containing the photopigment melanopsin. Nine action spectrum studies using rodents, monkeys, and humans for these responses indicate peak sensitivities in the blue region of the visible spectrum ranging from 459 to 484 nm, with some disagreement in short-wavelength sensitivity of the spectrum. The aim of this work was to quantify the sensitivity of human volunteers to monochromatic 420-nm light for plasma melatonin suppression. Adult female (n = 14) and male (n = 12) subjects participated in 2 studies, each employing a within-subjects design. In a fluence-response study, subjects (n = 8) were tested with 8 light irradiances at 420 nm ranging over a 4-log unit photon density range of 1010 to 1014 photons/cm2/sec and 1 dark exposure control night. In the other study, subjects (n = 18) completed an experiment comparing melatonin suppression with equal photon doses (1.21 × 1013 photons/cm2/sec) of 420 nm and 460 nm monochromatic light and a dark exposure control night. The first study demonstrated a clear fluence-response relationship between 420-nm light and melatonin suppression (p &amp;lt; 0.001) with a half-saturation constant of 2.74 × 1011 photons/cm 2/sec. The second study showed that 460-nm light is significantly stronger than 420-nm light for suppressing melatonin (p &amp;lt; 0.04). Together, the results clarify the visible short-wavelength sensitivity of the human melatonin suppression action spectrum. This basic physiological finding may be useful for optimizing lighting for therapeutic and other applications. © 2008 Sage Publications.</t>
  </si>
  <si>
    <t>Action spectrum; Circadian; Light; Melatonin; Neuroendocrine; Photoreception; Pineal gland; Wavelength</t>
  </si>
  <si>
    <t>melatonin; adult; article; circadian rhythm; density; female; hormone inhibition; human; human experiment; light irradiance; male; night; normal human; photon; photoreceptor; photostimulation; physiology; priority journal; quantitative analysis; sensitivity analysis; spectral sensitivity; volunteer; Adult; Circadian Rhythm; Female; Humans; Light; Male; Melatonin; Models, Biological; Neurosecretory Systems; Photons; Pineal Gland; Retinal Ganglion Cells; Vision, Ocular; Mammalia; Rodentia</t>
  </si>
  <si>
    <t>Brainard, G. C.; Department of Neurology, Thomas Jefferson University, 1025 Walnut Street, Philadelphia, PA 19107, United States; email: george.brainard@jefferson.edu</t>
  </si>
  <si>
    <t>2-s2.0-51849146719</t>
  </si>
  <si>
    <t>Musshoff U., Riewenherm D., Berger E., Fauteck J.-D., Speckmann E.-J.</t>
  </si>
  <si>
    <t>7003980019;6504071404;7202374177;6603152555;7103260830;</t>
  </si>
  <si>
    <t>Melatonin receptors in rat hippocampus: Molecular and functional investigations</t>
  </si>
  <si>
    <t>Hippocampus</t>
  </si>
  <si>
    <t>10.1002/hipo.1105</t>
  </si>
  <si>
    <t>https://www.scopus.com/inward/record.uri?eid=2-s2.0-0036224536&amp;doi=10.1002%2fhipo.1105&amp;partnerID=40&amp;md5=ea4ef4ea71dd2d7aa3baf8fed90723f7</t>
  </si>
  <si>
    <t>Institute of Physiology, University of Münster, Münster, Germany; FIS International, Kalletal, Germany; Institut für Physiologie, Robert-Koch-Str. 27a, 48149 Münster, Germany</t>
  </si>
  <si>
    <t>Musshoff, U., Institute of Physiology, University of Münster, Münster, Germany, Institut für Physiologie, Robert-Koch-Str. 27a, 48149 Münster, Germany; Riewenherm, D., Institute of Physiology, University of Münster, Münster, Germany; Berger, E., Institute of Physiology, University of Münster, Münster, Germany; Fauteck, J.-D., FIS International, Kalletal, Germany; Speckmann, E.-J., Institute of Physiology, University of Münster, Münster, Germany</t>
  </si>
  <si>
    <t>Since binding sites for melatonin have been found in the hippocampus of several mammals, it has been suggested that the pineal hormone melatonin is able to modulate neuronal functions of hippocampal cells. In order to get more insight into the role of melatonin for the functions of hippocampal cells, the following experiments were performed: male rats, maintained under a 12/12-h light-dark cycle, were sacrificed by decapitation at zeitgeber times (h) ZT2, ZT8, and ZT15 (ZT0 = lights on); for experiment 1, gene expression for melatonin receptors was detected in the hippocampus and in hippocampal subfields by means of the RT-PCR technique; for experiment 2, electrophysiological and pharmacological properties of melatonin receptors heterologously expressed in Xenopus oocytes after injection of mRNA from the hippocampus were analyzed by means of voltage clamp technique; and for experiment 3, effects of melatonin on the spontaneous firing rate of action potentials in the CA1 regions of hippocampal slices were analyzed by means of extracellular recordings. The RT-PCR data revealed that transcripts for both the MT1 and MT2 melatonin receptors are present in the dentate gyrus, CA3, and CA1 regions, and the subiculum of the hippocampus. Injection of mRNA from rat hippocampus into the Xenopus oocytes led to the functional reconstitution of melatonin-sensitive receptors, which activates calcium-dependent chloride inward currents. The melatonin responses were abolished by simultaneous administration of the antagonists 2-phenylmelatonin and luzindole, and were unaffected by the MT2 antagonist 4-phenyl-2-propionamidotetralin. Bath-applied melatonin (1 μmol/l) enhances the firing rate of neurons in the CA1 region. The effect was small in experiments performed at ZT8 (&amp;lt;2 times the initial level) and large in experiments performed at ZT15 (&amp;gt;6 times). The changes of neuronal firing rate induced by melatonin were completely suppressed with simultaneous administration of the melatonin receptor antagonist luzindole (10 μmol/l). The results indicate that melatonin may play an important role in modulating neuronal excitability in the hippocampus. © 2002 Wiley-Liss, Inc.</t>
  </si>
  <si>
    <t>Diurnal rhythm; Hippocampus slice; Melatonin; MT1 receptor; MT2 receptor; Xenopus oocyte</t>
  </si>
  <si>
    <t>calcium; chloride; luzindole; melatonin; melatonin derivative; melatonin receptor; messenger RNA; pineal body hormone; tetralin derivative; action potential; animal cell; animal experiment; animal tissue; article; binding site; brain function; brain nerve cell; brain slice; cell function; chloride current; controlled study; decapitation; dentate gyrus; electrophysiology; gene expression; genetic transcription; hippocampus; hormone sensitivity; injection; light dark cycle; male; mammal; modulation; molecular biology; nerve cell excitability; nonhuman; oocyte; pineal body; priority journal; protein expression; rat; reverse transcription polymerase chain reaction; subiculum; voltage clamp; Xenopus; Animals; Circadian Rhythm; Electrophysiology; Hippocampus; Male; Melatonin; Membrane Potentials; Oocytes; Organ Culture Techniques; Rats; Rats, Wistar; Receptors, Cell Surface; Receptors, Cytoplasmic and Nuclear; Receptors, Melatonin; Reverse Transcriptase Polymerase Chain Reaction; RNA, Messenger; Tetrahydronaphthalenes; Tryptamines; Xenopus</t>
  </si>
  <si>
    <t>2-phenylmelatonin; 4-phenyl-2-propionamidotetraline; 5-methoxycarbonylamino-N-acetyltryptamine; luzindole, 117946-91-5; Melatonin, 73-31-4; Receptors, Cell Surface; Receptors, Cytoplasmic and Nuclear; Receptors, Melatonin; RNA, Messenger; Tetrahydronaphthalenes; Tryptamines</t>
  </si>
  <si>
    <t>Musshoff, U.; Institut für Physiologie, University of Münster, Robert-Koch-Str. 27a, 48149 Münster, Germany; email: mushoff@uni-muenster.de</t>
  </si>
  <si>
    <t>HIPPE</t>
  </si>
  <si>
    <t>2-s2.0-0036224536</t>
  </si>
  <si>
    <t>Reiter R.J.</t>
  </si>
  <si>
    <t>7402574751;</t>
  </si>
  <si>
    <t>Static and extremely low frequency electromagnetic field exposure: Reported effects on the circadian production of melatonin</t>
  </si>
  <si>
    <t>Journal of Cellular Biochemistry</t>
  </si>
  <si>
    <t>10.1002/jcb.2400510403</t>
  </si>
  <si>
    <t>https://www.scopus.com/inward/record.uri?eid=2-s2.0-0027464856&amp;doi=10.1002%2fjcb.2400510403&amp;partnerID=40&amp;md5=673dc48d405cf3bc46c387abd2bead59</t>
  </si>
  <si>
    <t>Department of Cellular and Structural Biology, University of Texas Health Science Center at San Antonio, San Antonio, Texas, 78284-7762, United States</t>
  </si>
  <si>
    <t>Reiter, R.J., Department of Cellular and Structural Biology, University of Texas Health Science Center at San Antonio, San Antonio, Texas, 78284-7762, United States</t>
  </si>
  <si>
    <t>The circadian rhythm of melatonin production (high melatonin levels at night and low during the day) in the mammalian pineal gland is modified by visible portions of the electromagnetic spectrum, i.e., light, and reportedly by extremely low frequency (ELF) electromagnetic fields as well as by static magnetic field exposure. Both light and non‐visible electromagnetic field exposure at night depress the conversion of serotonin (5HT) to melatonin within the pineal gland. Several reports over the last decade showed that the chronic exposure of rats to a 60 Hz electric field, over a range of field strengths, severely attenuated the nighttime rise in pineal melatonin production; however, more recent studies have not confirmed this initial observation. Sinusoidal magnetic field exposure also has been shown to interfere with the nocturnal melatonin forming ability of the pineal gland although the number of studies using these field exposures is small. On the other hand, static magnetic fields have been repeatedly shown to perturb the circadian melatonin rhythm. The field strengths in these studies were almost always in the geomagnetic range (0.2 to 0.7 Gauss or 20 to 70 μtesla) and most often the experimental animals were subjected either to a partial rotation or to a total inversion of the horizontal component of the geomagnetic field. These experiments showed that several parameters in the indole cascade in the pineal gland are modified by these field exposures; thus, pineal cyclic AMP levels, N‐acetyltransferase (NAT) activity (the rate limiting enzyme in pineal melatonin production), hydroxyindole‐O‐methyltransferase (HIOMT) activity (the melatonin forming enzyme), and pineal and blood melatonin concentrations were depressed in various studies. Likewise, increases in pineal levels of 5HT and 5‐hydroxyindole acetic acid (5HIAA) were also seen in these glands; these increases are consistent with a depressed melatonin synthesis. The mechanisms whereby non‐visible electromagnetic fields influence the melatonin forming ability of the pineal gland remain unknown; however, the retinas in particular have been theorized to serve as magnetoreceptors with the altered melatonin cycle being a consequence of a disturbance in the neural biological clock, i.e., the suprachiasmatic nuclei (SCN) of the hypothalamus, which generates the circadian melatonin rhythm. The disturbances in pineal melatonin production induced by either light exposure or non‐visible electromagnetic field exposure at night appear to be the same but whether the underlying mechanisms are similar remains unknown. Copyright © 1993 Wiley‐Liss, Inc., A Wiley Company</t>
  </si>
  <si>
    <t>light and pineal function; mammalian pineal gland; nocturnal suppression of melatonin; serotonin metabolism; sinusoidal electric and magnetic field exposure; static magnetic field exposure</t>
  </si>
  <si>
    <t>melatonin; circadian rhythm; electromagnetic field; light; magnetic field; mammal; nonhuman; pineal body; priority journal; review; Acetylserotonin N-Methyltransferase; Animal; Arylamine N-Acetyltransferase; Autonomic Fibers, Postganglionic; Circadian Rhythm; Electromagnetic Fields; Enzyme Induction; Human; Male; Mammals; Melatonin; Models, Biological; Neurotransmitters; Pineal Gland; Rats; Secretory Rate; Suprachiasmatic Nucleus</t>
  </si>
  <si>
    <t>melatonin, 73-31-4; Acetylserotonin N-Methyltransferase, EC 2.1.1.4; Arylamine N-Acetyltransferase, EC 2.3.1.5; Melatonin, 73-31-4; Neurotransmitters</t>
  </si>
  <si>
    <t>Reiter, R.J.; Department of Cellular and Structural Biology, University of Texas Health Science Center at San Antonio, San Antonio, Texas, 78284-7762, United States</t>
  </si>
  <si>
    <t>J. Cell. Biochem.</t>
  </si>
  <si>
    <t>2-s2.0-0027464856</t>
  </si>
  <si>
    <t>Burgess H.J., Fogg L.F.</t>
  </si>
  <si>
    <t>35619659300;7003418034;</t>
  </si>
  <si>
    <t>Individual differences in the amount and timing of salivary melatonin secretion</t>
  </si>
  <si>
    <t xml:space="preserve"> e3055</t>
  </si>
  <si>
    <t>10.1371/journal.pone.0003055</t>
  </si>
  <si>
    <t>https://www.scopus.com/inward/record.uri?eid=2-s2.0-52449086104&amp;doi=10.1371%2fjournal.pone.0003055&amp;partnerID=40&amp;md5=a820e66512089ea8efb0825d169582e1</t>
  </si>
  <si>
    <t>Biological Rhythms Research Laboratory, Department of Behavioral Sciences, Rush University Medical Center, Chicago, IL, United States</t>
  </si>
  <si>
    <t>Burgess, H.J., Biological Rhythms Research Laboratory, Department of Behavioral Sciences, Rush University Medical Center, Chicago, IL, United States; Fogg, L.F., Biological Rhythms Research Laboratory, Department of Behavioral Sciences, Rush University Medical Center, Chicago, IL, United States</t>
  </si>
  <si>
    <t>Background: The aim of this study was to examine individual differences in a large sample of complete melatonin profiles not suppressed by light and search for possible associations between the amount and timing of melatonin secretion and a multitude of lifestyle variables. The melatonin profiles were derived from saliva samples collected every 30 minutes in dim light from 85 healthy women and 85 healthy men aged 18-45 years. There was a large individual variability in the amount of melatonin secreted with peak values ranging from 2 to 84 pg/ml. The onset of melatonin secretion ranged from 18:13 to 00:26 hours. The use of hormonal birth control, reduced levels of employment, a smaller number of days on a fixed sleep schedule, increased day length and lower weight were associated with an increased amplitude of melatonin secretion. The use of hormonal birth control, contact lenses, a younger age, and lower ratings of mania and paranoia were associated with a longer duration of melatonin secretion. An earlier occurence of the onset of melatonin secretion was associated with an earlier wake time, more morningness and the absence of a bed partner. Lifestyle and behavioral variables were only able to explain about 15% of the individual variability in the amount of melatonin secretion, which is likely because of a substantial genetic influence on the levels of melatonin secretion. © 2008 Burgess, Fogg.</t>
  </si>
  <si>
    <t>contraceptive agent; melatonin; melatonin; adult; age distribution; article; behavior; contact lens; controlled study; employment status; female; hormonal contraception; hormone release; hormone synthesis; human; human experiment; lifestyle; male; mania; normal human; paranoia; periodicity; salivation; sleep pattern; wakefulness; adolescent; body mass; darkness; kinetics; light; middle aged; race; reference value; saliva; secretion; sleep; socioeconomics; Adolescent; Adult; Body Mass Index; Continental Population Groups; Darkness; Female; Humans; Kinetics; Light; Male; Melatonin; Middle Aged; Reference Values; Saliva; Sleep; Socioeconomic Factors; Wakefulness</t>
  </si>
  <si>
    <t>Burgess, H.J.; Biological Rhythms Research Laboratory, Department of Behavioral Sciences, Rush University Medical Center, Chicago, IL, United States; email: Helen_J_Burgess@rush.edu</t>
  </si>
  <si>
    <t>2-s2.0-52449086104</t>
  </si>
  <si>
    <t xml:space="preserve"> </t>
  </si>
  <si>
    <t>Oh J.H., Yang S.J., Do Y.R.</t>
  </si>
  <si>
    <t>35216284700;55351916100;7103101103;</t>
  </si>
  <si>
    <t>Healthy, natural, efficient and tunable lighting: Four-package white LEDs for optimizing the circadian effect, color quality and vision performance</t>
  </si>
  <si>
    <t>Light: Science and Applications</t>
  </si>
  <si>
    <t xml:space="preserve"> e141</t>
  </si>
  <si>
    <t>e141</t>
  </si>
  <si>
    <t xml:space="preserve">Degradation of melatonin by UV, UV/H2O2, Fe2+/H2O2 and UV/Fe2+/H2O2 processes. </t>
  </si>
  <si>
    <t>https://www.scopus.com/inward/record.uri?eid=2-s2.0-84928993880&amp;doi=10.1038%2flsa.2014.22&amp;partnerID=40&amp;md5=a982d10f593f71967d271788357a9030</t>
  </si>
  <si>
    <t>Department of Chemistry, Kookmin University, Seoul, 136-702, South Korea</t>
  </si>
  <si>
    <t>Oh, J.H., Department of Chemistry, Kookmin University, Seoul, 136-702, South Korea; Yang, S.J., Department of Chemistry, Kookmin University, Seoul, 136-702, South Korea; Do, Y.R., Department of Chemistry, Kookmin University, Seoul, 136-702, South Korea</t>
  </si>
  <si>
    <t>To date, most current reports on the development and optimization of artificial lighting sources have focused on the energy performance levels and limited color qualities of white light-emitting diodes (LEDs). However, these properties are insufficient in terms of representing all performance levels required when adjusting white LEDs for healthy and smart lighting. Here, we introduce essential and advanced figures ofmerit pertaining to circadian performance as well as vision performance and color quality.We compare all possible properties of commercialized artificial lighting, daylight and four-package white LEDs which consist of long-wavelength pass dichroic filter (LPDF)-capped, phosphor-converted red, amber and green LEDs (pc-LEDs) and a blue LED. We show that these tunable four-package white LEDs produce a tunable circadian effect for melatonin suppression/secretion, a high color quality for color perception/reproduction, high efficiency for energy savings and tunable figures of merit for the smart LED lighting market. © 2014 CIOMP. All rights reserved circadian effect.</t>
  </si>
  <si>
    <t>Color quality; Solid-state lighting; Vision performance; White LED</t>
  </si>
  <si>
    <t>Color; Color vision; Energy conservation; Energy efficiency; Lighting; Artificial lighting; Color quality; Energy performance; Performance level; Solid state lighting; Tunable lightings; White LED; White light emitting diodes; Light emitting diodes</t>
  </si>
  <si>
    <t>National Research Foundation of Korea, NRF
Ministry of Science ICT and Future Planning, MSIP: 2011-0017449
National Research Foundation of Korea, NRF</t>
  </si>
  <si>
    <t>This work was supported by the National Research Foundation of Korea(NRF) grant funded by the Korea government(MSIP) (No. 2011-0017449).</t>
  </si>
  <si>
    <t>Do, Y.R.; Department of Chemistry, Kookmin UniversitySouth Korea</t>
  </si>
  <si>
    <t>Nature Publishing Group</t>
  </si>
  <si>
    <t>Light Sci. Appl.</t>
  </si>
  <si>
    <t>2-s2.0-84928993880</t>
  </si>
  <si>
    <t>Brainard G.C., Richardson B.A., King T.S., Matthews S.A., Reiter R.J.</t>
  </si>
  <si>
    <t>7003540124;7202396064;25950264800;7201477461;7402574751;</t>
  </si>
  <si>
    <t>The suppression of pineal melatonin content and n-acetyitransferase activity by different light irradiances in the syrian hamster: A dose-response relationship</t>
  </si>
  <si>
    <t>10.1210/endo-113-1-293</t>
  </si>
  <si>
    <t>https://www.scopus.com/inward/record.uri?eid=2-s2.0-0020593982&amp;doi=10.1210%2fendo-113-1-293&amp;partnerID=40&amp;md5=615d1bc16c6ea13acde03c2f965adda3</t>
  </si>
  <si>
    <t>Department of Anatomy, University of Texas Health Science Center at San Antonio, San Antonio, TE, 78284, United States; Department of Anatomy, School of Medicine, American University of the Caribbean, P. O. Box 400, Plymouth, Montserrat</t>
  </si>
  <si>
    <t>Brainard, G.C., Department of Anatomy, University of Texas Health Science Center at San Antonio, San Antonio, TE, 78284, United States; Richardson, B.A., Department of Anatomy, University of Texas Health Science Center at San Antonio, San Antonio, TE, 78284, United States, Department of Anatomy, School of Medicine, American University of the Caribbean, P. O. Box 400, Plymouth, Montserrat; King, T.S., Department of Anatomy, University of Texas Health Science Center at San Antonio, San Antonio, TE, 78284, United States; Matthews, S.A., Department of Anatomy, University of Texas Health Science Center at San Antonio, San Antonio, TE, 78284, United States; Reiter, R.J., Department of Anatomy, University of Texas Health Science Center at San Antonio, San Antonio, TE, 78284, United States</t>
  </si>
  <si>
    <t>The purpose of this study was to test the influence of various irradiances of cool white fluorescent light on the suppression of pineal N-acetyltransferase activity (NAT) and melatonin content in hamsters. Groups of animals were exposed to light irradiances ranging from 0.00–1.86 microwatts (μW)/cm2 for 20 min during the night. Both pineal NAT and melatonin were similarly depressed by the light irradiances in a dose-related manner. The shape of the resultant dose-response curves and the calculated ED50 for NAT (0.066 μW/cm2) and melatonin (0.058 μW/cm2) were remarkably similar. These findings may be relevant to the physiological control of the pineal by natural illumination. (Endocrinology 113: 293, 1983). © 1983 by The Endocrine Society.</t>
  </si>
  <si>
    <t>acyltransferase; melatonin; animal experiment; biological model; central nervous system; dose response; drug response; ecology; endocrine system; light; nonhuman; pineal body; syrian hamster; Acetyltransferases; Animals; Cricetinae; Dose-Response Relationship, Radiation; Male; Mathematics; Melatonin; Mesocricetus; Photic Stimulation; Pineal Gland</t>
  </si>
  <si>
    <t>acyltransferase, 9012-30-0, 9054-54-0; melatonin, 73-31-4; Acetyltransferases, 2.3.1.-; Melatonin, 73-31-4</t>
  </si>
  <si>
    <t>2-s2.0-0020593982</t>
  </si>
  <si>
    <t>West K.E., Jablonski M.R., Warfield B., Cecil K.S., James M., Ayers M.A., Maida J., Bowen C., Sliney D.H., Rollag M.D., Hanifin J.P., Brainard G.C.</t>
  </si>
  <si>
    <t>43761697500;35248292900;43761695900;57197414479;43761169700;43761015000;6602179979;36707205900;7005443783;7004476998;7102742786;7003540124;</t>
  </si>
  <si>
    <t>Blue light from light-emitting diodes elicits a dose-dependent suppression of melatonin in humans</t>
  </si>
  <si>
    <t>10.1152/japplphysiol.01413.2009</t>
  </si>
  <si>
    <t>https://www.scopus.com/inward/record.uri?eid=2-s2.0-79954624257&amp;doi=10.1152%2fjapplphysiol.01413.2009&amp;partnerID=40&amp;md5=16afeb3a92993b2ffa40120d404b03d2</t>
  </si>
  <si>
    <t>Department of Neurology, Thomas Jefferson University, Philadelphia, PA, United States; Habitability and Human Factors Branch, Johnson Space Center, Houston, TX, United States; U.S. Army Environmental Hygiene Agency, Aberdeen Proving Ground, Aberdeen, MD, United States; Dept. of Neurology, Thomas Jefferson Univ., Philadelphia, PA 19107, United States</t>
  </si>
  <si>
    <t>West, K.E., Department of Neurology, Thomas Jefferson University, Philadelphia, PA, United States; Jablonski, M.R., Department of Neurology, Thomas Jefferson University, Philadelphia, PA, United States; Warfield, B., Department of Neurology, Thomas Jefferson University, Philadelphia, PA, United States; Cecil, K.S., Department of Neurology, Thomas Jefferson University, Philadelphia, PA, United States; James, M., Department of Neurology, Thomas Jefferson University, Philadelphia, PA, United States; Ayers, M.A., Department of Neurology, Thomas Jefferson University, Philadelphia, PA, United States; Maida, J., Habitability and Human Factors Branch, Johnson Space Center, Houston, TX, United States; Bowen, C., Habitability and Human Factors Branch, Johnson Space Center, Houston, TX, United States; Sliney, D.H., U.S. Army Environmental Hygiene Agency, Aberdeen Proving Ground, Aberdeen, MD, United States; Rollag, M.D., Department of Neurology, Thomas Jefferson University, Philadelphia, PA, United States; Hanifin, J.P., Department of Neurology, Thomas Jefferson University, Philadelphia, PA, United States; Brainard, G.C., Department of Neurology, Thomas Jefferson University, Philadelphia, PA, United States, Dept. of Neurology, Thomas Jefferson Univ., Philadelphia, PA 19107, United States</t>
  </si>
  <si>
    <t>West KE, Jablonski MR, Warfield B, Cecil KS, James M, Ayers MA, Maida J, Bowen C, Sliney DH, Rollag MD, Hanifin JP, Brainard GC. Blue light from light-emitting diodes elicits a dose-dependent suppression of melatonin in humans. J Appl Physiol 110: 619-626, 2011. First published December 16, 2010; doi:10.1152/japplphysiol.01413.2009.-Light suppresses melatonin in humans, with the strongest response occurring in the short-wavelength portion of the spectrum between 446 and 477 nm that appears blue. Blue monochromatic light has also been shown to be more effective than longer-wavelength light for enhancing alertness. Disturbed circadian rhythms and sleep loss have been described as risk factors for astronauts and NASA ground control workers, as well as civilians. Such disturbances can result in impaired alertness and diminished performance. Prior to exposing subjects to short-wavelength light from light-emitting diodes (LEDs) (peak λ = 469 nm; 1/2 peak bandwidth = 26 nm), the ocular safety exposure to the blue LED light was confirmed by an independent hazard analysis using the American Conference of Governmental Industrial Hygienists exposure limits. Subsequently, a fluence-response curve was developed for plasma melatonin suppression in healthy subjects (n = 8; mean age of 23.9 ± 0.5 years) exposed to a range of irradiances of blue LED light. Subjects with freely reactive pupils were exposed to light between 2:00 and 3:30 AM. Blood samples were collected before and after light exposures and quantified for melatonin. The results demonstrate that increasing irradiances of narrowband blue-appearing light can elicit increasing plasma melatonin suppression in healthy subjects (P &amp;lt; 0.0001). The data were fit to a sigmoidal fluence-response curve (R2 = 0.99; ED50 = 14.19 μW/cm2). A comparison of mean melatonin suppression with 40 μW/cm2 from 4,000 K broadband white fluorescent light, currently used in most general lighting fixtures, suggests that narrow bandwidth blue LED light may be stronger than 4,000 K white fluorescent light for suppressing melatonin. © 2011 by the American Physiological Society.</t>
  </si>
  <si>
    <t>Light-emitting diode; Pineal</t>
  </si>
  <si>
    <t>melatonin; adult; article; blood; circadian rhythm; color; human; illumination; metabolic clearance rate; methodology; photostimulation; physiology; radiation dose; radiation exposure; radiation response; retina; semiconductor; Circadian Rhythm; Color; Dose-Response Relationship, Radiation; Humans; Lighting; Melatonin; Metabolic Clearance Rate; Photic Stimulation; Radiation Dosage; Retina; Semiconductors; Young Adult</t>
  </si>
  <si>
    <t>Brainard, G. C.; Dept. of Neurology, Thomas Jefferson Univ., Philadelphia, PA 19107, United States; email: george.brainard@jefferson.edu</t>
  </si>
  <si>
    <t>2-s2.0-79954624257</t>
  </si>
  <si>
    <t xml:space="preserve">USA </t>
  </si>
  <si>
    <t>Participants weren't taking any 'medications that could interfere with their neurobehavioural physiology or neuroendocrine levels'</t>
  </si>
  <si>
    <t>Ebihara S., Kawamura H.</t>
  </si>
  <si>
    <t>56496474600;57189669247;</t>
  </si>
  <si>
    <t>The role of the pineal organ and the suprachiasmatic nucleus in the control of circadian locomotor rhythms in the Java sparrow, Padda oryzivora</t>
  </si>
  <si>
    <t>Journal of Comparative Physiology □ A</t>
  </si>
  <si>
    <t>10.1007/BF01342667</t>
  </si>
  <si>
    <t>https://www.scopus.com/inward/record.uri?eid=2-s2.0-0002326835&amp;doi=10.1007%2fBF01342667&amp;partnerID=40&amp;md5=c0b3b88f33fdd83bb183a8b50fbb2c96</t>
  </si>
  <si>
    <t>Laboratory of Physiological Psychology and Laboratory of Neurophysiology, Mitsubishi-Kasei Institute of Life Sciences, 11 Minamiooya, Machida-shi, Tokyo, 194, Japan</t>
  </si>
  <si>
    <t>Ebihara, S., Laboratory of Physiological Psychology and Laboratory of Neurophysiology, Mitsubishi-Kasei Institute of Life Sciences, 11 Minamiooya, Machida-shi, Tokyo, 194, Japan; Kawamura, H., Laboratory of Physiological Psychology and Laboratory of Neurophysiology, Mitsubishi-Kasei Institute of Life Sciences, 11 Minamiooya, Machida-shi, Tokyo, 194, Japan</t>
  </si>
  <si>
    <t>The roles of the pineal organ and the suprachiasmatic nucleus (SCN) in the control of circadian rhythms of locomotor activity were examined in male Java sparrows (Padda oryzivora). 1. Removal of the pineal organ resulted in (i) no interference with entrainment to a light-dark (LD) cycle with anticipatory activity, (ii) appearance of residual circadian rhythmicity for a while after transfer from an LD cycle to a continuous dim light condition (LL), and (iii) subsequent loss of the circadian locomotor rhythms in prolonged LL (Fig. 1). 2. Birds with bilateral SCN lesions showed diurnal rhythms with anticipatory activity in LD cycles, but did not show any circadian rhythms in LL (Fig. 2). Unilateral lesions of the SCN did not lead to loss of circadian rhythms in LL. The length of the circadian period (τ), however, changed for about a month. 3. Continuous administration of melatonin induced suppression of the circadian activity rhythms and reduced total amount of locomotor activity in LL (Fig. 3). These results suggest that in the Java sparrow the circadian rhythms of locomotor activity are regulated by a pineal-suprachiasmatic complex. © 1981 Springer-Verlag.</t>
  </si>
  <si>
    <t>Ebihara, S.; Laboratory of Physiological Psychology and Laboratory of Neurophysiology, Mitsubishi-Kasei Institute of Life Sciences, 11 Minamiooya, Machida-shi, Tokyo, 194, Japan</t>
  </si>
  <si>
    <t>JCPAD</t>
  </si>
  <si>
    <t>J. Comp. Physiol.</t>
  </si>
  <si>
    <t>2-s2.0-0002326835</t>
  </si>
  <si>
    <t>A (sparrows)</t>
  </si>
  <si>
    <t>Hoffmann K.</t>
  </si>
  <si>
    <t>57205355994;</t>
  </si>
  <si>
    <t>Photoperiod, Pineal, Melatonin and Reproduction in Hamsters</t>
  </si>
  <si>
    <t>Progress in Brain Research</t>
  </si>
  <si>
    <t>C</t>
  </si>
  <si>
    <t>10.1016/S0079-6123(08)62946-5</t>
  </si>
  <si>
    <t>https://www.scopus.com/inward/record.uri?eid=2-s2.0-0018625897&amp;doi=10.1016%2fS0079-6123%2808%2962946-5&amp;partnerID=40&amp;md5=ec529ae249c4343ca82bc077cedad877</t>
  </si>
  <si>
    <t>Max-Planck-Institute für Verhaltensphysiologie, 8131 Andechs (F.R.G.), Germany</t>
  </si>
  <si>
    <t>Hoffmann, K., Max-Planck-Institute für Verhaltensphysiologie, 8131 Andechs (F.R.G.), Germany</t>
  </si>
  <si>
    <t>Many mammalian species show a marked annual cycle of gonadal and other functions. In a number of cases it has been shown that the photoperiod, i.e., the length of the daily light cycle and its changes, are involved in the regulation of this cycle. In spring and summer breeders short photoperiods lead to gonadal regression, and long photoperiods stimulate recrudescence, while the opposite may hold for autumn and winter breeders. The photoperiod may also regulate sexual development towards puberty. In two rodent species it has been shown that the mechanism underlying photoperiodic time measurement is a circadian rhythm of photosensitivity. Only one hour of light per day may bring about effects corresponding to those of long or short photoperiods, depending on the phase of the photosensitive cycle with which light coincides. In mammals the photoperiodic signals are perceived by the retina and conveyed to the brain by the retinohypothalamic projection to the suprachiasmatic nuclei. Intact suprachiasmatic nuclei are essential for the effects of short photoperiods. This may be due to the participation of these nuclei in the regulation of circadian rhythms. The pineal has been shown to participate in the transduction of photoperiodic effects of short photoperiods leading to regression and also of long photoperiods stimulating recrudescence. The latter effect is not only a suppression of antigonadotrophic effects from the pineal, but a positive stimulation. The exact role of melatonin in the photoperiodic mechanism and its site of action are still unclear. Strong effects of melatonin application have been found in photoperiodic mammals. Recent experiments suggest that not only the amount of melatonin, but its pattern of synthesis and release may be important in the conveyance of photoperiodic effects. No support for the assumption that the site of action of melatonin is the pineal itself has been found in experiments with pinealectomized animals. © 1979, Elsevier/North-Holland Biomedical Press.</t>
  </si>
  <si>
    <t>melatonin; animal; article; circadian rhythm; hamster; histology; light; male; organ weight; physiology; pineal body; reproduction; season; testis; time; Animal; Circadian Rhythm; Hamsters; Light; Male; Melatonin; Organ Weight; Pineal Gland; Reproduction; Seasons; Testis; Time Factors</t>
  </si>
  <si>
    <t>Hoffmann, K.; Max-Planck-Institute für Verhaltensphysiologie, 8131 Andechs (F.R.G.), Germany</t>
  </si>
  <si>
    <t>Prog. Brain Res.</t>
  </si>
  <si>
    <t>2-s2.0-0018625897</t>
  </si>
  <si>
    <t>Schwartzbaum J., Ahlbom A., Feychting M.</t>
  </si>
  <si>
    <t>7004348822;7004338224;7004562617;</t>
  </si>
  <si>
    <t>Cohort study of cancer risk among male and female shift workers</t>
  </si>
  <si>
    <t>Scandinavian Journal of Work, Environment and Health</t>
  </si>
  <si>
    <t>10.5271/sjweh.1150</t>
  </si>
  <si>
    <t>https://www.scopus.com/inward/record.uri?eid=2-s2.0-36549015188&amp;doi=10.5271%2fsjweh.1150&amp;partnerID=40&amp;md5=b5fecb1f86353a0285e62335ba4cac79</t>
  </si>
  <si>
    <t>Division of Epidemiology, School of Public Health, Ohio State University, 320 W. Tenth Ave, Columbus, OH 43210, United States; Division of Epidemiology, Institute for Environmental Medicine, Karolinska Institutet, Stockholm, Sweden; Comprehensive Cancer Center, Ohio State University, Columbus, OH, United States</t>
  </si>
  <si>
    <t>Schwartzbaum, J., Division of Epidemiology, School of Public Health, Ohio State University, 320 W. Tenth Ave, Columbus, OH 43210, United States, Division of Epidemiology, Institute for Environmental Medicine, Karolinska Institutet, Stockholm, Sweden, Comprehensive Cancer Center, Ohio State University, Columbus, OH, United States; Ahlbom, A., Division of Epidemiology, Institute for Environmental Medicine, Karolinska Institutet, Stockholm, Sweden; Feychting, M., Division of Epidemiology, Institute for Environmental Medicine, Karolinska Institutet, Stockholm, Sweden</t>
  </si>
  <si>
    <t>Objectives: Melatonin, a hormone that inhibits experimentally induced cancers, is suppressed by nighttime exposure to light so that nighttime shift workers may be at an increased risk of cancer. Previous studies of shift workers found an increased risk of breast cancer among women and suggested a possible increased risk of colon cancer among women and prostate cancer. The present study was conducted to see whether these previous findings could be confirmed and whether shift workers are at elevated risk for cancer at additional sites. Methods: Altogether 2 102 126 male and 1 148 661 female workers were identified who worked in both 1960 and 1970. Their jobs were classified according to the percentage of shift workers, and they were followed from 171 through 1989 or until they were diagnosed with cancer or died. Standardized incidence ratios (SIR) were used to compare the adjusted cancer incidence rates for shift workers with those for nonshift workers. Results: Cancer rates were not elevated for the male shift workers [all sites combined: N=6524 cases among shift workers, SIR 1.02, 95% confidence interval (95% CI) 1.00-1.05; prostate: N=1319, SIR 1.04, 95% CI 0.99-1.10] or for the female shift workers (all sites combined: N=268, SIR 1.00, 95% CI 0.89-1.13; breast: N=70 cases, SIR 0.94, 95% CI 0.74-1.18). Conclusions: No evidence was found for an association between shift work and breast or prostate cancer, or all cancer sites combined among shift workers.</t>
  </si>
  <si>
    <t>Cancer; Melatonin</t>
  </si>
  <si>
    <t>cancer; cohort analysis; health risk; mental health; occupational exposure; womens health; adult; article; breast cancer; cancer incidence; cancer risk; cohort analysis; confidence interval; death; female; follow up; human; major clinical study; male; night work; occupational exposure; occupational health; priority journal; prostate cancer; sex ratio; shift worker; standardization</t>
  </si>
  <si>
    <t>Schwartzbaum, J.; Division of Epidemiology, School of Public Health, Ohio State University, 320 W. Tenth Ave, Columbus, OH 43210, United States; email: schwartzbaum.1@osu.edu</t>
  </si>
  <si>
    <t>Finnish Institute of Occupational Health</t>
  </si>
  <si>
    <t>SWEHD</t>
  </si>
  <si>
    <t>Scand. J. Work Environ. Health</t>
  </si>
  <si>
    <t>2-s2.0-36549015188</t>
  </si>
  <si>
    <t>T (shift work and cancer)</t>
  </si>
  <si>
    <t>Accessed online</t>
  </si>
  <si>
    <t>Feychting M., Österlund B., Ahlbom A.</t>
  </si>
  <si>
    <t>7004562617;6602468357;7004338224;</t>
  </si>
  <si>
    <t>Reduced cancer incidence among the blind</t>
  </si>
  <si>
    <t>10.1097/00001648-199809000-00004</t>
  </si>
  <si>
    <t>https://www.scopus.com/inward/record.uri?eid=2-s2.0-0031842090&amp;doi=10.1097%2f00001648-199809000-00004&amp;partnerID=40&amp;md5=bf2b95d2dbe5ee0330170523262a9779</t>
  </si>
  <si>
    <t>Institute of Environmental Medicine, Karolinska Institutet, Stockholm, Sweden; Institute of Environmental Medicine, Karolinska Institutet, Box 210, S-171 77 Stockholm, Sweden</t>
  </si>
  <si>
    <t>Feychting, M., Institute of Environmental Medicine, Karolinska Institutet, Stockholm, Sweden, Institute of Environmental Medicine, Karolinska Institutet, Box 210, S-171 77 Stockholm, Sweden; Österlund, B., Institute of Environmental Medicine, Karolinska Institutet, Stockholm, Sweden; Ahlbom, A., Institute of Environmental Medicine, Karolinska Institutet, Stockholm, Sweden</t>
  </si>
  <si>
    <t>Melatonin is a hormone primarily produced by the pineal gland at night and is suppressed by exposure to light. Experimental studies have indicated that melatonin may protect against cancer development. In the majority of totally blind people, melatonin is never suppressed by light exposure. The aim of this study was to test the hypothesis that blind people have a decreased cancer incidence, and that this effect is more pronounced in the totally blind than in the severely visually impaired. We identified a cohort of 1,567 totally blind and 13,292 severely visually impaired subjects and obtained information about cancer incidence from the Swedish Cancer Registry. We calculated standardized incidence ratios (SIRs) based on the number of person-years and incidence rates specific for national age, sex, and calendar year. Totally blind people had a lower incidence of all cancers combined [SIR = 0.69; 95% confidence interval (CI) = 0.59-0.82]. The risk reduction was observed in both men and women and was equally pronounced in hormone- dependent tumors as in other types of cancer. In the severely visually impaired, SIR was 0.95 (95% CI = 0.91-1.00). The findings support the hypothesis that blind people have a lower cancer incidence, although other explanations than the higher melatonin exposure must also be considered.</t>
  </si>
  <si>
    <t>Blindness; Cancer; Melatonin; Visual impairment</t>
  </si>
  <si>
    <t>melatonin; adult; aged; article; blindness; cancer incidence; female; human; human cell; human tissue; hypothesis; light exposure; major clinical study; male; priority journal; risk assessment; visual impairment</t>
  </si>
  <si>
    <t>Feychting, M.; Institute of Environmental Medicine, Karolinska Instituter, Box 210, S-171 77 Stockholm, Sweden</t>
  </si>
  <si>
    <t>Lippincott Williams and Wilkins</t>
  </si>
  <si>
    <t>2-s2.0-0031842090</t>
  </si>
  <si>
    <t>T (cancer incidence in the blind)</t>
  </si>
  <si>
    <t>Von Gall C., Duffield G.E., Hastings M.H., Kopp M.D.A., Dehghani F., Korf H.-W., Stehle J.H.</t>
  </si>
  <si>
    <t>6603424010;6701530908;35482382900;7101946319;6603954871;7006341661;7004337412;</t>
  </si>
  <si>
    <t>CREB in the mouse SCN: A molecular interface coding the phase-adjusting stimuli light, glutamate, PACAP, and melatonin for clockwork access</t>
  </si>
  <si>
    <t>https://www.scopus.com/inward/record.uri?eid=2-s2.0-0032535338&amp;partnerID=40&amp;md5=55194e58f0c428e0cb870699f12f7ee5</t>
  </si>
  <si>
    <t>Anatomisches Institut II, Johann Wolfgang Goethe-Univ., D-60590 Frankfurt, Germany; Department of Anatomy, University of Cambridge, Cambridge CB2 3DY, United Kingdom; Max-Planck-lnstitut F. P., W. G. Kerckhoff-Institut, D-61231 Bad Nauheim, Germany; Anatomisches Institut II, Johann Wolfgang Goethe-Univ., Theodor-Stern-Kai 7, D-60590 Frankfurt, Germany</t>
  </si>
  <si>
    <t>Von Gall, C., Anatomisches Institut II, Johann Wolfgang Goethe-Univ., D-60590 Frankfurt, Germany; Duffield, G.E., Department of Anatomy, University of Cambridge, Cambridge CB2 3DY, United Kingdom; Hastings, M.H., Max-Planck-lnstitut F. P., W. G. Kerckhoff-Institut, D-61231 Bad Nauheim, Germany; Kopp, M.D.A., Anatomisches Institut II, Johann Wolfgang Goethe-Univ., Theodor-Stern-Kai 7, D-60590 Frankfurt, Germany; Dehghani, F., Anatomisches Institut II, Johann Wolfgang Goethe-Univ., D-60590 Frankfurt, Germany; Korf, H.-W., Department of Anatomy, University of Cambridge, Cambridge CB2 3DY, United Kingdom; Stehle, J.H., Anatomisches Institut II, Johann Wolfgang Goethe-Univ., Theodor-Stern-Kai 7, D-60590 Frankfurt, Germany</t>
  </si>
  <si>
    <t>The suprachiasmatic nucleus (SCN) is a central pacemaker in mammals, driving many endogenous circadian rhythms. An important pacemaker target is the regulation of a hormonal message for darkness, the circadian rhythm in melatonin synthesis. The endogenous clock within the SCN is synchronized to environmental light/dark cycles by photic information conveyed via the retinohypothalamic tract (RHT) and by the nocturnal melatonin signal that acts within a feedback loop. We investigated how melatonin intersects with the temporally gated resetting actions of two RHT transmitters, pituitary adenylate cyclase-activating polypeptide (PACAP) and glutamate. We analyzed immunocytochemically the inducible phosphorylation of the transcription factor Ca2+/cAMP response element-binding protein (CREB) in the SCN of a melatonin-proficient (C3H) and a melatonin-deficient (C57BL) mouse strain. In vivo, light-induced phase shifts in locomotor activity were consistently accompanied by CREB phosphorylation in the SCN of both strains. However, in the middle of subjective nighttime, light induced larger phase delays in C57BL than in C3H mice. In vitro, PACAP and glutamate induced CREB phosphorylation in the SCN of both mouse strains, with PACAP being more effective during late subjective daytime and glutamate being more effective during subjective nighttime. Melatonin suppressed PACAP- but not glutamate- induced phosphorylation of CREB. The distinct temporal domains during which glutamate and PACAP induce CREB phosphorylation imply that during the light/dark transition the SCN switches sensitivity between these two RHT transmitters. Because these temporal domains are not different between C3H and C57BL mice, the sensitivity windows are set independently of the rhythmic melatonin signal.</t>
  </si>
  <si>
    <t>Brain slice; Circadian; CREB (Ca2+/cAMP response element-binding protein); Glutamate; Melatonin; Mice; PACAP (pituitary adenylate cyclase-activating polypeptide); Phase shifts; Suprachiasmatic nucleus</t>
  </si>
  <si>
    <t>calcium ion; cyclic AMP responsive element binding protein; glutamic acid; hypophysis adenylate cyclase activating polypeptide; melatonin; animal cell; animal experiment; article; brain slice; circadian rhythm; controlled study; feedback system; hormonal regulation; immunocytochemistry; light; locomotion; mouse; neurotransmission; nonhuman; priority journal; suprachiasmatic nucleus; Animals; Biological Clocks; Cyclic AMP Response Element-Binding Protein; Glutamic Acid; Light; Male; Melatonin; Mice; Mice, Inbred C3H; Mice, Inbred C57BL; Motor Activity; Neuropeptides; Phosphorylation; Photic Stimulation; Pituitary Adenylate Cyclase-Activating Polypeptide; Suprachiasmatic Nucleus</t>
  </si>
  <si>
    <t>Adcyap1 protein, mouse; Cyclic AMP Response Element-Binding Protein; Glutamic Acid, 56-86-0; Melatonin, 73-31-4; Neuropeptides; Pituitary Adenylate Cyclase-Activating Polypeptide</t>
  </si>
  <si>
    <t>Stehle, J.H.; Dr. Senckenbergische Anatomie, Anatomisches Institut II, Johann Wolfgang Goethe-Universitat, Theodor-Stern-Kai 7, D-60590 Frankfurt, Germany</t>
  </si>
  <si>
    <t>2-s2.0-0032535338</t>
  </si>
  <si>
    <t>Depres-Brummer P., Levi F., Metzger G., Touitou Y.</t>
  </si>
  <si>
    <t>6603367770;7202914622;7006821651;7103005333;</t>
  </si>
  <si>
    <t>Light-induced suppression of the rat circadian system</t>
  </si>
  <si>
    <t>5 37-5</t>
  </si>
  <si>
    <t>R1111</t>
  </si>
  <si>
    <t>R1116</t>
  </si>
  <si>
    <t>https://www.scopus.com/inward/record.uri?eid=2-s2.0-0029009658&amp;partnerID=40&amp;md5=289fe472cc6cb5cdf3e16310c2d6f19a</t>
  </si>
  <si>
    <t>LRBC, Universite Paris XI, Hopital Paul Brousse, 94800 Villejuif, France</t>
  </si>
  <si>
    <t>Depres-Brummer, P., LRBC, Universite Paris XI, Hopital Paul Brousse, 94800 Villejuif, France; Levi, F., LRBC, Universite Paris XI, Hopital Paul Brousse, 94800 Villejuif, France; Metzger, G., LRBC, Universite Paris XI, Hopital Paul Brousse, 94800 Villejuif, France; Touitou, Y., LRBC, Universite Paris XI, Hopital Paul Brousse, 94800 Villejuif, France</t>
  </si>
  <si>
    <t>In a constant environment, circadian rhythms persist with slightly altered period lengths. Results of studies with continuous light exposure are less clear, because of short exposure durations and single-variable monitoring. This study sought to characterize properties of the oscillator(s) controlling the rat's circadian system by monitoring both body temperature and locomotor activity. We observed that prolonged exposure of male Sprague-Dawley rats to continuous light (LL) systematically induced complete suppression of body temperature and locomotor activity circadian rhythms and their replacement by ultradian rhythms. This was preceded by a transient loss of coupling between both functions. Continuous darkness (DD) restored circadian synchronization of temperature and activity circadian rhythms within 1 wk. The absence of circadian rhythms in LL coincided with a mean sixfold decrease in plasma melatonin and a marked dampening but no abolition of its circadian rhythmicity. Restoration of temperature and activity circadian rhythms in DD was associated with normalization of melatonin rhythm. These results demonstrated a transient internal desynchronization of two simultaneously monitored functions in the rat and suggested the existence of two or more circadian oscillators. Such a hypothesis was further strengthened by the observation of a circadian rhythm in melatonin, despite complete suppression of body temperature and locomotor activity rhythms. This rat model should be useful for investigating the physiology of the circadian timing system as well as to identify agents and schedules having specific pharmacological actions on this system.</t>
  </si>
  <si>
    <t>biological clock; body temperature; circadian rhythms; desynchronization; locomotor activity; melatonin; ultradian rhythms</t>
  </si>
  <si>
    <t>melatonin; animal experiment; article; biological rhythm; body temperature; circadian rhythm; controlled study; light; light exposure; locomotion; male; nonhuman; priority journal; rat; ultradian rhythm; Animal; Body Temperature; Circadian Rhythm; Darkness; Light; Male; Melatonin; Motor Activity; Photoperiod; Rats; Rats, Sprague-Dawley; Support, Non-U.S. Gov't</t>
  </si>
  <si>
    <t>Levi, F.; LRBC, Universite Paris XI, Hopital Paul Brousse, 94800 Villejuif, France</t>
  </si>
  <si>
    <t>AM. J. PHYSIOL. REGUL. INTEGR. COMP. PHYSIOL.</t>
  </si>
  <si>
    <t>2-s2.0-0029009658</t>
  </si>
  <si>
    <t>La Morgia C., Ross-Cisneros F.N., Sadun A.A., Hannibal J., Munarini A., Mantovani V., Barboni P., Cantalupo G., Tozer K.R., Sancisi E., Salomao S.R., Moraes M.N., Moraes-Filho M.N., Heegaard S., Milea D., Kjer P., Montagna P., Carelli V.</t>
  </si>
  <si>
    <t>7801365051;6508127888;7006740007;7006477440;6506566689;6701807627;7004674365;6601947217;16310954800;8239140400;7003518936;16316604900;26431079300;7004251127;6701636955;6602358400;35371025800;7005210889;</t>
  </si>
  <si>
    <t>Melanopsin retinal ganglion cells are resistant to neurodegeneration in mitochondrial optic neuropathies</t>
  </si>
  <si>
    <t>Brain</t>
  </si>
  <si>
    <t>10.1093/brain/awq155</t>
  </si>
  <si>
    <t>https://www.scopus.com/inward/record.uri?eid=2-s2.0-77957039148&amp;doi=10.1093%2fbrain%2fawq155&amp;partnerID=40&amp;md5=2c5abafb5e5b2646542c72796449e653</t>
  </si>
  <si>
    <t>Department of Neurological Sciences, University of Bologna, Bologna 40127, Italy; Department of Ophthalmology, Keck School of Medicine, University of Southern California, Los Angeles, CA 90033, United States; Department of Clinical Biochemistry, Bispebjerg Hospital and Rigshopitalet, University of Copenhagen, Copenhagen 2400, Denmark; Biomedical Centre Applied Research CRBA, S.Orsola-Malpighi University Hospital, Bologna 40138, Italy; Department of Neuroscience, University of Parma, Parma 43125, Italy; Department of Ophthalmology, Federal University of São Paulo, UNIFESP, S̃o Paulo 04023-900, Brazil; Department of Neuroscience and Pharmacology, Eye Pathology Section, University of Copenhagen, Copenhagen 2200, Denmark; Copenhagen University Hospital, Glostrup, Copenhagen 2600, Denmark; Department of Ophthalmology, Angers University Hospital, Angers 49033, France</t>
  </si>
  <si>
    <t>La Morgia, C., Department of Neurological Sciences, University of Bologna, Bologna 40127, Italy; Ross-Cisneros, F.N., Department of Ophthalmology, Keck School of Medicine, University of Southern California, Los Angeles, CA 90033, United States; Sadun, A.A., Department of Ophthalmology, Keck School of Medicine, University of Southern California, Los Angeles, CA 90033, United States; Hannibal, J., Department of Clinical Biochemistry, Bispebjerg Hospital and Rigshopitalet, University of Copenhagen, Copenhagen 2400, Denmark; Munarini, A., Biomedical Centre Applied Research CRBA, S.Orsola-Malpighi University Hospital, Bologna 40138, Italy; Mantovani, V., Biomedical Centre Applied Research CRBA, S.Orsola-Malpighi University Hospital, Bologna 40138, Italy; Barboni, P., Department of Neurological Sciences, University of Bologna, Bologna 40127, Italy; Cantalupo, G., Department of Neuroscience, University of Parma, Parma 43125, Italy; Tozer, K.R., Department of Ophthalmology, Keck School of Medicine, University of Southern California, Los Angeles, CA 90033, United States; Sancisi, E., Department of Neurological Sciences, University of Bologna, Bologna 40127, Italy; Salomao, S.R., Department of Ophthalmology, Federal University of São Paulo, UNIFESP, S̃o Paulo 04023-900, Brazil; Moraes, M.N., Department of Ophthalmology, Federal University of São Paulo, UNIFESP, S̃o Paulo 04023-900, Brazil; Moraes-Filho, M.N., Department of Ophthalmology, Federal University of São Paulo, UNIFESP, S̃o Paulo 04023-900, Brazil; Heegaard, S., Department of Neuroscience and Pharmacology, Eye Pathology Section, University of Copenhagen, Copenhagen 2200, Denmark; Milea, D., Copenhagen University Hospital, Glostrup, Copenhagen 2600, Denmark, Department of Ophthalmology, Angers University Hospital, Angers 49033, France; Kjer, P., Department of Neuroscience and Pharmacology, Eye Pathology Section, University of Copenhagen, Copenhagen 2200, Denmark; Montagna, P., Department of Neurological Sciences, University of Bologna, Bologna 40127, Italy; Carelli, V., Department of Neurological Sciences, University of Bologna, Bologna 40127, Italy, Department of Ophthalmology, Keck School of Medicine, University of Southern California, Los Angeles, CA 90033, United States</t>
  </si>
  <si>
    <t>Mitochondrial optic neuropathies, that is, Leber hereditary optic neuropathy and dominant optic atrophy, selectively affect retinal ganglion cells, causing visual loss with relatively preserved pupillary light reflex. The mammalian eye contains a light detection system based on a subset of retinal ganglion cells containing the photopigment melanopsin. These cells give origin to the retinohypothalamic tract and support the non-image-forming visual functions of the eye, which include the photoentrainment of circadian rhythms, light-induced suppression of melatonin secretion and pupillary light reflex. We studied the integrity of the retinohypothalamic tract in five patients with Leber hereditary optic neuropathy, in four with dominant optic atrophy and in nine controls by testing the light-induced suppression of nocturnal melatonin secretion. This response was maintained in optic neuropathy subjects as in controls, indicating that the retinohypothalamic tract is sufficiently preserved to drive light information detected by melanopsin retinal ganglion cells. We then investigated the histology of post-mortem eyes from two patients with Leber hereditary optic neuropathy and one case with dominant optic atrophy, compared with three age-matched controls. On these retinas, melanopsin retinal ganglion cells were characterized by immunohistochemistry and their number and distribution evaluated by a new protocol. In control retinas, we show that melanopsin retinal ganglion cells are lost with age and are more represented in the parafoveal region. In patients, we demonstrate a relative sparing of these cells compared with the massive loss of total retinal ganglion cells, even in the most affected areas of the retina. Our results demonstrate that melanopsin retinal ganglion cells resist neurodegeneration due to mitochondrial dysfunction and maintain non-image-forming functions of the eye in these visually impaired patients. We also show that in normal human retinas, these cells are more concentrated around the fovea and are lost with ageing. The current results provide a plausible explanation for the preservation of pupillary light reaction despite profound visual loss in patients with mitochondrial optic neuropathy, revealing the robustness of melanopsin retinal ganglion cells to a metabolic insult and opening the question of mechanisms that might protect these cells. © (2010) The Author.</t>
  </si>
  <si>
    <t>Circadian rhythms; LHON; Mitochondrial diseases; Neuro-ophthalmology; Neuropathology</t>
  </si>
  <si>
    <t>melanopsin; melatonin; melanopsin; scotopsin; adult; article; circadian rhythm; clinical article; controlled study; female; hormone release; human; human cell; immunohistochemistry; Leber hereditary optic neuropathy; light; male; nerve degeneration; optic nerve atrophy; priority journal; retina ganglion cell; aging; autosomal dominant optic atrophy; case control study; disorders of mitochondrial functions; hypothalamus; Leber hereditary optic neuropathy; metabolism; middle aged; nerve degeneration; pathology; pathophysiology; physiology; retina; retina ganglion cell; very elderly; visual system; Adult; Aged, 80 and over; Aging; Case-Control Studies; Female; Humans; Hypothalamus; Male; Middle Aged; Mitochondrial Diseases; Nerve Degeneration; Optic Atrophy, Autosomal Dominant; Optic Atrophy, Hereditary, Leber; Retina; Retinal Ganglion Cells; Rod Opsins; Visual Pathways; Adult; Aged, 80 and over; Aging; Case-Control Studies; Female; Humans; Hypothalamus; Male; Middle Aged; Mitochondrial Diseases; Nerve Degeneration; Optic Atrophy, Autosomal Dominant; Optic Atrophy, Hereditary, Leber; Retina; Retinal Ganglion Cells; Rod Opsins; Visual Pathways</t>
  </si>
  <si>
    <t>melanopsin, 403476-86-8; melatonin, 73-31-4; Rod Opsins; melanopsin; melanopsin; Rod Opsins</t>
  </si>
  <si>
    <t>Research to Prevent Blindness
National Institutes of Health: EY03040</t>
  </si>
  <si>
    <t>This project was supported, in part, by a Telethon-Italy grant # GGP06233 (V.C.), the International Foundation for Optic Nerve Diseases (F.N.R.-C., A.A.S., V.C. and S.R.S.), Research to Prevent Blindness (F.N.R.-C., A.A.S. and K.R.T.), Struggling Within Leber’s Foundation (F.N.R.-C., A.A.S. and K.R.T.), National Institutes of Health grant EY03040 (F.N.R.-C., A.A.S. and K.R.T.) and the Ermian Foundation (F.N.R.-C., A.A.S. and K.R.T.).</t>
  </si>
  <si>
    <t>Carelli, V.; Department of Neurological Sciences, University of Bologna, Via Ugo Foscolo 7, 40123 Bologna, Italy; email: valerio.carelli@unibo.it</t>
  </si>
  <si>
    <t>BRAIA</t>
  </si>
  <si>
    <t>2-s2.0-77957039148</t>
  </si>
  <si>
    <t>Italy, USA, Denmark, Brazil, France</t>
  </si>
  <si>
    <t>9 (optic neuropathy), 9 (healthy controls)</t>
  </si>
  <si>
    <t>35.33 (optic neuropathy), 34.33 (controls)</t>
  </si>
  <si>
    <t>9.89 (optic neuropathy), 8.98 (controls)</t>
  </si>
  <si>
    <t>Messager S., Hazlerigg D.G., Mercer J.G., Morgan P.J.</t>
  </si>
  <si>
    <t>6701599782;6701834786;7202467618;7402394770;</t>
  </si>
  <si>
    <t>Photoperiod differentially regulates the expression of Per1 and ICER in the pars tuberalis and the suprachiasmatic nucleus of the Siberian hamster</t>
  </si>
  <si>
    <t>European Journal of Neuroscience</t>
  </si>
  <si>
    <t>10.1046/j.1460-9568.2000.00174.x</t>
  </si>
  <si>
    <t>https://www.scopus.com/inward/record.uri?eid=2-s2.0-0033816396&amp;doi=10.1046%2fj.1460-9568.2000.00174.x&amp;partnerID=40&amp;md5=3e21c7340a6f9d4ee5cca4cfde94c7be</t>
  </si>
  <si>
    <t>Molecular Neuroendocrinology Unit, Rowett Research Institute, Greenburn Road, Bucksburn, Aberdeen AB21 9SB, United Kingdom; Department of Agriculture, University of Aberdeen, 581 King Street, Aberdeen AB24 5UA, United Kingdom</t>
  </si>
  <si>
    <t>Messager, S., Molecular Neuroendocrinology Unit, Rowett Research Institute, Greenburn Road, Bucksburn, Aberdeen AB21 9SB, United Kingdom, Department of Agriculture, University of Aberdeen, 581 King Street, Aberdeen AB24 5UA, United Kingdom; Hazlerigg, D.G., Department of Agriculture, University of Aberdeen, 581 King Street, Aberdeen AB24 5UA, United Kingdom; Mercer, J.G., Molecular Neuroendocrinology Unit, Rowett Research Institute, Greenburn Road, Bucksburn, Aberdeen AB21 9SB, United Kingdom; Morgan, P.J., Molecular Neuroendocrinology Unit, Rowett Research Institute, Greenburn Road, Bucksburn, Aberdeen AB21 9SB, United Kingdom</t>
  </si>
  <si>
    <t>Previous studies demonstrated that the clock gene Per1 and the transcription factor ICER are expressed rhythmically in the suprachiasmatic nucleus (SCN) and in the pars tuberalis (PT). In the Syrian hamster the duration of photoperiod affects the amplitude of gene expression in the PT, and melatonin administered before lights-on suppressed the peak of Per1/ICER expression; these effects were not seen in the SCN. It was speculated that the inefficacy of melatonin was due to the low density of melatonin receptors in the SCN of this species. The aim of the present study was to determine whether this phenomenon also occurs in the Siberian hamster, which expresses a higher density of melatonin receptors in the SCN. Male Siberian hamsters were housed in long days (16 h light: 8 h dark) or short days (8 h light: 16 h dark) and expression of Per1 and ICER mRNA was studied by in situ hybridization. The expression of Per1 and ICER mRNA in the PT peaked 3h following lights-on (ZT3) under both photoperiods. The amplitudes of these peaks were greatly attenuated under short photoperiod. In the SCN, the duration of Per1 gene expression was proportional to the length of the light phase, but only a modest amplitude effect was observed. Injections of melatonin (25 μg) 1 h before lights-on significantly reduced the expression of both genes in the PT at ZT3, but had no effect in the SCN. These data demonstrate that photoperiod-dependent amplitude modulation of Per1 and ICER gene expression in the PT is conserved across species, and reinforce the argument that this phenomenon is driven by melatonin.</t>
  </si>
  <si>
    <t>Clock gene; Melatonin; Phodopus sungorus; Rhythm; Seasonal</t>
  </si>
  <si>
    <t>gene product; melatonin; protein per 1; transcription factor; transcription factor icer; unclassified drug; animal tissue; article; controlled study; gene expression regulation; hypophysis pars tuberalis; in situ hybridization; male; molecular cloning; nonhuman; photoperiodicity; priority journal; protein localization; species differentiation; suprachiasmatic nucleus; Animals; Anticonvulsants; Circadian Rhythm; Cloning, Molecular; Cricetinae; Cyclic AMP Response Element Modulator; DNA-Binding Proteins; Gene Expression; In Situ Hybridization; Lighting; Male; Melatonin; Nuclear Proteins; Phodopus; Pituitary Gland, Anterior; Repressor Proteins; RNA, Messenger; Seasons; Suprachiasmatic Nucleus; Tuber Cinereum</t>
  </si>
  <si>
    <t>Anticonvulsants; Cyclic AMP Response Element Modulator, 135844-64-3; DNA-Binding Proteins; Melatonin, 73-31-4; Nuclear Proteins; Repressor Proteins; RNA, Messenger</t>
  </si>
  <si>
    <t>Messager, S.; Department of Agriculture, University of Aberdeen, 581 King Street, Aberdeen AB24 5UA, United Kingdom; email: s.messager@abdn.ac.uk</t>
  </si>
  <si>
    <t>0953816X</t>
  </si>
  <si>
    <t>EJONE</t>
  </si>
  <si>
    <t>Eur. J. Neurosci.</t>
  </si>
  <si>
    <t>2-s2.0-0033816396</t>
  </si>
  <si>
    <t>Moenter S.M., Woodfill C.J.I., Karsch F.J.</t>
  </si>
  <si>
    <t>7003806957;6602464479;7101883690;</t>
  </si>
  <si>
    <t>Role of the thyroid gland in seasonal reproduction: Thyroidectomy blocks seasonal suppression of reproductive neuroendocrine activity in ewes</t>
  </si>
  <si>
    <t>10.1210/endo-128-3-1337</t>
  </si>
  <si>
    <t>https://www.scopus.com/inward/record.uri?eid=2-s2.0-0025762040&amp;doi=10.1210%2fendo-128-3-1337&amp;partnerID=40&amp;md5=fa67f7ef1e1cb1ecc5debfebbd65b09e</t>
  </si>
  <si>
    <t>Department of Physiology, University of Michigan, Ann Arbor, MI, 48109-0404, United States</t>
  </si>
  <si>
    <t>Moenter, S.M., Department of Physiology, University of Michigan, Ann Arbor, MI, 48109-0404, United States; Woodfill, C.J.I., Department of Physiology, University of Michigan, Ann Arbor, MI, 48109-0404, United States; Karsch, F.J., Department of Physiology, University of Michigan, Ann Arbor, MI, 48109-0404, United States</t>
  </si>
  <si>
    <t>Seasonal reproductive transitions in ewes are generated endogenously and are synchronized by annual changes in photoperiod. Previous evidence indicates that thyroidectomy prevents the transition to anestrus in ewes maintained in a fixed day length, suggesting that the thyroid is needed for endogenously generated reproductive arrest. Here we tested the hypothesis that the thyroid is required for endogenous seasonal suppression of the neuroendocrine mechanism that regulates pulsatile LH secretion. Ewes were thyroidectomized (n = 6) in summer, 6 weeks before the onset of the breeding season, or they remained thyroid intact (n = 6). They were housed in a simulated natural photoperiod until the winter solstice; thereafter, they remained on that photoperiod (10 h of light, 14 h of darkness). To monitor pulsatile LH secretion, the ewes were ovariectomized and implanted with estradiol, and LH was measured in both frequent (every 6 min for 4 h) and infrequent (twice weekly) blood samples. In this model, high LH indicates low response to estradiol negative feedback and reproductive induction; low LH signifies high response to estradiol negative feed-back and reproductive arrest. LH levels (samples twice weekly) rose some 50-fold in both groups concurrently at the start of the breeding season in September. Frequent sampling in midbreed- ing season (autumn) revealed that both thyroidectomized and thyroid-intact ewes exhibited frequent LH pulses, with no group difference, in either the presence or absence of the estradiol implant. A marked group difference, however, emerged at the end of the breeding season. LH fell to basal values in thyroid- intact ewes (onset of low values Feb 3 ± 8 days), whereas levels remained elevated in thyroidectomized ewes through the end of the study (April 26). At this time, thyroidectomized ewes had more frequent LH pulses than thyroid-intact ewes both in the presence and absence of estradiol. The circadian pattern of melatonin secretion and the seasonal change in PRL were found to be unaffected by thyroidectomy. These observations support the hypothesis that the thyroid is necessary for endogenous suppression of neuroendocrine mechanisms that generate LH pulses, a suppression crucial for the transition to anestrus. © 1991 by The Endocrine Society.</t>
  </si>
  <si>
    <t>estradiol; luteinizing hormone; melatonin; prolactin; animal experiment; article; controlled study; female; nonhuman; priority journal; reproduction; seasonal variation; thyroidectomy; Animal; Circadian Rhythm; Estradiol; Female; Luteinizing Hormone; Melatonin; Neurosecretory Systems; Pulsatile Flow; Reproduction; Seasons; Sheep; Support, Non-U.S. Gov't; Support, U.S. Gov't, P.H.S.; Thyroid Gland; Thyroidectomy; Time Factors</t>
  </si>
  <si>
    <t>estradiol, 50-28-2; luteinizing hormone, 39341-83-8, 9002-67-9; melatonin, 73-31-4; prolactin, 12585-34-1, 50647-00-2, 9002-62-4; Estradiol, 50-28-2; Luteinizing Hormone, 9002-67-9; Melatonin, 73-31-4</t>
  </si>
  <si>
    <t>Karsch, F.J.; Reproductive Sciences Program, 300 North Ingalls Building, Room 1101 SW, Ann Arbor, MI, 48109-0404, United States</t>
  </si>
  <si>
    <t>2-s2.0-0025762040</t>
  </si>
  <si>
    <t>Kloog I., Haim A., Stevens R.G., Portnov B.A.</t>
  </si>
  <si>
    <t>23667564700;35555504100;56788478400;6603723508;</t>
  </si>
  <si>
    <t>Global co-distribution of light at night (LAN) and cancers of prostate, colon, and lung in men</t>
  </si>
  <si>
    <t>10.1080/07420520802694020</t>
  </si>
  <si>
    <t>https://www.scopus.com/inward/record.uri?eid=2-s2.0-60549089407&amp;doi=10.1080%2f07420520802694020&amp;partnerID=40&amp;md5=0a4f5121ab5830f74aa7b1b4add55ca7</t>
  </si>
  <si>
    <t>Department of Natural Resources and Environmental Management, Faculty of Social Sciences, University of Haifa, Haifa, Israel; Departments of Biology and Evolutionary and Environmental Biology, University of Haifa, Haifa, Israel; University of Connecticut Health Center, Farmington, CT, United States; Department of Natural Resources and Environmental Management, Faculty of Social Sciences, University of Haifa, Mount Carmel, 31905, Haifa, Israel</t>
  </si>
  <si>
    <t>Kloog, I., Department of Natural Resources and Environmental Management, Faculty of Social Sciences, University of Haifa, Haifa, Israel; Haim, A., Departments of Biology and Evolutionary and Environmental Biology, University of Haifa, Haifa, Israel; Stevens, R.G., University of Connecticut Health Center, Farmington, CT, United States; Portnov, B.A., Department of Natural Resources and Environmental Management, Faculty of Social Sciences, University of Haifa, Haifa, Israel, Department of Natural Resources and Environmental Management, Faculty of Social Sciences, University of Haifa, Mount Carmel, 31905, Haifa, Israel</t>
  </si>
  <si>
    <t>The incidence rates of cancers in men differ by countries of the world. We compared the incidence rates of three of the most common cancers (prostate, lung, and colon) in men residing in 164 different countries with the population-weighted light at night (LAN) exposure and with several developmental and environmental indicators, including per capita income, percent urban population, and electricity consumption. The estimate of per capita LAN exposure was a novel aspect of this study. Both ordinary least squares (OLS) and spatial error (SE) regression models were used in the analysis. We found a significant positive association between population exposure to LAN and incidence rates of prostate cancer, but no such association with lung cancer or colon cancer. The prostate cancer result is consistent with a biological theory and a limited number of previous studies of circadian disruption and risk. The LAN-prostate cancer connection is postulated to be due to suppression of melatonin and/or disruption of clock gene function. An analysis holding other variables at average values across the 164 countries yielded a risk of prostate cancer in the highest LAN-exposed countries 110% higher than in the lowest LAN exposed countries. This observed association is a necessary condition for a potentially large effect of LAN on risk of prostate cancer. However, it is not sufficient due to potential confounding by factors that increase the risk of prostate cancer and are also associated with LAN among the studied countries. Copyright © Informa Healthcare USA, Inc.</t>
  </si>
  <si>
    <t>Epidemiology; Geography; Incidence rates; LAN; Prostate cancer</t>
  </si>
  <si>
    <t>Circadian Rhythm; Colonic Neoplasms; Electricity; Humans; Incidence; Light; Lung Neoplasms; Male; Prostatic Neoplasms; Risk Factors; Urban Population; World Health</t>
  </si>
  <si>
    <t>Portnov, B. A.; Department of Natural Resources and Environmental Management, Faculty of Social Sciences, University of Haifa, Mount Carmel, 31905, Haifa, Israel; email: portnov@nrem.haifa.ac.il</t>
  </si>
  <si>
    <t>2-s2.0-60549089407</t>
  </si>
  <si>
    <t>T (association between light exposure at night and prostate cancer)</t>
  </si>
  <si>
    <t>Reppert S.M., Perlow M.J., Ungerleider L.G., Mishkin M., Tamarkin L., Orloff D.G., Hoffman H.J., Klein D.C.</t>
  </si>
  <si>
    <t>7006606071;7003478379;7005043169;7007041182;7003640553;7004305245;7201677665;7402360691;</t>
  </si>
  <si>
    <t>Effects of damage to the suprachiasmatic area of the anterior hypothalamus on the daily melatonin and cortisol rhythms in the rhesus monkey</t>
  </si>
  <si>
    <t>10.1523/jneurosci.01-12-01414.1981</t>
  </si>
  <si>
    <t>https://www.scopus.com/inward/record.uri?eid=2-s2.0-0019847262&amp;partnerID=40&amp;md5=68620a57353c4aff4f9ad90bfd8c2936</t>
  </si>
  <si>
    <t>Sect. Neuroendocrinol., Lab. Developm. Neurobiol. Nat. Inst. Child Hlth Hum. Developm., NIH, Bethesda, MD 20205, United States</t>
  </si>
  <si>
    <t>Reppert, S.M., Sect. Neuroendocrinol., Lab. Developm. Neurobiol. Nat. Inst. Child Hlth Hum. Developm., NIH, Bethesda, MD 20205, United States; Perlow, M.J., Sect. Neuroendocrinol., Lab. Developm. Neurobiol. Nat. Inst. Child Hlth Hum. Developm., NIH, Bethesda, MD 20205, United States; Ungerleider, L.G., Sect. Neuroendocrinol., Lab. Developm. Neurobiol. Nat. Inst. Child Hlth Hum. Developm., NIH, Bethesda, MD 20205, United States; Mishkin, M.; Tamarkin, L.; Orloff, D.G.; Hoffman, H.J.; Klein, D.C.</t>
  </si>
  <si>
    <t>The effects of lesions of the suprachiasmatic nucleus (SCN) on the circadian rhythms in melatonin and cortisol were examined in the rhesus monkey. The concentrations of the two hormones were monitored in cerebrospinal fluid (CSF) withdrawn from two sham-operated animals, two animals with complete bilateral SCN lesions, and two animals with partial SCN damage at 4 and 8 months after surgery. In the sham-operated animals, as in the intact animal, the daily melatonin rhythm was entrained to the daily light-dark cycle, was suppressed in constant light, and persisted in constant darkness. In contrast, neither animal with complete SCN ablation exhibited a daily pattern of CSF melatonin in diurnal lighting at 4 months after surgery nor were their melatonin levels at constant low values. Furthermore, CSF melatonin concentrations were not suppressed in either animal by constant light. Surprisingly, at 8 months after surgery, spectral analysis revealed a 24-hr component to the melatonin patterns for each animal with complete SCN ablation in both diurnal lighting and constant darkness. The two animals with partial SCN damage exhibited a daily melatonin rhythm in diurnal lighting, but constant light did not suppress CSF melatonin concentrations consistently. Daily rhythms persisted in both for a 6 1/2 -d period of study in constant darkness. In contrast to the alterations in the melatonin rhythm after SCN damage, there was no apparent effect of either partial or complete SCN ablation on the daily CSF cortisol rhythm. These data indicate that, in the rhesus monkey, the SCN is important for the generation, photic entrainment and photic suppression of the melatonin rhythm. However, circadian oscillators located outside of the SCN region may control the normal daily cortisol rhythm and perhaps the melatonin rhythm in the absence of the SCN.</t>
  </si>
  <si>
    <t>hydrocortisone; melatonin; animal experiment; central nervous system; cerebrospinal fluid; circadian rhythm; endocrine system; hypothalamus; monkey; supraoptic nucleus; Amino Acids; Animals; Autoradiography; Circadian Rhythm; Hydrocortisone; Hypothalamus; Macaca mulatta; Male; Melatonin; Supraoptic Nucleus; Tritium</t>
  </si>
  <si>
    <t>hydrocortisone, 50-23-7; melatonin, 73-31-4; Amino Acids; Hydrocortisone, 50-23-7; Melatonin, 73-31-4; Tritium, 10028-17-8</t>
  </si>
  <si>
    <t>2-s2.0-0019847262</t>
  </si>
  <si>
    <t>A (monkey)</t>
  </si>
  <si>
    <t>Wright H.R., Lack L.C.</t>
  </si>
  <si>
    <t>7202463101;34467711900;</t>
  </si>
  <si>
    <t>Effect of light wavelength on suppression and phase delay of the melatonin rhythm</t>
  </si>
  <si>
    <t>10.1081/CBI-100107515</t>
  </si>
  <si>
    <t>https://www.scopus.com/inward/record.uri?eid=2-s2.0-0035214603&amp;doi=10.1081%2fCBI-100107515&amp;partnerID=40&amp;md5=01aa7a441c886d7d9c915b0c394eb3d8</t>
  </si>
  <si>
    <t>School of Psychology, Flinders University, P.O. Box 2100, Adelaide, SA 5001, Australia</t>
  </si>
  <si>
    <t>Wright, H.R., School of Psychology, Flinders University, P.O. Box 2100, Adelaide, SA 5001, Australia; Lack, L.C., School of Psychology, Flinders University, P.O. Box 2100, Adelaide, SA 5001, Australia</t>
  </si>
  <si>
    <t>Different wavelengths of light were compared for melatonin suppression and phase shifting of the salivary melatonin rhythm. The wavelengths compared were 660 nm (red), 595 nm (amber), 525 nm (green), 497 nm (blue/green), and 470 nm (blue). They were administered with light-emitting diodes equated for irradiance of 130 μW/cm2. Fifteen volunteers participated in all five wavelength conditions and a no light control condition, with each condition conducted over two consecutive evenings. Half-hourly saliva samples were collected from 19:00 to 02:00 on night 1 and until 01:00 on night 2. Light was administered for the experimental conditions on the first night only from midnight to 02:00. Percentage melatonin suppression on night 1 and dim light melatonin onset (DLMO) for each night were calculated. The shorter wavelengths of 470, 497, and 525 nm showed the greatest melatonin suppression, 65% to 81%. The shorter wavelengths also showed the greatest DLMO delay on night 2, ranging from 27 to 36 min. The results were consistent with the involvement of a scotopic mechanism in the regulation of circadian phase.</t>
  </si>
  <si>
    <t>Light; Melatonin; Phase shift; Wavelength</t>
  </si>
  <si>
    <t>melatonin; adult; article; circadian rhythm; controlled study; female; hormone inhibition; human; human experiment; light; male; night; normal human; saliva level; spectrum; Adult; Biophysics; Circadian Rhythm; Female; Humans; Light; Male; Melatonin; Pineal Gland; Retina; Saliva</t>
  </si>
  <si>
    <t>Lack, L.C.; School of Psychology, Flinders University, P.O. Box 2100, Adelaide, SA 5001, Australia; email: leon.lack@flinders.edu.au</t>
  </si>
  <si>
    <t>2-s2.0-0035214603</t>
  </si>
  <si>
    <t>Unknown (within subjects design but over 6 week period)</t>
  </si>
  <si>
    <t>11.9 (SD)</t>
  </si>
  <si>
    <t>Davis S., Kaune W.T., Mirick D.K., Chen C., Stevens R.G.</t>
  </si>
  <si>
    <t>55465579200;7005614508;6506871448;15118867200;56788478400;</t>
  </si>
  <si>
    <t>Residential magnetic fields, light-at-night, and nocturnal urinary 6-sulfatoxymelatonin concentration in women</t>
  </si>
  <si>
    <t>American Journal of Epidemiology</t>
  </si>
  <si>
    <t>10.1093/aje/154.7.591</t>
  </si>
  <si>
    <t>https://www.scopus.com/inward/record.uri?eid=2-s2.0-0035479181&amp;doi=10.1093%2faje%2f154.7.591&amp;partnerID=40&amp;md5=aaf36de637a9b7558e6736f166b04dae</t>
  </si>
  <si>
    <t>Program in Epidemiology, Division of Public Health Sciences, Fred Hutchinson Cancer Research Center, Seattle, WA, United States; Department of Epidemiology, School of Public Health and Community Medicine, University of Washington, Seattle, WA, United States; EM Factors, Richland, WA, United States; Department of Community Medicine, University of Connecticut Health Center, Farmington, CT, United States; Fred Hutchinson Cancer Research Center, 1100 Fairview Avenue North MP-474, Seattle, WA 98109-1024, United States</t>
  </si>
  <si>
    <t>Davis, S., Program in Epidemiology, Division of Public Health Sciences, Fred Hutchinson Cancer Research Center, Seattle, WA, United States, Department of Epidemiology, School of Public Health and Community Medicine, University of Washington, Seattle, WA, United States, Fred Hutchinson Cancer Research Center, 1100 Fairview Avenue North MP-474, Seattle, WA 98109-1024, United States; Kaune, W.T., EM Factors, Richland, WA, United States; Mirick, D.K., Program in Epidemiology, Division of Public Health Sciences, Fred Hutchinson Cancer Research Center, Seattle, WA, United States; Chen, C., Program in Epidemiology, Division of Public Health Sciences, Fred Hutchinson Cancer Research Center, Seattle, WA, United States; Stevens, R.G., Department of Community Medicine, University of Connecticut Health Center, Farmington, CT, United States</t>
  </si>
  <si>
    <t>Exposure to 60-Hz magnetic fields may increase breast cancer risk by suppressing the normal nocturnal rise in melatonin. This 1994-1996 Washington State study investigated whether such exposure was associated with lower nocturnal urinary concentration of 6-sulfatoxymelatonin in 203 women aged 20-74 years with no history of breast cancer. Each woman was interviewed and provided data on the following for a 72-hour period at two different seasons of the year: 1) magnetic field and ambient light measured every 30 seconds in her bedroom, 2) personal magnetic field measured at 30-second intervals, and 3) complete nighttime urine samples on three consecutive nights. Lower nocturnal urinary 6-sulfatoxymelatonin level was associated with more hours of daylight, older age, higher body mass index, current alcohol consumption, and current use of medications classified as beta blockers, calcium channel blockers, or psychotropics. After adjustment for these factors, higher bedroom magnetic field level was associated with significantly lower urinary concentration of 6-sulfatoxymelatonin during the same night, primarily in women who used these medications and during times of the year with the fewest hours of darkness. These results suggest that exposure to nighttime residential 60-Hz magnetic fields can depress the normal nocturnal rise in melatonin.</t>
  </si>
  <si>
    <t>Breast neoplasms; Carcinogens, environmental; Circadian rhythm; Electricity; Electromagnetic fields; Melatonin</t>
  </si>
  <si>
    <t>6 hydroxymelatonin o sulfate; beta adrenergic receptor blocking agent; calcium channel blocking agent; psychotropic agent; cancer; electromagnetic field; health risk; womens health; adult; aged; alcohol consumption; article; body mass; breast cancer; cancer risk; circadian rhythm; drug utilization; electricity; female; hormone urine level; human; magnetic field; major clinical study; night; radiation exposure; seasonal variation; Adrenergic beta-Antagonists; Adult; Age Factors; Aged; Alcohol Drinking; Body Mass Index; Breast Neoplasms; Calcium Channel Blockers; Circadian Rhythm; Female; Humans; Lighting; Magnetics; Melatonin; Menopause; Middle Aged; Psychotropic Drugs; Residence Characteristics; Risk Factors; Seasons; Smoking</t>
  </si>
  <si>
    <t>6-sulfatoxymelatonin, 2208-40-4; Adrenergic beta-Antagonists; Calcium Channel Blockers; Melatonin, 73-31-4; Psychotropic Drugs</t>
  </si>
  <si>
    <t>Cidtech Research, Canada</t>
  </si>
  <si>
    <t>Fred Hutchinson Cancer Research Center: WO 2964-24
Electric Power Research Institute: WO 2964-25</t>
  </si>
  <si>
    <t>This research was supported by the Electric Power Research Institute through contracts with EM Factors of Richland, Washington (WO 2964-25) and the Fred Hutchinson Cancer Research Center in Seattle, Washington (WO 2964-24).</t>
  </si>
  <si>
    <t>Davis, S.; Fred Hutchinson Cancer Res. Center, 1100 Fairview Avenue North MP-474, Seattle, WA 98109-1024, United States; email: sdavis@fhcrc.org</t>
  </si>
  <si>
    <t>AJEPA</t>
  </si>
  <si>
    <t>Am. J. Epidemiol.</t>
  </si>
  <si>
    <t>2-s2.0-0035479181</t>
  </si>
  <si>
    <t>203 (with some data losses for different components)</t>
  </si>
  <si>
    <t>Unknown. Measured menopausal vs premenopausal. Within subjects design butover 72 hours during two different seasons of the year</t>
  </si>
  <si>
    <t>20-74</t>
  </si>
  <si>
    <t>Only studied females. Probably not relevant (mostly about magnetic fields)</t>
  </si>
  <si>
    <t>Chang A.-M., Santhi N., St Hilaire M., Gronfier C., Bradstreet D.S., Duffy J.F., Lockley S.W., Kronauer R.E., Czeisler C.A.</t>
  </si>
  <si>
    <t>28567503000;8945315800;8862575500;56150474600;54082702500;56494099000;56751118900;57196395263;7006224092;</t>
  </si>
  <si>
    <t>Human responses to bright light of different durations</t>
  </si>
  <si>
    <t>10.1113/jphysiol.2011.226555</t>
  </si>
  <si>
    <t>https://www.scopus.com/inward/record.uri?eid=2-s2.0-84863000137&amp;doi=10.1113%2fjphysiol.2011.226555&amp;partnerID=40&amp;md5=cdf519632fe7ea3b053b58260e9d7a2d</t>
  </si>
  <si>
    <t>Division of Sleep Medicine, Department of Medicine, Brigham and Women's Hospital, 221 Longwood Avenue, Boston, MA, United States; Division of Sleep Medicine, Harvard Medical School, Boston, MA, United States; University of Surrey, Guildford, Surrey, United Kingdom; Inserm, U846, Stem Cell and Brain Research Institute, Department of Chronobiology, Université Claude Bernard Lyon, Bron, Lyon I, France; School of Engineering and Applied Science, Harvard University, Cambridge, MA, United States</t>
  </si>
  <si>
    <t>Chang, A.-M., Division of Sleep Medicine, Department of Medicine, Brigham and Women's Hospital, 221 Longwood Avenue, Boston, MA, United States, Division of Sleep Medicine, Harvard Medical School, Boston, MA, United States; Santhi, N., Division of Sleep Medicine, Department of Medicine, Brigham and Women's Hospital, 221 Longwood Avenue, Boston, MA, United States, Division of Sleep Medicine, Harvard Medical School, Boston, MA, United States, University of Surrey, Guildford, Surrey, United Kingdom; St Hilaire, M., Division of Sleep Medicine, Department of Medicine, Brigham and Women's Hospital, 221 Longwood Avenue, Boston, MA, United States; Gronfier, C., Division of Sleep Medicine, Department of Medicine, Brigham and Women's Hospital, 221 Longwood Avenue, Boston, MA, United States, Division of Sleep Medicine, Harvard Medical School, Boston, MA, United States, Inserm, U846, Stem Cell and Brain Research Institute, Department of Chronobiology, Université Claude Bernard Lyon, Bron, Lyon I, France; Bradstreet, D.S., Division of Sleep Medicine, Department of Medicine, Brigham and Women's Hospital, 221 Longwood Avenue, Boston, MA, United States; Duffy, J.F., Division of Sleep Medicine, Department of Medicine, Brigham and Women's Hospital, 221 Longwood Avenue, Boston, MA, United States, Division of Sleep Medicine, Harvard Medical School, Boston, MA, United States; Lockley, S.W., Division of Sleep Medicine, Department of Medicine, Brigham and Women's Hospital, 221 Longwood Avenue, Boston, MA, United States, Division of Sleep Medicine, Harvard Medical School, Boston, MA, United States; Kronauer, R.E., Division of Sleep Medicine, Harvard Medical School, Boston, MA, United States, School of Engineering and Applied Science, Harvard University, Cambridge, MA, United States; Czeisler, C.A., Division of Sleep Medicine, Department of Medicine, Brigham and Women's Hospital, 221 Longwood Avenue, Boston, MA, United States, Division of Sleep Medicine, Harvard Medical School, Boston, MA, United States</t>
  </si>
  <si>
    <t>Light exposure in the early night induces phase delays of the circadian rhythm in melatonin in humans. Previous studies have investigated the effect of timing, intensity, wavelength, history and pattern of light stimuli on the human circadian timing system. We present results from a study of the duration-response relationship to phase-delaying bright light. Thirty-nine young healthy participants (16 female; 22.18 ± 3.62 years) completed a 9-day inpatient study. Following three baseline days, participants underwent an initial circadian phase assessment procedure in dim light (&lt;3 lux), and were then randomized for exposure to a bright light pulse (~10,000 lux) of 0.2 h, 1.0 h, 2.5 h or 4.0 h duration during a 4.5 h controlled-posture episode centred in a 16 h wake episode. After another 8 h sleep episode, participants completed a second circadian phase assessment. Phase shifts were calculated from the difference in the clock time of the dim light melatonin onset (DLMO) between the initial and final phase assessments. Exposure to varying durations of bright light reset the circadian pacemaker in a dose-dependent, non-linear manner. Per minute of exposure, the 0.2 h duration was over 5 times more effective at phase delaying the circadian pacemaker (1.07 ± 0.36 h) as compared with the 4.0 h duration (2.65 ± 0.24 h). Acute melatonin suppression and subjective sleepiness also had a dose-dependent response to light exposure duration. These results provide strong evidence for a non-linear resetting response of the human circadian pacemaker to light duration. © 2012 The Authors. The Journal of Physiology © 2012 The Physiological Society.</t>
  </si>
  <si>
    <t>melatonin; adult; alertness; article; bright light; circadian rhythm; controlled study; female; human; human experiment; light; light exposure; male; normal human; priority journal; somnolence; time; Adolescent; Adult; Circadian Rhythm; Female; Humans; Light; Male; Melatonin; Sleep; Time Factors; Young Adult</t>
  </si>
  <si>
    <t>Chang, A.-M.; Division of Sleep Medicine, Department of Medicine, Brigham and Women's Hospital/Harvard Medical School, 221 Longwood Avenue, Suite 438, Boston, MA 02115, United States; email: amchang@rics.bwh.harvard.edu</t>
  </si>
  <si>
    <t>2-s2.0-84863000137</t>
  </si>
  <si>
    <t>USA, UK, France</t>
  </si>
  <si>
    <t>39 (current study), 13 (historical controls)</t>
  </si>
  <si>
    <t>16 (current study), 4 (historical controls)</t>
  </si>
  <si>
    <t>Unknown; within subjects design but tested across 9 days</t>
  </si>
  <si>
    <t>Excluded those taking prescription medications of any kind (didn't specify contraceptives)</t>
  </si>
  <si>
    <t>22.18 (current study), 23.31 (historical controls)</t>
  </si>
  <si>
    <t>3.62 (current study), 4.11 (historical controls)</t>
  </si>
  <si>
    <t>Arendt J., Bojkowski C., Folkard S., Franey C., Marks V., Minors D., Waterhouse J., Wever R.A., Wildgruber C., Wright J.</t>
  </si>
  <si>
    <t>7101704924;6602339871;7006135716;6603360737;7102803771;56249491600;7102956346;7005648110;7409718930;55301262700;</t>
  </si>
  <si>
    <t>Some effects of melatonin and the control of its secretion in humans.</t>
  </si>
  <si>
    <t>Ciba Foundation symposium</t>
  </si>
  <si>
    <t xml:space="preserve">10.1002/9780470720981.ch16 </t>
  </si>
  <si>
    <t>https://www.scopus.com/inward/record.uri?eid=2-s2.0-0022199642&amp;partnerID=40&amp;md5=e162c24ca26958f26cd7b295cf7c4ddd</t>
  </si>
  <si>
    <t>Department of Biochemistry, Division of Clinical Biochemistry, University of Surrey, Guildford, Surrey, UK, MRC Cognitive &amp; Perceptual Performance Unit, University of Sussex, Falmer, Brighton, Sussex, UK, Department of Physiology, University of Manchester, Manchester, UK, and Max-Planck Institut fur Psychiatrie, 0-8138 Andechs, Federal Republic of Germany</t>
  </si>
  <si>
    <t>Arendt, J.; Bojkowski, C.; Folkard, S.; Franey, C.; Marks, V.; Minors, D.; Waterhouse, J.; Wever, R.A.; Wildgruber, C.; Wright, J.</t>
  </si>
  <si>
    <t>Whether or not the pineal gland has a significant physiological role in humans is not known. There has nevertheless been speculation about the potential therapeutic use of melatonin (in view of its hypnotic and possible zeitgeber properties) in conditions such as insomnia and jet lag, and in shift-workers. Our work concerns the effects of melatonin administration in humans and the interactions between melatonin and other circadian variables. Chronic (one month), timed (1700 h), low-dose (2 mg daily) melatonin administration to normal subjects without environmental control consistently increased evening fatigue and slightly modified the 24 h prolactin rhythm without effect on cortisol, growth hormone, luteinizing hormone, thyroxine, testosterone or self-rated mood. In five out of 11 subjects the endogenous melatonin rhythm was advanced by one to three hours. During fractional desynchronization of circadian rhythms by increasing imposed 'day' length (26-29 h, 24 days, 500 lux), 5 mg melatonin per os at lights-out in two subjects resulted in better entrainment of the fatigue rhythm to the zeitgeber than in five out of six control subjects, without major consistent effects on other measured circadian variables. Using a new radioimmunoassay for 6-hydroxymelatonin sulphate (aMT6s), the major melatonin metabolite, we have shown that the urinary aMT6s rhythm is closely correlated to that of melatonin in plasma and is completely suppressed by an acute dose of atenolol (100 mg per os), a peripheral beta-adrenergic antagonist. During fractional desynchronization by increasing imposed 'day' length in one subject and decreasing imposed 'day' length in two subjects, the urinary aMT6s rhythm behaved similarly to that of core temperature. The results suggest that fatigue (or alertness) may be entrained by melatonin, but whether critical performance rhythms can be suitably manipulated remains to be clarified. It is likely that melatonin production is linked to the so-called 'strong' circadian oscillator.</t>
  </si>
  <si>
    <t>melatonin; article; blood; circadian rhythm; drug effect; human; periodicity; physiology; pineal body; season; social isolation; Circadian Rhythm; Human; Melatonin; Periodicity; Pineal Gland; Seasons; Social Isolation; Support, Non-U.S. Gov't</t>
  </si>
  <si>
    <t>Arendt, J.</t>
  </si>
  <si>
    <t>Ciba Found Symp</t>
  </si>
  <si>
    <t>2-s2.0-0022199642</t>
  </si>
  <si>
    <t>Iuvone P.M., Besharse J.C.</t>
  </si>
  <si>
    <t>55667111200;7004828252;</t>
  </si>
  <si>
    <t>Regulation of indoleamine N-Acetyltransferase activity in the retina: Effects of light and dark, protein synthesis inhibitors and cyclic nucleotide analogs</t>
  </si>
  <si>
    <t>10.1016/0006-8993(83)91099-5</t>
  </si>
  <si>
    <t>https://www.scopus.com/inward/record.uri?eid=2-s2.0-0020512096&amp;doi=10.1016%2f0006-8993%2883%2991099-5&amp;partnerID=40&amp;md5=4765872d733b9398d76418613e8ab635</t>
  </si>
  <si>
    <t>Departments of Pharmacology, Anatomy, and Ophthalmology, Emory University School of Medicine, Atlanta, GA 30322, United States</t>
  </si>
  <si>
    <t>Iuvone, P.M., Departments of Pharmacology, Anatomy, and Ophthalmology, Emory University School of Medicine, Atlanta, GA 30322, United States; Besharse, J.C., Departments of Pharmacology, Anatomy, and Ophthalmology, Emory University School of Medicine, Atlanta, GA 30322, United States</t>
  </si>
  <si>
    <t>The regulation of indoleamine N-acetyltransferase (NAT) in the posterior eye was investigated in vivo, and in vitro in cultured eye cups. Surgical separation of neural retinal from the retinal pigment epithelium-choroid complex indicated that NAT was localized to neural retina. The activity of retinal NAT fluctuated in vivo in a rhythmic fashion, with peak activity in the dark phase of the light-dark cycle. The rhythm of NAT activity persisted for up to 3 days in constant darkness, with a rhythmic period of approximately 25 h. The rhythm was suppressed by constant light, and could be phase-shifted by exposure to a new light-dark cycle. These observations indicate that retinal NAT activity occurs as a circadian rhythm that is entrained by light and dark. Retinas also responded to light and dark in vitro with changes of NAT activity. A significant increase in retinal NAT activity occurred in eye cups cultured in darkness during the dark phase of the light-dark cycle. This increase was completely suppressed in eye cups cultured at the same time of day in light. The dark-induced increase in NAT was completely blocked by protein synthesis inhibitors, and mimicked in light by cyclic AMP analogs. The similarity of the regulation of NAT activity in retina to that in pineal, and the possible relationship of the retinal NAT rhythm to cyclic metabolism in photoreceptors are discussed. © 1983.</t>
  </si>
  <si>
    <t>melatonin; N-acetyltransferase; retina</t>
  </si>
  <si>
    <t>8 bromo cyclic amp; bucladesine; cycloheximide; puromycin; animal cell; choroid; circadian rhythm; drug efficacy; frog; indoleamine n acetyltransferase; nonhuman; photoperiodicity; pigment epithelium; protein synthesis; retina; retina nerve cell; visual system; Acetyltransferases; Animal; Arylamine N-Acetyltransferase; Bucladesine; Circadian Rhythm; Comparative Study; Cycloheximide; Enzyme Induction; Light; Melatonin; Puromycin; Retina; Support, U.S. Gov't, P.H.S.; Tissue Culture; Xenopus laevis</t>
  </si>
  <si>
    <t>8 bromo cyclic AMP, 23583-48-4; bucladesine, 16980-89-5, 362-74-3; cycloheximide, 642-81-9, 66-81-9; puromycin, 53-79-2, 58-58-2; Acetyltransferases, EC 2.3.1.; Arylamine N-Acetyltransferase, EC 2.3.1.5; Bucladesine, 362-74-3; Cycloheximide, 66-81-9; Melatonin, 73-31-4; Puromycin, 53-79-2</t>
  </si>
  <si>
    <t>Iuvone, P.M.; Departments of Pharmacology, Anatomy, and Ophthalmology, Emory University School of Medicine, Atlanta, GA 30322, United States</t>
  </si>
  <si>
    <t>2-s2.0-0020512096</t>
  </si>
  <si>
    <t>A (frog)</t>
  </si>
  <si>
    <t>Poon A.M.S., Liu Z.M., Pang C.S., Brown G.M.</t>
  </si>
  <si>
    <t>7103068868;57201597949;7201425191;35493704500;</t>
  </si>
  <si>
    <t>Evidence for a direct action of melatonin on the immune system</t>
  </si>
  <si>
    <t>NeuroSignals</t>
  </si>
  <si>
    <t>10.1159/000109532</t>
  </si>
  <si>
    <t>https://www.scopus.com/inward/record.uri?eid=2-s2.0-84940139813&amp;doi=10.1159%2f000109532&amp;partnerID=40&amp;md5=2e6dc0c4254b2aee38e87703ba1a1646</t>
  </si>
  <si>
    <t>Department of Physiology, University of Hong Kong, Hong Kong; The Clarke Institute of Psychiatry, Toronto, Canada</t>
  </si>
  <si>
    <t>Poon, A.M.S., Department of Physiology, University of Hong Kong, Hong Kong; Liu, Z.M., Department of Physiology, University of Hong Kong, Hong Kong; Pang, C.S., Department of Physiology, University of Hong Kong, Hong Kong, The Clarke Institute of Psychiatry, Toronto, Canada; Brown, G.M., The Clarke Institute of Psychiatry, Toronto, Canada</t>
  </si>
  <si>
    <t>Pineal melatonin modulates the mammalian immune system. In vivo studies showed that melatonin enhanced the natural and acquired immunity while in vitro studies demonstrated its inhibitory influence. The mechanism of melatonin action on the immune system remains unknown. Actions through lymphokines or opioid release or via other endocrine changes have been proposed. In this paper, a direct action of melatonin on the lymphoid tissue is hypothesized. 2-[l25I]IodomeIatonin bindingsites have been identified in the membrane homogenates of thymus, bursa of Fabricius and spleens of a number of birds and mammals. The bindings were stable, saturable, reversible, specific and of high affinity. The Bmax ranged from 0.6 to 3.9 fmol/mg protein. The Kd was in the physiological range of circulating melatonin levels, about 30-70 pmol/I. The binding sites in the primary lymphoid organs demonstrated diumal variation in density, with higher levels found at the middle of the light period. However, those in the spleen did not vary with the time of the day. An age-dependent decrease in the density was also found in the chicken bursa of Fabricius. In addition, when the noctural melatonin secretion was suppressed by constant light exposure, the density of the binding sites increased in the guinea pig spleen. Immunosuppression with cortisol injection in young ducks decreased the density of the melatonin binding sites in the thymus. The regulation of the binding characteristics by physiological variation in melatonin levels and/or immunological status of the animals provide evidence that these 2-[l25I]iodomelatonin binding sites in the lymphoid tissues may be physiologically significant and represent true melatonin receptors. The melatonin receptors in the lymphoid organs may be coupled to a G protein as Guanosine 5'-0-(3-thiotri- phosphate inhibited 2-[125I]iodomelatonin binding in the spleen by increasing the Kd and decreasing the Bmax. © 1994 S. Karger AG, Basel.</t>
  </si>
  <si>
    <t>(l25I]Iodomelatonin binding; 2-; Bursa; Diumal rhythm; Guanine nucleotide-binding protein; Lymphocytes; Melatonin receptors; Pineal gland; Spleen; Thymus</t>
  </si>
  <si>
    <t>melatonin; melatonin receptor; animal tissue; bird; circadian rhythm; immune system; lymphocyte; mammal; nonhuman; pineal body; review; thymus; Animal; Birds; Comparative Study; GTP-Binding Proteins; Human; Immune System; Immunosuppressive Agents; Lymphoid Tissue; Mammals; Melatonin; Neuroimmunomodulation; Neurotransmitters; Receptors, Cell Surface; Signal Transduction; Species Specificity</t>
  </si>
  <si>
    <t>melatonin, 73-31-4; 2-iodomelatonin, 93515-00-5; GTP-Binding Proteins, EC 3.6.1.-; Immunosuppressive Agents; melatonin receptors; Melatonin, 73-31-4; Neurotransmitters; Receptors, Cell Surface</t>
  </si>
  <si>
    <t>Poon, A.M.S.; Department of Physiology, University of Hong Kong, Li Shu Fan Building, Sassoon Road, Hong Kong</t>
  </si>
  <si>
    <t>1424862X</t>
  </si>
  <si>
    <t>Neurosignals</t>
  </si>
  <si>
    <t>2-s2.0-84940139813</t>
  </si>
  <si>
    <t>Wright H.R., Lack L.C., Kennaway D.J.</t>
  </si>
  <si>
    <t>7202463101;34467711900;7005386876;</t>
  </si>
  <si>
    <t>Differential effects of light wavelength in phase advancing the melatonin rhythm</t>
  </si>
  <si>
    <t>10.1046/j.1600-079X.2003.00108.x</t>
  </si>
  <si>
    <t>https://www.scopus.com/inward/record.uri?eid=2-s2.0-1342343942&amp;doi=10.1046%2fj.1600-079X.2003.00108.x&amp;partnerID=40&amp;md5=8cc5db1cd42a67a7de47ae4c029ec7c0</t>
  </si>
  <si>
    <t>School of Psychology, Flinders University, Adelaide, SA, Australia; Dept. of Obstetrics and Gynaecology, University of Adelaide, Adelaide, SA, Australia; School of Psychology, Flinders University, GPO Box 2100, Adelaide, SA 5001, Australia</t>
  </si>
  <si>
    <t>Wright, H.R., School of Psychology, Flinders University, Adelaide, SA, Australia; Lack, L.C., School of Psychology, Flinders University, Adelaide, SA, Australia, School of Psychology, Flinders University, GPO Box 2100, Adelaide, SA 5001, Australia; Kennaway, D.J., Dept. of Obstetrics and Gynaecology, University of Adelaide, Adelaide, SA, Australia</t>
  </si>
  <si>
    <t>Shorter wavelength light has been shown to be more effective than longer wavelengths in suppressing nocturnal melatonin and phase delaying the melatonin rhythm. In the present study, different wavelengths of light were evaluated for their capacity to phase advance the saliva melatonin rhythm. Two long wavelengths, 595 nm (amber) and 660 nm (red) and three shorter wavelengths, 470 nm (blue), 497 nm (blue/green), and 525 nm (green) were compared with a no-light control condition. Light was administered via a portable light source comprising two light-emitting diodes per eye, with the irradiance of each diode set at 65 μW/cm2. Forty-two volunteers participated in up to six conditions resulting in 15 per condition. For the active light conditions, a 2-hr light pulse was administered from 06:00 hr on two consecutive mornings. Half-hourly saliva samples were collected on the evening prior to the first light pulse and the evening following the second light pulse. The time of melatonin onset was calculated for each night and the difference was calculated as a measure of phase advance. The shorter wavelengths of 470, 495 and 525 nm showed the greatest melatonin onset advances ranging from approximately 40-65 min while the longer wavelengths produced no significant phase advance. These results strengthen earlier findings that the human circadian system is more sensitive to the short wavelengths of light than the longer wavelengths.</t>
  </si>
  <si>
    <t>Circadian rhythm; Light wavelength; Light-emitting diodes; Melatonin; Phase advance</t>
  </si>
  <si>
    <t>amber; melatonin; adult; article; circadian rhythm; color; diode; female; human; human experiment; light; male; normal human; salivation; spectral sensitivity; spectrum; volunteer; white light; Adult; Circadian Rhythm; Dose-Response Relationship, Drug; Female; Humans; Lighting; Male; Melatonin; Saliva; Time Factors</t>
  </si>
  <si>
    <t>amber, 9000-02-6; melatonin, 73-31-4; Melatonin, 73-31-4</t>
  </si>
  <si>
    <t>Lack, L.C.; School of Psychology, Flinders University, GPO Box 2100, Adelaide, SA 5001, Australia; email: leon.lack@flinders.edu.au</t>
  </si>
  <si>
    <t>2-s2.0-1342343942</t>
  </si>
  <si>
    <t>Unknown (phase shift calculatedwithin subjects as difference on day 1 vs 3, but comparison between different wavelengths tested between subjects)</t>
  </si>
  <si>
    <t>9.1 (SD)</t>
  </si>
  <si>
    <t>Tamarkin L., Reppert S.M., Orloff D.J., Klein D.C., Yellon S.M., Goldman B.D.</t>
  </si>
  <si>
    <t>7003640553;7006606071;7004305245;7402360691;7006640939;7202465573;</t>
  </si>
  <si>
    <t>Ontogeny of the pineal melatonin rhythm in the syrian (mesocricetus auratus) and siberian (phodopus sungorus) hamsters and in the rat</t>
  </si>
  <si>
    <t>10.1210/endo-107-4-1061</t>
  </si>
  <si>
    <t>https://www.scopus.com/inward/record.uri?eid=2-s2.0-0018933363&amp;doi=10.1210%2fendo-107-4-1061&amp;partnerID=40&amp;md5=5f9231c9aa533992c772f29f0c3d5342</t>
  </si>
  <si>
    <t>Section on Neuroendocrinology, National Institutes of Health, Laboratory of Developmental Neurobiology, National Institute of Child Health and Human Development, Bethesda, MD, 20205, United States; Department of Biobehavioral Sciences, University of Connecticut, Storrs, CT, 06268, United States</t>
  </si>
  <si>
    <t>Tamarkin, L., Section on Neuroendocrinology, National Institutes of Health, Laboratory of Developmental Neurobiology, National Institute of Child Health and Human Development, Bethesda, MD, 20205, United States, Department of Biobehavioral Sciences, University of Connecticut, Storrs, CT, 06268, United States; Reppert, S.M., Section on Neuroendocrinology, National Institutes of Health, Laboratory of Developmental Neurobiology, National Institute of Child Health and Human Development, Bethesda, MD, 20205, United States, Department of Biobehavioral Sciences, University of Connecticut, Storrs, CT, 06268, United States; Orloff, D.J., Section on Neuroendocrinology, National Institutes of Health, Laboratory of Developmental Neurobiology, National Institute of Child Health and Human Development, Bethesda, MD, 20205, United States, Department of Biobehavioral Sciences, University of Connecticut, Storrs, CT, 06268, United States; Klein, D.C., Section on Neuroendocrinology, National Institutes of Health, Laboratory of Developmental Neurobiology, National Institute of Child Health and Human Development, Bethesda, MD, 20205, United States, Department of Biobehavioral Sciences, University of Connecticut, Storrs, CT, 06268, United States; Yellon, S.M., Section on Neuroendocrinology, National Institutes of Health, Laboratory of Developmental Neurobiology, National Institute of Child Health and Human Development, Bethesda, MD, 20205, United States, Department of Biobehavioral Sciences, University of Connecticut, Storrs, CT, 06268, United States; Goldman, B.D., Section on Neuroendocrinology, National Institutes of Health, Laboratory of Developmental Neurobiology, National Institute of Child Health and Human Development, Bethesda, MD, 20205, United States, Department of Biobehavioral Sciences, University of Connecticut, Storrs, CT, 06268, United States</t>
  </si>
  <si>
    <t>The ontogeny of the pineal melatonin rhythm was determined in three rodent species. Pineal glands were obtained either during the day or during the expected peak in melatonin at night. In all species the rhythm was first detected during the second week of life. Investigations of the photic regulation of pineal melatonin revealed that light could inhibit the nocturnal increase in melatonin in all species by the end of the second week of life. These studies indicate that for these species the development of the rhythm in pineal melatonin and the development of the mechanism involved in the photic suppression of the nocturnal increase in melatonin are independent of the role the pineal gland plays in regulating reproductive function in response to changes in environmental lighting. © 1980 by The Endocrine Society.</t>
  </si>
  <si>
    <t>melatonin; animal experiment; central nervous system; endocrine system; ontogeny; pineal body; rat; theoretical study; Aging; Animals; Circadian Rhythm; Cricetinae; Female; Male; Melatonin; Mesocricetus; Pineal Gland; Rats; Species Specificity</t>
  </si>
  <si>
    <t>Tamarkin, L.; IRP, National Institute of Child Health and Human Development, National Institutes of Health, Building 6, Bethesda, MD, 20205, United States</t>
  </si>
  <si>
    <t>2-s2.0-0018933363</t>
  </si>
  <si>
    <t>A (hamsters and rats)</t>
  </si>
  <si>
    <t>Ying S.-W., Rusak B., Delagrange P., Mocaër E., Renard P., Guardiola-Lemaître B.</t>
  </si>
  <si>
    <t>36787271600;7006106608;7007022477;7004146035;57204256368;16942024600;</t>
  </si>
  <si>
    <t>Melatonin analogues as agonists and antagonists in the circadian system and other brain areas</t>
  </si>
  <si>
    <t>European Journal of Pharmacology</t>
  </si>
  <si>
    <t>10.1016/0014-2999(95)00684-2</t>
  </si>
  <si>
    <t>https://www.scopus.com/inward/record.uri?eid=2-s2.0-0343408487&amp;doi=10.1016%2f0014-2999%2895%2900684-2&amp;partnerID=40&amp;md5=cca8d826f1ef8216d5d6397f88a50d7e</t>
  </si>
  <si>
    <t>Department of Psychology, Dalhousie University, Halifax, NS, Canada; Department of Pharmacology, Dalhousie University, Halifax, NS, Canada; Inst. de Rech. Intl. Servier, Courbevoie Cedex, France; Department of Psychology, Life Sciences Centre, Dalhousie University, Halifax, NS B3H 4J1, Canada</t>
  </si>
  <si>
    <t>Ying, S.-W., Department of Psychology, Dalhousie University, Halifax, NS, Canada; Rusak, B., Department of Psychology, Dalhousie University, Halifax, NS, Canada, Department of Pharmacology, Dalhousie University, Halifax, NS, Canada, Department of Psychology, Life Sciences Centre, Dalhousie University, Halifax, NS B3H 4J1, Canada; Delagrange, P., Inst. de Rech. Intl. Servier, Courbevoie Cedex, France; Mocaër, E., Inst. de Rech. Intl. Servier, Courbevoie Cedex, France; Renard, P., Inst. de Rech. Intl. Servier, Courbevoie Cedex, France; Guardiola-Lemaître, B., Inst. de Rech. Intl. Servier, Courbevoie Cedex, France</t>
  </si>
  <si>
    <t>We studied the effects of drugs related to melatonin on neuronal firing activity in the suprachiasmatic nucleus, intergeniculate leaflet and other brain areas in urethane-anesthetized Syrian hamsters. We tested melatonin and two naphthalenic derivatives of melatonin, a putative agonist (S20098: N-[2-(7-methoxy-1-naphthyl)ethyl]acetamide), and a putative antagonist (S20928: N-[2-(1-naphthyl)ethyl]cyclobutyl carboxamide). Both melatonin and S20098 given intraperitoneally (i.p.) were able to suppress firing rates of cells in a similar dose-dependent manner, but the effects of S20098 were longer lasting. Iontophoresis of melatonin dose dependently depressed spontaneous and light-evoked activity of cells in the suprachiasmatic nucleus and intergeniculate leaflet, while iontophoresis of S20098 was relatively ineffective, probably because it is a poorly charged compound. S20928 (2.0-10 mg/kg, i.p.) alone decreased firing rates of light-sensitive cells by 25-50% for 5-30 min in the suprachiasmatic nucleus and intergeniculate leaflet; however, low doses (&lt; 2.0 mg/kg) of S20928 partially blocked the effects of melatonin agonists on most cells. The non-selective serotonin antagonist metergoline did not block the effects of either melatonin agonist. Both melatonin agonists and antagonists were less effective when applied to cells in the hippocampus and dorsal lateral geniculate nucleus. These results indicate that S20098 is an agonist acting probably on melatonin receptors in the Syrian hamster brain. S20928 may have mixed agonist/antagonist properties, but at low doses appears to function as an antagonist at melatonin receptors in the suprachiasmatic nucleus and intergeniculate leaflet.</t>
  </si>
  <si>
    <t>Circadian rhythm; Electrophysiology; Entrainment; Intergeniculate leaflet; Light; Melatonin; Suprachiasmatic nucleus</t>
  </si>
  <si>
    <t>agomelatine; cs 20928; melatonin; melatonin derivative; melatonin receptor; melatonin receptor agonist; melatonin receptor antagonist; metergoline; n [2 (1 naphthyl)ethyl]cyclobutylcarboxamide; unclassified drug; animal experiment; article; brain region; circadian rhythm; controlled study; dose time effect relation; drug antagonism; electrophysiology; hippocampus; intracerebral drug administration; intraperitoneal drug administration; iontophoresis; lateral geniculate nucleus; light; male; nonhuman; priority journal; single unit activity; suprachiasmatic nucleus; Syrian hamster</t>
  </si>
  <si>
    <t>agomelatine, 138112-76-2; melatonin, 73-31-4; metergoline, 17692-51-2</t>
  </si>
  <si>
    <t>cs 20928, Servier, France; s 20098, Servier, France</t>
  </si>
  <si>
    <t>Servier, France; Farmitalia Carlo Erba, Italy; Sigma</t>
  </si>
  <si>
    <t>This researchw as supportedb y IRIS, NSERC of Canada, and the U.S. AFOSR. We are grateful to Donna Goguena nd Victoria Muise for their excellent technicaal ssistance.</t>
  </si>
  <si>
    <t>Rusak, B.; Department of Psychology, Life Sciences Centre, Dalhousie University, Halifax, NS B3H 4J1, Canada</t>
  </si>
  <si>
    <t>Elsevier B.V.</t>
  </si>
  <si>
    <t>EJPHA</t>
  </si>
  <si>
    <t>EUR. J. PHARMACOL.</t>
  </si>
  <si>
    <t>2-s2.0-0343408487</t>
  </si>
  <si>
    <t>Herljevic M., Middleton B., Thapan K., Skene D.J.</t>
  </si>
  <si>
    <t>8267252400;7102750967;8267252200;21035951300;</t>
  </si>
  <si>
    <t>Light-induced melatonin suppression: Age-related reduction in response to short wavelength light</t>
  </si>
  <si>
    <t>Experimental Gerontology</t>
  </si>
  <si>
    <t>10.1016/j.exger.2004.12.001</t>
  </si>
  <si>
    <t>https://www.scopus.com/inward/record.uri?eid=2-s2.0-14844302203&amp;doi=10.1016%2fj.exger.2004.12.001&amp;partnerID=40&amp;md5=0f0cf7d8d794fd406ad0ac2689060cbc</t>
  </si>
  <si>
    <t>Centre for Chronobiology, Sch. of Biomed. and Molec. Sciences, University of Surrey, Guildford, Surrey GU2 7XH, United Kingdom</t>
  </si>
  <si>
    <t>Herljevic, M., Centre for Chronobiology, Sch. of Biomed. and Molec. Sciences, University of Surrey, Guildford, Surrey GU2 7XH, United Kingdom; Middleton, B., Centre for Chronobiology, Sch. of Biomed. and Molec. Sciences, University of Surrey, Guildford, Surrey GU2 7XH, United Kingdom; Thapan, K., Centre for Chronobiology, Sch. of Biomed. and Molec. Sciences, University of Surrey, Guildford, Surrey GU2 7XH, United Kingdom; Skene, D.J., Centre for Chronobiology, Sch. of Biomed. and Molec. Sciences, University of Surrey, Guildford, Surrey GU2 7XH, United Kingdom</t>
  </si>
  <si>
    <t>One of the possible causes of disturbed circadian rhythms and sleep in the elderly may be impaired photic input to the circadian clock. Age-related changes in lens density are known to reduce the transmission of short wavelength light, which has been shown to be most effective in suppressing nocturnal melatonin. The aim of the study therefore was to investigate age-related changes in melatonin suppression in response to short and medium wavelength light. Young premenopausal (n=13) and postmenopausal (n=21) women were exposed to 30 min of monochromatic light at two different wavelengths and irradiances (λmax 456 nm: 3.8 and 9.8 μW/cm2; λmax 548 nm: 28 and 62 μW/cm2). Melatonin suppression was compared across light treatments and between age groups. Significantly reduced melatonin suppression was noted in the elderly subjects following exposure to short wavelength (456 nm) light compared to the young subjects. These results are likely to reflect age-related changes in lens density. © 2004 Elsevier Inc. All rights reserved.</t>
  </si>
  <si>
    <t>Ageing; Melatonin suppression; Postmenopausal; Short wavelength light; Women</t>
  </si>
  <si>
    <t>melatonin; adult; aging; article; circadian rhythm; controlled study; female; human; human experiment; irradiation; light exposure; normal human; postmenopause; premenopause; priority journal</t>
  </si>
  <si>
    <t>QLK6-CT-2000-00499</t>
  </si>
  <si>
    <t>We would like to thank Dr Victoria Revell and Ms Selvamalar Ratnasingam for all their help during the clinical trials. Special thanks also go to all the volunteers for their time and dedication to the project. This research was supported by an EU 5th Framework grant (QLK6-CT-2000-00499).</t>
  </si>
  <si>
    <t>Skene, D.J.; Centre for Chronobiology, Sch. of Biomed. and Molec. Sciences, University of Surrey, Guildford, Surrey GU2 7XH, United Kingdom; email: d.skene@surrey.ac.uk</t>
  </si>
  <si>
    <t>Elsevier Inc.</t>
  </si>
  <si>
    <t>EXGEA</t>
  </si>
  <si>
    <t>Exp. Gerontol.</t>
  </si>
  <si>
    <t>2-s2.0-14844302203</t>
  </si>
  <si>
    <t>13 (young), 21 (post-menopausal)</t>
  </si>
  <si>
    <t xml:space="preserve">Yes? Between subjects design (pre vs post menopausal) but all in younger group taking oral contraceptives. Recorded menopause status (minimum 12 months no menstruation) plus blood hormone measurement to confirm menopause status. </t>
  </si>
  <si>
    <t>No mention of phase itself, just pre/post menopausal</t>
  </si>
  <si>
    <t>Yes- all young participants (pre-menopausal group) were taking oral contraceptives. No one in post-menopausal group taking HRT.</t>
  </si>
  <si>
    <t>24 (young), 57 (post</t>
  </si>
  <si>
    <t xml:space="preserve">3 (young SD), 5 (post-menopausal SD) </t>
  </si>
  <si>
    <t xml:space="preserve">Only studied females </t>
  </si>
  <si>
    <t>Revell V.L., Arendt J., Fogg L.F., Skene D.J.</t>
  </si>
  <si>
    <t>8613504500;7101704924;7003418034;21035951300;</t>
  </si>
  <si>
    <t>Alerting effects of light are sensitive to very short wavelengths</t>
  </si>
  <si>
    <t>Neuroscience Letters</t>
  </si>
  <si>
    <t>10.1016/j.neulet.2006.01.032</t>
  </si>
  <si>
    <t>https://www.scopus.com/inward/record.uri?eid=2-s2.0-33646120811&amp;doi=10.1016%2fj.neulet.2006.01.032&amp;partnerID=40&amp;md5=8eafc96680f170135c1f0568fe5c13cf</t>
  </si>
  <si>
    <t>School of Biomedical and Molecular Sciences, University of Surrey, Guildford, Surrey GU2 7XH, United Kingdom; Biological Rhythms Research Laboratory, Department of Behavioral Sciences, Rush University Medical Center, Chicago, IL 60612, United States</t>
  </si>
  <si>
    <t>Revell, V.L., School of Biomedical and Molecular Sciences, University of Surrey, Guildford, Surrey GU2 7XH, United Kingdom, Biological Rhythms Research Laboratory, Department of Behavioral Sciences, Rush University Medical Center, Chicago, IL 60612, United States; Arendt, J., School of Biomedical and Molecular Sciences, University of Surrey, Guildford, Surrey GU2 7XH, United Kingdom; Fogg, L.F., Biological Rhythms Research Laboratory, Department of Behavioral Sciences, Rush University Medical Center, Chicago, IL 60612, United States; Skene, D.J., School of Biomedical and Molecular Sciences, University of Surrey, Guildford, Surrey GU2 7XH, United Kingdom</t>
  </si>
  <si>
    <t>In humans a range of non-image-forming (NIF) light responses (melatonin suppression, phase shifting and alertness) are short wavelength sensitive (440-480 nm). The aim of the current study was to assess the acute effect of three different short wavelength light pulses (420, 440 and 470 nm) and 600 nm light on subjective alertness. Healthy male subjects (n = 12, aged 27 ± 4 years, mean ± S.D.) were studied in 39, 4-day laboratory study sessions. The subjects were maintained in dim light (&amp;lt;8 lx) and on day 3 they were exposed to a single 4-h light pulse (07:15-11:15 h). Four monochromatic wavelengths were administered at two photon densities: 420 and 440 nm at 2.3 × 1013 photons/cm2/s and 440, 470 and 600 nm at 6.2 × 1013 photons/cm2/s. Subjective mood and alertness were assessed at 30 min intervals during the light exposure, using four 9-point VAS scales. Mixed model regression analysis was used to compare alertness and mood ratings during the 470 nm light to those recorded with the other four light conditions. There was a significant effect of duration of light exposure (p &amp;lt; 0.001) on alertness but no significant effect of subject. Compared to 470 nm light, alertness levels were significantly higher in 420 nm light and significantly lower in the 600 nm light (p &amp;lt; 0.05). These data (420 nm &amp;gt; 470 nm &amp;gt; 600 nm) suggest that subjective alertness may be maximally sensitive to very short wavelength light. © 2006 Elsevier Ireland Ltd. All rights reserved.</t>
  </si>
  <si>
    <t>Alertness; Human; Light; Short wavelength light; Spectral sensitivity</t>
  </si>
  <si>
    <t>adult; alertness; article; comparative study; controlled study; functional assessment; human; light; light exposure; male; mood change; normal human; photon; priority journal; retina cone; retina rod; spectral sensitivity; visual cortex; visual stimulation; Adult; Affect; Arousal; Humans; Light; Male</t>
  </si>
  <si>
    <t>University of Surrey
018741</t>
  </si>
  <si>
    <t>V.L.R was supported by a University of Surrey research scholarship. We wish to thank J. English, Dr. B. Middleton, Dr. M. Gibbs, Dr. L. Hack, M. Herljevic, Dr. K. Thapan, Dr. H. Tripp, Dr. D. Robilliard and Dr. G. Warman for all their assistance in running the clinical trials. The authors acknowledge support from Stockgrand Ltd. VLR and DJS are supported by the 6th Framework Project EUCLOCK (No. 018741).</t>
  </si>
  <si>
    <t>Revell, V.L.; School of Biomedical and Molecular Sciences, University of Surrey, Guildford, Surrey GU2 7XH, United Kingdom; email: Victoria_L_Revell@rush.edu</t>
  </si>
  <si>
    <t>NELED</t>
  </si>
  <si>
    <t>Neurosci. Lett.</t>
  </si>
  <si>
    <t>2-s2.0-33646120811</t>
  </si>
  <si>
    <t xml:space="preserve">UK, USA </t>
  </si>
  <si>
    <t>NA (males)</t>
  </si>
  <si>
    <t>4 (SD)</t>
  </si>
  <si>
    <t>Rawashdeh O., De Borsetti N.H., Roman G., Cahill G.M.</t>
  </si>
  <si>
    <t>8558052900;23004486700;7103388929;7005277631;</t>
  </si>
  <si>
    <t>Melatonin suppresses nighttime memory formation in zebrafish</t>
  </si>
  <si>
    <t>10.1126/science.1148564</t>
  </si>
  <si>
    <t>https://www.scopus.com/inward/record.uri?eid=2-s2.0-36248954979&amp;doi=10.1126%2fscience.1148564&amp;partnerID=40&amp;md5=42aae43711b869d0398496212c0b463d</t>
  </si>
  <si>
    <t>Department of Biology and Biochemistry, University of Houston, 369 Science and Research II, Houston, TX 77204-5001, United States</t>
  </si>
  <si>
    <t>Rawashdeh, O., Department of Biology and Biochemistry, University of Houston, 369 Science and Research II, Houston, TX 77204-5001, United States; De Borsetti, N.H., Department of Biology and Biochemistry, University of Houston, 369 Science and Research II, Houston, TX 77204-5001, United States; Roman, G., Department of Biology and Biochemistry, University of Houston, 369 Science and Research II, Houston, TX 77204-5001, United States; Cahill, G.M., Department of Biology and Biochemistry, University of Houston, 369 Science and Research II, Houston, TX 77204-5001, United States</t>
  </si>
  <si>
    <t>Memory processes are modulated by the biological clock, although the mechanisms are unknown. Here, we report that in the diurnal zebrafish both learning and memory formation of an operant conditioning paradigm occur better during the day than during the night. Melatonin treatment during the day mimics the nighttime suppression of memory formation. Training in constant light improves nighttime memory formation while reducing endogenous melatonin concentrations. Treatment with melatonin receptor antagonists at night dramatically improves memory. Pinealectomy also significantly improves nighttime memory formation. We adduce that melatonin is both sufficient and necessary for poor memory formation during the night.</t>
  </si>
  <si>
    <t>luzindole; melatonin; conditioning; cyprinid; diurnal activity; endogenous growth; light; memory; algorithm; article; circadian rhythm; diurnal animal; learning; locomotion; memory; nonhuman; pineal body; pinealectomy; priority journal; zebra fish; Animals; Circadian Rhythm; Darkness; Male; Melatonin; Memory; Zebrafish; Danio rerio</t>
  </si>
  <si>
    <t>luzindole, 117946-91-5; melatonin, 73-31-4; Melatonin, 73-31-4</t>
  </si>
  <si>
    <t>Roman, G.; Department of Biology and Biochemistry, University of Houston, 369 Science and Research II, Houston, TX 77204-5001, United States; email: gwroman@central.uh.edu</t>
  </si>
  <si>
    <t>2-s2.0-36248954979</t>
  </si>
  <si>
    <t>A (zebrafish)</t>
  </si>
  <si>
    <t>Brainard G.C., Hanifin J.P., Rollag M.D., Greeson J., Byrne B., Glickman G., Gerner E., Sanford B.</t>
  </si>
  <si>
    <t>7003540124;7102742786;7004476998;6603018311;8336699800;7003492763;8336699900;7003961702;</t>
  </si>
  <si>
    <t>Human melatonin regulation is not mediated by the three cone photopic visual system</t>
  </si>
  <si>
    <t>10.1210/jcem.86.1.7277</t>
  </si>
  <si>
    <t>https://www.scopus.com/inward/record.uri?eid=2-s2.0-0035140378&amp;doi=10.1210%2fjcem.86.1.7277&amp;partnerID=40&amp;md5=fe8c7e0eae1ca8001b157b104ca3d7ec</t>
  </si>
  <si>
    <t>Department of Neurology, Jefferson Medical College, 1025 Walnut Street, Philadelphia, PA 19107, United States</t>
  </si>
  <si>
    <t xml:space="preserve">Brainard, G.C., Department of Neurology, Jefferson Medical College, 1025 Walnut Street, Philadelphia, PA 19107, United States, ; Hanifin, J.P., Department of Neurology, Jefferson Medical College, 1025 Walnut Street, Philadelphia, PA 19107, United States, ; Rollag, M.D., Department of Neurology, Jefferson Medical College, 1025 Walnut Street, Philadelphia, PA 19107, United States, ; Greeson, J., Department of Neurology, Jefferson Medical College, 1025 Walnut Street, Philadelphia, PA 19107, United States, ; Byrne, B., Department of Neurology, Jefferson Medical College, 1025 Walnut Street, Philadelphia, PA 19107, United States, ; Glickman, G., Department of Neurology, Jefferson Medical College, 1025 Walnut Street, Philadelphia, PA 19107, United States, ; Gerner, E., Department of Neurology, Jefferson Medical College, 1025 Walnut Street, Philadelphia, PA 19107, United States, ; Sanford, B., Department of Neurology, Jefferson Medical College, 1025 Walnut Street, Philadelphia, PA 19107, United States, </t>
  </si>
  <si>
    <t>The aim of this study was to test if the three cone photopic visual system is the primary ocular photoreceptor input for human circadian regulation by determining the effects of different wavelengths on light-induced melatonin suppression. Healthy subjects with stable sleeping patterns (wake-up time 7:30 AM ± 12 min) and normal color vision were exposed at night to full-field 505 nm or 555 nm monochromatic stimuli or darkness for 90 min. Plasma collected before and after exposures was quantified for melatonin. Subjects exposed to 10 irradiances at 505 nm showed no significant differences across mean pre-exposure melatonin values (F=0.505). A sigmoidal fluence-response curve fitted to the melatonin suppression data (R2=0.97) indicated that 9.34 × 1012 photons/cm2/sec induced a half-saturation response (ED50) while 6.84 × 1013 photons/cm2/sec induced a saturation melatonin suppression response. Further, a dose of 4.19 × l013 photon/cm2/sec at 505 nm was significantly stronger (P&amp;lt;0.01) than an equal photon dose at 555 nm for melatonin suppression. These data demonstrate that the cone system that mediates human photopic vision is not the primary photoreceptor system to transduce light stimuli for melatonin regulation.</t>
  </si>
  <si>
    <t>melatonin; adult; article; circadian rhythm; color vision; controlled study; darkness; female; hormonal regulation; hormone inhibition; human; human experiment; irradiation; light exposure; male; night; normal human; priority journal; retina cone; sleep pattern; stimulus response; visual stimulation; visual system; waveform</t>
  </si>
  <si>
    <t>Brainard, G.C.; Department of Neurology, Jefferson Medical College, 1025 Walnut Street, Philadelphia, PA 19107, United States</t>
  </si>
  <si>
    <t>2-s2.0-0035140378</t>
  </si>
  <si>
    <t>Unknown (within subjects but compared across several weeks)</t>
  </si>
  <si>
    <t>Ebihara S., Uchiyama K., Oshima I.</t>
  </si>
  <si>
    <t>56496474600;16475047300;7005703203;</t>
  </si>
  <si>
    <t>Circadian organization in the pigeon, Columba livia: the role of the pineal organ and the eye</t>
  </si>
  <si>
    <t>Journal of Comparative Physiology A</t>
  </si>
  <si>
    <t>10.1007/BF00605391</t>
  </si>
  <si>
    <t>https://www.scopus.com/inward/record.uri?eid=2-s2.0-0002597556&amp;doi=10.1007%2fBF00605391&amp;partnerID=40&amp;md5=0e533b22d360b843f8b9f57f8f9c206f</t>
  </si>
  <si>
    <t>Department of Animal Physiology, Faculty of Agriculture, Nagoya University, Chikusa-ku, Nagoya, 464, Japan</t>
  </si>
  <si>
    <t>Ebihara, S., Department of Animal Physiology, Faculty of Agriculture, Nagoya University, Chikusa-ku, Nagoya, 464, Japan; Uchiyama, K., Department of Animal Physiology, Faculty of Agriculture, Nagoya University, Chikusa-ku, Nagoya, 464, Japan; Oshima, I., Department of Animal Physiology, Faculty of Agriculture, Nagoya University, Chikusa-ku, Nagoya, 464, Japan</t>
  </si>
  <si>
    <t>The roles of the pineal organ and the eye in the control of circadian locomotor rhythmicity were studied in the pigeon (Columba livia). Neither pinealectomy nor blinding abolished the circadian rhythms in constant dim light conditions (LLdim). All the pinealectomized birds and the blinded birds entrained to light-dark (LD) cycles with no discernible anticipatory activity. However, the birds which had been both pinealectomized and blinded showed no circadian rhythms in prolonged LLdim. These birds entrained to LD cycles with anticipatory activity and showed residual rhythmicity for a while after transfer from LD cycles to LLdim. Continuous administration of melatonin induced suppression of the circadian rhythms and reduced total amount of locomotor activity in LLdim. These results suggest that not only the pineal organ but also the eye (perhaps the retina) is involved in the pigeon's circadian system. © 1984 Springer-Verlag.</t>
  </si>
  <si>
    <t>Ebihara, S.; Department of Animal Physiology, Faculty of Agriculture, Nagoya University, Chikusa-ku, Nagoya, 464, Japan</t>
  </si>
  <si>
    <t>2-s2.0-0002597556</t>
  </si>
  <si>
    <t>A (pigeon)</t>
  </si>
  <si>
    <t>Klerman E.B., Shanahan T.L., Brotman D.J., Rimmer D.W., Emens J.S., Rizzo III J.F., Czeisler C.A.</t>
  </si>
  <si>
    <t>6701750101;7006153552;7004189042;7005223287;6603612337;7103216592;7006224092;</t>
  </si>
  <si>
    <t>Photic resetting of the human circadian pacemaker in the absence of conscious vision</t>
  </si>
  <si>
    <t>10.1177/0748730402238237</t>
  </si>
  <si>
    <t>https://www.scopus.com/inward/record.uri?eid=2-s2.0-0037656048&amp;doi=10.1177%2f0748730402238237&amp;partnerID=40&amp;md5=3df9952c137b458b8bde34bb660cda09</t>
  </si>
  <si>
    <t>Department of Medicine, Brigham and Women's Hospital, Harvard Medical School, Boston, MA 02115, United States; Neuroophthalmology Unit, Massachusetts Eye and Ear Infirmary, Boston, MA 02114, United States; Division of Sleep Medicine, Brigham and Women's Hospital, 221 Longwood Avenue, Boston, MA 02115, United States</t>
  </si>
  <si>
    <t>Klerman, E.B., Department of Medicine, Brigham and Women's Hospital, Harvard Medical School, Boston, MA 02115, United States, Division of Sleep Medicine, Brigham and Women's Hospital, 221 Longwood Avenue, Boston, MA 02115, United States; Shanahan, T.L., Department of Medicine, Brigham and Women's Hospital, Harvard Medical School, Boston, MA 02115, United States; Brotman, D.J., Department of Medicine, Brigham and Women's Hospital, Harvard Medical School, Boston, MA 02115, United States; Rimmer, D.W., Department of Medicine, Brigham and Women's Hospital, Harvard Medical School, Boston, MA 02115, United States; Emens, J.S., Department of Medicine, Brigham and Women's Hospital, Harvard Medical School, Boston, MA 02115, United States; Rizzo III, J.F., Neuroophthalmology Unit, Massachusetts Eye and Ear Infirmary, Boston, MA 02114, United States; Czeisler, C.A., Department of Medicine, Brigham and Women's Hospital, Harvard Medical School, Boston, MA 02115, United States</t>
  </si>
  <si>
    <t>Ocular light exposure patterns are the primary stimuli for entraining the human circadian system to the local 24-h day. Many totally blind persons cannot use these stimuli and, therefore, have circadian rhythms that are not entrained. However, a few otherwise totally blind persons retain the ability to suppress plasma melatonin concentrations after ocular light exposure, probably using a neural pathway that includes the site of the human circadian pacemaker, suggesting that light information is reaching this site. To test definitively whether ocular light exposure could affect the circadian pacemaker of some blind persons and whether melatonin suppression in response to bright light correlates with light-induced phase shifts of the circadian system, the authors performed experiments with 5 totally blind volunteers using a protocol known to induce phase shifts of the circadian pacemaker in sighted individuals. In the 2 blind individuals who maintained light-induced melatonin suppression, the circadian system was shifted by appropriately timed bright-light stimuli. These data demonstrate that light can affect the circadian pacemaker of some totally blind individuals - either by altering the phase of the circadian pacemaker or by affecting its amplitude. They are consistent with data from animal studies demonstrating that there are different neural pathways and retinal cells that relay photic information to the brain: one for conscious light perception and the other for non-image-forming functions.</t>
  </si>
  <si>
    <t>Blind; Circadian; Human; Melatonin; Phase shift; Photic</t>
  </si>
  <si>
    <t>melatonin; adult; aged; amplitude modulation; article; circadian rhythm; clinical article; consciousness; female; human; light dark cycle; light exposure; male; oscillation; pacemaker; photostimulation; pupil reflex; retina ganglion cell; stimulus response; vision; visual stimulation; Non-programmatic; Adult; Aged; Blindness; Circadian Rhythm; Female; Humans; Light; Male; Melatonin; Middle Aged; Animalia</t>
  </si>
  <si>
    <t>Klerman, E.B.; Division of Sleep Medicine, Brigham and Women's Hospital, 221 Longwood Avenue, Boston, MA 02115, United States; email: ebklerman@hms.harvard.edu</t>
  </si>
  <si>
    <t>2-s2.0-0037656048</t>
  </si>
  <si>
    <t>Unknown (within subjects design but tested over 3+ days)</t>
  </si>
  <si>
    <t>Unknown (but could be calculated; ages of each participant recorded)</t>
  </si>
  <si>
    <t>23-75</t>
  </si>
  <si>
    <t>Blind patients without conscious light perception</t>
  </si>
  <si>
    <t>McArthur A.J., Lewy A.J., Sack R.L.</t>
  </si>
  <si>
    <t>7005534794;7004848014;7102549707;</t>
  </si>
  <si>
    <t>Non-24-hour sleep-wake syndrome in a sighted man: Circadian rhythm studies and efficacy of melatonin treatment</t>
  </si>
  <si>
    <t>10.1093/sleep/19.7.544</t>
  </si>
  <si>
    <t>https://www.scopus.com/inward/record.uri?eid=2-s2.0-0029797433&amp;doi=10.1093%2fsleep%2f19.7.544&amp;partnerID=40&amp;md5=6340fa6654fb29c1fb6ab252fbae3b08</t>
  </si>
  <si>
    <t>Sleep and Mood Disorders Laboratory, Department of Psychiatry, Oregon Health Sciences University, Portland, OR, United States; Department of Psychiatry, L-469, Oregon Health Sciences University, Portland, OR 97201, United States</t>
  </si>
  <si>
    <t>McArthur, A.J., Sleep and Mood Disorders Laboratory, Department of Psychiatry, Oregon Health Sciences University, Portland, OR, United States; Lewy, A.J., Sleep and Mood Disorders Laboratory, Department of Psychiatry, Oregon Health Sciences University, Portland, OR, United States; Sack, R.L., Sleep and Mood Disorders Laboratory, Department of Psychiatry, Oregon Health Sciences University, Portland, OR, United States, Department of Psychiatry, L-469, Oregon Health Sciences University, Portland, OR 97201, United States</t>
  </si>
  <si>
    <t>The case of a 41-year-old sighted man with non-24 hour sleep wake syndrome is presented. A 7-week baseline assessment confirmed thai the patient expressed endogenous melatonin and sleep-wake rhythms with a period of 25.1 hours. We sought to investigate the underlying pathology and to entrain the patient to a normal sleep-wake schedule. No deficiency in melatonin synthesis was found. Furthermore, normal coupling between the melatonin and sleep propensity rhythms was documented using an 'ultrashort' sleep-wake protocol. Environmental light exposure was monitored for 41 days, and the circadian timing was calculated. Sensitivity to photic input was determined with light induced melatonin-suppression tests. Three intensities (500, 1.000, and 2,500 lux) were examined during three separate trials. The 2,500-lux trial resulted in 78% suppression, but the lesser intensity exposures were without substantial effect. Thus, the patient appeared to be subsensitive to bright light. A 4-week trial of daily melatonin administration (0.5 mg at 2100 hours) stabilized the endogenous melatonin and sleep rhythms to a period of 24.1 hours, albeit at a somewhat delayed phase A 14 month follow-up interview revealed thai the patient continued to take melatonin daily, and his sleep-wake schedule was stable to a near 24-hour schedule.</t>
  </si>
  <si>
    <t>Entrainment; Light suppression; Melatonin; Non-24-hour sleep-wake syndrome</t>
  </si>
  <si>
    <t>melatonin; adult; article; case report; circadian rhythm; hormone release; human; light exposure; male; oral drug administration; priority journal; sleep waking cycle; syndrome</t>
  </si>
  <si>
    <t>Regis</t>
  </si>
  <si>
    <t>Sack, R.L.; Department of Psychiatry, Oregon Health Sciences University, Portland, OR 97201, United States</t>
  </si>
  <si>
    <t>Associated Professional Sleep Societies,LLC</t>
  </si>
  <si>
    <t>SLEEP</t>
  </si>
  <si>
    <t>2-s2.0-0029797433</t>
  </si>
  <si>
    <t>Case study of single male patient</t>
  </si>
  <si>
    <t>Duncan M.J., Goldman B.D., Di Pinto M.N., Stetson M.H.</t>
  </si>
  <si>
    <t>57203255937;7202465573;6506877114;7005823952;</t>
  </si>
  <si>
    <t>Testicular function and pelage color have different critical daylengths in the djungarian hamster, Phodopus sungorus sungorus</t>
  </si>
  <si>
    <t>10.1210/endo-116-1-424</t>
  </si>
  <si>
    <t>https://www.scopus.com/inward/record.uri?eid=2-s2.0-0021925555&amp;doi=10.1210%2fendo-116-1-424&amp;partnerID=40&amp;md5=7645de2217d19c3ecb66f4918b9cda1b</t>
  </si>
  <si>
    <t>Worcester Foundation for Experimental Biology, Shrewsbury, MA, 01545, United States; Physiology Section, University of Delaware School of Life and Health Sciences, Newark, DE, 19716, United States; Children’s Service, Massachusetts General Hospital, Fruit Street, Boston, MA, 02114, United States</t>
  </si>
  <si>
    <t>Duncan, M.J., Worcester Foundation for Experimental Biology, Shrewsbury, MA, 01545, United States, Children’s Service, Massachusetts General Hospital, Fruit Street, Boston, MA, 02114, United States; Goldman, B.D., Worcester Foundation for Experimental Biology, Shrewsbury, MA, 01545, United States; Di Pinto, M.N., Physiology Section, University of Delaware School of Life and Health Sciences, Newark, DE, 19716, United States; Stetson, M.H., Physiology Section, University of Delaware School of Life and Health Sciences, Newark, DE, 19716, United States</t>
  </si>
  <si>
    <t>Testicular function and pelage color are regulated by photoperiod in the Djungarian hamster. To investigate the critical daylengths of these functions, adult male hamsters were exposed to one of four photoperiods: 16 h of light, 8 h of darkness (16L: 8D), 14L: 10D, 12L: 12D, or 10L: 14D. 10L: 14D and 12L: 12D induced the winter molt and testicular regression, in contrast to 14L: 10D which induced only the latter response, and 16L: 8D which maintained the summer pelage and large testes. Melatonin injections administered 4, 2, or 0 h before lights-off to hamsters exposed to 16L: 8D mimicked the effects in hamsters exposed to 10: 14D, 12L: 12D or 14L: 10D, respectively, on pelage color and testicular weight. Based on previous observations, the elevated circulating melatonin levels resulting from these injections were expected to extend the endogenous melatonin peak. Thus, this finding suggests that the duration of circadian melatonin elevation is the critical parameter determining its effect not only on the gonads, but also on the pelage. Since 14L: 10D induced testicular regression but not the winter molt, this study also investigated whether circulating FSH levels, known to affect testicular function, and PRL levels, which have been shown to affect pelage color, might be affected differently by 14L: 10D. Both FSH and PRL levels were found to be suppressed in 14L: 10D hamsters compared to those in 16L: 8D hamsters, although the interval between the initial decrease and eventual recovery was less than that in 10L: 14D hamsters. Thus, the differential responses of the pelage and gonads to 14L: 10D do not appear to be based on selective suppression of FSH in this photoperiod. However, different responses to 14L: 10D compared to 10L: 14D may be related to the shorter period of suppression of both PRL and FSH by the 14L: 10D daylengths. © 1985 by The Endocrine Society.</t>
  </si>
  <si>
    <t>follitropin; melatonin; prolactin; radioisotope; animal experiment; circadian rhythm; endocrine system; hair color; light adaptation; male genital system; nonhuman; photoperiodicity; priority journal; testis; Animal; Body Weight; Castration; Follicle Stimulating Hormone; Hair Color; Hamsters; Light; Male; Melatonin; Organ Weight; Periodicity; Prolactin; Support, U.S. Gov't, Non-P.H.S.; Support, U.S. Gov't, P.H.S.; Testis</t>
  </si>
  <si>
    <t>follitropin, 9002-68-0; melatonin, 73-31-4; prolactin, 12585-34-1, 50647-00-2, 9002-62-4; Follicle Stimulating Hormone, 9002-68-0; Melatonin, 73-31-4; Prolactin, 9002-62-4</t>
  </si>
  <si>
    <t>Goldman, B.D.; Worcester Foundation for Experimenal Biology, 222 Maple Avenue, Shrewsbury, MA, 01545, United States</t>
  </si>
  <si>
    <t>2-s2.0-0021925555</t>
  </si>
  <si>
    <t>Bittman E.L., Kaynard A.H., Olster D.H., Robinson J.E., Yellon S.M., Karsch F.J.</t>
  </si>
  <si>
    <t>7004662497;6701562790;35885113300;35799000200;7006640939;7101883690;</t>
  </si>
  <si>
    <t>Pineal melatonin mediates photoperiodic control of pulsatile luteinizing hormone secretion in the ewe</t>
  </si>
  <si>
    <t>10.1159/000124106</t>
  </si>
  <si>
    <t>https://www.scopus.com/inward/record.uri?eid=2-s2.0-0021999504&amp;doi=10.1159%2f000124106&amp;partnerID=40&amp;md5=571bcc2815ff50a85ca260112c188ad9</t>
  </si>
  <si>
    <t>Reproductive Endocrinology Program and Department of Physiology, The University of Michigan, Ann Arbor, MI, United States</t>
  </si>
  <si>
    <t>Bittman, E.L., Reproductive Endocrinology Program and Department of Physiology, The University of Michigan, Ann Arbor, MI, United States; Kaynard, A.H., Reproductive Endocrinology Program and Department of Physiology, The University of Michigan, Ann Arbor, MI, United States; Olster, D.H., Reproductive Endocrinology Program and Department of Physiology, The University of Michigan, Ann Arbor, MI, United States; Robinson, J.E., Reproductive Endocrinology Program and Department of Physiology, The University of Michigan, Ann Arbor, MI, United States; Yellon, S.M., Reproductive Endocrinology Program and Department of Physiology, The University of Michigan, Ann Arbor, MI, United States; Karsch, F.J., Reproductive Endocrinology Program and Department of Physiology, The University of Michigan, Ann Arbor, MI, United States</t>
  </si>
  <si>
    <t>Seasonal breeding in the ewe is regulated by photoperiod through a pineal-dependent mechanism. Changes in the ability of estradiol to inhibit tonic LH secretion are critical. During anestrus, this ovarian steroid gains the ability to slow the frequency of pulsatile LH secretion through an action on the brain. Exposure of ovariectomized, estradiol-implanted ewes to short photoperiods during summer anestrus revealed that daylength can control LH pulse frequency. After removal of estradiol. LH pulse frequency still differed between long- and short-day ewes, suggesting photoperiodic modulation of LH and presumably GnRH secretion independent of gonadal steroids. Significantly, the effects of daylength expressed both in the presence and the absence of estradiol failed to occur in pinealectomized ewes. Long-term infusions of melatonin, given in physiological patterns to pinealectomized ewes, mimicked the effects of photoperiod on pineal-intact ewes. Specifically, a pattern of melatonin characteristic of that in short days (16-hour night-time rise) led to an increase in LH pulse frequency to a breeding season rate. Conversely, melatonin infusions typifying a long-day pattern (8-hour night-time rise) produced an anestrous pulse pattern. Pituitary sensitivity to GnRH was not reduced in sheep which were reproductively suppressed by photoperiod or melatonin treatments. These observations support the conclusion that daylength acts through pineal melatonin secretion to regulate a neural LH pulse generator which, by changing the frequency of GnRH pulses, determines the ewe’s seasonal reproductive state. © 1985 S. Karger AG, Basel.</t>
  </si>
  <si>
    <t>Ewe; Gonadotropin releasing hormone (GnRH); LH pulses; Melatonin; Photoperiod; Pineal gland; Seasonal breeding</t>
  </si>
  <si>
    <t>estradiol; gonadorelin; luteinizing hormone; melatonin; animal experiment; breeding; central nervous system; drug efficacy; endocrine system; hypophysis; nonhuman; pineal body; priority journal; season; sheep; Animals; Castration; Estradiol; Female; Gonadotropin-Releasing Hormone; Light; Luteinizing Hormone; Melatonin; Periodicity; Pineal Gland; Reproduction; Seasons; Sheep</t>
  </si>
  <si>
    <t>estradiol, 50-28-2; gonadorelin, 33515-09-2, 9034-40-6; luteinizing hormone, 39341-83-8, 9002-67-9; melatonin, 73-31-4; Estradiol, 50-28-2; Gonadotropin-Releasing Hormone, 33515-09-2; Luteinizing Hormone, 9002-67-9; Melatonin, 73-31-4</t>
  </si>
  <si>
    <t>boehringer mannheim</t>
  </si>
  <si>
    <t>2-s2.0-0021999504</t>
  </si>
  <si>
    <t>A (ewe)</t>
  </si>
  <si>
    <t>Strassman R.J., Qualls C.R., Lisansky E.J., Peake G.T.</t>
  </si>
  <si>
    <t>6603879300;35494568200;6603553646;24557197400;</t>
  </si>
  <si>
    <t>Elevated rectal temperature produced by all-night bright light is reversed by melatonin infusion in men</t>
  </si>
  <si>
    <t xml:space="preserve">10.1152/jappl.1991.71.6.2178 </t>
  </si>
  <si>
    <t>https://www.scopus.com/inward/record.uri?eid=2-s2.0-0026320937&amp;partnerID=40&amp;md5=00dce328eb9bf0478cd09be9f69eada7</t>
  </si>
  <si>
    <t>Dept. of Psychiatry, University of New Mexico, School of Medicine, 2400 Tucker, NE, Albuquerque, NM 87131, United States</t>
  </si>
  <si>
    <t>Strassman, R.J., Dept. of Psychiatry, University of New Mexico, School of Medicine, 2400 Tucker, NE, Albuquerque, NM 87131, United States; Qualls, C.R., Dept. of Psychiatry, University of New Mexico, School of Medicine, 2400 Tucker, NE, Albuquerque, NM 87131, United States; Lisansky, E.J., Dept. of Psychiatry, University of New Mexico, School of Medicine, 2400 Tucker, NE, Albuquerque, NM 87131, United States; Peake, G.T., Dept. of Psychiatry, University of New Mexico, School of Medicine, 2400 Tucker, NE, Albuquerque, NM 87131, United States</t>
  </si>
  <si>
    <t>Early morning rectal body temperature is lowest when melatonin levels are highest in humans. Although pharmacological doses of melatonin are hypothermic in humans, the relationship between endogenous melatonin and temperature level has not been investigated. We measured rectal body temperature in nine normal men whose melatonin levels were suppressed by all- night sleep deprivation in bright light and compared values with those seen in sleep in the dark, sleep deprivation in dim light (to control for the stimulatory effect of wakefulness on temperature), and sleep deprivation in bright light with an infusion of exogenous melatonin that replicated endogenous levels. Minimum rectal temperature, calculated from smoothed temperature data from 2300 to 0515 h, was greater in bright-light sleep deprivation, resulting in suppression of melatonin, than in conditions of sleep deprivation in dim light or sleep in the dark. An exogenous melatonin infusion in bright light returned the minimum temperature to that seen in dim-light sleep deprivation. A nonsignificant elevation in mean and minimum temperature was noted in all conditions of sleep deprivation relative to sleep. We conclude that melatonin secretion contributes to the lowering of core body temperature seen in the early morning in humans.</t>
  </si>
  <si>
    <t>circadian rhythms; pineal body; sleep deprivation; temperature regulation</t>
  </si>
  <si>
    <t>melatonin; adult; article; brightness; circadian rhythm; controlled study; darkness; hormone blood level; hormone substitution; human; human experiment; light; male; neuroendocrine system; normal human; priority journal; rectum temperature; sleep deprivation; thermoregulation; Adult; Body Temperature; Circadian Rhythm; Darkness; Human; Light; Male; Melatonin; Sleep Deprivation; Support, Non-U.S. Gov't; Support, U.S. Gov't, P.H.S.</t>
  </si>
  <si>
    <t>Strassman, R.J.; Dept. of Psychiatry, University of New Mexico, School of Medicine, 2400 Tucker, NE, Albuquerque, NM 87131, United States</t>
  </si>
  <si>
    <t>J. APPL. PHYSIOL.</t>
  </si>
  <si>
    <t>2-s2.0-0026320937</t>
  </si>
  <si>
    <t>20-36</t>
  </si>
  <si>
    <t>Rosenthal N.E., Sack D.A., Jacobsen F.M., James S.P., Parry B.L., Arendt J., Tamarkin L., Wehr T.A.</t>
  </si>
  <si>
    <t>7102033351;24397819900;7102473867;7402533215;7102441431;7101704924;7003640553;7004768783;</t>
  </si>
  <si>
    <t>Melatonin in seasonal affective disorder and phototherapy.</t>
  </si>
  <si>
    <t>Journal of neural transmission. Supplementum</t>
  </si>
  <si>
    <t>https://www.scopus.com/inward/record.uri?eid=2-s2.0-0022438454&amp;partnerID=40&amp;md5=b6bd4d2b2b08bb344779b36e9580052c</t>
  </si>
  <si>
    <t>Rosenthal, N.E.; Sack, D.A.; Jacobsen, F.M.; James, S.P.; Parry, B.L.; Arendt, J.; Tamarkin, L.; Wehr, T.A.</t>
  </si>
  <si>
    <t>In several studies we have found that treatment with bright environmental light, capable of suppressing human melatonin, reverses the winter depressive symptoms of patients with seasonal affective disorder (SAD), whereas light too dim to suppress human melatonin is therapeutically ineffective. This finding, as well as the central importance of melatonin as a hormonal mediator of photoperiodic changes on seasonal rhythms in animals, led us to test the hypothesis that melatonin mediates the effects of shortening days on the winter symptoms of SAD and that the modification of melatonin secretion by bright light mediates its antidepressant effects. We partially reversed the antidepressant effects of phototherapy in 8 SAD patients by oral melatonin administration, but in another study of 19 SAD patients we failed to find any therapeutic difference between the beta-adrenergic blocker, atenolol, which inhibits melatonin secretion, and placebo. In a third study of 7 SAD patients we showed that the anti-depressant effects of phototherapy were not photoperiodic and appeared to be independent of melatonin suppression. There is some preliminary evidence that melatonin secretion may be abnormal in SAD. We conclude that while melatonin may play some role in the symptoms of SAD and the effects of phototherapy, it cannot by itself account for these phenomena.</t>
  </si>
  <si>
    <t>melatonin; animal; article; circadian rhythm; clinical trial; controlled study; drug effect; human; light; mood disorder; pathophysiology; phototherapy; physiology; pineal body; season; Animal; Circadian Rhythm; Human; Light; Melatonin; Mood Disorders; Phototherapy; Pineal Gland; Seasons</t>
  </si>
  <si>
    <t>Rosenthal, N.E.</t>
  </si>
  <si>
    <t>J Neural Transm Suppl</t>
  </si>
  <si>
    <t>2-s2.0-0022438454</t>
  </si>
  <si>
    <t>Could only find abstract online, but from this seems to be a review paper so excluded</t>
  </si>
  <si>
    <t>Zachmann A., Falcon J., Knijff S.C.M., Bolliet V., Ali M.A.</t>
  </si>
  <si>
    <t>6506256823;35596083100;6507532500;57109238200;35598706900;</t>
  </si>
  <si>
    <t>Effects of photoperiod and temperature on rhythmic melatonin secretion from the pineal organ of the white sucker (Catostomus commersoni) in vitro</t>
  </si>
  <si>
    <t>General and Comparative Endocrinology</t>
  </si>
  <si>
    <t>10.1016/0016-6480(92)90122-Z</t>
  </si>
  <si>
    <t>https://www.scopus.com/inward/record.uri?eid=2-s2.0-0026589101&amp;doi=10.1016%2f0016-6480%2892%2990122-Z&amp;partnerID=40&amp;md5=a26acaf67a6ea1b129746e8cc6619fbf</t>
  </si>
  <si>
    <t>Département de Biologie, Université de Montréal, C.P. 6128, Succ. A, Montréal, Québec, Canada H3C 3J7; Laboratoire de Biologie Cellulair, URA CNRS 290, UFR Sciences, 86022 Poitiers Cédex, France</t>
  </si>
  <si>
    <t>Zachmann, A., Département de Biologie, Université de Montréal, C.P. 6128, Succ. A, Montréal, Québec, Canada H3C 3J7; Falcon, J., Laboratoire de Biologie Cellulair, URA CNRS 290, UFR Sciences, 86022 Poitiers Cédex, France; Knijff, S.C.M., Département de Biologie, Université de Montréal, C.P. 6128, Succ. A, Montréal, Québec, Canada H3C 3J7; Bolliet, V., Département de Biologie, Université de Montréal, C.P. 6128, Succ. A, Montréal, Québec, Canada H3C 3J7; Ali, M.A., Département de Biologie, Université de Montréal, C.P. 6128, Succ. A, Montréal, Québec, Canada H3C 3J7</t>
  </si>
  <si>
    <t>The secretion rate of melatonin from cultured pineal organs of the white sucker was examined for several days under either a 12:12-hr light:dark (LD) cycle or continuous darkness (DD) at either 10° or 20°. The incubation medium was changed at 3-hr intervals and secreted melatonin was measured by RIA. Under a 12:12-hr LD cycle (0800 light on, 2000 light off) melatonin secretion was suppressed during the day and highly active at night, with larger amplitudes at 20 than at 10°. In DD at 10° no circadian rhythmicity in secretion was found in October or January, whereas at 20° a circadian-like pattern was detected in pineals which were derived from animals reared at either 10° or 20° for 1 week prior to the experiment in October or January. The pineals in the DD experiment still responded to an additional 24-hr LD cycle at both temperatures even after 6 or more days. These results clearly reveal the influence of photoperiod and temperature on melatonin secretion of organcultured pineal glands. The existence of a circadian oscillator for melatonin secretion in the pineal gland of the white sucker is suggested. © 1992.</t>
  </si>
  <si>
    <t>melatonin; animal tissue; article; circadian rhythm; fish; hormone release; hormone synthesis; light dark cycle; nonhuman; organ culture; photoperiodicity; pineal body; priority journal; radioimmunoassay; temperature; Animal; Circadian Rhythm; Fishes; Light; Melatonin; Organ Culture; Periodicity; Pineal Gland; Support, Non-U.S. Gov't; Temperature</t>
  </si>
  <si>
    <t>Natural Sciences and Engineering Research Council of Canada
Foundation for Community Association Research</t>
  </si>
  <si>
    <t>The authors thank Dr. M. Anctil and Dr. K. Rascher for critically reading the manuscript and Mrs. G. Ali for technical support. We thank Mr. F.-J. Lapointe for helpful advice on statistical problems. This study was supported by NSERC and FCAR, Quebec.</t>
  </si>
  <si>
    <t>Zachmann, A.</t>
  </si>
  <si>
    <t>GCENA</t>
  </si>
  <si>
    <t>Gen. Comp. Endocrinol.</t>
  </si>
  <si>
    <t>2-s2.0-0026589101</t>
  </si>
  <si>
    <t>A (fish)</t>
  </si>
  <si>
    <t>Münch M., Kobialka S., Steiner R., Oelhafen P., Wirz-Justice A., Cajochen C.</t>
  </si>
  <si>
    <t>8986126800;8268598800;57197492489;57204296589;7005425500;7003530216;</t>
  </si>
  <si>
    <t>Wavelength-dependent effects of evening light exposure on sleep architecture and sleep EEG power density in men</t>
  </si>
  <si>
    <t>R1421</t>
  </si>
  <si>
    <t>R1428</t>
  </si>
  <si>
    <t>10.1152/ajpregu.00478.2005</t>
  </si>
  <si>
    <t>https://www.scopus.com/inward/record.uri?eid=2-s2.0-33646469373&amp;doi=10.1152%2fajpregu.00478.2005&amp;partnerID=40&amp;md5=86c7a07b3fcb6dc949a7648ea151bc2a</t>
  </si>
  <si>
    <t>Centre for Chronobiology, Psychiatric University Clinics, Basel, Switzerland; Institute of Physics, University of Basel, Basel, Switzerland; Centre for Chronobiology, Psychiatric Univ. Clinics, Wilhelm Klein-Strasse 27, CH-4025 Basel, Switzerland</t>
  </si>
  <si>
    <t>Münch, M., Centre for Chronobiology, Psychiatric University Clinics, Basel, Switzerland; Kobialka, S., Centre for Chronobiology, Psychiatric University Clinics, Basel, Switzerland; Steiner, R., Institute of Physics, University of Basel, Basel, Switzerland; Oelhafen, P., Institute of Physics, University of Basel, Basel, Switzerland; Wirz-Justice, A., Centre for Chronobiology, Psychiatric University Clinics, Basel, Switzerland; Cajochen, C., Centre for Chronobiology, Psychiatric University Clinics, Basel, Switzerland, Centre for Chronobiology, Psychiatric Univ. Clinics, Wilhelm Klein-Strasse 27, CH-4025 Basel, Switzerland</t>
  </si>
  <si>
    <t>Light strongly influences the circadian timing system in humans via non-image-forming photoreceptors in the retinal ganglion cells. Their spectral sensitivity is highest in the short-wavelength range of the visible light spectrum as demonstrated by melatonin suppression, circadian phase shifting, acute physiological responses, and subjective alertness. We tested the impact of short wavelength light (460 nm) on sleep EEG power spectra and sleep architecture. We hypothesized that its acute action on sleep is similar in magnitude to reported effects for polychromatic light at higher intensities and stronger than longer wavelength light (550 nm). The sleep EEGs of eight young men were analyzed after 2-h evening exposure to blue (460 nm) and green (550 nm) light of equal photon densities (2.8 × 1013 photons·cm-2·s-1) and to dark (0 lux) under constant posture conditions. The time course of EEG slow-wave activity (SWA; 0.75- 4.5 Hz) across sleep cycles after blue light at 460 nm was changed such that SWA was slightly reduced in the first and significantly increased during the third sleep cycle in parietal and occipital brain regions. Moreover, blue light significantly shortened rapid eye movement (REM) sleep duration during these two sleep cycles. Thus the light effects on the dynamics of SWA and REM sleep durations were blue shifted relative to the three-cone visual photopic system probably mediated by the circadian, non-image-forming visual system. Our results can be interpreted in terms of an induction of a circadian phase delay and/or repercussions of a stronger alerting effect after blue light, persisting into the sleep episode. Copyright © 2006 the American Physiological Society.</t>
  </si>
  <si>
    <t>Monochromatic light; Non-image-forming visual system; Sleep electroencephalogram; Spectral analysis</t>
  </si>
  <si>
    <t>adult; article; blue light; circadian rhythm; controlled study; core temperature; darkness; density; electroencephalography; human; human experiment; light exposure; light intensity; male; night; normal human; occipital lobe; parietal lobe; photon; photopic vision; power spectrum; priority journal; REM sleep; sleep; sleep pattern; sleep stage; sleep time; slow wave sleep; Adult; Darkness; Electroencephalography; Humans; Light; Male; Polysomnography; Sleep; Sleep Stages; Sleep, REM</t>
  </si>
  <si>
    <t>Cajochen, C.; Centre for Chronobiology, Psychiatric Univ. Clinics, Wilhelm Klein-Strasse 27, CH-4025 Basel, Switzerland; email: christian.cajochen@unibas.ch</t>
  </si>
  <si>
    <t>2-s2.0-33646469373</t>
  </si>
  <si>
    <t>20-29</t>
  </si>
  <si>
    <t>Paus S., Schmitz-Hübsch T., Wüllner U., Vogel A., Klockgether T., Abele M.</t>
  </si>
  <si>
    <t>6602746189;13612891500;7007062470;7102617946;26643063400;7004740380;</t>
  </si>
  <si>
    <t>Bright light therapy in Parkinson's disease: A pilot study</t>
  </si>
  <si>
    <t>Movement Disorders</t>
  </si>
  <si>
    <t>10.1002/mds.21542</t>
  </si>
  <si>
    <t>https://www.scopus.com/inward/record.uri?eid=2-s2.0-34548026072&amp;doi=10.1002%2fmds.21542&amp;partnerID=40&amp;md5=1ea324449d007953b9024a6c9d02908c</t>
  </si>
  <si>
    <t>Department of Neurology, University of Bonn, Bonn, Germany; Department of Ophthalmology, University of Bonn, Bonn, Germany; Department of Neurology, University of Bonn, Sigmund-Freud-Straße 25, Bonn 53105, Germany</t>
  </si>
  <si>
    <t>Paus, S., Department of Neurology, University of Bonn, Bonn, Germany, Department of Neurology, University of Bonn, Sigmund-Freud-Straße 25, Bonn 53105, Germany; Schmitz-Hübsch, T., Department of Neurology, University of Bonn, Bonn, Germany; Wüllner, U., Department of Neurology, University of Bonn, Bonn, Germany; Vogel, A., Department of Ophthalmology, University of Bonn, Bonn, Germany; Klockgether, T., Department of Neurology, University of Bonn, Bonn, Germany; Abele, M., Department of Neurology, University of Bonn, Bonn, Germany</t>
  </si>
  <si>
    <t>Several observations suggest a beneficial effect of melatonin antagonism for Parkinson's disease (PD). Although bright light therapy (BLT) suppresses melatonin release and is an established treatment for depression and sleep disturbances, it has not been evaluated in PD. We examined effects of BLT on motor symptoms, depression, and sleep in PD in a randomized placebo-controlled double-blind study in 36 PD patients, using Parkinson's Disease Rating Scale (UPDRS) I-IV, Beck's Depression Inventory, and Epworth Sleepiness Scale. All patients received BLT for 15 days in the morning, 30 min daily. Illuminance was 7.500 lux in the active treatment group and 950 lux in the placebo group. Although group differences were small, BLT led to significant improvement of tremor, UPDRS I, II, and IV, and depression in the active treatment group but not in the placebo group. It was very well tolerated. Follow up studies in more advanced patient populations employing longer treatment durations are warranted. © 2007 Movement Disorder Society.</t>
  </si>
  <si>
    <t>Bright light therapy; Depression; Melatonin; Parkinson's disease; Tremor</t>
  </si>
  <si>
    <t>placebo; adult; article; Beck Depression Inventory; bright light therapy; clinical article; clinical trial; controlled clinical trial; controlled study; depression; Epworth sleepiness scale; female; human; illumination; male; Parkinson disease; phototherapy; pilot study; priority journal; randomized controlled trial; sleep disorder; treatment duration; treatment outcome; Unified Parkinson Disease Rating Scale; Aged; Depression; Double-Blind Method; Female; Humans; Male; Middle Aged; Parkinson Disease; Phototherapy; Pilot Projects; Retrospective Studies; Severity of Illness Index; Sleep Disorders; Treatment Outcome</t>
  </si>
  <si>
    <t>Paus, S.; Department of Neurology, University of Bonn, Sigmund-Freud-Straße 25, Bonn 53105, Germany; email: spaus@uni-bonn.de</t>
  </si>
  <si>
    <t>MOVDE</t>
  </si>
  <si>
    <t>Mov. Disord.</t>
  </si>
  <si>
    <t>2-s2.0-34548026072</t>
  </si>
  <si>
    <t>18 (bright light therapy), 18 (placebo)</t>
  </si>
  <si>
    <t>6 (bright light therapy), 7 (placebo)</t>
  </si>
  <si>
    <t>63.6 (bright light therapy), 63.4 (placebo)</t>
  </si>
  <si>
    <t>9.8 (bright light therapy), 9.7 (placebo)</t>
  </si>
  <si>
    <t>All patients had Parkinsons Disease</t>
  </si>
  <si>
    <t>Aoki H., Ozeki Y., Yamada N.</t>
  </si>
  <si>
    <t>7402574489;7103381979;56808088100;</t>
  </si>
  <si>
    <t>Hypersensitivity of melatonin suppression in response to light in patients with delayed sleep phase syndrome</t>
  </si>
  <si>
    <t>10.1081/CBI-100103190</t>
  </si>
  <si>
    <t>https://www.scopus.com/inward/record.uri?eid=2-s2.0-0035026037&amp;doi=10.1081%2fCBI-100103190&amp;partnerID=40&amp;md5=fd046bb2aaf1744e344bf37f2a0a5e91</t>
  </si>
  <si>
    <t>Department of Psychiatry, Shiga University of Medical Science, Otsu, Shiga 520-2192, Japan</t>
  </si>
  <si>
    <t>Aoki, H., Department of Psychiatry, Shiga University of Medical Science, Otsu, Shiga 520-2192, Japan; Ozeki, Y., Department of Psychiatry, Shiga University of Medical Science, Otsu, Shiga 520-2192, Japan; Yamada, N., Department of Psychiatry, Shiga University of Medical Science, Otsu, Shiga 520-2192, Japan</t>
  </si>
  <si>
    <t>Patients with delayed sleep phase syndrome (DSPS) experience a chronic mismatch between the usual daily schedule required by the individual's environment and their circadian sleep-wake pattern, resulting in major academic, work, and social problems. Although functional abnormalities of the circadian pacemaker system have been reported in patients with DSPS, the etiology of DSPS has not been fully elucidated. One hypothesis proposed to explain why patients with DSPS fail to synchronize their 24h sleep-wake cycle to their environment is that they might have reduced sensitivity to environmental time cues, most notably light-dark cycles. Therefore, we compared the sensitivity of melatonin suppression in response to light in patients with DSPS and normal control subjects. Fifteen patients with DSPS and age- and sex-matched healthy controls were studied. As the melatonin secretion rhythm in patients with DSPS was expected to be delayed compared to the controls, the time of peak melatonin secretion was determined in each subject in the first session. In the second session, each subject was exposed to light with an intensity of 1000 lux for 2h beginning 2h prior to his or her peak melatonin secretion. Melatonin was measured by radioimmunoassay in saliva sampled every 30 minutes during the period of light exposure. Suppression of the melatonin concentration in saliva was dependent on duration of light exposure. In addition, the suppressive effect of light on the melatonin concentration was significantly greater in patients with DSPS than in control subjects. The results suggest hypersensitivity to nighttime light exposure in patients with this syndrome. Our findings therefore suggest that evening light restriction is important for preventing patients with DSPS from developing a sleep phase delay.</t>
  </si>
  <si>
    <t>Delayed sleep phase syndrome; Hypersensitivity; Light; Light-induced melatonin suppression; Melatonin</t>
  </si>
  <si>
    <t>melatonin; adolescent; adult; article; circadian rhythm; clinical article; controlled study; delayed sleep phase syndrome; environmental factor; female; hormone release; human; light dark cycle; light exposure; male; pacemaker; radioimmunoassay; saliva level; sleep disorder; sleep waking cycle; time; Adolescent; Adult; Case-Control Studies; Circadian Rhythm; Female; Humans; Light; Male; Melatonin; Parasomnias; Saliva</t>
  </si>
  <si>
    <t>Japan Science and Technology Agency</t>
  </si>
  <si>
    <t>This study was supported by a grant from the UNIVERS foundation and the Japanese Science and Technology Agency.</t>
  </si>
  <si>
    <t>Aoki, H.; Department of Psychiatry, Shiga University of Medical Science, Otsu, Shiga 520-2192, Japan; email: haru@belle.shiga-med.ac.jp</t>
  </si>
  <si>
    <t>2-s2.0-0035026037</t>
  </si>
  <si>
    <t>Japan</t>
  </si>
  <si>
    <t>15 (delayed sleep phase syndrome), 15 (healthy controls)</t>
  </si>
  <si>
    <t>4 (delayed sleep phase syndrome), 4 (healthy controls)</t>
  </si>
  <si>
    <t>25.2 (delayed sleep phase syndrome), 27.1 (healthy controls)</t>
  </si>
  <si>
    <t>7 (delayed sleep phase syndrome), 7.1 (healthy controls)</t>
  </si>
  <si>
    <t>16-38 (delayed sleep phase syndrome), 20-42 (healthy controls)</t>
  </si>
  <si>
    <t>Yellon S.M.</t>
  </si>
  <si>
    <t>7006640939;</t>
  </si>
  <si>
    <t>Acute 60 Hz magnetic field exposure effects on the melatonin rhythm in the pineal gland and circulation of the adult Djungarian hamster</t>
  </si>
  <si>
    <t>10.1111/j.1600-079X.1994.tb00093.x</t>
  </si>
  <si>
    <t>https://www.scopus.com/inward/record.uri?eid=2-s2.0-0028417662&amp;doi=10.1111%2fj.1600-079X.1994.tb00093.x&amp;partnerID=40&amp;md5=dae551e3d766658ffd8317d84336b022</t>
  </si>
  <si>
    <t>Division of Perinatal Biology, Loma Linda University, School of Medicine, Loma Linda, California, United States</t>
  </si>
  <si>
    <t>Yellon, S.M., Division of Perinatal Biology, Loma Linda University, School of Medicine, Loma Linda, California, United States</t>
  </si>
  <si>
    <t>Yellon SM. Acute 60Hz magnetic field exposure effects on the nucleation rhythm in the pineal gland and circulation of the adult Djungarian hamster. J. Pineal Res. 1994; 16: 136–144. Adult male and female hamsters in long days (16 hr of light) were exposed to a 1 gauss 60 Hz magnetic field for 15 min starting 2 hr before lights off. Sham‐exposed controls were placed in an adjacent exposure system but current was not applied. Hamsters were decapitated at 0.5–2 hr intervals from 1 hr before lights off to 1 hr after lights on (n = 4–6/clocktime/group); sera were harvested and pineal glands obtained for melatonin radioimmunoassay. In controls, pineal melatonin significantly increased from an average daytime baseline of less than 0.3 ng/gland to 3 ng/gland by 3 hr after lights off (P &lt; 0.05, ANOVA). This increase was sustained for the duration of the night and returned to baseline within 1 hr after lights on. A similar melatonin rhythm was found in serum; concentrations ranged from 30 to 50 pg/ml at night and returned to a baseline of 12 pg/ml or less by 1 hr before lights on. The single magnetic field exposure reduced the duration and blunted the rise in the nocturnal melatonin rhythm. The study was then repeated in its entirety 6 months later. The same magnetic field treatment significantly suppressed pineal melatonin content at 5 hr after lights off and reduced serum melatonin concentrations at 3 and 5 hr after dark onset compared to sham‐exposed controls. Thus, the acute magnetic field exposure was again found to blunt the increase and suppress the duration of the nighttime melatonin rise. Point‐by‐point comparisons with the first study, however, did not replicate the magnetic field‐associated reduction in pineal melatonin content at 3 hr into the night, as well as in pineal and serum melatonin at 7. 5 hr after lights off. Concern about this divergence led us to repeat the experiment for a second time 6 months later. In both sham‐ and magnetic field‐exposed groups, melatonin increased within 3 hr after lights off and this rise was sustained until 0. 5 hr before lights on; nighttime melatonin content in the pineal gland was approximately 2 ng while in circulation melatonin concentrations averaged 60 pg/ml or less. No statistical differences were evident between the control and magnetic field exposed hamsters at any clocktime (P &lt; 0. 05, ANOVA). Thus the absence of an effect of magnetic field exposure on the melatonin rhythm in either the pineal gland or circulation in this second replicate study contrasts with the clear suppression of the nocturnal melatonin rhythm in two previous experiments. Further work is needed to define the parameters of magnetic field exposure that consistently affect the pineal gland and its circadian melatonin rhythm. The time of the year for experimentation, animal age, or the endogenous response to exposure may be variables that might be understood before the physiological importance of magnetic fields for circadian time keeping mechanisms may be realized. Copyright © 1994, Wiley Blackwell. All rights reserved</t>
  </si>
  <si>
    <t>circadian—biological; clock— suprachiasmatic nucleus</t>
  </si>
  <si>
    <t>melatonin; animal; article; circadian rhythm; electromagnetic field; female; hamster; male; metabolism; Phodopus; pineal body; radiation exposure; Animal; Circadian Rhythm; Electromagnetic Fields; Female; Hamsters; Male; Melatonin; Phodopus; Pineal Gland; Support, U.S. Gov't, Non-P.H.S.; Support, U.S. Gov't, P.H.S.</t>
  </si>
  <si>
    <t>Yellon, S.M.; Division of Perinatal Biology, Loma Linda University, School of Medicine, Loma Linda, California, 92350, United States</t>
  </si>
  <si>
    <t>2-s2.0-0028417662</t>
  </si>
  <si>
    <t>Henderson D.E., Slickman A.M., Henderson S.K.</t>
  </si>
  <si>
    <t>8418768600;6504260350;7201429945;</t>
  </si>
  <si>
    <t>Quantitative HPLC determination of the antioxidant activity of capsaicin on the formation of lipid hydroperoxides of linoleic acid: A comparative study against BHT and melatonin</t>
  </si>
  <si>
    <t>Journal of Agricultural and Food Chemistry</t>
  </si>
  <si>
    <t>10.1021/jf980949t</t>
  </si>
  <si>
    <t>https://www.scopus.com/inward/record.uri?eid=2-s2.0-0032839157&amp;doi=10.1021%2fjf980949t&amp;partnerID=40&amp;md5=d9b05ba974332d1eedcf7f80f850c7e6</t>
  </si>
  <si>
    <t>Chemistry Department, Trinity College, Hartford, CT 06106, United States; Chemistry Department, Quinnipiac College, Hamden, CT 06518, United States</t>
  </si>
  <si>
    <t>Henderson, D.E., Chemistry Department, Trinity College, Hartford, CT 06106, United States; Slickman, A.M., Chemistry Department, Trinity College, Hartford, CT 06106, United States; Henderson, S.K., Chemistry Department, Quinnipiac College, Hamden, CT 06518, United States</t>
  </si>
  <si>
    <t>The antioxidant activity of capsaicin, as compared to BHT and melatonin, was determined by the direct measurement of lipid hydroperoxides formed upon linoleic acid autoxidation initiated by AIBN. The formation of four isomeric lipid hydroperoxides was detected after reverse-phase HPLC separation. Data from three detectors, UV absorption, glassy carbon electrode electrochemical detection, and postcolumn chemiluminescence using luminol, were compared. Capsaicin was more effective than melatonin in suppressing the formation of lipid hydroperoxides but not as effective as BHT. The formation of capsaicin and BHT dimers was observed during oxidation, and the dimers were characterized using APCI MS(n).</t>
  </si>
  <si>
    <t>Antioxidant; APCI-MS; Butylated hydroxytoluene; Capsaicin; Electrochemical detection; HPLC; Linoleic acid autoxidation; Lipid hydroperoxide; Melatonin</t>
  </si>
  <si>
    <t>antioxidant; butylcresol; capsaicin; linoleic acid; lipid hydroperoxide; lipid peroxide; luminol; melatonin; antioxidant activity; article; autooxidation; chemistry; chemoluminescence; comparative study; electrochemical detection; high performance liquid chromatography; light absorption; lipid oxidation; mass spectrometry; methodology; synthesis; Antioxidants; Butylated Hydroxytoluene; Capsaicin; Chromatography, High Pressure Liquid; Linoleic Acid; Lipid Peroxides; Melatonin</t>
  </si>
  <si>
    <t>Antioxidants; Butylated Hydroxytoluene, 128-37-0; Capsaicin, 404-86-4; Linoleic Acid, 2197-37-7; Lipid Peroxides; Melatonin, 73-31-4</t>
  </si>
  <si>
    <t>Henderson, D.E.; Chemistry Department, Trinity College, Hartford, CT 06106, United States; email: david.henderson@trincoll.edu</t>
  </si>
  <si>
    <t>JAFCA</t>
  </si>
  <si>
    <t>J. Agric. Food Chem.</t>
  </si>
  <si>
    <t>2-s2.0-0032839157</t>
  </si>
  <si>
    <t>Cagnacci A., Kräuchi K., Wirz-Justice A., Volpe A.</t>
  </si>
  <si>
    <t>7005516868;7003651460;7005425500;7202342074;</t>
  </si>
  <si>
    <t>Homeostatic versus Circadian Effects of Melatonin on Core Body Temperature in Humans</t>
  </si>
  <si>
    <t>10.1177/074873049701200604</t>
  </si>
  <si>
    <t>https://www.scopus.com/inward/record.uri?eid=2-s2.0-0031306962&amp;doi=10.1177%2f074873049701200604&amp;partnerID=40&amp;md5=5e513d4716367e1efa6e603ab10ddaca</t>
  </si>
  <si>
    <t>Inst. Pathophysiology of Hum. Repro., University of Modena, 41100 Modena, Italy; Chronobiology and Sleep Laboratory, Psychiatric University Clinic, CH-4025 Basel, Switzerland; Ist. di Fisiopatol. della Ripro. Um., via del Pozzo 71, 41100 Modena, Italy</t>
  </si>
  <si>
    <t>Cagnacci, A., Inst. Pathophysiology of Hum. Repro., University of Modena, 41100 Modena, Italy, Ist. di Fisiopatol. della Ripro. Um., via del Pozzo 71, 41100 Modena, Italy; Kräuchi, K., Chronobiology and Sleep Laboratory, Psychiatric University Clinic, CH-4025 Basel, Switzerland; Wirz-Justice, A., Chronobiology and Sleep Laboratory, Psychiatric University Clinic, CH-4025 Basel, Switzerland; Volpe, A., Inst. Pathophysiology of Hum. Repro., University of Modena, 41100 Modena, Italy</t>
  </si>
  <si>
    <t>Evidence obtained in animals has suggested a link of the pineal gland and its hormone melatonin with the regulation of core body temperature (CBT). Depending on the species considered, melatonin intervenes in generating seasonal rhythms of daily torpor and hibernation, in heat stress tolerance, and in setting the CBT set point. In humans, the circadian rhythm of melatonin is strictly associated with that of CBT, the nocturnal decline of CBT being inversely related to the rise of melatonin. Whereas there is inconsistent evidence for the suggestion that the decline of CBT may prompt the release of melatonin, conversely, stringent data indicate that melatonin decreases CBT. Administration of melatonin during the day, when it is not normally secreted, decreases CBT by about 0.3 to 0.4°C, and suppression of melatonin at night enhances CBT by about the same magnitude. Accordingly, the nocturnal rise of melatonin contributes to the circadian amplitude of CBT. The mechanisms through which melatonin decreases CBT are unclear. It is known that melatonin enhances heat loss, but a reduction of heat production cannot be excluded. Besides actions on peripheral vessels aimed to favor heat loss, it is likely that the effect of melatonin to reduce CBT is exerted mainly in the hypothalamus, where thermoregulatory centers are located. Recent observations have shown that the acute thermoregulatory effects induced by melatonin and bright light are independent of their circadian phase-shifting effects. The effect of melatonin ultimately brings a saving of energy and is reduced in at least two physiological situations: aging and the luteal menstrual phase. In both conditions, melatonin does not exert its CBT-lowering effects. Whereas in older women this effect may represent an age-related alteration, in the luteal phase this modification may represent a mechanism of keeping CBT higher at night to promote a better embryo implantation and survival.</t>
  </si>
  <si>
    <t>Aging; Body temperature; Circadian rhythms; Humans; Light; Melatonin; Menstrual cycle</t>
  </si>
  <si>
    <t>Animalia; melatonin; body temperature; circadian rhythm; female; homeostasis; human; physiology; review; Body Temperature; Circadian Rhythm; Female; Homeostasis; Humans; Melatonin</t>
  </si>
  <si>
    <t>Cagnacci, A.; Ist. di Fisiopatol. della Ripro. Um., via del Pozzo 71, 41100 Modena, Italy</t>
  </si>
  <si>
    <t>2-s2.0-0031306962</t>
  </si>
  <si>
    <t>Bayarri M.J., Madrid J.A., Sánchez-Vázquez F.J.</t>
  </si>
  <si>
    <t>36785039200;7006900341;7003727141;</t>
  </si>
  <si>
    <t>Influence of light intensity, spectrum and orientation on sea bass plasma and ocular melatonin</t>
  </si>
  <si>
    <t>10.1034/j.1600-079x.2002.10806.x</t>
  </si>
  <si>
    <t>https://www.scopus.com/inward/record.uri?eid=2-s2.0-0036163793&amp;doi=10.1034%2fj.1600-079x.2002.10806.x&amp;partnerID=40&amp;md5=b8b91e41aff29d283300d60e2c3bce35</t>
  </si>
  <si>
    <t>Department of Physiology, Faculty of Biology, University of Murcia, 30100-Murcia, Spain</t>
  </si>
  <si>
    <t>Bayarri, M.J., Department of Physiology, Faculty of Biology, University of Murcia, 30100-Murcia, Spain; Madrid, J.A., Department of Physiology, Faculty of Biology, University of Murcia, 30100-Murcia, Spain; Sánchez-Vázquez, F.J., Department of Physiology, Faculty of Biology, University of Murcia, 30100-Murcia, Spain</t>
  </si>
  <si>
    <t>Melatonin is involved in the transduction of light information and the photoperiodic control of many important physiological functions in fish. Although artificial photoperiods have been used to improve fish growth and manipulate reproduction, there is little information about the characteristics of light 'quality'. In this paper we describe the effects of a light pulse in the middle of the dark phase on plasma and ocular melatonin in European sea bass. We first determined the light intensity necessary to elicit a melatonin response using white light of varying intensities (0.6-600 μW/cm2, experiment 1). Secondly, we tested the effect of the light spectrum on melatonin production using three differently coloured lights (half-peak bandwidth = 434-477, 498-575 and 610-687 nm for the blue, green and red lamp, respectively, experiment 2) and, finally, we determined the effect of light orientation (downwards directed versus upwards directed, experiment 3). The results show that the minimum light intensity needed to inhibit or stimulate melatonin levels in both plasma and the eye was 6.0 μW/cm2. A linear correlation was found between the logarithm of light intensity and the relative inhibition. In addition, the blue wavelength was more effective in decreasing melatonin levels in the former and increasing the levels in the latter. Nevertheless, red light at sufficient intensity proved effective at significantly suppressing circulating melatonin. Downwards light had a greater effect than upward-directed illumination in suppressing plasma melatonin. In conclusion, the results point to the importance of giving proper consideration to the characteristics of light, to adequately control melatonin production and its related physiological processes.</t>
  </si>
  <si>
    <t>Dicentrarchus labrax; Light pulses; Melatonin; Upwards light; Wavelength</t>
  </si>
  <si>
    <t>melatonin; animal experiment; article; controlled study; fish; growth; hormone synthesis; illumination; light intensity; nonhuman; photoperiodicity; reproduction; spectral sensitivity; white light; Animals; Bass; Eye; Light; Melatonin; Optics; Photoperiod</t>
  </si>
  <si>
    <t>Sánchez-Vázquez, F.J.; Department of Physiology, Faculty of Biology, University of Murcia, 30100-Murcia, Spain; email: javisan@um.es</t>
  </si>
  <si>
    <t>2-s2.0-0036163793</t>
  </si>
  <si>
    <t>A (sea bass)</t>
  </si>
  <si>
    <t>Santhi N., Thorne H.C., Van Der Veen D.R., Johnsen S., Mills S.L., Hommes V., Schlangen L.J.M., Archer S.N., Dijk D.-J.</t>
  </si>
  <si>
    <t>8945315800;24470611200;8954977600;8911726400;57196499965;8957694900;6602823027;7202456398;7007018167;</t>
  </si>
  <si>
    <t>The spectral composition of evening light and individual differences in the suppression of melatonin and delay of sleep in humans</t>
  </si>
  <si>
    <t>10.1111/j.1600-079X.2011.00970.x</t>
  </si>
  <si>
    <t>https://www.scopus.com/inward/record.uri?eid=2-s2.0-84857177597&amp;doi=10.1111%2fj.1600-079X.2011.00970.x&amp;partnerID=40&amp;md5=f826fec595f0213767d35f0a1db01f11</t>
  </si>
  <si>
    <t>Surrey Sleep Research Centre, Faculty of Health and Medical Sciences, University of Surrey, Egerton Road, Guildford, Surrey, GU2 7XP, United Kingdom; Surrey Clinical Research Centre, Faculty of Health and Medical Sciences, University of Surrey, Guildford, United Kingdom; Philips Lighting, Eindhoven, Netherlands</t>
  </si>
  <si>
    <t>Santhi, N., Surrey Sleep Research Centre, Faculty of Health and Medical Sciences, University of Surrey, Egerton Road, Guildford, Surrey, GU2 7XP, United Kingdom; Thorne, H.C., Surrey Sleep Research Centre, Faculty of Health and Medical Sciences, University of Surrey, Egerton Road, Guildford, Surrey, GU2 7XP, United Kingdom; Van Der Veen, D.R., Surrey Sleep Research Centre, Faculty of Health and Medical Sciences, University of Surrey, Egerton Road, Guildford, Surrey, GU2 7XP, United Kingdom; Johnsen, S., Surrey Clinical Research Centre, Faculty of Health and Medical Sciences, University of Surrey, Guildford, United Kingdom; Mills, S.L., Surrey Clinical Research Centre, Faculty of Health and Medical Sciences, University of Surrey, Guildford, United Kingdom; Hommes, V., Philips Lighting, Eindhoven, Netherlands; Schlangen, L.J.M., Philips Lighting, Eindhoven, Netherlands; Archer, S.N., Surrey Sleep Research Centre, Faculty of Health and Medical Sciences, University of Surrey, Egerton Road, Guildford, Surrey, GU2 7XP, United Kingdom; Dijk, D.-J., Surrey Sleep Research Centre, Faculty of Health and Medical Sciences, University of Surrey, Egerton Road, Guildford, Surrey, GU2 7XP, United Kingdom</t>
  </si>
  <si>
    <t>The effect of light on circadian rhythms and sleep is mediated by a multi-component photoreceptive system of rods, cones and melanopsinexpressing intrinsically photosensitive retinal ganglion cells. The intensity and spectral sensitivity characteristics of this system are to be fully determined.Whether the intensity and spectral composition of light exposure at home in the evening is such that it delays circadian rhythms and sleep also remains to be established. We monitored light exposure at home during 6-8 wk and assessed light effects on sleep and circadian rhythms in the laboratory. Twenty-two women and men (23.1 ± 4.7 yr) participated in a six-way, cross-over design using polychromatic light conditions relevant to the light exposure at home, but with reduced, intermediate or enhanced efficacy with respect to the photopic and melanopsin systems. The evening rise of melatonin, sleepiness and EEG-assessed sleep onset varied significantly (P &lt; 0.01) across the light conditions, and these effects appeared to be largely mediated by the melanopsin, rather than the photopic system. Moreover, there were individual differences in the sensitivity to the disruptive effect of light on melatonin, which were robust against experimental manipulations (intra-class correlation = 0.44). The data show that light at home in the evening affects circadian physiology and imply that the spectral composition of artificial light can be modified to minimize this disruptive effect on sleep and circadian rhythms. These findings have implications for our understanding of the contribution of artificial light exposure to sleep and circadian rhythm disorders such as delayed sleep phase disorder. © 2011 John Wiley &amp; Sons A/S.</t>
  </si>
  <si>
    <t>Actigraphy; Circadian; Melanopsin; Photopic; Photoreceptors; Polychromatic light</t>
  </si>
  <si>
    <t>melanopsin; melatonin; adult; article; circadian rhythm; controlled study; electroencephalography; female; home environment; hormone blood level; human; human experiment; light exposure; male; normal human; photopic vision; sleep time; somnolence; spectral sensitivity; Adult; Circadian Clocks; Cross-Sectional Studies; Electroencephalography; Female; Humans; Male; Melatonin; Photic Stimulation; Photoperiod; Rod Opsins; Sleep; Sleep Disorders, Circadian Rhythm; Time Factors</t>
  </si>
  <si>
    <t>Santhi, N.; Surrey Sleep Research Centre, Faculty of Health and Medical Sciences, University of Surrey, Egerton Road, Guildford, Surrey, GU2 7XP, United Kingdom; email: n.santhi@surrey.ac.uk</t>
  </si>
  <si>
    <t>2-s2.0-84857177597</t>
  </si>
  <si>
    <t>UK, Netherlands</t>
  </si>
  <si>
    <t>Unknown (within subjects design but tested over 4-8 weeks)</t>
  </si>
  <si>
    <t>18-34</t>
  </si>
  <si>
    <t>Blask D.E., Dauchy R.T., Sauer L.A., Krause J.A., Brainard G.C.</t>
  </si>
  <si>
    <t>7006151595;7004364685;7004486514;7202955193;7003540124;</t>
  </si>
  <si>
    <t>Growth and fatty acid metabolism of human breast cancer (MCF-7) xenografts in nude rats: Impact of constant light-induced nocturnal melatonin suppression</t>
  </si>
  <si>
    <t>Breast Cancer Research and Treatment</t>
  </si>
  <si>
    <t>10.1023/A:1024030518065</t>
  </si>
  <si>
    <t>https://www.scopus.com/inward/record.uri?eid=2-s2.0-0037561598&amp;doi=10.1023%2fA%3a1024030518065&amp;partnerID=40&amp;md5=6a3fddf135698cee41cc093958da4ba4</t>
  </si>
  <si>
    <t>Lab. of Chrono-Neuroendocrine Oncol., Bassett Research Institute, Cooperstown, NY, United States; Department of Neurology, Jefferson Medical College, Thomas Jefferson University, Philadelphia, PA, United States; Lab. of Chrono-Neuroendocrine Oncol., Bassett Research Institute, One Atwell Road, Cooperstown, NY 13326, United States</t>
  </si>
  <si>
    <t>Blask, D.E., Lab. of Chrono-Neuroendocrine Oncol., Bassett Research Institute, Cooperstown, NY, United States, Lab. of Chrono-Neuroendocrine Oncol., Bassett Research Institute, One Atwell Road, Cooperstown, NY 13326, United States; Dauchy, R.T., Lab. of Chrono-Neuroendocrine Oncol., Bassett Research Institute, Cooperstown, NY, United States; Sauer, L.A., Lab. of Chrono-Neuroendocrine Oncol., Bassett Research Institute, Cooperstown, NY, United States; Krause, J.A., Lab. of Chrono-Neuroendocrine Oncol., Bassett Research Institute, Cooperstown, NY, United States; Brainard, G.C., Department of Neurology, Jefferson Medical College, Thomas Jefferson University, Philadelphia, PA, United States</t>
  </si>
  <si>
    <t>The nocturnal melatonin (MLT) surge is a relevant oncostatic signal for a variety of experimental malignancies. Population studies support the hypothesis that exposure to light at night may represent a new risk factor for breast cancer possibly through the suppression of pineal MLT production and/or circadian disruption. We tested the ability of constant light exposure to suppress MLT production in female nude rats and stimulate the growth of tissue-isolated MCF-7 human breast cancer xenografts via increased tumor linoleic acid (LA) metabolism. Rats maintained on an alternating light/dark cycle (L:D group) exhibited a robust circadian MLT rhythm that was abolished following constant light exposure. During the exposure of animals bearing tissue-isolated human MCF-7 breast cancer xenografts to constant light, the rate of tumor growth markedly increased relative to the L:D group. Tumor LA uptake and its metabolism to the mitogen 13-hydroxyoctadecadienoic acid (13-HODE) were also substantially higher under constant light conditions. This is the first biological evidence for a potential link between constant light exposure and increased human breast oncogenesis involving MLT suppression and stimulation of tumor LA metabolism.</t>
  </si>
  <si>
    <t>Circadian disruption; Constant light; Fatty acids; MCF-7 human breast cancer xenografts; Melatonin; Pineal gland</t>
  </si>
  <si>
    <t>13 hydroxyoctadecadienoic acid; fatty acid; linoleic acid; melatonin; mitogenic agent; unclassified drug; article; breast carcinogenesis; cancer growth; cell strain MCF 7; circadian rhythm; controlled study; fatty acid metabolism; human; human cell; light; light exposure; night; priority journal; rat strain; risk factor; tumor xenograft; Non-programmatic; Animals; Antioxidants; Antithrombins; Breast Neoplasms; Cell Transformation, Neoplastic; Circadian Rhythm; Female; Humans; Light; Linoleic Acid; Linoleic Acids; Melatonin; Mice; Mice, Nude; Pineal Gland; Transplantation, Heterologous</t>
  </si>
  <si>
    <t>linoleic acid, 1509-85-9, 2197-37-7, 60-33-3, 822-17-3; melatonin, 73-31-4; 13-hydroxy-9,11-octadecadienoic acid, 5204-88-6; Antioxidants; Antithrombins; Linoleic Acid, 2197-37-7; Linoleic Acids; Melatonin, 73-31-4</t>
  </si>
  <si>
    <t>Edwin W. Pauley Foundation
National Cancer Institute: RO1 CA76197, DEB, RO1 CA85408</t>
  </si>
  <si>
    <t>This work was supported by National Cancer Institute Grants RO1 CA85408 and RO1 CA76197 (to DEB), the Laura Evans Memorial Breast Cancer Award of the Edwin W. Pauley Foundation (to DEB) and the Stephen C. Clark Research Fund.</t>
  </si>
  <si>
    <t>Blask, D.E.; Lab. of Chrono-Neuroendocrine Oncol., Bassett Research Institute, One Atwell Road, Cooperstown, NY 13326, United States; email: david.blask@bassett.org</t>
  </si>
  <si>
    <t>BCTRD</t>
  </si>
  <si>
    <t>Breast Cancer Res. Treat.</t>
  </si>
  <si>
    <t>2-s2.0-0037561598</t>
  </si>
  <si>
    <t>Underwood H.</t>
  </si>
  <si>
    <t>7005603596;</t>
  </si>
  <si>
    <t>Pineal melatonin rhythms in the lizard Anolis carolinensis: effects of light and temperature cycles</t>
  </si>
  <si>
    <t>10.1007/BF00611095</t>
  </si>
  <si>
    <t>https://www.scopus.com/inward/record.uri?eid=2-s2.0-0022087080&amp;doi=10.1007%2fBF00611095&amp;partnerID=40&amp;md5=1018a5c9f8fea8a88e4c3d0761d97417</t>
  </si>
  <si>
    <t>Department of Zoology, North Carolina State University, Raleigh, 27695, North Carolina, United States</t>
  </si>
  <si>
    <t>Underwood, H., Department of Zoology, North Carolina State University, Raleigh, 27695, North Carolina, United States</t>
  </si>
  <si>
    <t>Pineal and ocular melatonin was assessed, over 24 h periods, in male lizards (Anolis carolinensis) entrained to 24 h light-dark (LD) cycles and a constant 32 ‡C, and in lizards entrained to both 24 h LD cycles and 24 h temperature cycles (32 ‡C/20 ‡C). At a constant temperature, the duration of the photoperiod has a profound effect on the duration, amplitude, and phase of the pineal melatonin rhythm (Fig. 1). The pineal melatonin rhythm under cyclic temperature peaks during the cool (20 ‡C) phase of the cycle regardless of whether or not the cool phase occurs during the light or dark phase of a LD 12:12 cycle (Fig. 3). Under a temperature cycle and constant dim illumination, a pineal melatonin rhythm is observed which peaks during the cool phase of the temperature cycle, but the amplitude of the rhythm is depressed relative to that observed under LD (Fig. 2). Illumination up to 2 h in duration does not suppress the nocturnal melatonin peak in the Anolis pineal (Fig. 4). No melatonin rhythm was observed in the eyes of Anolis under either 24 h LD cycles and a constant temperature (Fig. 1), or under simultaneous light and temperature cycles (Fig. 3). Ocular melatonin content was, in all cases, either very low or non-detectable. © 1985 Springer-Verlag.</t>
  </si>
  <si>
    <t>melatonin; animal; article; circadian rhythm; light; lizard; metabolism; motor activity; physiology; pineal body; temperature; visual system function; Animal; Circadian Rhythm; Light; Lizards; Melatonin; Motor Activity; Ocular Physiology; Pineal Gland; Support, U.S. Gov't, Non-P.H.S.; Support, U.S. Gov't, P.H.S.; Temperature</t>
  </si>
  <si>
    <t>Underwood, H.; Department of Zoology, North Carolina State University, Raleigh, 27695, North Carolina, United States</t>
  </si>
  <si>
    <t>2-s2.0-0022087080</t>
  </si>
  <si>
    <t>A (lizards)</t>
  </si>
  <si>
    <t>Thompson C., Stinson D., Smith A.</t>
  </si>
  <si>
    <t>7404238078;24371088800;57189162747;</t>
  </si>
  <si>
    <t>Seasonal affective disorder and season-dependent abnormalities of melatonin suppression by light</t>
  </si>
  <si>
    <t>The Lancet</t>
  </si>
  <si>
    <t>10.1016/0140-6736(90)92202-S</t>
  </si>
  <si>
    <t>https://www.scopus.com/inward/record.uri?eid=2-s2.0-0025150452&amp;doi=10.1016%2f0140-6736%2890%2992202-S&amp;partnerID=40&amp;md5=57c92a2b095f591d23b443210062c9f7</t>
  </si>
  <si>
    <t>Department of Psychiatry, University of Southampton, Royal South Hants Hospital, Southampton, United Kingdom; St George's Hospital, United Kingdon, London; Charing Cross Hospital, London, United Kingdom</t>
  </si>
  <si>
    <t>Thompson, C., Department of Psychiatry, University of Southampton, Royal South Hants Hospital, Southampton, United Kingdom; Stinson, D., St George's Hospital, United Kingdon, London; Smith, A., Charing Cross Hospital, London, United Kingdom</t>
  </si>
  <si>
    <t>Twelve patients with seasonal affective disorder (SAD) and eleven normal controls were exposed to 2000 lux and 300 lux of artificial full-spectrum light on consecutive nights during the winter. Suppression of melatonin secretion under the two light intensities was measured and the difference between their effects was taken as a measure of light sensitivity. The test was repeated in summer in both groups, when the SAD subjects were well. The SAD but not the normal group showed a significant seasonal variation in sensitivity to light. There was evidence of supersensitivity in the winter but also of subsensitivity to light in the summer. © 1990.</t>
  </si>
  <si>
    <t>melatonin; affective neurosis; article; clinical article; controlled study; female; human; light sensitivity; male; priority journal; psychological aspect; seasonal variation; Adult; Comparative Study; Evaluation Studies; Female; Human; Light; Male; Melatonin; Middle Age; Mood Disorders; Periodicity; Phototherapy; Randomized Controlled Trials; Seasons; Suprachiasmatic Nucleus; Time Factors</t>
  </si>
  <si>
    <t>Thompson, C.; Department of Psychiatry, University of Southampton, Royal South Hants Hospital, Southampton, United Kingdom</t>
  </si>
  <si>
    <t>LANCA</t>
  </si>
  <si>
    <t>Lancet</t>
  </si>
  <si>
    <t>2-s2.0-0025150452</t>
  </si>
  <si>
    <t>12 (seasonal affective disorder), 11 (healthy controls)</t>
  </si>
  <si>
    <t>12 (seasonal affective disorder), 10 (healthy controls)</t>
  </si>
  <si>
    <t>Yes -'There was no significant difference between the menstruating female subgroups of the SAD and control groups or within each group between winter and summer tests in the week of the menstrual cycle at testing'</t>
  </si>
  <si>
    <t>Unknown, but compared conditions within the same week of the menstrual cycle</t>
  </si>
  <si>
    <t>Yes- one in each group (SAD and controls) taking oral contraceptive. No mention of other hormonal contraceptives</t>
  </si>
  <si>
    <t>40 (Seasonal affective disorder), 43.4 (healthy controls)</t>
  </si>
  <si>
    <t>5 (seasonal affective disorder), 3.5 (healthy controls)</t>
  </si>
  <si>
    <t>Studied Seasonal Affective Disorder patients and healthy controls</t>
  </si>
  <si>
    <t>Rosenthal N.E., Jacobsen F.M., Sack D.A., Arendt J., James S.P., Parry B.L., Wehr T.A.</t>
  </si>
  <si>
    <t>7102033351;7102473867;24397819900;7101704924;7402533215;7102441431;7004768783;</t>
  </si>
  <si>
    <t>Atenolol in seasonal affective disorder: A test of the melatoninn hypothesis</t>
  </si>
  <si>
    <t>10.1176/ajp.145.1.52</t>
  </si>
  <si>
    <t>https://www.scopus.com/inward/record.uri?eid=2-s2.0-0023835655&amp;doi=10.1176%2fajp.145.1.52&amp;partnerID=40&amp;md5=f356bb8834747df378e4e6e6faef4a5e</t>
  </si>
  <si>
    <t>Clinical Psychobiology Branch, Bethesda, MD 20892, United States</t>
  </si>
  <si>
    <t>Rosenthal, N.E., Clinical Psychobiology Branch, Bethesda, MD 20892, United States; Jacobsen, F.M., Clinical Psychobiology Branch, Bethesda, MD 20892, United States; Sack, D.A., Clinical Psychobiology Branch, Bethesda, MD 20892, United States; Arendt, J., Clinical Psychobiology Branch, Bethesda, MD 20892, United States; James, S.P., Clinical Psychobiology Branch, Bethesda, MD 20892, United States; Parry, B.L., Clinical Psychobiology Branch, Bethesda, MD 20892, United States; Wehr, T.A., Clinical Psychobiology Branch, Bethesda, MD 20892, United States</t>
  </si>
  <si>
    <t>To test the hypothesis that the antidepressant effects of bright light in seasonal affective disorder are mediated by the suppression of melatonin, 19 patients with this disorder were given atenolol, which suppresses melatonin secretion, and placebo in a double-blind crossover study. No difference in antidepressant efficacy was found between drug and placebo in the sample as a whole, which argues against the melatonin hypothesis of phototherapy. However, in three of the patients atenolol provided repeated, marked, and sustained relief of symptoms, suggesting that it may be useful in treating the winter depressive symptoms of some patients with seasonal affective disorder.</t>
  </si>
  <si>
    <t>atenolol; melatonin; adult; affective neurosis; clinical article; clinical trial; controlled study; human; phototherapy; psychological aspect</t>
  </si>
  <si>
    <t>atenolol, 29122-68-7, 93379-54-5; melatonin, 73-31-4</t>
  </si>
  <si>
    <t>2-s2.0-0023835655</t>
  </si>
  <si>
    <t>Willis G.L., Turner E.J.D.</t>
  </si>
  <si>
    <t>7102225025;36644933900;</t>
  </si>
  <si>
    <t>Primary and secondary features of Parkinson's disease improve with strategic exposure to bright light: A case series study</t>
  </si>
  <si>
    <t>10.1080/07420520701420717</t>
  </si>
  <si>
    <t>https://www.scopus.com/inward/record.uri?eid=2-s2.0-34347385604&amp;doi=10.1080%2f07420520701420717&amp;partnerID=40&amp;md5=44a27375f5edeb474eb93e365a560486</t>
  </si>
  <si>
    <t>Bronowski Institute of Behavioural Neuroscience, Coliban Medical Centre, 19 Jennings St., Kyneton, Vic., Australia</t>
  </si>
  <si>
    <t>Willis, G.L., Bronowski Institute of Behavioural Neuroscience, Coliban Medical Centre, 19 Jennings St., Kyneton, Vic., Australia; Turner, E.J.D., Bronowski Institute of Behavioural Neuroscience, Coliban Medical Centre, 19 Jennings St., Kyneton, Vic., Australia</t>
  </si>
  <si>
    <t>The antagonism of melatonin in models of Parkinson's disease (PD) can reduce the severity of motor impairment associated with dopamine (DA) degeneration. In consideration of the potent antidepressant effects of bright light therapy (LT), that LT suppresses melatonin secretion, that depression is commonly observed in PD, and that exposure to constant light facilitates recovery from experimental PD, the object of the present study was to strategically administer LT to PD patients and observe the effects on depression, insomnia, and motor performance. Twelve patients diagnosed with PD were exposed to white fluorescent light for 1-1.5 h at an intensity of 1000 to 1500 lux once daily commencing 1 h prior to the usual time of sleep onset, ∼22:00 h in most patients. All patients were assessed before LT commenced and at two weeks, five weeks, and regular intervals thereafter. Within two weeks after commencing LT, marked improvement in bradykinaesia and rigidity was observed in most patients. Tremor was not affected by LT treatment; however, agitation, dyskinaesia, and psychiatric side effects were reduced, as verified by decreased requirement for DA replacement therapy. Elevated mood, improved sleep, decreased seborrhea, reduced impotence, and increased appetite were observed after LT. LT permitted the reduction of the dose of L-dopa, bromocriptine, or deprenyl in some patients by up to 50% without loss of symptom control. Factors limiting the efficacy of LT included multiple disease states, treatment compliance, polypharmacy, emotional stress, advanced age, and predominance of positive symptoms. The results of this case series study confirms previous work describing light as efficacious in the treatment of PD and suggest that controlled trials may help to elucidate how LT might be used strategically as an adjunct therapy to improve the morbidity of PD patients. Copyright © Informa Healthcare.</t>
  </si>
  <si>
    <t>Bright light therapy; Depression; Insomnia; Melatonin; Parkinson's disease</t>
  </si>
  <si>
    <t>amantad; amantadine; antidepressant agent; benserazide plus levodopa; bromocriptine; bromocriptine mesilate; cabergoline; carbidopa plus levodopa; dosulepin; eldopril; levodopa; melatonin; monoamine oxidase inhibitor; pergolide mesilate; prothiadin; sedative agent; selegiline; sertraline; sinamet; trihexyphenidyl; unclassified drug; adult; aged; agitation; article; bradykinesia; clinical article; clinical feature; delusion; depression; drug dose reduction; drug substitution; drug withdrawal; dyskinesia; emotional stress; female; fluorescent lighting; hallucination; human; impotence; increased appetite; insomnia; light exposure; male; mental disease; mood change; morbidity; motor performance; Parkinson disease; patient compliance; phototherapy; polypharmacy; positive syndrome; rigidity; seborrhea; sleep; tremor; Aged; Aged, 80 and over; Delusions; Depression; Dopamine; Female; Hallucinations; Humans; Hypokinesia; Interpersonal Relations; Male; Middle Aged; Muscle Rigidity; Parkinson Disease; Phototherapy; Psychomotor Performance; Sleep Initiation and Maintenance Disorders; Treatment Outcome; Tremor</t>
  </si>
  <si>
    <t>amantadine, 665-66-7, 768-94-5; benserazide plus levodopa, 37270-69-2; bromocriptine, 25614-03-3; bromocriptine mesilate, 22260-51-1; cabergoline, 81409-90-7; carbidopa plus levodopa, 57308-51-7; dosulepin, 113-53-1, 897-15-4; levodopa, 59-92-7; melatonin, 73-31-4; pergolide mesilate, 66104-23-2; selegiline, 14611-51-9, 14611-52-0, 2079-54-1, 2323-36-6; sertraline, 79617-96-2; trihexyphenidyl, 144-11-6, 52-49-3; Dopamine, 51-61-6</t>
  </si>
  <si>
    <t>amantad; artane; cabaser; eldopril; madopar; parlodel; permax; prothiadin; selegiline; sinamet; symmetrel; zoloft</t>
  </si>
  <si>
    <t>Behavioural and Cognitive Neuroscience Institute, Simon Fraser University</t>
  </si>
  <si>
    <t>The authors would like to acknowledge the Bronowski Institute of Behavioural Neuroscience for the financial support and equipment provided. Thanks also to Professor T. Norman for advice regarding data preparation. A brief summary of these results were reported at the Melatonin and Biological Rhythms Symposium, Satellite meeting of the XXXIV Congress of the International Union of Physiological Sciences, Adelaide, South Australia, August 2001.</t>
  </si>
  <si>
    <t>Willis, G.L.; Bronowski Institute of Behavioural Neuroscience, Coliban Medical Centre, 19 Jennings St., Kyneton, Vic., Australia; email: gwillbro@nex.net.au</t>
  </si>
  <si>
    <t>2-s2.0-34347385604</t>
  </si>
  <si>
    <t>Unknown (within subjects design, but tested 3-5 weeks apart)</t>
  </si>
  <si>
    <t>46-83</t>
  </si>
  <si>
    <t>Yellon S.M., Fagoaga O.R., Nehlsen-Cannarella S.L.</t>
  </si>
  <si>
    <t>7006640939;7003893027;7004435096;</t>
  </si>
  <si>
    <t>Influence of photoperiod on immune cell functions in the male Siberian hamster</t>
  </si>
  <si>
    <t>1 45-1</t>
  </si>
  <si>
    <t>R97</t>
  </si>
  <si>
    <t>R102</t>
  </si>
  <si>
    <t>https://www.scopus.com/inward/record.uri?eid=2-s2.0-0032891244&amp;partnerID=40&amp;md5=5c47da85f3d32288bddea4bca6b5f891</t>
  </si>
  <si>
    <t>Center for Perinatal Biology, Loma Linda Univ. School of Medicine, Loma Linda, CA 92350, United States; Immunology Center, Loma Linda University Medical Center, Loma Linda, CA 92350, United States; Depts. of Pathology and Physiology, Loma Linda Univ. School of Medicine, Loma Linda, CA 92350, United States; Loma Linda Univ., Center for Perinatal Biology, Loma Linda, CA 92350, United States</t>
  </si>
  <si>
    <t>Yellon, S.M., Center for Perinatal Biology, Loma Linda Univ. School of Medicine, Loma Linda, CA 92350, United States, Loma Linda Univ., Center for Perinatal Biology, Loma Linda, CA 92350, United States; Fagoaga, O.R., Immunology Center, Loma Linda University Medical Center, Loma Linda, CA 92350, United States; Nehlsen-Cannarella, S.L., Immunology Center, Loma Linda University Medical Center, Loma Linda, CA 92350, United States, Depts. of Pathology and Physiology, Loma Linda Univ. School of Medicine, Loma Linda, CA 92350, United States</t>
  </si>
  <si>
    <t>The present study tested the hypothesis that immune cell function is influenced by ambient photoperiod. The male Siberian hamster served as the experimental model because day length regulates a variety of seasonal adaptations in physiology. Adult hamsters were in long days (16 h of light daily), which sustains gonadal function, or transferred to short days (8 h) for &gt;4 wk to induce testes regression. Blood was drawn from the ocular sinus or splenocytes obtained to assess basal indexes of immune cell function. In hamsters in short days, natural killer cell cytolytic capacity, as well as spontaneous blastogenesis in both whole blood and isolated lymphocytes, were enhanced compared with that in hamsters in long days. By contrast, phagocytosis and oxidative burst activity by both granulocytes and monocytes were suppressed in hamsters by exposure to short days versus long days. Selective changes in immune cell function coincided with short-day-induced gonadal atrophy. These findings raise the hypothesis that photoperiod regulation of physiological adaptations, including distinct immune cell functions, may help individuals anticipate seasonal challenges posed by opportunistic diseases or climate to facilitate survival.</t>
  </si>
  <si>
    <t>Immunology; Lymphocytes; Phagocytosis; Pineal melatonin; Seasonal reproduction</t>
  </si>
  <si>
    <t>melatonin; animal cell; article; cell function; cell survival; hamster; immunocompetent cell; lymphocyte transformation; natural killer cell; nonhuman; oxidative stress; phagocytosis; photoperiodicity; priority journal; seasonal variation; statistical analysis; Animals; Blood Cells; Cricetinae; Cytotoxicity, Immunologic; Immune System; Killer Cells, Natural; Lymphocytes; Male; Phagocytosis; Phodopus; Photoperiod; Respiratory Burst; Thymidine</t>
  </si>
  <si>
    <t>Thymidine, 50-89-5</t>
  </si>
  <si>
    <t>Yellon, S.M.; Loma Linda Univ., Center for Perinatal Biology, Loma Linda, CA 92350, United States</t>
  </si>
  <si>
    <t>2-s2.0-0032891244</t>
  </si>
  <si>
    <t>Aoki H., Yamada N., Ozeki Y., Yamane H., Kato N.</t>
  </si>
  <si>
    <t>7402574489;56808088100;7103381979;7202442958;7403474259;</t>
  </si>
  <si>
    <t>Minimum light intensity required to suppress nocturnal melatonin concentration in human saliva</t>
  </si>
  <si>
    <t>10.1016/S0304-3940(98)00548-5</t>
  </si>
  <si>
    <t>https://www.scopus.com/inward/record.uri?eid=2-s2.0-0032563355&amp;doi=10.1016%2fS0304-3940%2898%2900548-5&amp;partnerID=40&amp;md5=d7b13332da865812d2f202018c04d770</t>
  </si>
  <si>
    <t>Department of Psychiatry, Shiga Univ. Med. Sci., O., Shiga, Japan</t>
  </si>
  <si>
    <t>Aoki, H., Department of Psychiatry, Shiga Univ. Med. Sci., O., Shiga, Japan; Yamada, N., Department of Psychiatry, Shiga Univ. Med. Sci., O., Shiga, Japan; Ozeki, Y., Department of Psychiatry, Shiga Univ. Med. Sci., O., Shiga, Japan; Yamane, H., Department of Psychiatry, Shiga Univ. Med. Sci., O., Shiga, Japan; Kato, N., Department of Psychiatry, Shiga Univ. Med. Sci., O., Shiga, Japan</t>
  </si>
  <si>
    <t>We set out to determine the minimum intensity of light able to suppress nocturnal melatonin levels as measured in normal human saliva. Five healthy male volunteers were exposed to light at different intensities (&lt;10, 500, 1000, 2500, and 5000 lux) in a repeated measure design. Suppression of melatonin was dependent on both light intensity and duration of light exposure. Minimum intensities of light suppressing nocturnal melatonin levels were calculated as 393, 366, 339, and 285 lux for exposure durations of 30, 60, 90, and 120 min, respectively. Minimum effective intensity and duration of light exposure showed a linear inverse relationship. These results suggest that less intensity of light than previously reported suffices to suppress melatonin in humans, and that caution is required in interpreting studies using long exposure to dim light as a background condition.</t>
  </si>
  <si>
    <t>Duration of light exposure; Light; Melatonin; Minimum intensity; Suppression</t>
  </si>
  <si>
    <t>melatonin; adult; article; controlled study; hormone inhibition; human; light exposure; male; night; normal human; priority journal; saliva analysis; saliva level; Adult; Circadian Rhythm; Humans; Male; Melatonin; Photic Stimulation; Saliva; Sleep; Wakefulness</t>
  </si>
  <si>
    <t>Yamada, N.; Department of Psychiatry, Shiga University of Medical Science, Otsu, Shiga, 520-2192, Japan; email: naoto@belle.shiga-med.ac.jp</t>
  </si>
  <si>
    <t>2-s2.0-0032563355</t>
  </si>
  <si>
    <t>27-40</t>
  </si>
  <si>
    <t>Chang A.-M., Scheer F.A.J.L., Czeisler C.A.</t>
  </si>
  <si>
    <t>28567503000;6603581864;7006224092;</t>
  </si>
  <si>
    <t>The human circadian system adapts to prior photic history</t>
  </si>
  <si>
    <t>10.1113/jphysiol.2010.201194</t>
  </si>
  <si>
    <t>https://www.scopus.com/inward/record.uri?eid=2-s2.0-79951991161&amp;doi=10.1113%2fjphysiol.2010.201194&amp;partnerID=40&amp;md5=afe61c64dd95a83499f746f579662e33</t>
  </si>
  <si>
    <t>Division of Sleep Medicine, Department of Medicine, Brigham and Women's Hospital and Harvard Medical School, 221 Longwood Avenue, Boston, MA, United States</t>
  </si>
  <si>
    <t>Chang, A.-M., Division of Sleep Medicine, Department of Medicine, Brigham and Women's Hospital and Harvard Medical School, 221 Longwood Avenue, Boston, MA, United States; Scheer, F.A.J.L., Division of Sleep Medicine, Department of Medicine, Brigham and Women's Hospital and Harvard Medical School, 221 Longwood Avenue, Boston, MA, United States; Czeisler, C.A., Division of Sleep Medicine, Department of Medicine, Brigham and Women's Hospital and Harvard Medical School, 221 Longwood Avenue, Boston, MA, United States</t>
  </si>
  <si>
    <t>Light is the most potent stimulus for synchronizing the endogenous circadian timing system to the 24 h day. The timing, intensity, duration, pattern and wavelength of light are known to modulate photic resetting of the circadian system and acute suppression of melatonin secretion. The effect of prior photic history on these processes, however, is not well understood. Although previous studies have shown that light history affects the suppression of melatonin in response to a subsequent light exposure, here we show for the first time that a very dim light history, as opposed to a typical indoor room illuminance, amplifies the phase-shifting response to a subsequent sub-saturating light stimulus by 60-70%. This greater efficacy provides evidence for dynamic adaptive changes in the sensitivity of circadian ocular photoreception. This plasticity has important implications for the optimization of light therapy for the treatment of circadian rhythm sleep disorders. © 2011 The Authors. Journal compilation © 2011 The Physiological Society.</t>
  </si>
  <si>
    <t>melatonin; adaptive behavior; adult; article; circadian rhythm; female; human; human experiment; light exposure; light intensity; male; normal human; photoacclimatization; photoperiodicity; photostimulation; priority journal; spectral sensitivity; stimulus response; Adaptation, Physiological; Adolescent; Adult; Area Under Curve; Circadian Rhythm; Cross-Over Studies; Female; Humans; Light; Male; Melatonin; Photic Stimulation; Single-Blind Method</t>
  </si>
  <si>
    <t>Chang, A.-M.; Brigham and Women's Hospital/Harvard Medical School, 221 Longwood Avenue, Suite 438, Boston, MA 02115, United States; email: amchang@rics.bwh.harvard.edu</t>
  </si>
  <si>
    <t>2-s2.0-79951991161</t>
  </si>
  <si>
    <t>Unknown (within subjects design, but subtracted control exposure at different point in 32 day testing period)</t>
  </si>
  <si>
    <t>Patients excluded if taking any medication, except 'approved oral contraceptives'</t>
  </si>
  <si>
    <t>2.77 (SD)</t>
  </si>
  <si>
    <t>Michael Iuvone P.</t>
  </si>
  <si>
    <t>56002452900;</t>
  </si>
  <si>
    <t>Evidence for a D2 dopamine receptor in frog retina that decreases cyclic AMP accumulation and serotonin N-acetyl transferase activity</t>
  </si>
  <si>
    <t>Life Sciences</t>
  </si>
  <si>
    <t>10.1016/0024-3205(86)90080-9</t>
  </si>
  <si>
    <t>https://www.scopus.com/inward/record.uri?eid=2-s2.0-0022647310&amp;doi=10.1016%2f0024-3205%2886%2990080-9&amp;partnerID=40&amp;md5=ca6eb2c4511f5c210a885c34be75df76</t>
  </si>
  <si>
    <t>Department of Pharmacology Emory University School of Medicine Atlanta, GA 30322, United States</t>
  </si>
  <si>
    <t>Michael Iuvone, P., Department of Pharmacology Emory University School of Medicine Atlanta, GA 30322, United States</t>
  </si>
  <si>
    <t>The regulation of serotonin N-acetyltransferase (NAT) activity and cyclic AMP accumulation in the retina of the African clawed frog (Xenopus laevis) was studied using an in vitro eye cup preparation. Retinal NAT, a key enzyme in the synthesis of melatonin, is expressed as a circadian rhythm with peak activity at night. The increase of NAT activity at night appears to be mediated by cyclic AMP and is suppressed by light. Dopamine inhibits the nocturnal increase of retinal NAT activity; approximately 80% inhibition was observed with 1 μM dopamine. Dopamine at 1 μM did not stimulate retinal cyclic AMP accumulation. The effect of dopamine on NAT activity was antagonized by the D2-selective receptor antagonists spiperone and metoclopramide, but not by the putative D1 selective antagonist SCH 23390. The nocturnal rise in NAT activity was inhibited by LY 171555, a putative D2 selective agonist, but not by SKF 38393, a putative D1 selective agonist. LY 171555 also decreased cyclic AMP accumulation in eye cups incubated under similar conditions. Dopamine inhibited the stimulation of NAT activity in light by 3-isobutylmethylxanthine, but not that by dibutyryl cyclic AMP, suggesting that dopamine acts by decreasing cyclic AMP formation in the NAT-containing cells. Thus, the effects of dopamine on NAT activity may be mediated by a receptor with the pharmacological and biochemical characteristics of a D2 receptor. © 1986.</t>
  </si>
  <si>
    <t>2,3,4,5 tetrahydro 7,8 dihydroxy 1 phenyl 1h 3 benzazepine; 8 chloro 2,3,4,5 tetrahydro 3 methyl 5 phenyl 1h 3 benzazepin 7 ol hydrogen maleate; acyltransferase; cyclic amp; dopamine; dopamine 2 receptor; isobutylmethylxanthine; metoclopramide; quinpirole; spiperone; animal cell; dose response; drug comparison; drug receptor binding; drug response; frog; nonhuman; pharmacokinetics; priority journal; retina; visual system; 1-Methyl-3-isobutylxanthine; Acetyltransferases; Animal; Arylamine N-Acetyltransferase; Bucladesine; Calcium; Circadian Rhythm; Cyclic AMP; Dopamine; Ergolines; Light; Metoclopramide; Quinpirole; Receptors, Dopamine; Receptors, Dopamine D2; Retina; Spiperone; Support, U.S. Gov't, P.H.S.; Xenopus laevis</t>
  </si>
  <si>
    <t>2,3,4,5 tetrahydro 7,8 dihydroxy 1 phenyl 1h 3 benzazepine, 67287-49-4; 8 chloro 2,3,4,5 tetrahydro 3 methyl 5 phenyl 1h 3 benzazepin 7 ol hydrogen maleate, 87134-87-0; acyltransferase, 9012-30-0, 9054-54-0; cyclic AMP, 60-92-4; dopamine, 51-61-6, 62-31-7; isobutylmethylxanthine, 28822-58-4; metoclopramide, 12707-59-4, 2576-84-3, 364-62-5, 7232-21-5; quinpirole, 73625-62-4, 80373-22-4, 85760-75-4, 85798-08-9; spiperone, 749-02-0; 1-Methyl-3-isobutylxanthine, 28822-58-4; Acetyltransferases, EC 2.3.1.; Arylamine N-Acetyltransferase, EC 2.3.1.5; Bucladesine, 362-74-3; Calcium, 7440-70-2; Cyclic AMP, 60-92-4; Dopamine, 51-61-6; Ergolines; Metoclopramide, 364-62-5; Quinpirole, 85760-74-3; Receptors, Dopamine D2; Receptors, Dopamine; Spiperone, 749-02-0</t>
  </si>
  <si>
    <t>ly 171555; sch 23390; skf 38393</t>
  </si>
  <si>
    <t>lilly, United States; sigma, United States; sk &amp; f, United States</t>
  </si>
  <si>
    <t>National Institutes of Health: EY 04854, EY 02414</t>
  </si>
  <si>
    <t>I thank Joe Besharse and Mary Pierce for meaningful discussion of this research, Jeff Boatright and Gwen Spratt for their excellent technical assistance, Bonnie Butler for her art work, and Narlise Casteel for processing the manuscript. This research was supported by grants from the National Institutes of Health EY 04854 and EY 02414.</t>
  </si>
  <si>
    <t>Michael Iuvone, P.; Department of Pharmacology Emory University School of Medicine Atlanta, GA 30322, United States</t>
  </si>
  <si>
    <t>LIFSA</t>
  </si>
  <si>
    <t>Life Sci.</t>
  </si>
  <si>
    <t>2-s2.0-0022647310</t>
  </si>
  <si>
    <t>Bayarri M.J., Rodríguez L., Zanuy S., Madrid J.A., Sánchez-Vázquez F.J., Kagawa H., Okuzawa K., Carrillo M.</t>
  </si>
  <si>
    <t>36785039200;7402239629;7005260325;7006900341;7003727141;7103065069;7003913999;7102242514;</t>
  </si>
  <si>
    <t>Effect of photoperiod manipulation on the daily rhythms of melatonin and reproductive hormones in caged European sea bass (Dicentrarchus labrax)</t>
  </si>
  <si>
    <t>10.1016/j.ygcen.2003.12.004</t>
  </si>
  <si>
    <t>https://www.scopus.com/inward/record.uri?eid=2-s2.0-1042298813&amp;doi=10.1016%2fj.ygcen.2003.12.004&amp;partnerID=40&amp;md5=797fe7745604c9c1f7c45927b023834a</t>
  </si>
  <si>
    <t>Department of Physiology, Faculty of Biology, University of Murcia, Murcia 30100, Spain; Dept. of Fish Repro. Physiology, Inst. de Acuicultura de Torre la Sal, Consejo Sup. de, Invest. Cie., Castellón 12595, Spain; Division of Fisheries Science, Faculty of Agriculture, Miyazaki University, Miyazaki 889-2192, Japan; Natl. Res. Institute of Aquaculture, Fisheries Research Agency, Nansei, Watarai, Mie 516-0193, Japan</t>
  </si>
  <si>
    <t>Bayarri, M.J., Department of Physiology, Faculty of Biology, University of Murcia, Murcia 30100, Spain; Rodríguez, L., Dept. of Fish Repro. Physiology, Inst. de Acuicultura de Torre la Sal, Consejo Sup. de, Invest. Cie., Castellón 12595, Spain; Zanuy, S., Dept. of Fish Repro. Physiology, Inst. de Acuicultura de Torre la Sal, Consejo Sup. de, Invest. Cie., Castellón 12595, Spain; Madrid, J.A., Department of Physiology, Faculty of Biology, University of Murcia, Murcia 30100, Spain; Sánchez-Vázquez, F.J., Department of Physiology, Faculty of Biology, University of Murcia, Murcia 30100, Spain; Kagawa, H., Division of Fisheries Science, Faculty of Agriculture, Miyazaki University, Miyazaki 889-2192, Japan; Okuzawa, K., Natl. Res. Institute of Aquaculture, Fisheries Research Agency, Nansei, Watarai, Mie 516-0193, Japan; Carrillo, M., Dept. of Fish Repro. Physiology, Inst. de Acuicultura de Torre la Sal, Consejo Sup. de, Invest. Cie., Castellón 12595, Spain</t>
  </si>
  <si>
    <t>Reproduction in fish is cyclical and timed to guarantee the survival of the offspring. Seasonal variations in reproductive hormones of fish have been deeply investigated in fish over the last years. However, there are few studies regarding the daily changes in reproductive hormone profiles in teleosts. The aim of the present research was to investigate the effects of photoperiod manipulation on melatonin and reproductive hormones (pituitary sbGnRH, pituitary LH and plasma LH, testosterone [T], and 11-ketotestosterone [11KT]) daily rhythms in male sea bass, kept in net cages under farming conditions in winter (9L:15D). Fish were distributed in two groups, one under constant long photoperiod (18L:6D) and the other under natural photoperiod. The photoperiod strongly influenced the daily melatonin profile, so that the duration of the nocturnal melatonin rise was longer in the control group than in the group exposed to the artificial photoperiod (18L:6D). A daily rhythm was observed in the pituitary sbGnRH profile in both groups, showing the lowest levels during the dark period. A daily rhythm of pituitary LH was detected in the control group, which was suppressed in the group under long photoperiod. Daily variations in plasma LH were observed, the highest levels being found in the dark phase in both groups, although this profile was significantly altered by artificial light, maintaining a fixed relationship between the first nocturnal rise of melatonin and the nocturnal peaks of plasma LH in both groups. Plasma T levels showed significant fluctuations in their daily cycle following a sinusoidal pattern with an acrophase around sunrise in both groups, without any influence of light regime. No significant daily variations in plasma levels of 11-KT were observed in none of the groups. Our results provide the first evidence of the presence of daily variations in pituitary sbGnRH content, pituitary and plasma LH, and plasma T in sea bass. Artificial lights suppressed the circulating melatonin and significantly affected the daily rhythm of LH storage and release. © 2003 Elsevier Inc. All rights reserved.</t>
  </si>
  <si>
    <t>Daily rhythms; Dicentrarchus labrax; GnRH; LH; Melatonin; Photoperiod manipulation; Sexual steroids</t>
  </si>
  <si>
    <t>11 oxotestosterone; gonadorelin; luteinizing hormone; melatonin; testosterone; animal experiment; animal tissue; article; circadian rhythm; circulation; controlled study; darkness; European sea bass; hormone blood level; hormone determination; hypophysis; illumination; light; luteinizing hormone release; male; nonhuman; photoperiodicity; priority journal; reproduction; seasonal variation; sex difference</t>
  </si>
  <si>
    <t>11 oxotestosterone, 564-35-2; gonadorelin, 33515-09-2, 9034-40-6; luteinizing hormone, 39341-83-8, 9002-67-9; melatonin, 73-31-4; testosterone, 58-22-0</t>
  </si>
  <si>
    <t>1FD97-1699
AGL2001-0593-(03-01</t>
  </si>
  <si>
    <t>This research was funded by the MCYT Projects No. 1FD97-1699 and AGL2001-0593-(03-01) to Dr. F.J. Sánchez-Vázquez and Dr. S. Zanuy. Authors thank CULMAREX, S.A. for offering us their facilities and its R&amp;D assistant (M.C. Marı́n), for her help.</t>
  </si>
  <si>
    <t>Carrillo, M.; Dept. of Fish Repro. Physiology, Inst. de Acuicultura de Torre la Sal, Consejo Sup. de, Invest. Cie., Castellón 12595, Spain; email: carrillo@iats.csic.es</t>
  </si>
  <si>
    <t>2-s2.0-1042298813</t>
  </si>
  <si>
    <t>Wehr T.A., Giesen H.A., Moul D.E., Turner E.H., Schwartz P.J.</t>
  </si>
  <si>
    <t>7004768783;7004607462;7003927137;7202447855;36890552800;</t>
  </si>
  <si>
    <t>Suppression of men's responses to seasonal changes in day length by modern artificial lighting</t>
  </si>
  <si>
    <t>1 38-1/II</t>
  </si>
  <si>
    <t>R173</t>
  </si>
  <si>
    <t>R178</t>
  </si>
  <si>
    <t xml:space="preserve">10.1152/ajpregu.1995.269.1.r173 </t>
  </si>
  <si>
    <t>https://www.scopus.com/inward/record.uri?eid=2-s2.0-0029122688&amp;partnerID=40&amp;md5=a7ba3cabcb31caa312cf1f23a80f489e</t>
  </si>
  <si>
    <t>Clinical Psychobiology Branch, NIMH, Bldg. 10, 10 Center Drive, Bethesda, MD 20892-1390, United States</t>
  </si>
  <si>
    <t>Wehr, T.A., Clinical Psychobiology Branch, NIMH, Bldg. 10, 10 Center Drive, Bethesda, MD 20892-1390, United States; Giesen, H.A., Clinical Psychobiology Branch, NIMH, Bldg. 10, 10 Center Drive, Bethesda, MD 20892-1390, United States; Moul, D.E., Clinical Psychobiology Branch, NIMH, Bldg. 10, 10 Center Drive, Bethesda, MD 20892-1390, United States; Turner, E.H., Clinical Psychobiology Branch, NIMH, Bldg. 10, 10 Center Drive, Bethesda, MD 20892-1390, United States; Schwartz, P.J., Clinical Psychobiology Branch, NIMH, Bldg. 10, 10 Center Drive, Bethesda, MD 20892-1390, United States</t>
  </si>
  <si>
    <t>We recently reported that humans have conserved mechanisms, like those that exist in other animals, which detect changes in day length and make corresponding adjustments in the duration of nocturnal periods of secretion of melatonin and of other functions. We detected these responses in individuals who were exposed to artificial 'days' of different durations. The purpose of the present study was to determine whether men who are exposed to natural and artificial light in an urban environment at 39° N are still able to detect and respond to seasonal changes in duration of the natural photoperiod. We measured profiles of circadian rhythms during 24-h periods of constant darkness (&lt;1 1x) and found no summer-winter differences in durations of nocturnal periods of active secretion of melatonin, rising levels of cortisol, high levels of thyrotropin, and low levels of rectal temperature. The results of this and our previous study suggest that modern men's use of artificial light suppresses responses to seasonal changes in the natural photoperiod that might otherwise occur at this latitude.</t>
  </si>
  <si>
    <t>body temperature; circadian rhythm; cortisol; light; melatonin; photoperiod; seasons; thyrotropin</t>
  </si>
  <si>
    <t>melatonin; adult; article; behavior; body temperature; circadian rhythm; clinical article; hormone release; hormone response; human; illumination; male; photoperiodicity; priority journal; seasonal variation; sleep waking cycle; sunlight; suprachiasmatic nucleus; urban area; Adaptation, Physiological; Adult; Circadian Rhythm; Human; Lighting; Male; Melatonin; Middle Age; Photoperiod; Seasons; Sex Characteristics; Sleep</t>
  </si>
  <si>
    <t>Wehr, T.A.; Clinical Psychobiology Branch, NIMH, Bldg. 10, 10 Center Drive, Bethesda, MD 20892-1390, United States</t>
  </si>
  <si>
    <t>2-s2.0-0029122688</t>
  </si>
  <si>
    <t>8 (SD)</t>
  </si>
  <si>
    <t>20-50</t>
  </si>
  <si>
    <t>Revell V.L., Skene D.J.</t>
  </si>
  <si>
    <t>8613504500;21035951300;</t>
  </si>
  <si>
    <t>Light-induced melatonin suppression in humans with polychromatic and monochromatic light</t>
  </si>
  <si>
    <t>10.1080/07420520701800652</t>
  </si>
  <si>
    <t>https://www.scopus.com/inward/record.uri?eid=2-s2.0-37149044401&amp;doi=10.1080%2f07420520701800652&amp;partnerID=40&amp;md5=1e9aa4b02dcd7917a937b2f37265b81d</t>
  </si>
  <si>
    <t>Faculty of Health and Medical Sciences, Human Chronobiology Group, University of Surrey, Guildford, Surrey, United Kingdom; Faculty of Health and Medical Sciences, Human Chronobiology Group, University of Surrey, Guildford, Surrey, GU2 7XH, United Kingdom</t>
  </si>
  <si>
    <t>Revell, V.L., Faculty of Health and Medical Sciences, Human Chronobiology Group, University of Surrey, Guildford, Surrey, United Kingdom, Faculty of Health and Medical Sciences, Human Chronobiology Group, University of Surrey, Guildford, Surrey, GU2 7XH, United Kingdom; Skene, D.J., Faculty of Health and Medical Sciences, Human Chronobiology Group, University of Surrey, Guildford, Surrey, United Kingdom</t>
  </si>
  <si>
    <t>The relative contribution of rods, cones, and melanopsin to non-image-forming (NIF) responses under light conditions differing in irradiance, duration, and spectral composition remains to be determined in humans. NIF responses to a polychromatic light source may be very different to that predicted from the published human action spectra data, which have utilized narrow band monochromatic light and demonstrated short wavelength sensitivity. To test the hypothesis that only melanopsin is driving NIF responses in humans, monochromatic blue light (λmax 479 nm) was matched with polychromatic white light for total melanopsin-stimulating photons at three light intensities. The ability of these light conditions to suppress nocturnal melatonin production was assessed. A within-subject crossover design was used to investigate the suppressive effect of nocturnal light on melatonin production in a group of diurnally active young male subjects aged 18-35 yrs (24.9 ± 3.8 yrs; mean ± SD; n=11). A 30 min light pulse, individually timed to occur on the rising phase of the melatonin rhythm, was administered between 23:30 and 01:30 h. Regularly timed blood samples were taken for measurement of plasma melatonin. Repeated measures two-way ANOVA, with irradiance and light condition as factors, was used for statistical analysis (n=9 analyzed). There was a significant effect of both light intensity (p&lt;0.001) and light condition (p&lt;0.01). Polychromatic light was more effective at suppressing nocturnal melatonin than monochromatic blue light matched for melanopsin stimulation, implying that the melatonin suppression response is not solely driven by melanopsin. The findings suggest a stimulatory effect of the additional wavelengths of light present in the polychromatic light, which could be mediated via the stimulation of cone photopigments and/or melanopsin regeneration. The results of this study may be relevant to designing the spectral composition of polychromatic lights for use in the home and workplace, as well as in the treatment of circadian rhythm disorders. Copyright © Informa Healthcare.</t>
  </si>
  <si>
    <t>Human; Light; Melanopsin; Melatonin suppression</t>
  </si>
  <si>
    <t>melanopsin; melatonin; adult; analysis of variance; article; blood sampling; blue light; controlled study; human; human experiment; light intensity; light irradiance; male; normal human; photon; statistical analysis; white light; Adolescent; Adult; Cross-Over Studies; Humans; Lighting; Male; Melatonin; Opsin</t>
  </si>
  <si>
    <t>melanopsin, 403476-86-8; melatonin, 73-31-4; melanopsin; Melatonin, 73-31-4; Opsin</t>
  </si>
  <si>
    <t>Submitted May 4, 2007, Returned for revision July 2, 2007, Accepted September 5, 2007 Both authors are supported by the 6th Framework project EUCLOCK (no. 018741). Address correspondence to Victoria L. Revell, PhD, Faculty of Health and Medical Sciences, Human Chronobiology Group, University of Surrey, Guildford, Surrey, GU2 7XH, UK. Tel.: þ 44 1483 689383; Fax: þ44 1483 689712; E-mail: v.revell@surrey.ac.uk</t>
  </si>
  <si>
    <t>Revell, V.L.; Faculty of Health and Medical Sciences, Human Chronobiology Group, University of Surrey, Guildford, Surrey, GU2 7XH, United Kingdom; email: v.revell@surrey.ac.uk</t>
  </si>
  <si>
    <t>2-s2.0-37149044401</t>
  </si>
  <si>
    <t>Van Der Lely S., Frey S., Garbazza C., Wirz-Justice A., Jenni O.G., Steiner R., Wolf S., Cajochen C., Bromundt V., Schmidt C.</t>
  </si>
  <si>
    <t>57209509380;26655559500;56401876200;7005425500;6602119214;57197492489;56401476500;7003530216;6508008168;57199462959;</t>
  </si>
  <si>
    <t>Blue blocker glasses as a countermeasure for alerting effects of evening light-emitting diode screen exposure in male teenagers</t>
  </si>
  <si>
    <t>Journal of Adolescent Health</t>
  </si>
  <si>
    <t>10.1016/j.jadohealth.2014.08.002</t>
  </si>
  <si>
    <t>https://www.scopus.com/inward/record.uri?eid=2-s2.0-84919421027&amp;doi=10.1016%2fj.jadohealth.2014.08.002&amp;partnerID=40&amp;md5=a291e20d555c903f6834233d994bd2e0</t>
  </si>
  <si>
    <t>Centre for Chronobiology, Psychiatric Hospital of the University of Basel, Wilhelm Klein-Strasse 27, Basel, CH-4012, Switzerland; Child Development Center, University Children's Hospital Zürich, Zürich, Switzerland; Department of Physics, University of Basel, Basel, Switzerland; Department of Mechanical Engineering, Lighting Engineering Group, Ilmenau University of Technology, Ilmenau, Germany</t>
  </si>
  <si>
    <t>Van Der Lely, S., Centre for Chronobiology, Psychiatric Hospital of the University of Basel, Wilhelm Klein-Strasse 27, Basel, CH-4012, Switzerland; Frey, S., Centre for Chronobiology, Psychiatric Hospital of the University of Basel, Wilhelm Klein-Strasse 27, Basel, CH-4012, Switzerland; Garbazza, C., Centre for Chronobiology, Psychiatric Hospital of the University of Basel, Wilhelm Klein-Strasse 27, Basel, CH-4012, Switzerland; Wirz-Justice, A., Centre for Chronobiology, Psychiatric Hospital of the University of Basel, Wilhelm Klein-Strasse 27, Basel, CH-4012, Switzerland; Jenni, O.G., Child Development Center, University Children's Hospital Zürich, Zürich, Switzerland; Steiner, R., Department of Physics, University of Basel, Basel, Switzerland; Wolf, S., Department of Mechanical Engineering, Lighting Engineering Group, Ilmenau University of Technology, Ilmenau, Germany; Cajochen, C., Centre for Chronobiology, Psychiatric Hospital of the University of Basel, Wilhelm Klein-Strasse 27, Basel, CH-4012, Switzerland; Bromundt, V., Centre for Chronobiology, Psychiatric Hospital of the University of Basel, Wilhelm Klein-Strasse 27, Basel, CH-4012, Switzerland; Schmidt, C., Centre for Chronobiology, Psychiatric Hospital of the University of Basel, Wilhelm Klein-Strasse 27, Basel, CH-4012, Switzerland</t>
  </si>
  <si>
    <t>Purpose Adolescents prefer sleep and wake times that are considerably delayed compared with younger children or adults. Concomitantly, multimedia use in the evening is prevalent among teenagers and involves light exposure, particularly in the blue-wavelength range to which the biological clock and its associated arousal promotion system is the most sensitive. We investigated whether the use of blue light-blocking glasses (BB) during the evening, while sitting in front of a light-emitting diode (LED) computer screen, favors sleep initiating mechanisms at the subjective, cognitive, and physiological level.Methods The ambulatory part of the study comprised 2 weeks during which the sleep-wake cycle, evening light exposure, and multimedia screen use were monitored in thirteen 15- to 17-year-old healthy male volunteers. BB or clear lenses as control glasses were worn in a counterbalanced crossover design for 1 week each, during the evening hours while using LED screens. Afterward, participants entered the laboratory and underwent an evening blue light-enriched LED screen exposure during which they wore the same glasses as during the preceding week. Salivary melatonin, subjective sleepiness, and vigilant attention were regularly assayed, and subsequent sleep was recorded by polysomnography.Results Compared with clear lenses, BB significantly attenuated LED-induced melatonin suppression in the evening and decreased vigilant attention and subjective alertness before bedtime. Visually scored sleep stages and behavioral measures collected the morning after were not modified.Conclusions BB glasses may be useful in adolescents as a countermeasure for alerting effects induced by light exposure through LED screens and therefore potentially impede the negative effects modern lighting imposes on circadian physiology in the evening. © 2015 Society for Adolescent Health and Medicine. All rights reserved.</t>
  </si>
  <si>
    <t>Alerting effects of light; Attention; LED screen use; Melatonin; Sleepewake cycle; Sleepiness</t>
  </si>
  <si>
    <t>melatonin; melatonin; actimetry; adolescent; alertness; Article; attention; blue blocker glass; blue light; cognition; controlled study; electroencephalography; evening light emitting diode; human; human experiment; Leeds Sleep Evaluation Questionnaire; light emitting diode; light exposure; light intensity; male; multimedia; normal human; polysomnography; sleep quality; sleep waking cycle; somnolence; spectacles; vigilant attention; circadian rhythm; computer terminal; crossover procedure; eye protective device; illumination; metabolism; photostimulation; physiology; procedures; sleep; sleep stage; statistics and numerical data; Switzerland; wakefulness; Adolescent; Attention; Circadian Rhythm; Computer Terminals; Cross-Over Studies; Eye Protective Devices; Humans; Lighting; Male; Melatonin; Photic Stimulation; Polysomnography; Sleep; Sleep Stages; Switzerland; Wakefulness</t>
  </si>
  <si>
    <t>Jacobs Foundation
Fraunhofer-Gesellschaft
Jacobs Foundation</t>
  </si>
  <si>
    <t>The authors thank Claudia Renz and Bühlmann Laboratories, Allschwil, Switzerland, for the melatonin assays, the volunteers for participating, and Alessia Ruf for helping to conduct the study. Many thanks to Dr. Alexandre Sasseville, Chron-optic Quebec, Canada, for providing the clear lenses control glasses, Dr. Oliver Stefani, Fraunhofer IAO/University Stuttgart IAT, Stuttgart, Germany, for providing the in-laboratory light-emitting diode screens, and the Jacobs Foundation for financial support.</t>
  </si>
  <si>
    <t>This research was financially supported by Jacobs Foundation, Zurich, Switzerland .</t>
  </si>
  <si>
    <t>Bromundt, V.; Centre for Chronobiology, Psychiatric Hospital of the University of Basel, Wilhelm Klein-Strasse 27, Switzerland</t>
  </si>
  <si>
    <t>Elsevier USA</t>
  </si>
  <si>
    <t>1054139X</t>
  </si>
  <si>
    <t>JADHE</t>
  </si>
  <si>
    <t>J. Adolesc. Health</t>
  </si>
  <si>
    <t>2-s2.0-84919421027</t>
  </si>
  <si>
    <t>O (teenagers)</t>
  </si>
  <si>
    <t>Kliukiene J., Tynes T., Andersen A.</t>
  </si>
  <si>
    <t>6602366774;7004321629;55415224800;</t>
  </si>
  <si>
    <t>Risk of breast cancer among Norwegian women with visual impairment</t>
  </si>
  <si>
    <t>British Journal of Cancer</t>
  </si>
  <si>
    <t>10.1054/bjoc.2000.1617</t>
  </si>
  <si>
    <t>https://www.scopus.com/inward/record.uri?eid=2-s2.0-0035128737&amp;doi=10.1054%2fbjoc.2000.1617&amp;partnerID=40&amp;md5=06220f8629fc039e9cba4591d87a73ab</t>
  </si>
  <si>
    <t>The Cancer Registry of Norway, Montebello N-0310, Oslo, Norway; Norwegian Radiation Protection Authority, Kirkevn. 166, Oslo, N-0407, Norway</t>
  </si>
  <si>
    <t>Kliukiene, J., The Cancer Registry of Norway, Montebello N-0310, Oslo, Norway; Tynes, T., The Cancer Registry of Norway, Montebello N-0310, Oslo, Norway, Norwegian Radiation Protection Authority, Kirkevn. 166, Oslo, N-0407, Norway; Andersen, A., The Cancer Registry of Norway, Montebello N-0310, Oslo, Norway</t>
  </si>
  <si>
    <t>Experimental studies suggest that melatonin has a protective effect against breast cancer. Exposure to light suppresses melatonin secretion, but to a lesser degree in totally blind persons. Breast cancer was investigated in a cohort of 15 412 Norwegian visually impaired women. The risk among totally blind women was 0.64 (95% CI = 0.21-1.49, 5 cases only), and for those who became blind before age of 65, the SIR was 0.51 (95% CI = 0.11-1.49). Our findings give support to the 'melatonin hypothesis'. © 2001 Cancer Research Campaign.</t>
  </si>
  <si>
    <t>Blindness; Breast cancer; Melatonin; Visual impairment</t>
  </si>
  <si>
    <t>melatonin; adult; aged; article; blindness; breast cancer; cancer risk; comorbidity; female; growth inhibition; hormonal regulation; human; light exposure; major clinical study; Norway; priority journal; risk assessment; tumor growth; visual acuity; visual impairment; Adolescent; Adult; Aged; Blindness; Breast Neoplasms; Female; Humans; Marital Status; Middle Aged; Norway; Risk Factors; Vision Disorders</t>
  </si>
  <si>
    <t>Kliukiene, J.; Cancer Registry of Norway, Montebello N-0310 Oslo, Norway</t>
  </si>
  <si>
    <t>BJCAA</t>
  </si>
  <si>
    <t>Br. J. Cancer</t>
  </si>
  <si>
    <t>2-s2.0-0035128737</t>
  </si>
  <si>
    <t>O</t>
  </si>
  <si>
    <t>Excluded - lower breast cancer risk in blind women</t>
  </si>
  <si>
    <t>Nurnberger Jr. J.I., Berrettini W., Tamarkin L., Hamovit J., Norton J., Gershon E.</t>
  </si>
  <si>
    <t>35353542700;7006304124;7003640553;6602583283;57192120650;7006407060;</t>
  </si>
  <si>
    <t>Supersensitivity to melatonin suppression by light in young people at high risk for affective disorder. A preliminary report</t>
  </si>
  <si>
    <t>Neuropsychopharmacology</t>
  </si>
  <si>
    <t>10.1016/0893-133X(88)90020-6</t>
  </si>
  <si>
    <t>https://www.scopus.com/inward/record.uri?eid=2-s2.0-0024213031&amp;doi=10.1016%2f0893-133X%2888%2990020-6&amp;partnerID=40&amp;md5=1e19bb2cd2f82c7d3e1de52786f7f702</t>
  </si>
  <si>
    <t>Institute of Psychiatric Research, Department of Psychiatry, Indiana University School of Medicine, Indianapolis, IN, United States; Clinical Neurogenetics Branch Intramural Research Program, National Institute of Mental Health, Bethesda, MD, United States; Clinical Psychobiology Branch, Intramural Research Program, National Institute of Mental Health, Bethesda, MD, United States</t>
  </si>
  <si>
    <t>Nurnberger Jr., J.I., Institute of Psychiatric Research, Department of Psychiatry, Indiana University School of Medicine, Indianapolis, IN, United States; Berrettini, W., Clinical Neurogenetics Branch Intramural Research Program, National Institute of Mental Health, Bethesda, MD, United States; Tamarkin, L., Clinical Psychobiology Branch, Intramural Research Program, National Institute of Mental Health, Bethesda, MD, United States; Hamovit, J., Clinical Neurogenetics Branch Intramural Research Program, National Institute of Mental Health, Bethesda, MD, United States; Norton, J., Institute of Psychiatric Research, Department of Psychiatry, Indiana University School of Medicine, Indianapolis, IN, United States; Gershon, E., Clinical Neurogenetics Branch Intramural Research Program, National Institute of Mental Health, Bethesda, MD, United States</t>
  </si>
  <si>
    <t>Affective illness aggregates in families and appears to be heritable. Bipolar affective patients have been found to be supersensitive to the suppressive effect of light on the nocturnal secretion of melatonin, both in ill and well states. We tested young people aged 15 to 25 years with one manic-depressive parent (n = 18), major affective disorder on both sides of the family (n = 7), and age-matched controls (n = 20). The subjects in the high-risk groups were more likely to show supersensitivity in melatonin response to light at night than controls. Follow-up studies are necessary to assess the predictive value of this response. © 1988.</t>
  </si>
  <si>
    <t>Affective disorder; Bipolar disorder; Circadian rhythms; Genetics; Melatonin; Neuroendocrinology</t>
  </si>
  <si>
    <t>melatonin; adult; affective neurosis; family; heredity; high risk population; human; light; psychological aspect; supersensitivity; Adolescent; Adult; Biological Markers; Bipolar Disorder; Female; Human; Light; Male; Melatonin; Mood Disorders; Reference Values; Risk Factors</t>
  </si>
  <si>
    <t>melatonin, 73-31-4; Biological Markers; Melatonin, 73-31-4</t>
  </si>
  <si>
    <t>Nurnberger Jr., J.I.; Institute of Psychiatric Research, Department of Psychiatry, Indiana University School of Medicine, Indianapolis, IN, United States</t>
  </si>
  <si>
    <t>0893133X</t>
  </si>
  <si>
    <t>NEROE</t>
  </si>
  <si>
    <t>2-s2.0-0024213031</t>
  </si>
  <si>
    <t>O (Please note that PDF could not be obtained)</t>
  </si>
  <si>
    <t>Please note that PDF could not be obtained</t>
  </si>
  <si>
    <t>Nathan P.J., Burrows G.D., Norman T.R.</t>
  </si>
  <si>
    <t>7102065326;7202553584;7101661686;</t>
  </si>
  <si>
    <t>Melatonin sensitivity to dim white light in affective disorders</t>
  </si>
  <si>
    <t>10.1016/S0893-133X(99)00018-4</t>
  </si>
  <si>
    <t>https://www.scopus.com/inward/record.uri?eid=2-s2.0-0032792869&amp;doi=10.1016%2fS0893-133X%2899%2900018-4&amp;partnerID=40&amp;md5=0df83db30b9be100917aa7e771724c63</t>
  </si>
  <si>
    <t>Brain Sciences Institute, Swinburne Univ. Technol., 400 B., Hawthorn, Vic. 3122, Australia; Department of Psychiatry, Univ. Melbourne, Austin R., Heidelberg, Vic. 3084, Australia</t>
  </si>
  <si>
    <t>Nathan, P.J., Brain Sciences Institute, Swinburne Univ. Technol., 400 B., Hawthorn, Vic. 3122, Australia; Burrows, G.D., Department of Psychiatry, Univ. Melbourne, Austin R., Heidelberg, Vic. 3084, Australia; Norman, T.R., Department of Psychiatry, Univ. Melbourne, Austin R., Heidelberg, Vic. 3084, Australia</t>
  </si>
  <si>
    <t>Both dim and bright light has been shown to suppress the nocturnal secretion of the pineal hormone melatonin. Early reports suggests that an abnormal response to light occurs in patients with bipolar affective disorder, where as patients with major depressive disorder respond similarly to controls. It has been suggested that this abnormal sensitivity of the melatonin response to light could be a trait marker of bipolar affective disorder. However reports lack consistency. Hence, we investigated the melatonin suppression by dim light (200 lux) in patients with bipolar affective disorder, seasonal affective disorder and major depressive disorder. Results suggest that a supersensitive melatonin suppression to light in bipolar affective disorder (p &lt; .005), and seasonal affective disorder (p &lt; .05), whereas patients with major depressive disorder display similar suppression to controls. The supersensitivity may be a mechanism where by phase-delayed rhythms, are re-synchronised to a new circadian position. Conversely, an abnormality may exist in the pathway from the retina to the suprachiamatic nucleus. Copyright (C) 1999 American College of Neuropsychopharmacology.</t>
  </si>
  <si>
    <t>Affective disorders; Biological marker; Circadian rhythms; Dim-light; Light-sensitivity; Melatonin; Suppression</t>
  </si>
  <si>
    <t>biological marker; melatonin; adult; affective neurosis; aged; article; circadian rhythm; controlled study; depression; human; light; major clinical study; manic depressive psychosis; priority journal; retina; supersensitivity; suprachiasmatic nucleus; Adolescent; Adult; Aged; Biological Markers; Bipolar Disorder; Depressive Disorder, Major; Humans; Light; Melatonin; Middle Aged; Mood Disorders; Seasonal Affective Disorder</t>
  </si>
  <si>
    <t>Biological Markers; Melatonin, 73-31-4</t>
  </si>
  <si>
    <t>Authors wish to thank the Theodore &amp; Vada Stanley Foundation for their financial support, and Angela Komiti and Jacqueline McGrath for their assistance during the study.</t>
  </si>
  <si>
    <t>Nathan, P.J.; Brain Sciences Institute, Swinburne University Technology, 400 Burwood Road, Hawthorn, Vic. 3122, Australia; email: pnathan@bsi.swin.edu.au</t>
  </si>
  <si>
    <t>2-s2.0-0032792869</t>
  </si>
  <si>
    <t>63 (study 1), 5 (study 2)</t>
  </si>
  <si>
    <t>Unknown (within subjects design but tested in different seasons)</t>
  </si>
  <si>
    <t>Participants didn't take any medication</t>
  </si>
  <si>
    <t>26.6 (study 1), 27.8 (study 2)</t>
  </si>
  <si>
    <t>1 (study 1), 3.6 (study 2)</t>
  </si>
  <si>
    <t>18-56 (study 1), 23-42 (study 2)</t>
  </si>
  <si>
    <t>Lowden A., Åkerstedt T., Wibom R.</t>
  </si>
  <si>
    <t>6603405293;35500389600;6701753277;</t>
  </si>
  <si>
    <t>Suppression of sleepiness and melatonin by bright light exposure during breaks in night work</t>
  </si>
  <si>
    <t>Journal of Sleep Research</t>
  </si>
  <si>
    <t>10.1046/j.1365-2869.2003.00381.x</t>
  </si>
  <si>
    <t>https://www.scopus.com/inward/record.uri?eid=2-s2.0-1642341166&amp;doi=10.1046%2fj.1365-2869.2003.00381.x&amp;partnerID=40&amp;md5=a109ff24dcad16ed1391b4bf8ac83de0</t>
  </si>
  <si>
    <t>IPM - Natl. Inst. Psychosocial Med., Karolinska Institutet, Stockholm, Sweden; Department of Mechanical Engineering, Linköping University, Linköping, Sweden; IPM - Natl. Inst. Psychosocial Med., PO Box 230, 171 77 Stockholm, Sweden</t>
  </si>
  <si>
    <t>Lowden, A., IPM - Natl. Inst. Psychosocial Med., Karolinska Institutet, Stockholm, Sweden, IPM - Natl. Inst. Psychosocial Med., PO Box 230, 171 77 Stockholm, Sweden; Åkerstedt, T., IPM - Natl. Inst. Psychosocial Med., Karolinska Institutet, Stockholm, Sweden; Wibom, R., Department of Mechanical Engineering, Linköping University, Linköping, Sweden</t>
  </si>
  <si>
    <t>Night work is non-optimal for performance and recuperation because of a lack of circadian influence that fully promote a night orientation. Our study assessed, in an industrial setting, the effects of bright light exposure (BL) on sleepiness, sleep and melatonin, during night work and during the following readaptation to day work. In a crossover design, 18 workers at a truck production plant were exposed to either BL (2500 lx) during breaks or normal light during four consecutive weeks. Twenty minute breaks were initiated by 67% of the workers between 03:00 and 04:00 hours. Sleep/wake patterns were assessed through actigraphs and ratings were given in a sleep/wake diary. Saliva melatonin was measured at 2-h intervals before, during and after night shift weeks. A significant interaction demonstrated a reduction of sleepiness in the BL condition particularly on the first two nights at 04:00 and 06:00 hours. Day sleep in the BL condition was significantly lengthened. Bright light administration significantly suppressed melatonin levels during night work and most strongly at 02:00 hours. Daytime melatonin during the readaptation after night work remained unaffected. The present findings demonstrate the feasibility and benefits of photic stimulation in industrial settings to increase adaptation to night work.</t>
  </si>
  <si>
    <t>Circadian rhythms; Shift work; Sleep</t>
  </si>
  <si>
    <t>melatonin; actimetry; adaptation; adult; article; circadian rhythm; clinical article; controlled study; female; hormonal regulation; hormone determination; human; light exposure; male; night work; priority journal; rating scale; saliva level; sleep; sleep waking cycle; somnolence; task performance</t>
  </si>
  <si>
    <t>Lowden, A.; IPM - Natl. Inst. Psychosocial Med., PO Box 230, 171 77 Stockholm, Sweden; email: Arne.Lowden@ipm.ki.se</t>
  </si>
  <si>
    <t>Blackwell Publishing Ltd</t>
  </si>
  <si>
    <t>JSRSE</t>
  </si>
  <si>
    <t>J. Sleep Res.</t>
  </si>
  <si>
    <t>2-s2.0-1642341166</t>
  </si>
  <si>
    <t>Unknown (within subjects but studied over 4 weeks)</t>
  </si>
  <si>
    <t>24-56</t>
  </si>
  <si>
    <t>Sasseville A., Paquet N., Sévigny J., Hébert M.</t>
  </si>
  <si>
    <t>35386963200;56673972600;35186507400;7102121577;</t>
  </si>
  <si>
    <t>Blue blocker glasses impede the capacity of bright light to suppress melatonin production</t>
  </si>
  <si>
    <t>10.1111/j.1600-079X.2006.00332.x</t>
  </si>
  <si>
    <t>https://www.scopus.com/inward/record.uri?eid=2-s2.0-33745527043&amp;doi=10.1111%2fj.1600-079X.2006.00332.x&amp;partnerID=40&amp;md5=073658b3b0eb39b5dbf6b180ba1bfbb6</t>
  </si>
  <si>
    <t>Centre de Recherche Université Laval Robert-Giffard/ Département d'Ophtalmologie, United States; Centre de Recherche en Rhumatologie et Immunologie, Université Laval, Québec City, Que., Canada; Centre de Recherche Université Laval Robert-Giffard, 2601 de la Canardière, F-4500, Québec City, Que. G1J 2G3, Canada</t>
  </si>
  <si>
    <t>Sasseville, A., Centre de Recherche Université Laval Robert-Giffard/ Département d'Ophtalmologie, United States; Paquet, N., Centre de Recherche Université Laval Robert-Giffard/ Département d'Ophtalmologie, United States; Sévigny, J., Centre de Recherche en Rhumatologie et Immunologie, Université Laval, Québec City, Que., Canada; Hébert, M., Centre de Recherche Université Laval Robert-Giffard/ Département d'Ophtalmologie, United States, Centre de Recherche Université Laval Robert-Giffard, 2601 de la Canardière, F-4500, Québec City, Que. G1J 2G3, Canada</t>
  </si>
  <si>
    <t>Blocking morning light exposure with dark goggles can contribute to the adjustment to night work but these glasses are incompatible with driving. Recently, it was discovered that the biological clock is most sensitive to short wavelengths (blue light). Therefore, we tested the hypothesis that cutting the blue portion of the light spectrum with orange lens glasses (blue blockers) would prevent the light-induced melatonin suppression, a test broadly used as an indirect assessment of the circadian clock sensitivity. Fourteen normal subjects were exposed at night to a 60 min bright light pulse (1300 lx behind filters) between 01:00 and 02:00 hr while wearing orange lens glasses (experimental condition) or grey lens glasses (control condition). The amount of salivary melatonin change observed during the light pulse was compared with a melatonin baseline obtained the night before. Although both glasses transmitted the same illuminance (1300 lx) but at an irradiance 25% higher for the orange lens (408 μW/cm 2) compared with the grey lens (327 μW/cm 2), a non-significant increase of 6% (95% CI, -20% to 9%) was observed with the orange lens whereas a significant (P &amp;lt; 0.05) reduction of 46% (95% CI, 35-57%) was observed with the grey lens. Blue blockers represent an elegant means to prevent the light-induced melatonin suppression. Further studies are needed to show that these glasses, which are suitable for driving, could facilitate adaptation to night work. © 2006 The Authors.</t>
  </si>
  <si>
    <t>Light; Melatonin; Shift workers; Wavelength</t>
  </si>
  <si>
    <t>melatonin; adaptation; adult; article; biological rhythm; blue light; brightness; driving ability; female; hormone synthesis; human; human experiment; light exposure; light irradiance; male; night; night work; normal human; spectacles; Adult; Eyeglasses; Female; Humans; Light; Male; Melatonin; Saliva</t>
  </si>
  <si>
    <t>Hébert, M.; Centre de Recherche Université Laval Robert-Giffard, 2601 de la Canardière, F-4500, Québec City, Que. G1J 2G3, Canada; email: marc.hebert@crulrg.ulaval.ca</t>
  </si>
  <si>
    <t>2-s2.0-33745527043</t>
  </si>
  <si>
    <t>Unknown (within subjects design tested a week apart, but using change score (difference between test night and baseline night before- so compared across 2 days))</t>
  </si>
  <si>
    <t>Yes- All female participants were taking oral contraceptives (although also says 'all subjects...not taking medications')</t>
  </si>
  <si>
    <t>1.2 (SD)</t>
  </si>
  <si>
    <t>Graham C., Cook M.R., Riffle D.W., Gerkovich M.M., Cohen H.D.</t>
  </si>
  <si>
    <t>55915656400;7403191303;6602518053;6603766797;7402808785;</t>
  </si>
  <si>
    <t>Nocturnal melatonin levels in human volunteers exposed to intermittent 60 Hz magnetic fields</t>
  </si>
  <si>
    <t>Bioelectromagnetics</t>
  </si>
  <si>
    <t>10.1002/(SICI)1521-186X(1996)17:4&lt;263::AID-BEM2&gt;3.0.CO;2-1</t>
  </si>
  <si>
    <t>https://www.scopus.com/inward/record.uri?eid=2-s2.0-0030339257&amp;doi=10.1002%2f%28SICI%291521-186X%281996%2917%3a4%3c263%3a%3aAID-BEM2%3e3.0.CO%3b2-1&amp;partnerID=40&amp;md5=acd564913a56a1d19a1aca34565821f0</t>
  </si>
  <si>
    <t>Midwest Research Institute, Kansas City, MO, United States; Midwest Research Institute, 425 Volker Boulevard, Kansas City, MO 64110, United States</t>
  </si>
  <si>
    <t>Graham, C., Midwest Research Institute, Kansas City, MO, United States, Midwest Research Institute, 425 Volker Boulevard, Kansas City, MO 64110, United States; Cook, M.R., Midwest Research Institute, Kansas City, MO, United States; Riffle, D.W., Midwest Research Institute, Kansas City, MO, United States; Gerkovich, M.M., Midwest Research Institute, Kansas City, MO, United States; Cohen, H.D., Midwest Research Institute, Kansas City, MO, United States</t>
  </si>
  <si>
    <t>Two double-blind laboratory-based studies were performed to determine whether a suppression of nocturnal melatonin similar to that observed in rodents occurs when humans are exposed to magnetic fields at night. In study 1, 33 men were exposed to sham, 10 mG, or 200 mG intermittent, circularly polarized magnetic fields from 2300 to 0700 h under controlled environmental and exposure test conditions. Overall, exposure had no effect on melatonin levels. Men with preexisting low levels of melatonin, however, showed significantly greater suppression of melatonin when they were exposed to light and also when they were exposed to the 200 mG magnetic-field condition. Study 2 directly tested the hypothesis that low-melatonin subjects show enhanced sensitivity when exposed to light and to 200 mG magnetic fields. After preexposure screening, each of 40 men slept in the exposure facility on two nights. On one night, the men were sham exposed. On the other night, they were exposed to the 200 mG field condition used previously. Again, exposure had no overall effect on melatonin levels. The original finding of enhanced sensitivity in low-melatonin subjects was not replicated in this study. We conclude that the intermittent exposure conditions used in these two studies were not effective in altering nocturnal melatonin release patterns in human volunteers. Further research is underway with regard to exposure parameters, hormonal and immune system measures, and individual differences. ©1996 Wiley-Liss, Inc.</t>
  </si>
  <si>
    <t>Cancer; ELF; EMF; Human; Neuroendocrine</t>
  </si>
  <si>
    <t>Rodentia; melatonin; adolescent; adult; animal; article; blood; circadian rhythm; clinical trial; controlled clinical trial; controlled study; double blind procedure; human; light; magnetism; male; physiology; randomized controlled trial; secretion; Adolescent; Adult; Animals; Circadian Rhythm; Double-Blind Method; Humans; Light; Magnetics; Male; Melatonin</t>
  </si>
  <si>
    <t>Graham, C.; Midwest Research Institute, 425 Volker Boulevard, Kansas City, MO 64110, United States</t>
  </si>
  <si>
    <t>Wiley-Liss Inc.</t>
  </si>
  <si>
    <t>BIOED</t>
  </si>
  <si>
    <t>2-s2.0-0030339257</t>
  </si>
  <si>
    <t>33 (study 1), 40 (study 2)</t>
  </si>
  <si>
    <t>0 (study 1), 0 (study 2)</t>
  </si>
  <si>
    <t>23 (study 1), 22 (study 2)</t>
  </si>
  <si>
    <t>19-34 (study 1), 18-32 (study 2)</t>
  </si>
  <si>
    <t>Cajochen C., Kräuchi K., Danilenko K.V., Wirz-Justice A.</t>
  </si>
  <si>
    <t>7003530216;7003651460;6602607939;7005425500;</t>
  </si>
  <si>
    <t>Evening administration of melatonin and bright light: Interactions on the EEG during sleep and wakefulness</t>
  </si>
  <si>
    <t>10.1046/j.1365-2869.1998.00106.x</t>
  </si>
  <si>
    <t>https://www.scopus.com/inward/record.uri?eid=2-s2.0-0031687046&amp;doi=10.1046%2fj.1365-2869.1998.00106.x&amp;partnerID=40&amp;md5=64286b0e588d30f9821758f48076b16f</t>
  </si>
  <si>
    <t>Psychiatric University Clinic, Basel, Switzerland; Brigham Women's Hospital, Circadian, Neuroendocrine Sleep D., Harvard Medical School, 221 Longwood Avenue, Boston, MA 02115, United States; Lab. for Circadian and Sleep Disord., Medicine Brigham Women's Hospital, Harvard Medical School, Boston, MA, United States; Institute of Physiology, Siberian Branch, Russ. Acad. of Med. Sci. Novosibirsk, Russian Federation</t>
  </si>
  <si>
    <t>Cajochen, C., Psychiatric University Clinic, Basel, Switzerland, Brigham Women's Hospital, Circadian, Neuroendocrine Sleep D., Harvard Medical School, 221 Longwood Avenue, Boston, MA 02115, United States, Lab. for Circadian and Sleep Disord., Medicine Brigham Women's Hospital, Harvard Medical School, Boston, MA, United States; Kräuchi, K., Psychiatric University Clinic, Basel, Switzerland; Danilenko, K.V., Psychiatric University Clinic, Basel, Switzerland, Institute of Physiology, Siberian Branch, Russ. Acad. of Med. Sci. Novosibirsk, Russian Federation; Wirz-Justice, A., Psychiatric University Clinic, Basel, Switzerland</t>
  </si>
  <si>
    <t>Both the pineal hormone melatonin and light exposure are considered to play a major role in the circadian regulation of sleep. In a placebo- controlled balanced cross-over design, we investigated the acute effects of exogenous melatonin (5mg p.o. at 20.40 hours) with or without a 3-h bright light exposure (5000 lux from 21.00 hours-24.00 hours) on subjective sleepiness, internal sleep structure and EEG power density during sleep and wakefulness in healthy young men. The acute effects of melatonin, bright light and their interaction were measured on the first day (treatment day), possible circadian phase shifts were assessed on the post-treatment day. On the treatment day, the evening rise in subjective sleepiness was accelerated after melatonin and protracted during bright light exposure. These effects were also reflected in specific changes of EEG power density in the theta/alpha range during wakefulness. Melatonin shortened and bright light increased sleep latency. REMS latency was reduced after melatonin administration but bright light had no effect. Slow-wave sleep and slow-wave activity during the first non-rapid eye movement (NREMS) episode were suppressed after melatonin administration and rebounded in the second NREMS episode, independent of whether light was co-administered or not. Self rated sleep quality was better after melatonin administration whereas the awakening process was rated as more difficult after bright light. On the post-treatment day after evening bright light, the rise in sleepiness and the onset of sleep were delayed, independent of whether melatonin was co-administered or not. Thus, although acute bright light and melatonin administration affected subjective sleepiness, internal sleep structure and EEG power density during sleep and wakefulness in a additive manner, the phase shifting effect of a single evening bright light exposure could not be blocked by exogenous melatonin.</t>
  </si>
  <si>
    <t>Acute and phase shifting effects; Circadian rhythms; EEG spectral analysis; Sleep quality; Sleepiness</t>
  </si>
  <si>
    <t>melatonin; adult; alpha rhythm; article; circadian rhythm; electroencephalogram; human; human experiment; light; male; nonrem sleep; normal human; priority journal; rem sleep; slow brain wave; slow wave sleep; somnolence; theta rhythm; wakefulness; Adult; Circadian Rhythm; Cross-Over Studies; Electroencephalography; Free Radical Scavengers; Humans; Light; Male; Melatonin; Sleep, REM; Wakefulness</t>
  </si>
  <si>
    <t>Free Radical Scavengers; Melatonin, 73-31-4</t>
  </si>
  <si>
    <t>Cajochen, C.; Lab. for Circadian/Sleep Disorders, Medicine Brigham Women's Hospital, Harvard Medical School, Boston, MA, United States; email: ccajochen@gcrc.bwh.harvard.edu</t>
  </si>
  <si>
    <t>2-s2.0-0031687046</t>
  </si>
  <si>
    <t xml:space="preserve">Switzerland, USA, Russian Federation </t>
  </si>
  <si>
    <t>Yates J.R.W.</t>
  </si>
  <si>
    <t>57206944116;</t>
  </si>
  <si>
    <t>Tuberous sclerosis</t>
  </si>
  <si>
    <t>European Journal of Human Genetics</t>
  </si>
  <si>
    <t>10.1038/sj.ejhg.5201625</t>
  </si>
  <si>
    <t>https://www.scopus.com/inward/record.uri?eid=2-s2.0-33749068243&amp;doi=10.1038%2fsj.ejhg.5201625&amp;partnerID=40&amp;md5=0188f35a5d7c324162d24cd3e470bbb6</t>
  </si>
  <si>
    <t>Department of Medical Genetics, University of Cambridge, Cambridge, United Kingdom; Cambridge Institute for Medical Research, Addenbrooke's Hospital, Box 139, Cambridge CB2 2XY, United Kingdom</t>
  </si>
  <si>
    <t>Yates, J.R.W., Department of Medical Genetics, University of Cambridge, Cambridge, United Kingdom, Cambridge Institute for Medical Research, Addenbrooke's Hospital, Box 139, Cambridge CB2 2XY, United Kingdom</t>
  </si>
  <si>
    <t>Tuberous sclerosis is a serious inherited disease which poses major challenges for affected families and those caring for them. Identification of the genes causing the condition and study of their protein products has shed light on the pathogenesis of the disease and provided valuable new information about signalling pathways regulating protein synthesis and cell growth. There is now the exciting possibility of drug therapy for some of the manifestations of the disease. © 2006 Nature Publishing Group All rights reserved.</t>
  </si>
  <si>
    <t>Hamartin; Hamartoma; Mammalian target of rapamycin (mTOR); Tuberin; Tuberous sclerosis</t>
  </si>
  <si>
    <t>anticonvulsive agent; central stimulant agent; corticosteroid derivative; corticotropin derivative; hamartin; immunosuppressive agent; mammalian target of rapamycin; melatonin; prednisolone; progesterone; rapamycin; tamoxifen; tuberin; tuberous sclerosis complex 1 protein; unclassified drug; vigabatrin; angiomyolipoma; article; artificial embolism; astrocytoma; attention deficit disorder; autism; autosomal dominant inheritance; behavior disorder; clinical feature; clinical trial; computer assisted tomography; developmental disorder; echocardiography; electroencephalography; epilepsy; fibroma; gene mutation; genetic counseling; genetic risk; genetic susceptibility; heart arrhythmia; heart failure; hemangiofibroma; histopathology; hormonal therapy; human; infantile spasm; intracranial tumor; kidney function test; kidney polycystic disease; kidney tumor; low level laser therapy; lung function test; lung transplantation; lung tumor; lymphangioleiomyomatosis; mental deficiency; molecular genetics; mosaicism; nerve stimulation; nuclear magnetic resonance imaging; ophthalmoscopy; ovariectomy; partial nephrectomy; prenatal diagnosis; priority journal; rhabdomyoma; seizure; skin defect; sleep disorder; somatic mutation; thorax radiography; tuberous sclerosis; vagus nerve; visual field defect; Adult; Child, Preschool; Humans; Tuberous Sclerosis; Tumor Suppressor Proteins; Mammalia</t>
  </si>
  <si>
    <t>melatonin, 73-31-4; prednisolone, 50-24-8; progesterone, 57-83-0; rapamycin, 53123-88-9; tamoxifen, 10540-29-1; vigabatrin, 60643-86-9; tuberous sclerosis complex 1 protein; tuberous sclerosis complex 2 protein, 169027-60-5; Tumor Suppressor Proteins</t>
  </si>
  <si>
    <t>Yates, J.R.W.; Department of Medical Genetics, Cambridge Institute for Medical Research, Addenbrooke's Hospital, Box 139, Cambridge CB2 2XY, United Kingdom; email: jrwy1@cam.ac.uk</t>
  </si>
  <si>
    <t>EJHGE</t>
  </si>
  <si>
    <t>Eur. J. Hum. Genet.</t>
  </si>
  <si>
    <t>2-s2.0-33749068243</t>
  </si>
  <si>
    <t>O (review of Tuberous Sclerosis)</t>
  </si>
  <si>
    <t>Ralph C.L., Mull D., Lynch H.J., Hedlund L.</t>
  </si>
  <si>
    <t>24612113000;7004491672;7201535161;7007107293;</t>
  </si>
  <si>
    <t>A melatonin rhythm persists in rat pineals in darkness</t>
  </si>
  <si>
    <t>10.1210/endo-89-6-1361</t>
  </si>
  <si>
    <t>https://www.scopus.com/inward/record.uri?eid=2-s2.0-0015181365&amp;doi=10.1210%2fendo-89-6-1361&amp;partnerID=40&amp;md5=13dd48eec834678b0d7c8f2dd4c6cdb7</t>
  </si>
  <si>
    <t>Department of Biology, University of Pittsburgh, Pittsburgh, PA, 15213, United States; Department of Nutrition and Food Science, Massachusetts Institute of Technology, Cambridge, MA, United States; Department of Dairy Husbandry, University of Missouri, Columbia, MI, United States</t>
  </si>
  <si>
    <t>Ralph, C.L., Department of Biology, University of Pittsburgh, Pittsburgh, PA, 15213, United States; Mull, D., Department of Biology, University of Pittsburgh, Pittsburgh, PA, 15213, United States; Lynch, H.J., Department of Biology, University of Pittsburgh, Pittsburgh, PA, 15213, United States, Department of Nutrition and Food Science, Massachusetts Institute of Technology, Cambridge, MA, United States; Hedlund, L., Department of Biology, University of Pittsburgh, Pittsburgh, PA, 15213, United States, Department of Dairy Husbandry, University of Missouri, Columbia, MI, United States</t>
  </si>
  <si>
    <t>Male rats that were maintained in continuous darkness or blinded by enucleation exhibited circadian rhythms of wheel-running activity. Pineal bodies taken from rats that were killed during the phase of greater locomotor activity contained significantly more melatonin than the pineal bodies of rats killed during the phase of lesser activity. Thus, a rhythm of pineal melatonin content persists and is phase-locked with the free-running, circadian rhythm of locomotor activity. However, the melatonin cycle was suppressed in intact rats that were maintained in continuous light. © 1971 by The Endocrine Society.</t>
  </si>
  <si>
    <t>melatonin; animal; article; biosynthesis; blindness; circadian rhythm; darkness; locomotion; male; metabolism; pineal body; rat; Animal; Blindness; Circadian Rhythm; Darkness; Locomotion; Male; Melatonin; Pineal Gland; Rats</t>
  </si>
  <si>
    <t>2-s2.0-0015181365</t>
  </si>
  <si>
    <t>Kennaway D.J., Voultsios A., Varcoe T.J., Moyer R.W.</t>
  </si>
  <si>
    <t>7005386876;6603496031;6506626150;7102649955;</t>
  </si>
  <si>
    <t>Melatonin in mice: Rhythms, response to light, adrenergic stimulation, and metabolism</t>
  </si>
  <si>
    <t>2 51-2</t>
  </si>
  <si>
    <t>R358</t>
  </si>
  <si>
    <t>R365</t>
  </si>
  <si>
    <t>https://www.scopus.com/inward/record.uri?eid=2-s2.0-0036084714&amp;partnerID=40&amp;md5=d3f4d0f2ca8bdf1ba00a7e9f6ee3c2d4</t>
  </si>
  <si>
    <t>Department of Obstetrics and Gynaecology, Adelaide University, Medical School, Adelaide, SA 5005, Australia; Dept. of Obstetrics and Gynaecology, Adelaide Univ., Medical School, Frome Road, Adelaide, SA 5005, Australia</t>
  </si>
  <si>
    <t>Kennaway, D.J., Department of Obstetrics and Gynaecology, Adelaide University, Medical School, Adelaide, SA 5005, Australia, Dept. of Obstetrics and Gynaecology, Adelaide Univ., Medical School, Frome Road, Adelaide, SA 5005, Australia; Voultsios, A., Department of Obstetrics and Gynaecology, Adelaide University, Medical School, Adelaide, SA 5005, Australia; Varcoe, T.J., Department of Obstetrics and Gynaecology, Adelaide University, Medical School, Adelaide, SA 5005, Australia; Moyer, R.W., Department of Obstetrics and Gynaecology, Adelaide University, Medical School, Adelaide, SA 5005, Australia</t>
  </si>
  <si>
    <t>There has been relatively little research conducted on pineal melatonin production in laboratory mice, in part, due to the lack of appropriate assays. We studied the pineal and plasma rhythm, response to light, adrenergic stimulation, and metabolism of melatonin in CBA mice. With the use of a sensitive and specific melatonin RIA, melatonin was detected in the pineal glands at all times of the day &gt;21 fmol/gland in CBA mice but not in C57Bl mice. Both plasma and pineal melatonin levels peaked 2 h before dawn in a 12:12-h light-dark photoperiod (162 ± 31 pM and 1,804 ± 514 fmol/gland, respectively). A brief light pulse (200 lx/15 min), 2 h before lights on, suppressed both plasma and pineal melatonin to near basal levels within 30 min. Exposure to light pulses 4 h after lights off or 2 h before lights on resulted in delays and advances, respectively, in the early morning decline of plasma and pineal melatonin on the next cycle. Administration of the β-adrenergic agonist isoproterenol (20 mg/kg) 2 and 4 h after lights on in the morning resulted in a fivefold increase in plasma and pineal melatonin 2.5 to 3 h after the first injection. In the mouse, unlike the rat, melatonin was shown to be metabolized almost exclusively to 6-glucuronylmelatonin rather than 6-sulphatoxymelatonin. These studies have shown that the appropriate methodological tools are now available for studying melatonin rhythms in mice.</t>
  </si>
  <si>
    <t>6-glucuronylmelatonin; 6-sulphatoxymelatonin; Circadian rhythm; Phase shift; Pineal gland</t>
  </si>
  <si>
    <t>6 glucuronylmelatonin; 6 hydroxymelatonin o sulfate; beta adrenergic receptor stimulating agent; isoprenaline; melatonin; melatonin derivative; unclassified drug; adrenergic stimulation; animal experiment; animal tissue; article; circadian rhythm; controlled study; hormone blood level; hormone determination; hormone metabolism; hormone release; hormone synthesis; male; mouse; nonhuman; photoperiodicity; pineal body; priority journal; Adrenergic beta-Agonists; Animals; Circadian Rhythm; Isoproterenol; Lighting; Male; Melatonin; Mice; Mice, Inbred BALB C; Mice, Inbred C57BL; Mice, Inbred CBA; Photoperiod; Pineal Gland; Radioimmunoassay; Species Specificity</t>
  </si>
  <si>
    <t>6-sulfatoxymelatonin, 2208-40-4; Adrenergic beta-Agonists; Isoproterenol, 7683-59-2; Melatonin, 73-31-4</t>
  </si>
  <si>
    <t>Kennaway, D.J.; Dept. of Obstetrics, Adelaide Univ., Medical School, Frome Road, Adelaide, SA 5005, Australia; email: david.kennaway@adelaide.edu.au</t>
  </si>
  <si>
    <t>2-s2.0-0036084714</t>
  </si>
  <si>
    <t>Roberts A.C., Martensz N.D., Hastings M.H., Herbert J.</t>
  </si>
  <si>
    <t>57203201911;6701787852;35482382900;57203060260;</t>
  </si>
  <si>
    <t>Changes in photoperiod alter the daily rhythms of pineal melatonin content and hypothalamic β-endorphin content and the luteinizing hormone response to naloxone in the male syrian hamster</t>
  </si>
  <si>
    <t>10.1210/endo-117-1-141</t>
  </si>
  <si>
    <t>https://www.scopus.com/inward/record.uri?eid=2-s2.0-0022255936&amp;doi=10.1210%2fendo-117-1-141&amp;partnerID=40&amp;md5=b109896a95159a63f70de5d8441ba27c</t>
  </si>
  <si>
    <t>Department of Anatomy, University of Cambridge, Cambridge, United Kingdom</t>
  </si>
  <si>
    <t>Roberts, A.C., Department of Anatomy, University of Cambridge, Cambridge, United Kingdom; Martensz, N.D., Department of Anatomy, University of Cambridge, Cambridge, United Kingdom; Hastings, M.H., Department of Anatomy, University of Cambridge, Cambridge, United Kingdom; Herbert, J., Department of Anatomy, University of Cambridge, Cambridge, United Kingdom</t>
  </si>
  <si>
    <t>This study examines the possible involvement of β-endorphin in the photoperiodic control of reproduction in the Syrian hamster. β-Endorphin and LHRH concentrations in the medial basal hypothalamus (MBH), anterior hypothalamus (AHA), and the preoptic area (POA) as well as pineal melatonin content were determined by RIA in male Syrian hamsters exposed to either a long day [(LD) 16-h light; 8-h dark; lights on 0700–2300] or short day [(SD) 8-h light, 16-h dark; lights on 0700–1500] for 8 weeks. Groups of eight animals from each photoperiod were killed by decapitation at 4-h intervals over 24 h. Twenty minutes before death half the animals from each photoperiod were given naloxone (5 mg/kg, sc), the other half saline. Exposure to a long photoperiod maintained testicular activity while a short photoperiod induced testicular regression. Pineal melatonin content in both photoperiods was maximal at 0500 h, i.e. 2 h before the onset of light (SD, 435.58 ± 82.7 pg/pineal; LD, 276.78 ± 56.8 pg/pineal). However, the duration of the nighttime rise in pineal melatonin content was increased in SD animals with elevated melatonin levels at 2100 h (157.10 ± 41.8 pg/pineal) and 0100 h (199.11 ± 58.9 pg/pineal). In contrast pineal melatonin content in LD animals was only higher than daytime values at 0500 h. A daily rhythm of β-endorphin content within both the AHA and MBH of animals exposed to a short photoperiod coincided with this prolonged nighttime rise in pineal melatonin content, although a causal relationship between the two was not established. Peak levels of β-endorphin occurred at 2100 h (AHA, 6.569 ± 1.2 pmol/mg protein; MBH, 4.877 ± 0.45 pmol/mg protein) and at 0100 h (AHA, 6.107 ± 0.66 pmol/mg protein; MBH, 4.49 ± 00.79 pmol/mg protein) which was 6 h and 10 h into the dark phase, respectively, with lowest levels in the middle of the light phase (AHA, 3.561 ± 0.56 pmol/mg protein; MBH, 2.688 ± 0.3 pmol/mg protein). This rhythm was absent in animals exposed to a long photoperiod. There was no effect of photoperiod or time of day on the content of β-endorphin in the POA. LHRH levels were not altered by changes in photoperiod in all three brain regions studied. In the AHA and MBH, concentrations of LHRH were similar at all times of day whereas, in the POA, LHRH levels varied with time in both photoperiods. Peak levels occurred in the middle of the dark phase at 0100 h (LD, 2.774 ± 0.24 pmol LHRH/mg protein; SD, 3.206 ± 0.48 pmol LHRH/mg protein) with lowest levels during the light phase (LD, 1.664 pmol LHRH/mg protein; SD, 1.775 pmol LHRH/mg protein). Animals kept in a long photoperiod and given naloxone showed a 3- to 4-fold rise in serum LH levels at all times of the day (2.239 ng/ml, mean of six time points) as compared to the saline-treated controls (0.740 ng/ml, mean of six time points). In contrast, animals in a short photoperiod failed to show a rise in LH in response to naloxone at any tihie of day (saline, 0.418 ng/ml; naloxone, 0.422 ng/ml; mean of six time points). Thus, exposure to a short photoperiod inhibited reproduction and prolonged the nighttime rise in pineal melatonin content. A marked diurnal rhythm in hypothalamic β-endorphin content was also present, a rhythm absent in animals exposed to a long photoperiod. SD exposure blocked the LH response to acute naloxone administration. These data demonstrate that exposure of adult Syrian hamsters to a photoperiod that inhibits reproductive activity produces striking changes in the activity of the opiate system as measured both by β-endorphin brain content and the LH response to naloxone. This Suggests a possible involvement of the β-endorphin system in the photoperiodinduced suppression of reproduction in a seasonally breeding mammal. © 1985 by The Endocrine Society.</t>
  </si>
  <si>
    <t>beta endorphin; gonadorelin; luteinizing hormone; naloxone; animal experiment; anterior hypothalamus; central nervous system; circadian rhythm; drug efficacy; endocrine system; hypothalamus; intravenous drug administration; nonhuman; photoperiodicity; preoptic area; priority journal; Animal; beta-Endorphin; Circadian Rhythm; Endorphins; Gonadorelin; Hamsters; Hypothalamus; Hypothalamus, Anterior; Hypothalamus, Middle; Light; Luteinizing Hormone; Male; Melatonin; Naloxone; Periodicity; Pineal Gland; Preoptic Area; Support, Non-U.S. Gov't</t>
  </si>
  <si>
    <t>beta endorphin, 59887-17-1; gonadorelin, 33515-09-2, 9034-40-6; luteinizing hormone, 39341-83-8, 9002-67-9; naloxone, 357-08-4, 465-65-6; beta-Endorphin, 60617-12-1; Endorphins; Gonadorelin, 33515-09-2; Luteinizing Hormone, 9002-67-9; Melatonin, 73-31-4; Naloxone, 465-65-6</t>
  </si>
  <si>
    <t>sigma, United Kingdom</t>
  </si>
  <si>
    <t>Herbert, J.; Department of Anatomy, University of Cambridge, Downing Street, Cambridge, CB2 3DY, United Kingdom</t>
  </si>
  <si>
    <t>2-s2.0-0022255936</t>
  </si>
  <si>
    <t>Kayumov L., Casper R.F., Hawa R.J., Perelman B., Chung S.A., Sokalsky S., Shapiro C.M.</t>
  </si>
  <si>
    <t>6603362297;55558468700;6506109851;57122576600;7404292430;8362367500;7102469663;</t>
  </si>
  <si>
    <t>Blocking low-wavelength light prevents nocturnal melatonin suppression with no adverse effect on performance during simulated shift work</t>
  </si>
  <si>
    <t>10.1210/jc.2004-2062</t>
  </si>
  <si>
    <t>https://www.scopus.com/inward/record.uri?eid=2-s2.0-18844459886&amp;doi=10.1210%2fjc.2004-2062&amp;partnerID=40&amp;md5=0d1697579f8551e42dc103f7a0bb1c17</t>
  </si>
  <si>
    <t>Sleep Research Laboratory, University Health Network, Toronto, Ont. M5T 2S8, Canada; Department of Psychiatry, University of Toronto, Toronto, Ont. M5T 2Z9, Canada; Department of Obstetrics, University of Toronto, Toronto, Ont. M5T 2Z9, Canada; Department of Ophthalmology, University of Toronto, Toronto, Ont. M5T 2Z9, Canada; Department of Psychiatry, University Health Network, ECW 3D-035, 399 Bathurst Street, Toronto, Ont. M5T 2S8, Canada</t>
  </si>
  <si>
    <t>Kayumov, L., Sleep Research Laboratory, University Health Network, Toronto, Ont. M5T 2S8, Canada, Department of Psychiatry, University of Toronto, Toronto, Ont. M5T 2Z9, Canada, Department of Psychiatry, University Health Network, ECW 3D-035, 399 Bathurst Street, Toronto, Ont. M5T 2S8, Canada; Casper, R.F., Department of Obstetrics, University of Toronto, Toronto, Ont. M5T 2Z9, Canada; Hawa, R.J., Sleep Research Laboratory, University Health Network, Toronto, Ont. M5T 2S8, Canada, Department of Psychiatry, University of Toronto, Toronto, Ont. M5T 2Z9, Canada; Perelman, B., Sleep Research Laboratory, University Health Network, Toronto, Ont. M5T 2S8, Canada; Chung, S.A., Sleep Research Laboratory, University Health Network, Toronto, Ont. M5T 2S8, Canada; Sokalsky, S., Sleep Research Laboratory, University Health Network, Toronto, Ont. M5T 2S8, Canada; Shapiro, C.M., Sleep Research Laboratory, University Health Network, Toronto, Ont. M5T 2S8, Canada, Department of Psychiatry, University of Toronto, Toronto, Ont. M5T 2Z9, Canada, Department of Ophthalmology, University of Toronto, Toronto, Ont. M5T 2Z9, Canada</t>
  </si>
  <si>
    <t>Decreases in melatonin production in human and animals are known to be caused by environmental lighting, especially short-wavelength lighting (between 470 and 525 nm). We investigated the novel hypothesis that the use of goggles with selective exclusion of all wavelengths less than 530 nm could prevent the suppression of melatonin in bright-light conditions during a simulated shift-work experiment. Salivary melatonin levels were measured under dim (&lt;5 lux), bright (800 lux), and filtered (800 lux) light at hourly intervals between 2000 and 0800 h in 11 healthy young males and eight females (mean age, 24.7 ± 4.6 yr). The measurements were performed during three nonconsecutive nights over a 2-wk period. Subjective sleepiness was measured by self-report scales, whereas objective performance was assessed with the Continuous Performance Test. All subjects demonstrated preserved melatonin levels in filtered light similar to their dim-light secretion profile. Unfiltered bright light drastically suppressed melatonin production. Normalization of endogenous melatonin production while wearing goggles did not impair measures of performance, subjective sleepiness, or alertness. Copyright © 2005 by The Endocrine Society.</t>
  </si>
  <si>
    <t>melatonin; adult; alertness; article; brightness; controlled study; female; filtration; hormone inhibition; human; human experiment; hypothesis; light; male; measurement; normal human; performance; prevention; priority journal; saliva analysis; self report; shift worker; simulation; somnolence; spectral sensitivity; Adult; Circadian Rhythm; Female; Humans; Light; Male; Melatonin; Work Schedule Tolerance; Animalia</t>
  </si>
  <si>
    <t>Kayumov, L.; Department of Psychiatry, University Health Network, ECW 3D-035, 399 Bathurst Street, Toronto, Ont. M5T 2S8, Canada; email: lkayumov@uhnres.utoronto.ca</t>
  </si>
  <si>
    <t>2-s2.0-18844459886</t>
  </si>
  <si>
    <t>Canada</t>
  </si>
  <si>
    <t>Yes; all participants taking oral contraceptive and matched for day of menstrual cycle</t>
  </si>
  <si>
    <t>Unknown, but all female participants matched for phase</t>
  </si>
  <si>
    <t>All female participants taking oral contraceptive</t>
  </si>
  <si>
    <t>Jimerson D.C., Lynch H.J., Post R.M., Wurtman R.J., Bunney Jr. W.E.</t>
  </si>
  <si>
    <t>7005355407;7201535161;7202218145;7203087223;7006685206;</t>
  </si>
  <si>
    <t>Urinary melatonin rhythms during sleep deprivation in depressed patients and normals</t>
  </si>
  <si>
    <t>10.1016/0024-3205(77)90441-6</t>
  </si>
  <si>
    <t>https://www.scopus.com/inward/record.uri?eid=2-s2.0-0017727830&amp;doi=10.1016%2f0024-3205%2877%2990441-6&amp;partnerID=40&amp;md5=3183614557d8815ff7e5809cc448e904</t>
  </si>
  <si>
    <t>Section on Psychobiology, Adult Psychiatry Branch National Insitute of Mental Health Bethesda, MD 20014, United States; Laboratory of Neuroendocrine Regulation Department of Nutrition, Food Science Massachusetts Institute of Technology Cambridge, MA 02139, United States</t>
  </si>
  <si>
    <t>Jimerson, D.C., Section on Psychobiology, Adult Psychiatry Branch National Insitute of Mental Health Bethesda, MD 20014, United States; Lynch, H.J., Laboratory of Neuroendocrine Regulation Department of Nutrition, Food Science Massachusetts Institute of Technology Cambridge, MA 02139, United States; Post, R.M., Section on Psychobiology, Adult Psychiatry Branch National Insitute of Mental Health Bethesda, MD 20014, United States; Wurtman, R.J., Laboratory of Neuroendocrine Regulation Department of Nutrition, Food Science Massachusetts Institute of Technology Cambridge, MA 02139, United States; Bunney Jr., W.E., Section on Psychobiology, Adult Psychiatry Branch National Insitute of Mental Health Bethesda, MD 20014, United States</t>
  </si>
  <si>
    <t>Melatonin excretion was measured in 8 hour urine aliquots for eight healthy controls and six depressed patients. Both groups had similar diurnal rhythms, with increased melatonin excretion during the night. When subjects were sleep deprived, remaining awake and active in continuous light from 7 a.m. one morning until 11 p.m. the following day, the diurnal rhythm in melatonin excretion remained unchanged. These data in man appear to be inconsistent with previous studies in rats showing rapid light-induced suppression of the nocturnal rise in pineal melatonin synthesis. © 1977.</t>
  </si>
  <si>
    <t>melatonin; depression; major clinical study; sleep deprivation; theoretical study; urine; Adult; Aged; Circadian Rhythm; Depression; Electroencephalography; Female; Humans; Lighting; Male; Melatonin; Middle Aged; Sleep Deprivation</t>
  </si>
  <si>
    <t>Metropolitan Museum of Art: NGR-22-009-627
National Aeronautics and Space Administration</t>
  </si>
  <si>
    <t>Urinary melatonin excretion was measured in six healthy adult volunteers (4 males and 2 females, age range 19-65), and in six moderately to severely depressed patients (1 male and 5 females, age range 19-50) who met research I Supported by Grant NGR-22-009-627 from the National Aeronautics and Space Administration .</t>
  </si>
  <si>
    <t>Jimerson, D.C.; Section on Psychobiology, Adult Psychiatry Branch National Insitute of Mental Health Bethesda, MD 20014, United States</t>
  </si>
  <si>
    <t>2-s2.0-0017727830</t>
  </si>
  <si>
    <t>6 (depressed participants), 6 (healthy participants)</t>
  </si>
  <si>
    <t>5 (depressed participants), 2 (healthy participants)</t>
  </si>
  <si>
    <t>Unknown (mixed methods, within subjects comparisons made across ?5 days)</t>
  </si>
  <si>
    <t>19-50 (depressed participants), 19-65 (healthy participants)</t>
  </si>
  <si>
    <t>Perrin F., Peigneux P., Fuchs S., Verhaeghe S., Laureys S., Middleton B., Degueldre C., Del Fiore G., Vandewalle G., Balteau E., Poirrier R., Moreau V., Luxen A., Maquet P., Dijk D.-J.</t>
  </si>
  <si>
    <t>7006412374;7003878030;7202421366;35609279700;7004546122;7102750967;7006001099;6701408370;23029331200;23090294600;55883374500;7003615050;26643600600;7006476205;7007018167;</t>
  </si>
  <si>
    <t>Nonvisual responses to light exposure in the human brain during the Circadian night</t>
  </si>
  <si>
    <t>10.1016/j.cub.2004.09.082</t>
  </si>
  <si>
    <t>https://www.scopus.com/inward/record.uri?eid=2-s2.0-6944237413&amp;doi=10.1016%2fj.cub.2004.09.082&amp;partnerID=40&amp;md5=1487d276cecca7e5b680fce549413f66</t>
  </si>
  <si>
    <t>Centre de Recherches du Cyclotron, Université de Liège, Sart Tilman, 4000, Liège, Belgium; Neurosci. et Syst. Sensoriels, Unité Mixte de Recherche 5020, Univ. Claude Bernard Lyon 1 - C., Lyon, France; Surrey Sleep Research Centre, University of Surrey, GU2 7XP, Guildford, United Kingdom; Département de Neurologie, Centre Hospitalier Universitaire, Sart Tilman, 4000, Liège, Belgium; Département de Physique (B5), Université de Liège, Sart Tilman, 4000, Liège, Belgium</t>
  </si>
  <si>
    <t>Perrin, F., Centre de Recherches du Cyclotron, Université de Liège, Sart Tilman, 4000, Liège, Belgium, Neurosci. et Syst. Sensoriels, Unité Mixte de Recherche 5020, Univ. Claude Bernard Lyon 1 - C., Lyon, France; Peigneux, P., Centre de Recherches du Cyclotron, Université de Liège, Sart Tilman, 4000, Liège, Belgium; Fuchs, S., Centre de Recherches du Cyclotron, Université de Liège, Sart Tilman, 4000, Liège, Belgium; Verhaeghe, S., Centre de Recherches du Cyclotron, Université de Liège, Sart Tilman, 4000, Liège, Belgium; Laureys, S., Centre de Recherches du Cyclotron, Université de Liège, Sart Tilman, 4000, Liège, Belgium; Middleton, B., Surrey Sleep Research Centre, University of Surrey, GU2 7XP, Guildford, United Kingdom; Degueldre, C., Centre de Recherches du Cyclotron, Université de Liège, Sart Tilman, 4000, Liège, Belgium; Del Fiore, G., Centre de Recherches du Cyclotron, Université de Liège, Sart Tilman, 4000, Liège, Belgium; Vandewalle, G., Centre de Recherches du Cyclotron, Université de Liège, Sart Tilman, 4000, Liège, Belgium; Balteau, E., Centre de Recherches du Cyclotron, Université de Liège, Sart Tilman, 4000, Liège, Belgium; Poirrier, R., Département de Neurologie, Centre Hospitalier Universitaire, Sart Tilman, 4000, Liège, Belgium; Moreau, V., Département de Physique (B5), Université de Liège, Sart Tilman, 4000, Liège, Belgium; Luxen, A., Centre de Recherches du Cyclotron, Université de Liège, Sart Tilman, 4000, Liège, Belgium; Maquet, P., Centre de Recherches du Cyclotron, Université de Liège, Sart Tilman, 4000, Liège, Belgium; Dijk, D.-J., Surrey Sleep Research Centre, University of Surrey, GU2 7XP, Guildford, United Kingdom</t>
  </si>
  <si>
    <t>The brain processes light information to visually represent the environment but also to detect changes in ambient light level. The latter information induces non-image-forming responses and exerts powerful effects on physiology such as synchronization of the circadian clock and suppression of melatonin [1, 2, 3]. In rodents, irradiance information is transduced from a discrete subset of photosensitive retinal ganglion cells via the retinohypothalamic tract to various hypothalamic and brainstem regulatory structures including the hypothalamic suprachiasmatic nuclei, the master circadian pacemaker [4, 5, 6]. In humans, light also acutely modulates alertness [7, 8], but the cerebral correlates of this effect are unknown. We assessed regional cerebral blood flow in 13 subjects attending to auditory and visual stimuli in near darkness following light exposures (&gt;8000 lux) of different durations (0.5, 17, 16.5, and 0 min) during the biological night. The bright broadband polychromatic light suppressed melatonin and enhanced alertness. Functional imaging revealed that a large-scale occipito-parietal attention network, including the right intraparietal sulcus, was more active in proportion to the duration of light exposures preceding the scans. Activity in the hypothalamus decreased in proportion to previous illumination. These findings have important implications for understanding the effects of light on human behavior.</t>
  </si>
  <si>
    <t>melatonin; adult; analysis of variance; article; attention; auditory stimulation; blood; blood flow; brain; comparative study; human; light; metabolism; nuclear magnetic resonance imaging; photostimulation; physiology; positron emission tomography; radiation exposure; vascularization; Acoustic Stimulation; Adult; Analysis of Variance; Attention; Brain; Humans; Light; Magnetic Resonance Imaging; Melatonin; Photic Stimulation; Positron-Emission Tomography; Regional Blood Flow; Rodentia</t>
  </si>
  <si>
    <t>Université de Liège: P5/04
Trust-GR069714MA
Fonds National de la Recherche Luxembourg: 3.4538.02</t>
  </si>
  <si>
    <t>The authors thank P. Hawotte, J.-L. Genon, C. Mesters, and G. Hodiaumont for technical assistance and S. Archer for comments on the manuscript. The study was supported by the Belgian FNRS (Fonds National de la Recherche Scientifique, Belgique) (grant: 3.4538.02), the Fondation Médicale Reine Elisabeth, the Research Fund of Université de Liège (Ulg), the PAI/IAP Interuniversity Pole of Attraction P5/04, and by the Wellcome Trust-GR069714MA (D.-J.D.). G.V., E.B., S.L., and P.M. are supported by the Belgian FNRS.</t>
  </si>
  <si>
    <t>Maquet, P.; Centre de Recherches du Cyclotron, Université de Liège, Sart Tilman, 4000, Liège, Belgium; email: pmaquet@ulg.ac.be</t>
  </si>
  <si>
    <t>2-s2.0-6944237413</t>
  </si>
  <si>
    <t>Belgium, France, UK</t>
  </si>
  <si>
    <t>Boatright J.H., Rubim N.M., Iuvone P.M.</t>
  </si>
  <si>
    <t>7004754996;6506410724;55667111200;</t>
  </si>
  <si>
    <t>Regulation of endogenous dopamine release in amphibian retina by melatonin: The role of gaba</t>
  </si>
  <si>
    <t>Visual Neuroscience</t>
  </si>
  <si>
    <t>10.1017/S0952523800003941</t>
  </si>
  <si>
    <t>https://www.scopus.com/inward/record.uri?eid=2-s2.0-0028500588&amp;doi=10.1017%2fS0952523800003941&amp;partnerID=40&amp;md5=264a1a1032dcac4f4d796b1f028e9efa</t>
  </si>
  <si>
    <t>Department of Pharmacology and The Neuroscience Training Program, Emory University School of Medicine, Atlanta, United States</t>
  </si>
  <si>
    <t>Boatright, J.H., Department of Pharmacology and The Neuroscience Training Program, Emory University School of Medicine, Atlanta, United States; Rubim, N.M., Department of Pharmacology and The Neuroscience Training Program, Emory University School of Medicine, Atlanta, United States; Iuvone, P.M., Department of Pharmacology and The Neuroscience Training Program, Emory University School of Medicine, Atlanta, United States</t>
  </si>
  <si>
    <t>In the retina of the African clawed frog (Xenopus laevis), endogenous dopamine release increases in light and decreases in darkness. Exogenous melatonin and several chemical analogs of melatonin suppressed light-evoked dopamine release from frog retina in a concentration-dependent manner. The rank order of potency for inhibition of light-evoked dopamine release was melatonin » 5-methoxytryptamine N-acetylserotonin 5-methoxytryptophol ^ serotonin. Melatonin did not suppress dopamine release below levels seen in darkness. The putative melatonin receptor antagonist luzindole inhibited the effect of melatonin. Luzindole enhanced dopamine release in darkness but had little effect in light. These data suggest a role for endogenous melatonin in dark-induced suppression of retinal dopamine. Picrotoxin and bicuculline, GABAA receptor antagonists, blocked melatonin-induced suppression of dopamine release. In the presence of melatonin, bicuculline was significantly less potent in stimulating dopamine release. These results suggest that melatonin enhances GABAergic inhibition of light-evoked dopamine release. This mechanism may underlie the light/dark difference in dopamine release in vertebrate retina. © 1994, Cambridge University Press. All rights reserved.</t>
  </si>
  <si>
    <t>Dopamine; Gamma-aminobutyric acid; Melatonin; Retina</t>
  </si>
  <si>
    <t>4 aminobutyric acid; 4 aminobutyric acid receptor; bicuculline; dopamine; drug derivative; melatonin; picrotoxin; animal; article; dark adaptation; dose response; drug effect; light; male; metabolism; physiology; retina; Xenopus laevis; Animal; Bicuculline; Dark Adaptation; Dopamine; Dose-Response Relationship, Drug; gamma-Aminobutyric Acid; Light; Male; Melatonin; Picrotoxin; Receptors, GABA; Retina; Support, Non-U.S. Gov't; Support, U.S. Gov't, P.H.S.; Xenopus laevis</t>
  </si>
  <si>
    <t>4 aminobutyric acid, 28805-76-7, 56-12-2; bicuculline, 485-49-4; dopamine, 51-61-6, 62-31-7; melatonin, 73-31-4; picrotoxin, 124-87-8; Bicuculline, 485-49-4; Dopamine, 51-61-6; gamma-Aminobutyric Acid, 56-12-2; Melatonin, 73-31-4; Picrotoxin, 124-87-8; Receptors, GABA</t>
  </si>
  <si>
    <t>National Institutes of Health: RO1-EY04864
Sigma Xi</t>
  </si>
  <si>
    <t>The authors would like to thank Drs. J. Besharse, G. Cahill, M. Pierce, K.B. Thomas, and J. Zawilska for meaningful discussions and suggestions on the above work. Supported by NIH Grant RO1-EY04864, a predoctoral fellowship to J.H. Boatright from the Pharmaceutical Manufacturer's Association Foundation, and a Grant-in-Aid from Sigma Xi. Preliminary reports of some of these data were published in abstract form (Boatright &amp; Iuvone 19896, 1991).</t>
  </si>
  <si>
    <t>Vis. Neurosci.</t>
  </si>
  <si>
    <t>2-s2.0-0028500588</t>
  </si>
  <si>
    <t>A (amphibian)</t>
  </si>
  <si>
    <t>Charman W.N.</t>
  </si>
  <si>
    <t>7102355014;</t>
  </si>
  <si>
    <t>Age, lens transmittance, and the possible effects of light on melatonin suppression</t>
  </si>
  <si>
    <t>Ophthalmic and Physiological Optics</t>
  </si>
  <si>
    <t>10.1046/j.1475-1313.2003.00105.x</t>
  </si>
  <si>
    <t>https://www.scopus.com/inward/record.uri?eid=2-s2.0-0038313079&amp;doi=10.1046%2fj.1475-1313.2003.00105.x&amp;partnerID=40&amp;md5=03acadbc811c66a909fa715369d9d5f9</t>
  </si>
  <si>
    <t>Department of Optometry and Neuroscience, UMIST, Manchester, United Kingdom; Department of Optometry and Neuroscience, UMIST, PO Box 88, Manchester M60 1QD, United Kingdom</t>
  </si>
  <si>
    <t>Charman, W.N., Department of Optometry and Neuroscience, UMIST, Manchester, United Kingdom, Department of Optometry and Neuroscience, UMIST, PO Box 88, Manchester M60 1QD, United Kingdom</t>
  </si>
  <si>
    <t>Recently it has been suggested that a previously undetected, rhodopsin-based, visual pigment, located in some retinal ganglion cells and having a peak sensitivity around 460 nm, may be responsible for light-induced melatonin suppression and, perhaps, maintenance of the circadian rhythm. Using data from the literature, it is shown that, as absorption in the crystalline lens for shorter visible wavelengths increases substantially with age, while the pupil diameter tends to decrease, the effective retinal exposure received under the same ambient lighting conditions by the pigment is almost 10 times lower in an old, as compared with a young, eye. Interestingly, replacement of the old crystalline lens by an intraocular implant restores the exposure to youthful levels. The possible effects of these changes with age on circadian rhythms are discussed. © 2003 The College of Optometrists.</t>
  </si>
  <si>
    <t>Age; Circadian rhythms; Lens; Melatonin; Visual pigment</t>
  </si>
  <si>
    <t>melatonin; visual pigment; melatonin; age; article; circadian rhythm; controlled study; hormone inhibition; human; human tissue; lens; light exposure; medical literature; priority journal; pupil; retina ganglion cell; aging; circadian rhythm; cornea; physiology; retina; Aging; Circadian Rhythm; Cornea; Humans; Lens, Crystalline; Melatonin; Pupil; Retina</t>
  </si>
  <si>
    <t>Charman, W.N.; Department of Optometry and Neuroscience, UMIST, PO Box 88, Manchester M60 1QD, United Kingdom; email: neil.charman@umist.ac.uk</t>
  </si>
  <si>
    <t>OPOPD</t>
  </si>
  <si>
    <t>Ophthalmic Physiol. Opt.</t>
  </si>
  <si>
    <t>2-s2.0-0038313079</t>
  </si>
  <si>
    <t>Burch J.B., Reif J.S., Yost M.G., Keefe T.J., Pitrat C.A.</t>
  </si>
  <si>
    <t>7201814557;7102293315;7007013921;7005479448;6506258300;</t>
  </si>
  <si>
    <t>Reduced excretion of a melatonin metabolite in workers exposed to 60 Hz magnetic fields</t>
  </si>
  <si>
    <t>10.1093/oxfordjournals.aje.a009914</t>
  </si>
  <si>
    <t>https://www.scopus.com/inward/record.uri?eid=2-s2.0-0033168216&amp;doi=10.1093%2foxfordjournals.aje.a009914&amp;partnerID=40&amp;md5=b72d0034fca9b0a24925a21a976296ea</t>
  </si>
  <si>
    <t>Department of Environmental Health, Colorado State University, Fort Collins, CO, United States; Department of Environmental Health, University of Washington, Seattle, WA, United States; Department of Environmental Health, Colorado State University, Fort Collins, CO 80523, United States</t>
  </si>
  <si>
    <t>Burch, J.B., Department of Environmental Health, Colorado State University, Fort Collins, CO, United States, Department of Environmental Health, Colorado State University, Fort Collins, CO 80523, United States; Reif, J.S., Department of Environmental Health, Colorado State University, Fort Collins, CO, United States; Yost, M.G., Department of Environmental Health, University of Washington, Seattle, WA, United States; Keefe, T.J., Department of Environmental Health, Colorado State University, Fort Collins, CO, United States; Pitrat, C.A., Department of Environmental Health, Colorado State University, Fort Collins, CO, United States</t>
  </si>
  <si>
    <t>The effects of occupational 60 Hz magnetic field and ambient light exposures on the pineal hormone, melatonin, were studied in 142 male electric utility workers in Colorado, 1995-1996. Melatonin was assessed by radioimmunoassay of its metabolite, 6-hydroxymelatonin sulfate (6-OHMS), in post-work shift urine samples. Personal magnetic field and light exposures were measured over 3 consecutive days using EMDEX C meters adapted with light sensors. Two independent components of magnetic field exposure, intensity (geometric time weighted average) and temporal stability (standardized rate of change metric or RCMS), were analyzed for their effects on creatinine- adjusted 6-OHMS concentrations (6-OHMS/cr) after adjustment for age, month, and light exposure. Geometric mean magnetic field exposures were not associated with 6-OHMS/cr excretion. Men in the highest quartile of temporally stable magnetic field exposure had lower 6-OHMS/cr concentrations on the second and third days compared with those in the lowest quartile. Light exposure modified the magnetic field effect. A progressive decrease n mean 6-OHMS/cr concentrations in response to temporally stable magnetic fields was observed in subjects with low workplace light exposures (predominantly office workers), whereas those with high ambient light exposure showed negligible magnetic field effects. Melatonin suppression may be useful for understanding human biologic responses to magnetic field exposures.</t>
  </si>
  <si>
    <t>6-hydroxymelatonin sulfate; Electricity; Electromagnetic fields; Pineal body</t>
  </si>
  <si>
    <t>creatinine; melatonin; adult; article; human; light exposure; magnetic field; metabolite; occupational exposure; radioimmunoassay; urinalysis</t>
  </si>
  <si>
    <t>creatinine, 19230-81-0, 60-27-5; melatonin, 73-31-4</t>
  </si>
  <si>
    <t>19X-SS755V, 1 R01ES08117
National Institute of Environmental Health Sciences
National Institutes of Health</t>
  </si>
  <si>
    <t>This work was supported by the US Department of Energy, Office of Energy Management under contract no. 19X-SS755V with Martin Marietta Corporation and by research grant no. 1 R01ES08117 from the National Institute of Environmental Health Sciences, National Institutes of Health.</t>
  </si>
  <si>
    <t>Burch, J.B.; Department of Environmental Health, Colorado State University, Fort Collins, CO 80523, United States</t>
  </si>
  <si>
    <t>John Hopkins University School of Hygiene and Public Health</t>
  </si>
  <si>
    <t>2-s2.0-0033168216</t>
  </si>
  <si>
    <t>20-60</t>
  </si>
  <si>
    <t>Dauchy R.T., Xiang S., Mao L., Brimer S., Wren M.A., Yuan L., Anbalagan M., Hauch A., Frasch T., Rowan B.G., Blask D.E., Hill S.M.</t>
  </si>
  <si>
    <t>7004364685;24173887600;24173817200;56310201300;55908155700;57031094000;14053536300;46761086400;25227189800;7004334425;7006151595;7402766036;</t>
  </si>
  <si>
    <t>Circadian and melatonin disruption by exposure to light at night drives intrinsic resistance to tamoxifen therapy in breast cancer</t>
  </si>
  <si>
    <t>10.1158/0008-5472.CAN-13-3156</t>
  </si>
  <si>
    <t>https://www.scopus.com/inward/record.uri?eid=2-s2.0-84905501655&amp;doi=10.1158%2f0008-5472.CAN-13-3156&amp;partnerID=40&amp;md5=b4bb3815d0831e8630fb6b44b1db0e36</t>
  </si>
  <si>
    <t>Department of Structural and Cellular Biology, Tulane University, School of Medicine, 1430 Tulane Avenue, SL-49, New Orleans, LA 70112, United States; Department of Surgery, Tulane University, School of Medicine, New Orleans, LA, United States; Department of Tulane Cancer Center, Louisiana Cancer Research Consortium, New Orleans, LA, United States; Department of Tulane Circadian Cancer, Biology Group, New Orleans, LA, United States; Department of Comparative Medicine, Tulane University, New Orleans, LA, United States</t>
  </si>
  <si>
    <t>Dauchy, R.T., Department of Structural and Cellular Biology, Tulane University, School of Medicine, 1430 Tulane Avenue, SL-49, New Orleans, LA 70112, United States, Department of Tulane Circadian Cancer, Biology Group, New Orleans, LA, United States; Xiang, S., Department of Structural and Cellular Biology, Tulane University, School of Medicine, 1430 Tulane Avenue, SL-49, New Orleans, LA 70112, United States, Department of Tulane Cancer Center, Louisiana Cancer Research Consortium, New Orleans, LA, United States, Department of Tulane Circadian Cancer, Biology Group, New Orleans, LA, United States; Mao, L., Department of Structural and Cellular Biology, Tulane University, School of Medicine, 1430 Tulane Avenue, SL-49, New Orleans, LA 70112, United States, Department of Tulane Cancer Center, Louisiana Cancer Research Consortium, New Orleans, LA, United States, Department of Tulane Circadian Cancer, Biology Group, New Orleans, LA, United States; Brimer, S., Department of Surgery, Tulane University, School of Medicine, New Orleans, LA, United States; Wren, M.A., Department of Structural and Cellular Biology, Tulane University, School of Medicine, 1430 Tulane Avenue, SL-49, New Orleans, LA 70112, United States, Department of Tulane Circadian Cancer, Biology Group, New Orleans, LA, United States, Department of Comparative Medicine, Tulane University, New Orleans, LA, United States; Yuan, L., Department of Structural and Cellular Biology, Tulane University, School of Medicine, 1430 Tulane Avenue, SL-49, New Orleans, LA 70112, United States, Department of Tulane Circadian Cancer, Biology Group, New Orleans, LA, United States; Anbalagan, M., Department of Structural and Cellular Biology, Tulane University, School of Medicine, 1430 Tulane Avenue, SL-49, New Orleans, LA 70112, United States, Department of Tulane Circadian Cancer, Biology Group, New Orleans, LA, United States; Hauch, A., Department of Surgery, Tulane University, School of Medicine, New Orleans, LA, United States, Department of Tulane Circadian Cancer, Biology Group, New Orleans, LA, United States; Frasch, T., Department of Structural and Cellular Biology, Tulane University, School of Medicine, 1430 Tulane Avenue, SL-49, New Orleans, LA 70112, United States; Rowan, B.G., Department of Structural and Cellular Biology, Tulane University, School of Medicine, 1430 Tulane Avenue, SL-49, New Orleans, LA 70112, United States, Department of Tulane Cancer Center, Louisiana Cancer Research Consortium, New Orleans, LA, United States, Department of Tulane Circadian Cancer, Biology Group, New Orleans, LA, United States; Blask, D.E., Department of Structural and Cellular Biology, Tulane University, School of Medicine, 1430 Tulane Avenue, SL-49, New Orleans, LA 70112, United States, Department of Tulane Cancer Center, Louisiana Cancer Research Consortium, New Orleans, LA, United States, Department of Tulane Circadian Cancer, Biology Group, New Orleans, LA, United States; Hill, S.M., Department of Structural and Cellular Biology, Tulane University, School of Medicine, 1430 Tulane Avenue, SL-49, New Orleans, LA 70112, United States, Department of Tulane Cancer Center, Louisiana Cancer Research Consortium, New Orleans, LA, United States, Department of Tulane Circadian Cancer, Biology Group, New Orleans, LA, United States</t>
  </si>
  <si>
    <t>Resistance to endocrine therapy is a major impediment to successful treatment of breast cancer. Preclinical and clinical evidence links resistance to antiestrogen drugs in breast cancer cells with the overexpression and/or activation of various pro-oncogenic tyrosine kinases. Disruption of circadian rhythms by night shift work or disturbed sleep-wake cycles may lead to an increased risk of breast cancer and other diseases. Moreover, light exposure at night (LEN) suppresses the nocturnal production of melatonin that inhibits breast cancer growth. In this study, we used a rat model of estrogen receptor (ERα+) MCF-7 tumor xenografts to demonstrate how altering light/dark cycles with dim LEN (dLEN) speed the development of breast tumors, increasing their metabolism and growth and conferring an intrinsic resistance to tamoxifen therapy. These characteristics were not observed in animals in which the circadian melatonin rhythm was not disrupted, or in animals subjected to dLEN if they received nocturnal melatonin replacement. Strikingly, our results also showed thatmelatonin acted both as a tumor metabolic inhibitor and a circadian-regulated kinase inhibitor to reestablish the sensitivity of breast tumors to tamoxifen and tumor regression. Together, our findings show how dLEN-mediated disturbances in nocturnal melatonin production can render tumors insensitive to tamoxifen. © 2014 American Association for Cancer Research.</t>
  </si>
  <si>
    <t>melatonin; tamoxifen; antineoplastic hormone agonists and antagonists; melatonin; tamoxifen; animal cell; animal experiment; animal model; apoptosis; article; breast cancer; breast carcinogenesis; cancer chemotherapy; cancer growth; cancer resistance; cancer risk; cell proliferation; cell survival; circadian rhythm; controlled study; disease association; female; human; light dark cycle; mouse; nonhuman; priority journal; protein synthesis; signal transduction; animal; blood; Breast Neoplasms; circadian rhythm; disease model; drug resistance; drug screening; light; MCF 7 cell line; nude mouse; pathology; physiology; randomization; rat; Animals; Antineoplastic Agents, Hormonal; Breast Neoplasms; Circadian Rhythm; Disease Models, Animal; Drug Resistance, Neoplasm; Female; Humans; Light; MCF-7 Cells; Melatonin; Mice, Nude; Random Allocation; Rats; Tamoxifen; Xenograft Model Antitumor Assays</t>
  </si>
  <si>
    <t>melatonin, 73-31-4; tamoxifen, 10540-29-1; Antineoplastic Agents, Hormonal; Melatonin; Tamoxifen</t>
  </si>
  <si>
    <t>National Institutes of Health, NIH: R21CA129875-04</t>
  </si>
  <si>
    <t>Frasch, T.; Department of Structural and Cellular Biology, Tulane University, School of Medicine, 1430 Tulane Avenue, SL-49, New Orleans, LA 70112, United States; email: tfrasch@tulane.edu</t>
  </si>
  <si>
    <t>American Association for Cancer Research Inc.</t>
  </si>
  <si>
    <t>2-s2.0-84905501655</t>
  </si>
  <si>
    <t>Zatz M., Mullen D.A.</t>
  </si>
  <si>
    <t>7102320500;7005202931;</t>
  </si>
  <si>
    <t>Norepinephrine, acting via adenylate cyclase, inhibits melatonin output but does not phase-shift the pacemaker in cultured chick pineal cells</t>
  </si>
  <si>
    <t>10.1016/0006-8993(88)91553-3</t>
  </si>
  <si>
    <t>https://www.scopus.com/inward/record.uri?eid=2-s2.0-0023935825&amp;doi=10.1016%2f0006-8993%2888%2991553-3&amp;partnerID=40&amp;md5=10f090ea2734734c0a5e057ed6fb1031</t>
  </si>
  <si>
    <t>Laboratory of Cell Biology, NIMH, Bethesda, MD 20892, United States</t>
  </si>
  <si>
    <t>Zatz, M., Laboratory of Cell Biology, NIMH, Bethesda, MD 20892, United States; Mullen, D.A., Laboratory of Cell Biology, NIMH, Bethesda, MD 20892, United States</t>
  </si>
  <si>
    <t>We have recently described a system, using dispersed chick pineal cells in static culture, which displays a persistent, photosensitive, circadian rhythm of melatonin release, and the effects of light upon it. Here we describe the effects of norepinephrine (NE) on melatonin output by these cells. NE inhibited noctural melatonin release; it was potent and effective. Pertussis toxin, forskolin, or 8-Br-cAMP blocked or circumvented inhibition by NE, suggesting the involvement of adenylate cyclase. Four hour pulses of NE caused acute suppression of melatonin output, but did not affect the phase of subsequent cycles in constant red light. These results indicate that NE affects melatonin production by mechanisms acting distal to the pacemaker which generates the melatonin rhythm. Insofar as adenylate cyclase appears to be involved in the action of NE, it might be involved in the regulation of melatonin output by the pacemaker, but is not implicated in regulation of the pacemaker by light. © 1988.</t>
  </si>
  <si>
    <t>Circadian rhythm; Entrainment; α2-Adrenergic receptor</t>
  </si>
  <si>
    <t>8 bromo cyclic amp; adenylate cyclase; alpha 2 adrenergic receptor; forskolin; melatonin; noradrenalin; pertussis toxin; radioisotope; animal cell; cell culture; chicken; circadian rhythm; newborn; nonhuman; pineal body; priority journal; 8-Bromo Cyclic Adenosine Monophosphate; Adenylate Cyclase; Animal; Cells, Cultured; Chickens; Circadian Rhythm; Forskolin; Lighting; Melatonin; Norepinephrine; Photic Stimulation; Pineal Gland</t>
  </si>
  <si>
    <t>8 bromo cyclic AMP, 23583-48-4; adenylate cyclase, 9012-42-4; forskolin, 66575-29-9; melatonin, 73-31-4; noradrenalin, 1407-84-7, 51-41-2; pertussis toxin, 70323-44-3; 8-Bromo Cyclic Adenosine Monophosphate, 23583-48-4; Adenylate Cyclase, EC 4.6.1.1; Forskolin, 66428-89-5; Melatonin, 73-31-4; Norepinephrine, 51-41-2</t>
  </si>
  <si>
    <t>calbiochem, United States; list, United States; sigma, United States</t>
  </si>
  <si>
    <t>Zatz, M.; Laboratory of Cell Biology, NIMH, Bethesda, MD 20892, United States</t>
  </si>
  <si>
    <t>2-s2.0-0023935825</t>
  </si>
  <si>
    <t>A (chicks)</t>
  </si>
  <si>
    <t>Iigo M., Kezuka H., Aida K., Hanyu I.</t>
  </si>
  <si>
    <t>56274143500;7003646281;35498027200;7003307466;</t>
  </si>
  <si>
    <t>Circadian rhythms of melatonin secretion from superfused goldfish (Carassius auratus) pineal glands in vitro</t>
  </si>
  <si>
    <t>10.1016/0016-6480(91)90115-M</t>
  </si>
  <si>
    <t>https://www.scopus.com/inward/record.uri?eid=2-s2.0-0025799387&amp;doi=10.1016%2f0016-6480%2891%2990115-M&amp;partnerID=40&amp;md5=a9232252608b213cca2a2e9b35b04d56</t>
  </si>
  <si>
    <t>Department of Fisheries, Faculty of Agriculture, The University of Tokyo, Bunkyo, Tokyo, 113, Japan</t>
  </si>
  <si>
    <t>Iigo, M., Department of Fisheries, Faculty of Agriculture, The University of Tokyo, Bunkyo, Tokyo, 113, Japan; Kezuka, H., Department of Fisheries, Faculty of Agriculture, The University of Tokyo, Bunkyo, Tokyo, 113, Japan; Aida, K., Department of Fisheries, Faculty of Agriculture, The University of Tokyo, Bunkyo, Tokyo, 113, Japan; Hanyu, I., Department of Fisheries, Faculty of Agriculture, The University of Tokyo, Bunkyo, Tokyo, 113, Japan</t>
  </si>
  <si>
    <t>A flow-through, whole-organ culture (superfusion) system was developed, and goldfish pineal glands were maintained at 25° under light-dark (LD) 12:12 cycles, reversed LD 12:12 cycles, continuous dark (DD), or continuous light (LL) conditions for 48 hr. Under LD 12:12 and reversed LD 12:12 cycles, superfused pineal glands showed a rhythmic melatonin secretion: Scotophase was associated with high titers and photophase with low titers. The melatonin secretion rhythms persisted for two cycles under DD conditions, whereas nocturnal rises were suppressed under LL conditions. After the transition from LL to DD conditions on the third day, melatonin showed a nocturnal increase. These results indicate that melatonin secretion from the superfused goldfish pineal gland is directly photosensitive and that the goldfish pineal gland harbors a circadian oscillator which generates melatonin secretion rhythms. © 1991.</t>
  </si>
  <si>
    <t>melatonin; animal tissue; article; circadian rhythm; controlled study; goldfish; male; nonhuman; photoperiodicity; pineal body; priority journal; Animal; Biological Clocks; Circadian Rhythm; Goldfish; Melatonin; Organ Culture; Pineal Gland; Radioimmunoassay; Support, Non-U.S. Gov't</t>
  </si>
  <si>
    <t>Ministry of Agriculture, Forestry and Fisheries</t>
  </si>
  <si>
    <t>We express our thanks to M. N. Wilder. Department of Agriculture, The University of Tokyo, for reading the manuscript. This study was supported in part by a grant-in-aid (Bio Media Program 90-H-2-4) from the Ministry of Agriculture, Forestry. and Fisheries.</t>
  </si>
  <si>
    <t>Iigo, M.; Department of Fisheries, Faculty of Agriculture, The University of Tokyo, Bunkyo, Tokyo, 113, Japan</t>
  </si>
  <si>
    <t>2-s2.0-0025799387</t>
  </si>
  <si>
    <t>A (goldfish)</t>
  </si>
  <si>
    <t>Wright Jr. K.P., Badia P., Myers B.L., Plenzler S.C., Hakel M.</t>
  </si>
  <si>
    <t>7403324944;7004994249;14322286400;6507556731;6603389626;</t>
  </si>
  <si>
    <t>Caffeine and light effects on nighttime melatonin and temperature levels in sleep-deprived humans</t>
  </si>
  <si>
    <t>10.1016/S0006-8993(96)01268-1</t>
  </si>
  <si>
    <t>https://www.scopus.com/inward/record.uri?eid=2-s2.0-0342762064&amp;doi=10.1016%2fS0006-8993%2896%2901268-1&amp;partnerID=40&amp;md5=abc64c470deb7977c6365432bddc4762</t>
  </si>
  <si>
    <t>Department of Psychology, Bowling Green State University, Bowling Green, OH, United States</t>
  </si>
  <si>
    <t>Wright Jr., K.P., Department of Psychology, Bowling Green State University, Bowling Green, OH, United States; Badia, P., Department of Psychology, Bowling Green State University, Bowling Green, OH, United States; Myers, B.L., Department of Psychology, Bowling Green State University, Bowling Green, OH, United States; Plenzler, S.C., Department of Psychology, Bowling Green State University, Bowling Green, OH, United States; Hakel, M., Department of Psychology, Bowling Green State University, Bowling Green, OH, United States</t>
  </si>
  <si>
    <t>The effects of caffeine ingestion and exposure to bright light, both separately and in combination, on salivary melatonin and tympanic temperature were assessed in humans. Four treatments during a 45.5 h sleep deprivation period were compared: Dim Light-Placebo, Dim Light-Caffeine, Bright Light-Placebo and Bright-Light Caffeine. The Dim Light-Caffeine condition (200 mg twice each night) relative to the Dim Light-Placebo condition suppressed nighttime melatonin levels and attenuated the normal decrease in temperature. Combining caffeine ingestion with bright light exposure (≤ 2000 lux) suppressed melatonin and attenuated the normal nighttime drop in temperature to a larger degree than either condition alone; i.e. effects were additive. Circadian effects were also observed in that the amplitude and phase of the temperature rhythm were altered during treatment. These findings establish that the human melatonin system is responsive to caffeine. Other evidence suggests that caffeine may influence melatonin and temperature levels through antagonism of the neuromodulator adenosine.</t>
  </si>
  <si>
    <t>adenosine; bright light; caffeine; circadian rhythm; melatonin; sleep deprivation; temperature</t>
  </si>
  <si>
    <t>caffeine; melatonin; adult; article; body temperature; circadian rhythm; controlled study; hormone blood level; human; human experiment; male; normal human; priority journal; sleep deprivation; Adolescent; Adult; Body Temperature; Caffeine; Central Nervous System Stimulants; Depression, Chemical; Humans; Light; Male; Melatonin; Sleep Deprivation</t>
  </si>
  <si>
    <t>Caffeine, 58-08-2; Central Nervous System Stimulants; Melatonin, 73-31-4</t>
  </si>
  <si>
    <t>alva amco pharmacal, United States</t>
  </si>
  <si>
    <t>Ohio Board of Regents
U.S. Army Institute of Surgical Research: MDA 903-93-K-0002</t>
  </si>
  <si>
    <t>We thank the laboratory technician, L. Santiago and the research assistants, M. Boecker, M. Cochran, J. Ginzler, T. Hawkins, N. Knippen, L. Selden, A. White, W. Wojdak, M. Woodruff. This work was supported by the Army Research Institute, Contract MDA 903-93-K-0002 and from an Ohio Board of Regents Selective Excellence Program.</t>
  </si>
  <si>
    <t>Wright Jr., K.P.; Department of Psychology, Bowling Green State University, Bowling Green, OH, United States</t>
  </si>
  <si>
    <t>BRAIN RES.</t>
  </si>
  <si>
    <t>2-s2.0-0342762064</t>
  </si>
  <si>
    <t>18-25</t>
  </si>
  <si>
    <t>Tosini G., Dirden J.C.</t>
  </si>
  <si>
    <t>7003725273;6508266060;</t>
  </si>
  <si>
    <t>Dopamine inhibits melatonin release in the mammalian retina: In vitro evidence</t>
  </si>
  <si>
    <t>10.1016/S0304-3940(00)01117-4</t>
  </si>
  <si>
    <t>https://www.scopus.com/inward/record.uri?eid=2-s2.0-0034595715&amp;doi=10.1016%2fS0304-3940%2800%2901117-4&amp;partnerID=40&amp;md5=3d3262bda01247e291813ae9b8aa8447</t>
  </si>
  <si>
    <t>Neuroscience Institute, Morehouse Sch. Med., 720 Westview D., Atlanta, GA 30310-1495, United States</t>
  </si>
  <si>
    <t>Tosini, G., Neuroscience Institute, Morehouse Sch. Med., 720 Westview D., Atlanta, GA 30310-1495, United States; Dirden, J.C., Neuroscience Institute, Morehouse Sch. Med., 720 Westview D., Atlanta, GA 30310-1495, United States</t>
  </si>
  <si>
    <t>A circadian oscillator located within the retina controls melatonin synthesis in the retina of mammals. In non-mammalian vertebrates retinal melatonin and dopamine appear to act as mutually inhibitory paracrine signals for night and day, respectively; while in mammals this mutually inhibitory capability has now been fully demonstrated. In this study using a flow-through culture apparatus we investigated melatonin release from cultured retinas of golden hamster (Mesocricetus auratus) in the presence of dopamine or dopaminergic agonists and antagonists. Neural retinas were cultured with medium 199 for 24 h in a flow-through apparatus at the temperature 33°C. During the subjective night the culturing medium was supplemented with dopamine, dopamine receptor antagonists or agonists. At the concentration of 0.1 μM dopamine did not inhibit melatonin release, while at higher dopamine concentration (1 to 1000 μM) melatonin release was inhibited in a dose-dependant manner. These effects appeared to be mediated by a D2/D4 receptor, because D2 and D4 receptor agonists (100 μM), but not D1/D5 receptor agonists (100 μM), inhibited melatonin release. Furthermore, D2/D4 selective receptor antagonists (100 μM) in conjunction with 100 μM dopamine blocked melatonin suppression, whereas a D1/D5 selective receptors antagonist was completely ineffective. Taken together, these results directly demonstrate for the first time that in the retina of mammals dopamine may suppress melatonin, and that suppression is mediated by D2D4 dopaminergic receptors. Copyright (C) 2000 Elsevier Science Ireland Ltd.</t>
  </si>
  <si>
    <t>Dopamine; Dopamine receptors; Hamster; Melatonin; Retina</t>
  </si>
  <si>
    <t>dopamine; dopamine 1 receptor; dopamine 5 receptor; melatonin; animal experiment; animal tissue; article; circadian rhythm; controlled study; hamster; hormone release; in vitro study; light dark cycle; male; nonhuman; priority journal; retina; Animals; Cardiotonic Agents; Cells, Cultured; Circadian Rhythm; Cricetinae; Dopamine; Dopamine Agonists; Dopamine Antagonists; Male; Melatonin; Mesocricetus; Photoreceptors; Receptors, Dopamine; Retina</t>
  </si>
  <si>
    <t>Cardiotonic Agents; Dopamine Agonists; Dopamine Antagonists; Dopamine, 51-61-6; Melatonin, 73-31-4; Receptors, Dopamine</t>
  </si>
  <si>
    <t>Tosini, G.; Neuroscience Institute, Morehouse School of Medicine, 720 Westview Drive SW, Atlanta, GA 30310-1495, United States; email: tosinig@msm.edu</t>
  </si>
  <si>
    <t>2-s2.0-0034595715</t>
  </si>
  <si>
    <t>Lucas R.J., Freedman M.S., Lupi D., Munoz M., David-Gray Z.K., Foster R.G.</t>
  </si>
  <si>
    <t>7201704107;7203068603;6603199336;22135300300;6603428153;7402462300;</t>
  </si>
  <si>
    <t>Identifying the photoreceptive inputs to the mammalian circadian system using transgenic and retinally degenerate mice</t>
  </si>
  <si>
    <t>10.1016/S0166-4328(01)00274-1</t>
  </si>
  <si>
    <t>https://www.scopus.com/inward/record.uri?eid=2-s2.0-0035829369&amp;doi=10.1016%2fS0166-4328%2801%2900274-1&amp;partnerID=40&amp;md5=d9f28b93b5cd0413cc5eec31fa6712e6</t>
  </si>
  <si>
    <t>Department of Integrative and Molecular Neuroscience, Division of Neuroscience, Faculty of Medicine, Imperial College, Charing Cross Campus, St Dunstans Road, London W6 8RF, United Kingdom</t>
  </si>
  <si>
    <t>Lucas, R.J., Department of Integrative and Molecular Neuroscience, Division of Neuroscience, Faculty of Medicine, Imperial College, Charing Cross Campus, St Dunstans Road, London W6 8RF, United Kingdom; Freedman, M.S., Department of Integrative and Molecular Neuroscience, Division of Neuroscience, Faculty of Medicine, Imperial College, Charing Cross Campus, St Dunstans Road, London W6 8RF, United Kingdom; Lupi, D., Department of Integrative and Molecular Neuroscience, Division of Neuroscience, Faculty of Medicine, Imperial College, Charing Cross Campus, St Dunstans Road, London W6 8RF, United Kingdom; Munoz, M., Department of Integrative and Molecular Neuroscience, Division of Neuroscience, Faculty of Medicine, Imperial College, Charing Cross Campus, St Dunstans Road, London W6 8RF, United Kingdom; David-Gray, Z.K., Department of Integrative and Molecular Neuroscience, Division of Neuroscience, Faculty of Medicine, Imperial College, Charing Cross Campus, St Dunstans Road, London W6 8RF, United Kingdom; Foster, R.G., Department of Integrative and Molecular Neuroscience, Division of Neuroscience, Faculty of Medicine, Imperial College, Charing Cross Campus, St Dunstans Road, London W6 8RF, United Kingdom</t>
  </si>
  <si>
    <t>The endogenous circadian clock of mammals retains synchrony with the external light:dark cycle through ocular photoreceptors. To date the identity of the photoreceptors responsible for mediating this response is unknown. This review outlines attempts using transgenic mouse models to address this deficit. Mice bearing specific inherited lesions of both rod and cone photoreceptors retain circadian photosensitivity as assessed by photoentrainment of behavioural rhythms and the light-induced suppression of pineal melatonin. These findings indicate that as yet unidentified non-rod, non-cone ocular photoreceptors are capable of contributing to circadian light responses. Nevertheless, the possibility that circadian photosensitivity is the responsibility of multiple photoreceptor classes including both rod/cone and novel photopigments remains. There is some indirect evidence in favour of this hypothesis. A definitive resolution of this issue is likely to employ comparisons of circadian action spectra in wild type and retinally degenerate mice. © 2001 Elsevier Science B.V. All rights reserved.</t>
  </si>
  <si>
    <t>Circadian rhythms; Light; Mice; Photoentrainment; Photoreceptors; Pineal; Retina</t>
  </si>
  <si>
    <t>melatonin; circadian rhythm; conference paper; light dark cycle; nonhuman; photoreceptor; photosensitivity; pineal body; priority journal; retina cone; retina degeneration; retina rod; transgenic mouse; Animals; Circadian Rhythm; Melatonin; Mice; Mice, Transgenic; Phenotype; Photoreceptors; Pineal Gland; Retinal Degeneration; Retinal Pigments; Suprachiasmatic Nucleus</t>
  </si>
  <si>
    <t>Melatonin, 73-31-4; Retinal Pigments</t>
  </si>
  <si>
    <t>2-s2.0-0035829369</t>
  </si>
  <si>
    <t>Dauchy R.T., Blask D.E., Sauer L.A., Brainard G.C., Krause J.A.</t>
  </si>
  <si>
    <t>7004364685;7006151595;7004486514;7003540124;7202955193;</t>
  </si>
  <si>
    <t>Dim light during darkness stimulates tumor progression by enhancing tumor fatty acid uptake and metabolism</t>
  </si>
  <si>
    <t>Cancer Letters</t>
  </si>
  <si>
    <t>10.1016/S0304-3835(99)00207-4</t>
  </si>
  <si>
    <t>https://www.scopus.com/inward/record.uri?eid=2-s2.0-0032874387&amp;doi=10.1016%2fS0304-3835%2899%2900207-4&amp;partnerID=40&amp;md5=5ad8dbb345e36ef3ec4ce399569d78da</t>
  </si>
  <si>
    <t>Bassett Research Institute, Mary Imogene Bassett Hosp., 1 A., Cooperstown, NY 13326, United States; Department of Neurology, Jefferson Med. Coll., Thomas J., Philadelphia, PA 19107, United States</t>
  </si>
  <si>
    <t>Dauchy, R.T., Bassett Research Institute, Mary Imogene Bassett Hosp., 1 A., Cooperstown, NY 13326, United States; Blask, D.E., Bassett Research Institute, Mary Imogene Bassett Hosp., 1 A., Cooperstown, NY 13326, United States; Sauer, L.A., Bassett Research Institute, Mary Imogene Bassett Hosp., 1 A., Cooperstown, NY 13326, United States; Brainard, G.C., Department of Neurology, Jefferson Med. Coll., Thomas J., Philadelphia, PA 19107, United States; Krause, J.A., Bassett Research Institute, Mary Imogene Bassett Hosp., 1 A., Cooperstown, NY 13326, United States</t>
  </si>
  <si>
    <t>Tumor linoleic acid uptake and metabolism, and growth are suppressed by melatonin, the synthesis of which is inhibited by light. Linoleic acid, via its mitogenic metabolite 13-hydroxyoctadecadienoic acid (13-HODE) is an important growth stimulant of rat hepatoma 7288CTC. Here we compared the effects of an alternating light:dark cycle (12L:12D), dim light (0.25 lux) present during the dark phase of a diurnal light cycle, and constant light on growth and fatty acid metabolism in hepatoma 7288CTC. Our results show that dim light suppressed melatonin release by the pineal gland, increased tumor linoleic acid uptake and 13-HODE production, and promoted tumor growth as effectively as did constant light.</t>
  </si>
  <si>
    <t>Hepatoma; Light; Linoleic acid; Melatonin; Pineal</t>
  </si>
  <si>
    <t>fatty acid; linoleic acid; melatonin; article; controlled study; darkness; fatty acid metabolism; fatty acid transport; hormone release; light; light dark cycle; liver cell carcinoma; male; metabolite; nonhuman; pineal body; priority journal; rat; tumor growth; Animals; Cell Division; Darkness; Disease Progression; Light; Linoleic Acid; Linoleic Acids; Male; Melatonin; Rats; Rats, Inbred BUF</t>
  </si>
  <si>
    <t>13-hydroxy-9,11-octadecadienoic acid, 5204-88-6; Linoleic Acid, 2197-37-7; Linoleic Acids; Melatonin, 73-31-4</t>
  </si>
  <si>
    <t>Blask, D.E.; Bassett Research Institute, Mary Imogene Bassett Hospital, 1 Atwell Road, Cooperstown, NY 13326, United States; email: dblask@usa.net</t>
  </si>
  <si>
    <t>CALED</t>
  </si>
  <si>
    <t>Cancer Lett.</t>
  </si>
  <si>
    <t>2-s2.0-0032874387</t>
  </si>
  <si>
    <t>Wayne N.L., Malpaux B., Karsch F.J.</t>
  </si>
  <si>
    <t>7003320528;7005437574;7101883690;</t>
  </si>
  <si>
    <t>How does melatonin code for day length in the ewe: duration of nocturnal melatonin release or coincidence of melatonin with a light-entrained sensitive period?</t>
  </si>
  <si>
    <t>10.1095/biolreprod39.1.66</t>
  </si>
  <si>
    <t>https://www.scopus.com/inward/record.uri?eid=2-s2.0-0024066488&amp;doi=10.1095%2fbiolreprod39.1.66&amp;partnerID=40&amp;md5=04def35a200bd41646159b46bbd8e77d</t>
  </si>
  <si>
    <t>Department of Physiology, University of Michigan, Ann Arbor 48109., United States</t>
  </si>
  <si>
    <t>Wayne, N.L., Department of Physiology, University of Michigan, Ann Arbor 48109., United States; Malpaux, B., Department of Physiology, University of Michigan, Ann Arbor 48109., United States; Karsch, F.J., Department of Physiology, University of Michigan, Ann Arbor 48109., United States</t>
  </si>
  <si>
    <t>The main objective of the study was to test the hypothesis that the phase of melatonin release with respect to the light-dark cycle mediates the effects of photoperiod on the reproductive response of the ewe. To test the phase hypothesis, we eliminated endogenous melatonin secretion by pinealectomy and then restored physiological levels of serum melatonin with rises of the same duration but at different phases of the light-dark cycle (either at night or in the middle of the day). Serum melatonin patterns were determined by radioimmunoassay in samples taken hourly for 24 h. The reproductive state was monitored by measuring serum luteinizing hormone (LH) in ovariectomized ewes treated with constant-release estradiol implants. Infusion of a long-day pattern of melatonin was equally effective in maintaining reproductive suppression when given during the night or the middle of the day. LH remained low for approximately 150 days and then rose as ewes became refractory to the inhibitory melatonin signal. These results do not support the phase hypothesis. Rather, they are consistent with the hypothesis that the duration of the nocturnal secretion of melatonin codes for day length.</t>
  </si>
  <si>
    <t>luteinizing hormone; melatonin; animal; article; blood; circadian rhythm; darkness; drug effect; female; light; physiology; reference value; secretion; sheep; Animals; Circadian Rhythm; Darkness; Female; Light; Luteinizing Hormone; Melatonin; Reference Values; Sheep</t>
  </si>
  <si>
    <t>Wayne, N.L.</t>
  </si>
  <si>
    <t>2-s2.0-0024066488</t>
  </si>
  <si>
    <t>Higuchi S., Motohashi Y., Liu Y., Ahara M., Kaneko Y.</t>
  </si>
  <si>
    <t>7202930876;7102153452;57192560713;57190426079;35449481100;</t>
  </si>
  <si>
    <t>Effects of VDT tasks with a bright display at night on melatonin, core temperature, heart rate, and sleepiness</t>
  </si>
  <si>
    <t>10.1152/japplphysiol.00616.2002</t>
  </si>
  <si>
    <t>https://www.scopus.com/inward/record.uri?eid=2-s2.0-0037404452&amp;doi=10.1152%2fjapplphysiol.00616.2002&amp;partnerID=40&amp;md5=5406413ae81970a868c1a38cb14cd3a2</t>
  </si>
  <si>
    <t>Department of Public Health, Akita University School of Medicine, 1-1-1 Hondo, Akita City 010-8543, Japan</t>
  </si>
  <si>
    <t>Higuchi, S., Department of Public Health, Akita University School of Medicine, 1-1-1 Hondo, Akita City 010-8543, Japan; Motohashi, Y., Department of Public Health, Akita University School of Medicine, 1-1-1 Hondo, Akita City 010-8543, Japan; Liu, Y., Department of Public Health, Akita University School of Medicine, 1-1-1 Hondo, Akita City 010-8543, Japan; Ahara, M., Department of Public Health, Akita University School of Medicine, 1-1-1 Hondo, Akita City 010-8543, Japan; Kaneko, Y., Department of Public Health, Akita University School of Medicine, 1-1-1 Hondo, Akita City 010-8543, Japan</t>
  </si>
  <si>
    <t>The effects of performing video display terminal (VDT) tasks with a bright display (BD) at night on nocturnal salivary melatonin concentration, rectal temperature, heart rate, and sleepiness were examined. Seven healthy male adults performed exciting VDT tasks with a BD and a dark display (DD) and boring VDT tasks with a BD and a DD from 2300 to 0200. The light intensities of the BD and DD were 45 and 15 lx at each subject's eye level, respectively. The exciting VDT task with both BD and DD significantly suppressed the nocturnal decrease in rectal temperature and heart rate and the nocturnal increase in sleepiness. The BD significantly suppressed the nocturnal decrease in rectal temperature during both exciting and boring VDT tasks. The nocturnal salivary melatonin concentration was significantly suppressed by the combination of the exciting task and BD. The results suggest that performing an exciting VDT task with a BD suppresses the nocturnal changes in melatonin concentration and other physiological indicators of human biological clocks.</t>
  </si>
  <si>
    <t>Biological rhythm; Electroencephalogram; Internet; Light; Video display terminal; Video game</t>
  </si>
  <si>
    <t>melatonin; adult; article; biological rhythm; body temperature; computer terminal; controlled study; core temperature; electroencephalogram; heart rate; human; human experiment; light intensity; male; normal human; priority journal; rectum temperature; somnolence; task performance; theta rhythm; video display terminal</t>
  </si>
  <si>
    <t>Higuchi, S.; Department of Public Health, Akita University School of Medicine, 1-1-1 Hondo, Akita City 010-8543, Japan; email: higuchi@med.akita-u.ac.jp</t>
  </si>
  <si>
    <t>American Physiological Society</t>
  </si>
  <si>
    <t>2-s2.0-0037404452</t>
  </si>
  <si>
    <t>5.6 (SD)</t>
  </si>
  <si>
    <t>Nelson D.E., Takahashi J.S.</t>
  </si>
  <si>
    <t>35548221500;7402170545;</t>
  </si>
  <si>
    <t>Comparison of visual sensitivity for suppression of pineal melatonin and circadian phase-shifting in the golden hamster</t>
  </si>
  <si>
    <t>10.1016/0006-8993(91)90200-F</t>
  </si>
  <si>
    <t>https://www.scopus.com/inward/record.uri?eid=2-s2.0-0025863856&amp;doi=10.1016%2f0006-8993%2891%2990200-F&amp;partnerID=40&amp;md5=ae4dd0603aa8376367eefb3acb01651c</t>
  </si>
  <si>
    <t>Department of Neurobiology, Physiology Northwestern University Evanston, IL 60208, United States; Institute for Neuroscience Northwestern University Evanston, IL 60208, United States</t>
  </si>
  <si>
    <t>Nelson, D.E., Department of Neurobiology, Physiology Northwestern University Evanston, IL 60208, United States; Takahashi, J.S., Department of Neurobiology, Physiology Northwestern University Evanston, IL 60208, United States, Institute for Neuroscience Northwestern University Evanston, IL 60208, United States</t>
  </si>
  <si>
    <t>Visual sensitivity for light suppression of pineal melatonin was measured in golden hamsters using 300 s stimuli of monochromatic light (503 nm) in constant darkness. Increasing stimulus irradiance caused a monotonic decrease in pineal-melatonin content. Irradiance greater than 3.5 × 1010 photons cm-2·s-1 caused significant reductions of melatonin in the hamster pineal. Saturation of the response occurred above 1011 photons cm-2·s-1 and melatonin levels were suppressed to approximately 7% of levels measured in unstimulated animals. Using a 4-parameter Naka-Rushton function to fit the data, the half-saturation constant for suppression of pineal melatonin was 1.3 × 1010 photons cm-2· s-1. The sensitivity of the photic-entrainment pathway for circadian rhythms has also been measured in the hamster using identical stimulus parameters. Light suppression of pineal melatonin was 25 times (1.4 log units) more sensitive to irradiance than the phase-shifting response measured for the circadian rhythm of running-wheel activity (comparing the half-saturation constants for the two responses). Both of these responses, however, are much less sensitive to light than other visual responses measured behaviorally in the golden hamster. © 1991.</t>
  </si>
  <si>
    <t>Circadian rhythm; Melatonin; Pineal gland; Suprachiasmatic nucleus; Vision; Visual sensitivity</t>
  </si>
  <si>
    <t>melatonin; animal experiment; animal tissue; article; circadian rhythm; controlled study; hamster; male; nonhuman; pineal body; priority journal; suprachiasmatic nucleus; vision; Animal; Circadian Rhythm; Comparative Study; Darkness; Hamsters; Lighting; Male; Melatonin; Mesocricetus; Photic Stimulation; Pineal Gland; Support, Non-U.S. Gov't; Support, U.S. Gov't, Non-P.H.S.; Support, U.S. Gov't, P.H.S.; Visual Perception</t>
  </si>
  <si>
    <t>Takahashi, J.S.; Department of Neurobiology, Physiology Northwestern University Evanston, IL 60208, United States</t>
  </si>
  <si>
    <t>2-s2.0-0025863856</t>
  </si>
  <si>
    <t>Lam R.W., Berkowitz A.L., Berga S.L., Clark C.M., Kripke D.F., Gillin J.C.</t>
  </si>
  <si>
    <t>21742966400;7005506392;7005442795;35480697600;7006891661;7103387502;</t>
  </si>
  <si>
    <t>Melatonin suppression in bipolar and unipolar mood disorders</t>
  </si>
  <si>
    <t>Psychiatry Research</t>
  </si>
  <si>
    <t>10.1016/0165-1781(90)90066-E</t>
  </si>
  <si>
    <t>https://www.scopus.com/inward/record.uri?eid=2-s2.0-0025075623&amp;doi=10.1016%2f0165-1781%2890%2990066-E&amp;partnerID=40&amp;md5=aed2ebfe9acc2c6b571e2229af509ef2</t>
  </si>
  <si>
    <t>Department of Psychiatry, University of British Columbia, Vancouver, Canada; Raymond W. Lam, M.D., F.R.C.P.(C.), is Assistant Professor and Consultant Psychiatrist, Mood Disorders Service, Department of Psychiatry, University of British Columbia, Vancouver, USA; Alan L. Berkowitz, M.D., was a Fellow in Clinical Psychopharmacology and Psychobiology at the University of California, San Diego, USA; Sarah L. Berga, M.D., is Assistant Professor, Deparment of Obstetrics and Gynecology, University of Pittsburgh, USA; Daniel F. Kripke, M.D., and J. Christian Gillin, M.D., are Professors, Department of Psychiatry, University of California, San Diego, USA, United States</t>
  </si>
  <si>
    <t>Lam, R.W., Department of Psychiatry, University of British Columbia, Vancouver, Canada; Berkowitz, A.L., Department of Psychiatry, University of British Columbia, Vancouver, Canada; Berga, S.L., Department of Psychiatry, University of British Columbia, Vancouver, Canada; Clark, C.M., Department of Psychiatry, University of British Columbia, Vancouver, Canada; Kripke, D.F., Raymond W. Lam, M.D., F.R.C.P.(C.), is Assistant Professor and Consultant Psychiatrist, Mood Disorders Service, Department of Psychiatry, University of British Columbia, Vancouver, USA, Alan L. Berkowitz, M.D., was a Fellow in Clinical Psychopharmacology and Psychobiology at the University of California, San Diego, USA, Sarah L. Berga, M.D., is Assistant Professor, Deparment of Obstetrics and Gynecology, University of Pittsburgh, USA, Daniel F. Kripke, M.D., and J. Christian Gillin, M.D., are Professors, Department of Psychiatry, University of California, San Diego, USA, United States; Gillin, J.C., Raymond W. Lam, M.D., F.R.C.P.(C.), is Assistant Professor and Consultant Psychiatrist, Mood Disorders Service, Department of Psychiatry, University of British Columbia, Vancouver, USA, Alan L. Berkowitz, M.D., was a Fellow in Clinical Psychopharmacology and Psychobiology at the University of California, San Diego, USA, Sarah L. Berga, M.D., is Assistant Professor, Deparment of Obstetrics and Gynecology, University of Pittsburgh, USA, Daniel F. Kripke, M.D., and J. Christian Gillin, M.D., are Professors, Department of Psychiatry, University of California, San Diego, USA, United States</t>
  </si>
  <si>
    <t>Nocturnal melatonin suppression to 500 lux light was studied during an acute episode of illness in 8 patients with bipolar disorder, 7 patients with unipolar depression, and 15 age-, sex-, and season-matched normal controls. Unipolar patients did not differ from controls in melatonin suppression. In contrast to previous studies, controls showed greater melatonin suppression than bipolar patients. Baseline melatonin concentration, however, was significantly lower in the bipolar group compared to the unipolar and control groups. © 1990.</t>
  </si>
  <si>
    <t>bipolar; depression; Melatonin; unipolar</t>
  </si>
  <si>
    <t>melatonin; adult; article; clinical article; depression; human; priority journal; psychological aspect; Bipolar Disorder; Circadian Rhythm; Depressive Disorder; Human; Light; Melatonin; Psychiatric Status Rating Scales; Support, Non-U.S. Gov't</t>
  </si>
  <si>
    <t>Canadian Psychiatric Research Foundation, CPRF</t>
  </si>
  <si>
    <t>Acknowledgment. The researchr eported was supported, in part, by the Canadian Psychiatric Research Foundation.</t>
  </si>
  <si>
    <t>Lam, R.W.; Department of Psychiatry, University of British Columbia, Vancouver, Canada</t>
  </si>
  <si>
    <t>PSRSD</t>
  </si>
  <si>
    <t>Psychiatry Res.</t>
  </si>
  <si>
    <t>2-s2.0-0025075623</t>
  </si>
  <si>
    <t>Canada, USA</t>
  </si>
  <si>
    <t>8 (bipolar), 7 (unipolar depression), 15 (healthy controls)</t>
  </si>
  <si>
    <t>Sauer L.A., Dauchy R.T., Blask D.E.</t>
  </si>
  <si>
    <t>7004486514;7004364685;7006151595;</t>
  </si>
  <si>
    <t>Polyunsaturated fatty acids, melatonin, and cancer prevention</t>
  </si>
  <si>
    <t>Biochemical Pharmacology</t>
  </si>
  <si>
    <t>10.1016/S0006-2952(01)00634-7</t>
  </si>
  <si>
    <t>https://www.scopus.com/inward/record.uri?eid=2-s2.0-0035876962&amp;doi=10.1016%2fS0006-2952%2801%2900634-7&amp;partnerID=40&amp;md5=f87e60d0513c64374f9f496a9cea36d1</t>
  </si>
  <si>
    <t>Bassett Research Institute, The Mary Imogene Bassett Hospital, Cooperstown, NY 13326, United States</t>
  </si>
  <si>
    <t>Sauer, L.A., Bassett Research Institute, The Mary Imogene Bassett Hospital, Cooperstown, NY 13326, United States; Dauchy, R.T., Bassett Research Institute, The Mary Imogene Bassett Hospital, Cooperstown, NY 13326, United States; Blask, D.E., Bassett Research Institute, The Mary Imogene Bassett Hospital, Cooperstown, NY 13326, United States</t>
  </si>
  <si>
    <t>Many nutritional, hormonal, and environmental factors affect carcinogenesis and growth of established tumors in rodents. In some cases, these factors may either enhance or attenuate the neoplastic process. Recent experiments performed in our laboratory using tissue-isolated rat hepatoma 7288CTC in vivo or during perfusion in situ have demonstrated new interactions among four of these factors. Two agents, dietary linoleic acid (C18:2n6) and "light at night," enhanced tumor growth, and two others, melatonin and n3 fatty acids, attenuated growth. Linoleic acid stimulated tumor growth because it is converted by hepatoma 7288CTC to the mitogen, 13-hydroxyoctadecadienoic acid (13-HODE). Melatonin, the neurohormone synthesized and secreted at night by the pineal gland, and dietary n3 fatty acids are potent antitumor agents. Both inhibited tumor linoleic acid uptake and 13-HODE formation. Artificial light, specifically "light at night," increased tumor growth because it suppressed melatonin synthesis and enhanced 13-HODE formation. Melatonin and n3 fatty acids acted via similar or identical Gi protein-coupled signal transduction pathways, except that melatonin receptors and putative n3 fatty acid receptors were used. The results link the four factors in a common mechanism and provide new insights into the roles of dietary n6 and n3 polyunsaturated fatty acid intake, "light at night," and melatonin in cancer prevention in humans. © 2001 Elsevier Science Inc.</t>
  </si>
  <si>
    <t>Cancer prevention; Linoleic acid; Melatonin; N3 Fatty acids; Signal transduction; Tumor growth</t>
  </si>
  <si>
    <t>8 bromo cyclic AMP; antineoplastic agent; coriolic acid; hormone receptor blocking agent; icosapentaenoic acid; inhibitory guanine nucleotide binding protein; linoleic acid; melatonin; melatonin receptor; mitogenic agent; n [2 (1 naphthyl)ethyl]cyclobutanecarboxamide; neurohormone; nordihydroguaiaretic acid; polyunsaturated fatty acid; receptor; unclassified drug; cancer prevention; cancer tissue; comparative study; drug mechanism; drug potency; fat intake; fatty acid transport; hormone release; hormone synthesis; liver; liver perfusion; night; nonhuman; photostimulation; pineal body; priority journal; review; signal transduction; tumor promotion</t>
  </si>
  <si>
    <t>8 bromo cyclic AMP, 23583-48-4; coriolic acid, 5204-88-6; icosapentaenoic acid, 10417-94-4, 1553-41-9, 25378-27-2, 32839-30-8; linoleic acid, 1509-85-9, 2197-37-7, 60-33-3, 822-17-3; melatonin, 73-31-4; nordihydroguaiaretic acid, 500-38-9</t>
  </si>
  <si>
    <t>s 20928</t>
  </si>
  <si>
    <t>Sauer, L.A.P.O. Box 3, Stevensville, MT 59870, United States; email: lensauer@juno.com</t>
  </si>
  <si>
    <t>BCPCA</t>
  </si>
  <si>
    <t>Biochem. Pharmacol.</t>
  </si>
  <si>
    <t>2-s2.0-0035876962</t>
  </si>
  <si>
    <t>Cronin A.J., Keifer J.C., Davies M.F., King T.S., Bixler E.O.</t>
  </si>
  <si>
    <t>7006575719;35606043900;36443396000;7403270844;7006447944;</t>
  </si>
  <si>
    <t>Melatonin secretion after surgery</t>
  </si>
  <si>
    <t>10.1016/S0140-6736(00)02795-1</t>
  </si>
  <si>
    <t>https://www.scopus.com/inward/record.uri?eid=2-s2.0-0034619069&amp;doi=10.1016%2fS0140-6736%2800%2902795-1&amp;partnerID=40&amp;md5=24f3621f351902ff7b0b191b0858cc67</t>
  </si>
  <si>
    <t>Department of Anesthesiology, Milton S Hershey Medical Center, Pennsylvannia State University, PO Box 850, Hershey, PA 17033, United States; Department of Obstetrics and Gynecology, Milton S Hershey Medical Center, Pennsylvannia State University, PO Box 850, Hershey, PA 17033, United States; Department of Health Evaluation Sciences, Milton S Hershey Medical Center, Pennsylvannia State University, PO Box 850, Hershey, PA 17033, United States; Department of Psychiatry, Milton S Hershey Medical Center, Pennsylvannia State University, PO Box 850, Hershey, PA 17033, United States; Department of Anesthesiology, Duke University Medical Center, Durham, NC 27710, United States</t>
  </si>
  <si>
    <t>Cronin, A.J., Department of Anesthesiology, Milton S Hershey Medical Center, Pennsylvannia State University, PO Box 850, Hershey, PA 17033, United States; Keifer, J.C., Department of Anesthesiology, Duke University Medical Center, Durham, NC 27710, United States; Davies, M.F., Department of Obstetrics and Gynecology, Milton S Hershey Medical Center, Pennsylvannia State University, PO Box 850, Hershey, PA 17033, United States; King, T.S., Department of Health Evaluation Sciences, Milton S Hershey Medical Center, Pennsylvannia State University, PO Box 850, Hershey, PA 17033, United States; Bixler, E.O., Department of Psychiatry, Milton S Hershey Medical Center, Pennsylvannia State University, PO Box 850, Hershey, PA 17033, United States</t>
  </si>
  <si>
    <t>Sleep disturbance is common postoperatively. We examined whether melatonin concentrations were related to this disturbance in seven postoperative patients. Nocturnal concentrations of melatonin were significantly (p=0.005) lower on the first than on the second or third nights after surgery. This finding raises the possibility that melatonin suppression and associated sleep disturbance might be prevented by melatonin replacement.</t>
  </si>
  <si>
    <t>melatonin; adult; article; circadian rhythm; clinical article; clinical trial; female; hormone blood level; hormone release; human; light exposure; postoperative complication; postoperative period; priority journal; sleep disorder</t>
  </si>
  <si>
    <t>Cronin, A.J.; Departments of Anesthesiology, Milton S Hershey Medical Center, Pennsylvannia State University, PO Box 850, Hershey, PA 17033, United States; email: acronin@psghs.edu</t>
  </si>
  <si>
    <t>Elsevier Limited</t>
  </si>
  <si>
    <t>2-s2.0-0034619069</t>
  </si>
  <si>
    <t>Unknown (within subjects across 3 nights)</t>
  </si>
  <si>
    <t>32-49</t>
  </si>
  <si>
    <t>Only studied females</t>
  </si>
  <si>
    <t>Jung C.M., Khalsa S.B.S., Scheer F.A.J.L., Cajochen C., Lockley S.W., Czeisler C.A., Wright Jr. K.P.</t>
  </si>
  <si>
    <t>36448337800;7004760420;6603581864;7003530216;56751118900;7006224092;7403324944;</t>
  </si>
  <si>
    <t>Acute effects of bright light exposure on cortisol levels</t>
  </si>
  <si>
    <t>10.1177/0748730410368413</t>
  </si>
  <si>
    <t>https://www.scopus.com/inward/record.uri?eid=2-s2.0-77952656954&amp;doi=10.1177%2f0748730410368413&amp;partnerID=40&amp;md5=7bce6ad34e914849029fb1c347ca108a</t>
  </si>
  <si>
    <t>Department of Integrative Physiology, Center for Neuroscience, University of Colorado, Boulder, CO, United States; Department of Medicine, Brigham and Womens Hospital, Harvard Medical School, Boston, MA, United States; Centre for Chronobiology, Psychiatric University Clinic, Basel, Switzerland</t>
  </si>
  <si>
    <t>Jung, C.M., Department of Integrative Physiology, Center for Neuroscience, University of Colorado, Boulder, CO, United States; Khalsa, S.B.S., Department of Medicine, Brigham and Womens Hospital, Harvard Medical School, Boston, MA, United States; Scheer, F.A.J.L., Department of Medicine, Brigham and Womens Hospital, Harvard Medical School, Boston, MA, United States; Cajochen, C., Centre for Chronobiology, Psychiatric University Clinic, Basel, Switzerland; Lockley, S.W., Department of Medicine, Brigham and Womens Hospital, Harvard Medical School, Boston, MA, United States; Czeisler, C.A., Department of Medicine, Brigham and Womens Hospital, Harvard Medical School, Boston, MA, United States; Wright Jr., K.P., Department of Integrative Physiology, Center for Neuroscience, University of Colorado, Boulder, CO, United States</t>
  </si>
  <si>
    <t>Multisynaptic neural and endocrine pathways from the suprachiasmatic nucleus of the hypothalamus have been hypothesized to communicate circadian and photic information to the adrenal glands. In humans, light exposure has been reported to have no effect, increase, or decrease cortisol levels. These inconsistent findings in humans may be related to differences among studies including the intensity (∼500 to 5500 lux), duration (15 min to 4 h), and circadian phase of light exposure. The authors assessed the influence of exposure to bright light on cortisol levels in humans during the rising and descending phases of the circadian rhythm of cortisol, that is, when cortisol levels are high. Twenty healthy men and women were studied using a within-subject research design. Subjects were studied in an environment free of time cues for 9 to 10 days. Subjects received a 6.7-h exposure of bright light (∼10,000 lux; equivalent to ambient light intensity just after sunrise or just before sunset) or dim light (∼3 lux; equivalent to candlelight) during the biological night and morning. Bright light exposure significantly reduced plasma cortisol levels at both circadian phases studied, whereas dim light exposure had little effect on cortisol levels. The finding of an acute suppressive effect of bright light exposure on cortisol levels supports the existence of a mechanism by which photic information can acutely influence the human adrenal glands. © 2010 SAGE Publications.</t>
  </si>
  <si>
    <t>Adrenal gland; Biological clock; Circadian phase; Circadian rhythm; Diurnal</t>
  </si>
  <si>
    <t>hydrocortisone; melatonin; adrenal gland; adult; article; biological rhythm; blood; circadian rhythm; female; human; light; male; photoperiodicity; photostimulation; radiation exposure; radiation response; Adrenal Glands; Adult; Biological Clocks; Circadian Rhythm; Dose-Response Relationship, Radiation; Female; Humans; Hydrocortisone; Light; Male; Melatonin; Photic Stimulation; Photoperiod</t>
  </si>
  <si>
    <t>hydrocortisone, 50-23-7; melatonin, 73-31-4; Hydrocortisone, 50-23-7; Melatonin, 73-31-4</t>
  </si>
  <si>
    <t>Wright Jr., K. P.; Sleep and Chronobiology Laboratory, Department of Integrative Physiology, University of Colorado, Boulder, CO 80309-0354, United States; email: Kenneth.wright@colorado.edu</t>
  </si>
  <si>
    <t>2-s2.0-77952656954</t>
  </si>
  <si>
    <t>USA, Switzerland</t>
  </si>
  <si>
    <t>Unknown (within subjects but tested over 9-10 days)</t>
  </si>
  <si>
    <t>Wurtman R.J.</t>
  </si>
  <si>
    <t>7203087223;</t>
  </si>
  <si>
    <t>The effects of light on the human body.</t>
  </si>
  <si>
    <t>Scientific American</t>
  </si>
  <si>
    <t xml:space="preserve">10.1038/scientificamerican0775-68 </t>
  </si>
  <si>
    <t>https://www.scopus.com/inward/record.uri?eid=2-s2.0-0016524615&amp;partnerID=40&amp;md5=19e16f183107b2325218b0bd4a02f774</t>
  </si>
  <si>
    <t>Wurtman, R.J.</t>
  </si>
  <si>
    <t>This article explores the influences of light on human health and suggests that exposure to artificial light may have harmful effects. The effects of ligght on mammalian tissue are either direct or indirect, depending on whether the immediate cause is a photochemical reaction within the tissue or a neural or neuroendocrine signal generated by a photoreceptor cell. Light exerts an indirect effect on the ovaries of rats and this effect is mediated by photoceptive cells in the retina. The light cycles involved in night and day and changing day lenght appear to be associated with rhythmic changes in mammalian biological functions such as body temperature. Light levels and rhythms also influence the maturation and subsequent cyclic activity in the gonads of mammals, with the particular response seemingly dependent on whether the species ovulated once a year or at regular intervals. Ovulation can be accelerated in diurnally active, monestrous animals by exposing them to artificially long days. Pineal activity in rats can be suppressed by exposing the animals continuously to light. Such findings on the multiple and disparate effects of light suggest the view that health considerations should be incorporated into the design of light environments. The illumination provided by artificial indoor lighting is often less than 10% of the light normally available outdoors. It is urged that decisions on lighting be based on knowledge of man's biological needs as well as economic and technoloical considerations.</t>
  </si>
  <si>
    <t>calcium; melatonin; vitamin D; article; biology; biosynthesis; body temperature; circadian rhythm; ecology; environment; human; light; metabolism; phototherapy; physiology; pineal body; radiation exposure; radiation response; skin; spectroscopy; sunburn; Biology; Ecology; Environment; Body Temperature; Calcium; Circadian Rhythm; Dose-Response Relationship, Radiation; Human; Light; Melatonin; Phototherapy; Pineal Gland; Radiation Effects; Skin; Spectrum Analysis; Sunburn; Vitamin D</t>
  </si>
  <si>
    <t>calcium, 7440-70-2; melatonin, 73-31-4; Calcium, 7440-70-2; Melatonin, 73-31-4; Vitamin D, 1406-16-2</t>
  </si>
  <si>
    <t>Sci Am</t>
  </si>
  <si>
    <t>2-s2.0-0016524615</t>
  </si>
  <si>
    <t>McIntyre I.M., Norman T.R., Burrows G.D., Armstrong S.M.</t>
  </si>
  <si>
    <t>24379769800;7101661686;7202553584;55459530500;</t>
  </si>
  <si>
    <t>Quantal melatonin suppression by exposure to low intensity light in man</t>
  </si>
  <si>
    <t>10.1016/0024-3205(89)90142-2</t>
  </si>
  <si>
    <t>https://www.scopus.com/inward/record.uri?eid=2-s2.0-0024344510&amp;doi=10.1016%2f0024-3205%2889%2990142-2&amp;partnerID=40&amp;md5=f59acae5263c913a6c8f539ffd1fdaba</t>
  </si>
  <si>
    <t>Psychoendocrine Research Unit, Department of Psychiatry, University of Melbourne, Heidelberg, Vic. 3084, Australia; Department of Psychology, Brain Behaviour Research Institute, Latrobe University, Bundoora, Vic. 3083, Australia</t>
  </si>
  <si>
    <t>McIntyre, I.M., Psychoendocrine Research Unit, Department of Psychiatry, University of Melbourne, Heidelberg, Vic. 3084, Australia; Norman, T.R., Psychoendocrine Research Unit, Department of Psychiatry, University of Melbourne, Heidelberg, Vic. 3084, Australia; Burrows, G.D., Psychoendocrine Research Unit, Department of Psychiatry, University of Melbourne, Heidelberg, Vic. 3084, Australia; Armstrong, S.M., Department of Psychology, Brain Behaviour Research Institute, Latrobe University, Bundoora, Vic. 3083, Australia</t>
  </si>
  <si>
    <t>Plasma melatonin concentrations were examined following three relatively low intensities of artificial light. Six normal, healthy control subjects were all exposed to (a) 200 lux, (b) 400 lux and (c) 600 lux for a three hour duration from midnight to 0300 h. Blood was also collected on a control night where light intensity was less than 10 lux throughout. Significant suppression of melatonin was observed following light of 400 lux and 600 lux intensity when compared to the control night (p &lt; 0.05; Mann-Whitney U-test). 200 lux light did not produce a statistically significant melatonin suppression when compared with control samples. Each light intensity produced its own individual maximal melatonin suppression by one hour of exposure. Increased duration of exposure to the light had no further influence on melatonin plasma concentrations. These data confirm a dose response relationship between light and melatonin suppression, and indicate that there is no reciprocal relationship between the effects of light intensity and the duration of exposure on maximal melatonin suppression in man. © 1989.</t>
  </si>
  <si>
    <t>melatonin; adult; blood level; controlled study; dose response; female; human; human experiment; light exposure; male; normal human; priority journal; Adult; Circadian Rhythm; Human; Light; Melatonin; Radioimmunoassay; Reference Values; Support, Non-U.S. Gov't</t>
  </si>
  <si>
    <t>National Health and Medical Research Council
University of Melbourne
Melbourne Research, University of Melbourne</t>
  </si>
  <si>
    <t>This project was approved by the University of Melbourne and Austin Hospital Ethics Committee and was performed in accordance with guidelines set out by the National Health and Medical Research Council of Australia</t>
  </si>
  <si>
    <t>The authors wish to thank Ms. Michelle Featherstone for typing the manuscript. work was supported in part through a University of Melbourne Research Grant.</t>
  </si>
  <si>
    <t>McIntyre, I.M.; Psychoendocrine Research Unit, Department of Psychiatry, University of Melbourne, Heidelberg, Vic. 3084, Australia</t>
  </si>
  <si>
    <t>2-s2.0-0024344510</t>
  </si>
  <si>
    <t>Unknown (within subjects designed but tested twice within 2 months)</t>
  </si>
  <si>
    <t>Kalsbeek A., Cutrera R.A., Van Heerikhuize J.J., Van Der Vliet J., Buijs R.M.</t>
  </si>
  <si>
    <t>7003582969;55166543900;6603825982;7006830316;7005135406;</t>
  </si>
  <si>
    <t>GABA release from suprachiasmatic nucleus terminals is necessary for the light-induced inhibition of nocturnal melatonin release in the rat</t>
  </si>
  <si>
    <t>Neuroscience</t>
  </si>
  <si>
    <t>10.1016/S0306-4522(98)00635-6</t>
  </si>
  <si>
    <t>https://www.scopus.com/inward/record.uri?eid=2-s2.0-0032907254&amp;doi=10.1016%2fS0306-4522%2898%2900635-6&amp;partnerID=40&amp;md5=fe569065e01f9f9374a7438c6276cbbd</t>
  </si>
  <si>
    <t>Netherlands Inst. for Brain Research, Meibergdreef 33, 1105 AZ, Amsterdam, Netherlands; Depto. de Fisiologia, Lab. Neurociencia, P., Piso, Argentina</t>
  </si>
  <si>
    <t>Kalsbeek, A., Netherlands Inst. for Brain Research, Meibergdreef 33, 1105 AZ, Amsterdam, Netherlands; Cutrera, R.A., Depto. de Fisiologia, Lab. Neurociencia, P., Piso, Argentina; Van Heerikhuize, J.J., Netherlands Inst. for Brain Research, Meibergdreef 33, 1105 AZ, Amsterdam, Netherlands; Van Der Vliet, J., Netherlands Inst. for Brain Research, Meibergdreef 33, 1105 AZ, Amsterdam, Netherlands; Buijs, R.M., Netherlands Inst. for Brain Research, Meibergdreef 33, 1105 AZ, Amsterdam, Netherlands</t>
  </si>
  <si>
    <t>The daily rhythm of melatonin production in the mammalian pineal is driven by the endogenous circadian pacemaker in the suprachiasmatic nuclei. The major release period of melatonin is closely linked to the dark phase of the 24-h day/night cycle. Environmental light will affect melatonin release in two ways: (i) it entrains the rhythm of the circadian oscillator; and (ii) it causes an acute suppression of nocturnal melatonin release. These two effects of light are both mediated by the suprachiasmatic nucleus and enable the pineal gland to convey information about day length to the reproductive system through changes in melatonin levels. Glutamate is currently believed to be the major transmitter in the retinal ganglion cell fibers reaching the suprachiasmatic nucleus. At present no information is available, however, about the transmitter(s) implicated in the further propagation, i.e. from the suprachiasmatic nucleus onwards, of the light information. In the present study we provide evidence that the endogenous release of GABA from suprachiasmatic nucleus terminals is implicated in the further transmission of light information to the pineal gland. Bilateral administration of the GABA-antagonist bicuculline to hypothalamic target areas of the suprachiasmatic nucleus completely prevents the inhibitory effect of nocturnal light on melatonin secretion and the present study thus documents that retina-mediated photic activation of suprachiasmatic nucleus neurons induces the release of GABA from efferent suprachiasmatic nucleus nerve terminals, resulting in an inhibition of melatonin release by the pineal gland. Together with our previous (electro)physiological data these results identify GABA as an important mediator of rapid synaptic transmission of suprachiasmatic nucleus output to its target areas.</t>
  </si>
  <si>
    <t>Circadian; Hypothalamus; Microdialysis; Pineal; Suprachiasmatic</t>
  </si>
  <si>
    <t>4 aminobutyric acid; glutamic acid; melatonin; animal cell; animal tissue; article; circadian rhythm; efferent nerve; hormone release; male; microdialysis; nonhuman; pineal body; priority journal; rat; suprachiasmatic nucleus; synaptic transmission; Animals; Bicuculline; Circadian Rhythm; Darkness; Functional Laterality; gamma-Aminobutyric Acid; Light; Male; Melatonin; Neurons; Presynaptic Terminals; Rats; Rats, Wistar; Retina; Suprachiasmatic Nucleus</t>
  </si>
  <si>
    <t>Bicuculline, 485-49-4; gamma-Aminobutyric Acid, 56-12-2; Melatonin, 73-31-4</t>
  </si>
  <si>
    <t>National Institute of Biological Resources</t>
  </si>
  <si>
    <t>This work was supported by grants from the Van den Houten Fund of the NIBR and Institut de Recherches Internationales Servier (grant No. PHA-614-NLD). The authors thank Wilma Verweij for correcting the English, and Henk Stoffels for preparing the illustrations.</t>
  </si>
  <si>
    <t>Kalsbeek, A.; Netherlands Inst. for Brain Research, Meibergdreef 33, 1105 AZ Amsterdam, Netherlands</t>
  </si>
  <si>
    <t>NRSCD</t>
  </si>
  <si>
    <t>2-s2.0-0032907254</t>
  </si>
  <si>
    <t>Figueiro M.G., Bullough J.D., Parsons R.H., Rea M.S.</t>
  </si>
  <si>
    <t>6603467729;7004105788;7202030794;57203044495;</t>
  </si>
  <si>
    <t>Preliminary evidence for spectral opponency in the suppression of melatonin by light in humans</t>
  </si>
  <si>
    <t>NeuroReport</t>
  </si>
  <si>
    <t>10.1097/00001756-200402090-00020</t>
  </si>
  <si>
    <t>https://www.scopus.com/inward/record.uri?eid=2-s2.0-1542350308&amp;doi=10.1097%2f00001756-200402090-00020&amp;partnerID=40&amp;md5=27b50bb7e9df06d8249d922b64ca380e</t>
  </si>
  <si>
    <t>Lighting Research Center, Rensselaer Polytechnic Institute, 21 Union Street, Troy, NY 12180, United States; Department of Biology, Rensselaer Polytechnic Institute, 110 8th Street, Troy, NY 12180, United States</t>
  </si>
  <si>
    <t>Figueiro, M.G., Lighting Research Center, Rensselaer Polytechnic Institute, 21 Union Street, Troy, NY 12180, United States; Bullough, J.D., Lighting Research Center, Rensselaer Polytechnic Institute, 21 Union Street, Troy, NY 12180, United States; Parsons, R.H., Department of Biology, Rensselaer Polytechnic Institute, 110 8th Street, Troy, NY 12180, United States; Rea, M.S., Lighting Research Center, Rensselaer Polytechnic Institute, 21 Union Street, Troy, NY 12180, United States</t>
  </si>
  <si>
    <t>Human adult males were exposed to light from blue light emitting diodes (18 lux; 29 μW/cm2) and from clear mercury vapor lamps (450 lux; 170 μW/cm2) during night-time experimental sessions. Both conditions suppressed nocturnal melatonin concentrations in blood plasma with the blue light more effective than mercury at melatonin suppression. No additive model incorporating opsin photopigments either alone or in combination could explain the results, but a model incorporating an opponent mechanism was consistent with the present data as well as data from previously published studies. © 2004 Lippincott Williams &amp;amp; Wilkins.</t>
  </si>
  <si>
    <t>Circadian rhythms; Melanopsin; Melatonin; Opponency; Photoreceptors</t>
  </si>
  <si>
    <t>melatonin; mercury; opsin; adult; article; blue light; circadian rhythm; controlled study; female; hormone blood level; human; human experiment; light emitting diode; light exposure; male; night; photoreceptor; priority journal; spectral sensitivity; Adult; Bodily Secretions; Circadian Rhythm; Humans; Light; Lighting; Male; Melatonin; Models, Neurological; Opsin; Photoreceptors; Pineal Gland; Retinal Ganglion Cells</t>
  </si>
  <si>
    <t>melatonin, 73-31-4; mercury, 14302-87-5, 7439-97-6; melanopsin; Melatonin, 73-31-4; Opsin</t>
  </si>
  <si>
    <t>Rea, M.S.; Lighting Research Center, Rensselaer Polytechnic Institute, 21 Union Street, Troy, NY 12180, United States; email: ream@rpi.edu</t>
  </si>
  <si>
    <t>NERPE</t>
  </si>
  <si>
    <t>2-s2.0-1542350308</t>
  </si>
  <si>
    <t>20-21</t>
  </si>
  <si>
    <t>Kumar V., Follett B.K.</t>
  </si>
  <si>
    <t>57202531757;7006798560;</t>
  </si>
  <si>
    <t>The circadian nature of melatonin secretion in Japanese quail (Coturnix coturnix japonica)</t>
  </si>
  <si>
    <t>10.1111/j.1600-079X.1993.tb00502.x</t>
  </si>
  <si>
    <t>https://www.scopus.com/inward/record.uri?eid=2-s2.0-0027186036&amp;doi=10.1111%2fj.1600-079X.1993.tb00502.x&amp;partnerID=40&amp;md5=2029b1ee26973d0f664984bcd41ade29</t>
  </si>
  <si>
    <t>Afrc Research Group on Photoperiodism &amp; Reproduction, Department of Zoology, School of Biological Sciences, University of Bristol, Bristol, United Kingdom</t>
  </si>
  <si>
    <t>Kumar, V., Afrc Research Group on Photoperiodism &amp; Reproduction, Department of Zoology, School of Biological Sciences, University of Bristol, Bristol, United Kingdom; Follett, B.K., Afrc Research Group on Photoperiodism &amp; Reproduction, Department of Zoology, School of Biological Sciences, University of Bristol, Bristol, United Kingdom</t>
  </si>
  <si>
    <t>Abstract: Plasma melatonin concentrations were measured in Japanese quail held under different photoperiods and constant darkness (&lt;1 lux). When subjected to LD6:18 (6 hr light: 18 hr darkness), levels rose ∼2 hr after lights‐off, attained a peak level 8 hr after lights off, and subsequently declined to low daytime levels before the next lights‐on signal. This generated a distinct daily rhythm in melatonin secretion with a duration of ∼13 h. On exposing quail to a range of photoperiods, containing 6, 9, 11, 12, 13, 15, 18, or 20 hr of light per day, the onset of melatonin secretion remained essentially similar with the rise occurring soon after lights‐off. However, the offset of melatonin secretion was suppressed by the light of the next day and thus a much truncated rhythm was produced under long (&gt; 12 hr) photoperiods. Importantly, between night lengths of 4 to 18 hr (i.e., LD 20:4 to LD 6:18) a linear relationship existed between the duration of night‐length and secretion of melatonin with the duration increasing by about 0.8 hr for each additional hour of darkness. If quail were released into darkness following a short (LD 6:18) or long (LD 20:4) day schedule, the rhythm persisted for at least two cycles with peaks occurring at about 24 hr intervals. In those quail coming into darkness from long days (LD 20:4), the rhythm of melatonin secretion decompressed rapidly on both sides of the peak, indicating that both the onset and offset of melatonin secretion were suppressed under long days. The endogenous nature of melatonin secretion was tested further by exposing birds to LD 6:30 for 4 cycles and then releasing into darkness. The rhythm in melatonin secretion persisted for at least three cycles before beginning to damp‐out. The circadian nature of the rhythm in melatonin secretion was also examined by subjecting quail to T‐cycles and then releasing into darkness. Both under the T‐cycles and darkness following T‐cycle treatments, the phase of the melatonin rhythm was advanced by &gt; 3 hr under T = 27 hr cycles (LD 3:24) compared with T = 24 hr cycles (LD 3:21). This property is consistent with the melatonin oscillator being a circadian rhythm. Copyright © 1993, Wiley Blackwell. All rights reserved</t>
  </si>
  <si>
    <t>circadian rhythm; melatonin; photoperiod; quail</t>
  </si>
  <si>
    <t>melatonin; animal experiment; article; circadian rhythm; controlled study; nonhuman; photoperiodicity; pineal body; quail; Animal; Circadian Rhythm; Coturnix; Dark Adaptation; Light; Melatonin; Photoperiod; Pineal Gland; Radioimmunoassay; Support, Non-U.S. Gov't</t>
  </si>
  <si>
    <t>Follett, B.K.; University of Warwick, Coventry, CV47AJ, United Kingdom</t>
  </si>
  <si>
    <t>2-s2.0-0027186036</t>
  </si>
  <si>
    <t>A (quail)</t>
  </si>
  <si>
    <t>Fischer T.W., Zbytek B., Sayre R.M., Apostolov E.O., Basnakian A.G., Sweatman T.W., Wortsman J., Elsner P., Slominski A.</t>
  </si>
  <si>
    <t>7402050965;7801355626;7006406303;8321646900;6602098807;7003738387;7004946882;7103015219;7005051680;</t>
  </si>
  <si>
    <t>Melatonin increases survival of HaCaT keratinocytes by suppressing UV-induced apoptosis</t>
  </si>
  <si>
    <t>10.1111/j.1600-079X.2005.00273.x</t>
  </si>
  <si>
    <t>https://www.scopus.com/inward/record.uri?eid=2-s2.0-33644929274&amp;doi=10.1111%2fj.1600-079X.2005.00273.x&amp;partnerID=40&amp;md5=7272a3b90ba81d3b8053d72b9dfa7ea2</t>
  </si>
  <si>
    <t>Department of Pathology and Laboratory Medicine, University of Tennessee Health Science Center, Memphis, TN, United States; Department of Dermatology and Allergology, Friedrich-Schiller-University, Jena, Germany; Division of Dermatology, Department of Medicine, University of Tennessee Health Science Center, Memphis, TN, United States; Division of Nephrology, Department of Internal Medicine, University of Arkansas for Medical Sciences, Little Rock, AR, United States; Department of Pharmacology, University of Tennessee Health Science Center, Memphis, TN, United States; Department of Internal Medicine, Southern Illinois University, Springfield, IL, United States; Department of Pathology and Laboratory Medicine, University of Tennessee Health Science Center, 930 Madison Avenue, Memphis, TN 38163, United States</t>
  </si>
  <si>
    <t>Fischer, T.W., Department of Pathology and Laboratory Medicine, University of Tennessee Health Science Center, Memphis, TN, United States, Department of Dermatology and Allergology, Friedrich-Schiller-University, Jena, Germany; Zbytek, B., Department of Pathology and Laboratory Medicine, University of Tennessee Health Science Center, Memphis, TN, United States; Sayre, R.M., Division of Dermatology, Department of Medicine, University of Tennessee Health Science Center, Memphis, TN, United States; Apostolov, E.O., Division of Nephrology, Department of Internal Medicine, University of Arkansas for Medical Sciences, Little Rock, AR, United States; Basnakian, A.G., Division of Nephrology, Department of Internal Medicine, University of Arkansas for Medical Sciences, Little Rock, AR, United States; Sweatman, T.W., Department of Pharmacology, University of Tennessee Health Science Center, Memphis, TN, United States; Wortsman, J., Department of Internal Medicine, Southern Illinois University, Springfield, IL, United States; Elsner, P., Department of Dermatology and Allergology, Friedrich-Schiller-University, Jena, Germany; Slominski, A., Department of Pathology and Laboratory Medicine, University of Tennessee Health Science Center, Memphis, TN, United States, Department of Pathology and Laboratory Medicine, University of Tennessee Health Science Center, 930 Madison Avenue, Memphis, TN 38163, United States</t>
  </si>
  <si>
    <t>Melatonin is a potent antioxidant and direct radical scavenger. As keratinocytes represent the major population in the skin and UV light causes damage to these cells, the possible protective effects of melatonin against UV-induced cell damage in HaCaT keratinocytes were investigated in vitro. Cells were preincubated with melatonin at graded concentrations from 10-9 to 10-3 m for 30 min prior to UV irradiation at doses of 25 and 50 mJ/cm2. Biological markers of cellular viability such as DNA synthesis and colony-forming efficiency as well as molecular markers of apoptosis were measured. DNA synthesis was determined by [3H]- thymidine incorporation into insoluble cellular fraction, clonogenicity through plating efficiency experiments and apoptosis by the terminal deoxynucleotidyl transferase-mediated dUTP nick-end labeling (TUNEL) assay. DNA synthesis experiments showed a strong protective effect by preincubation with melatonin at concentrations of 10-4 m (P &amp;lt; 0.01) and 10-3 m (P &amp;lt; 0.001). Additional postirradiation treatment with melatonin showed no increase in the pre-UV incubation protective effect. These results indicate that preincubation is a requirement for melatonin to exert its protective effects. The mechanism of melatonin's protective effect (10-6 to 10 -3 m) includes inhibition of apoptosis as measured by TUNEL assay. Moreover, the biological significance of these effects is supported by clonogenic studies showing a significantly higher number of colonies in cultures treated with melatonin compared to controls. Thus, pretreatment with melatonin led to strong protection against UVB-induced damage in keratinocytes. Copyright © Blackwell Munksgaard, 2005.</t>
  </si>
  <si>
    <t>Apoptosis; Cell viability; Clonogenicity; Keratinocytes; Melatonin; UV light</t>
  </si>
  <si>
    <t>antioxidant; DNA; melatonin; scavenger; melatonin; thymidine; apoptosis; article; cell culture; cell damage; cell protection; cell survival; clonogenesis; colony formation; DNA synthesis; human; human cell; keratinocyte; nick end labeling; plating medium; radiation dose; ultraviolet radiation; apoptosis; drug effect; keratinocyte; metabolism; radiation exposure; radiation response; ultraviolet radiation; Apoptosis; Cells, Cultured; Dose-Response Relationship, Radiation; Humans; In Situ Nick-End Labeling; Keratinocytes; Melatonin; Thymidine; Ultraviolet Rays</t>
  </si>
  <si>
    <t>DNA, 9007-49-2; melatonin, 73-31-4; thymidine, 50-89-5; Melatonin, 73-31-4; Thymidine, 50-89-5</t>
  </si>
  <si>
    <t>Slominski, A.; Department of Pathology and Laboratory Medicine, University of Tennessee Health Science Center, 930 Madison Avenue, Memphis, TN 38163, United States; email: aslominski@utmem.edu</t>
  </si>
  <si>
    <t>2-s2.0-33644929274</t>
  </si>
  <si>
    <t>O (cell culture)</t>
  </si>
  <si>
    <t>Johnston J.D., Tournier B.B., Andersson H., Masson-Pévet M., Lincoln G.A., Hazlerigg D.G.</t>
  </si>
  <si>
    <t>7403398000;6602550642;7201455442;7005265863;7006590910;6701834786;</t>
  </si>
  <si>
    <t>Multiple effects of melatonin on rhythmic clock gene expression in the mammalian pars tuberalis</t>
  </si>
  <si>
    <t>10.1210/en.2005-1100</t>
  </si>
  <si>
    <t>https://www.scopus.com/inward/record.uri?eid=2-s2.0-30944450220&amp;doi=10.1210%2fen.2005-1100&amp;partnerID=40&amp;md5=87a2ac61cadb9d43f41d1635446d5857</t>
  </si>
  <si>
    <t>School of Biological Sciences, University of Aberdeen, Zoology Building, Aberdeen AB24 2TZ, United Kingdom; Neurobiologie des Rhythmes Laboratory, Unité Mixte de Recherche 7518 Centre National de la Recherche Scientifique, Université Louis Pasteur, 67084 Strasbourg, France; Medical Research Council Human Reproductive Sciences Unit, Centre for Reproductive Biology, Queen's Medical Research Institute, Edinburgh EH16 4TJ, United Kingdom; School of Biological Sciences, University of Aberdeen, Zoology Building, Tillydrone Avenue, Aberdeen AB24 2TZ, United Kingdom; School of Biomedical and Molecular Sciences, University of Surrey, Guildford GU2 7XH, United Kingdom</t>
  </si>
  <si>
    <t>Johnston, J.D., School of Biological Sciences, University of Aberdeen, Zoology Building, Aberdeen AB24 2TZ, United Kingdom, School of Biomedical and Molecular Sciences, University of Surrey, Guildford GU2 7XH, United Kingdom; Tournier, B.B., Neurobiologie des Rhythmes Laboratory, Unité Mixte de Recherche 7518 Centre National de la Recherche Scientifique, Université Louis Pasteur, 67084 Strasbourg, France; Andersson, H., Medical Research Council Human Reproductive Sciences Unit, Centre for Reproductive Biology, Queen's Medical Research Institute, Edinburgh EH16 4TJ, United Kingdom; Masson-Pévet, M., Neurobiologie des Rhythmes Laboratory, Unité Mixte de Recherche 7518 Centre National de la Recherche Scientifique, Université Louis Pasteur, 67084 Strasbourg, France; Lincoln, G.A., Medical Research Council Human Reproductive Sciences Unit, Centre for Reproductive Biology, Queen's Medical Research Institute, Edinburgh EH16 4TJ, United Kingdom; Hazlerigg, D.G., School of Biological Sciences, University of Aberdeen, Zoology Building, Aberdeen AB24 2TZ, United Kingdom, School of Biological Sciences, University of Aberdeen, Zoology Building, Tillydrone Avenue, Aberdeen AB24 2TZ, United Kingdom</t>
  </si>
  <si>
    <t>In mammals, changing day length modulates endocrine rhythms via nocturnal melatonin secretion. Studies of the pituitary pars tuberalis (PT) suggest that melatonin-regulated clock gene expression is critical to this process. Here, we considered whether clock gene rhythms continue in the PT in the absence of melatonin and whether the effects of melatonin on the expression of these genes are temporally gated. Soay sheep acclimated to long photoperiod (LP) were transferred to constant light for 24 h, suppressing endogenous melatonin secretion. Animals were infused with melatonin at 4-h intervals across the final 24 h, and killed 3 h after infusion. The expression of five clock genes (Per1, Per2, Cry1, Rev-erbα, and Bmal1) was measured by in situ hybridization. In sham-treated animals, PT expression of Per1, Per2, and Rev-erbα showed pronounced temporal variation despite the absence of melatonin, with peak times occurring earlier than predicted under LP. The time of peak Bmal1 expression remained LP-like, whereas Cry1 expression was continually low. Melatonin infusion induced Cry1 expression at all times and suppressed other genes, but only when they showed high expression in sham-treated animals. Hence, 3 h after melatonin treatment, clock gene profiles were driven to a similar state, irrespective of infusion time. In contrast to the PT, melatonin infusions had no clear effect on clock gene expression in the suprachiasmatic nuclei. Our results provide the first example of acute sensitivity of multiple clock genes to one endocrine stimulus and suggest that rising melatonin levels may reset circadian rhythms in the PT, independently of previous phase. Copyright © 2006 by The Endocrine Society.</t>
  </si>
  <si>
    <t>gene product; melatonin; transcription factor CLOCK; animal cell; animal experiment; animal tissue; article; clock gene; controlled study; female; gene; gene expression; hormone action; hormone release; hypophysis pars tuberalis; in situ hybridization; infusion; nonhuman; photoperiodicity; priority journal; sheep; Analysis of Variance; Animals; Biological Clocks; Circadian Rhythm; Female; Gene Expression Regulation; Light; Melatonin; Nuclear Proteins; Photoperiod; Pituitary Gland, Anterior; RNA, Messenger; Sheep</t>
  </si>
  <si>
    <t>melatonin, 73-31-4; Melatonin, 73-31-4; Nuclear Proteins; RNA, Messenger</t>
  </si>
  <si>
    <t>Hazlerigg, D.G.; School of Biological Sciences, University of Aberdeen, Zoology Building, Tillydrone Avenue, Aberdeen AB24 2TZ, United Kingdom; email: d.hazlerigg@abdn.ac.uk</t>
  </si>
  <si>
    <t>2-s2.0-30944450220</t>
  </si>
  <si>
    <t>A (sheep)</t>
  </si>
  <si>
    <t>Michael Iuvone P., Boatright J.H., Bloom M.M.</t>
  </si>
  <si>
    <t>56002452900;7004754996;7202362970;</t>
  </si>
  <si>
    <t>Dopamine mediates the light-evoked suppression of serotonin N-acetyltransferase activity in retina</t>
  </si>
  <si>
    <t>10.1016/0006-8993(87)90098-9</t>
  </si>
  <si>
    <t>https://www.scopus.com/inward/record.uri?eid=2-s2.0-0023232109&amp;doi=10.1016%2f0006-8993%2887%2990098-9&amp;partnerID=40&amp;md5=de373f71b0c4deb599d0159ead279f3a</t>
  </si>
  <si>
    <t>Department of Pharmacology, Emory University School of Medicine, Atlanta, GA 30322, United States</t>
  </si>
  <si>
    <t>Michael Iuvone, P., Department of Pharmacology, Emory University School of Medicine, Atlanta, GA 30322, United States; Boatright, J.H., Department of Pharmacology, Emory University School of Medicine, Atlanta, GA 30322, United States; Bloom, M.M., Department of Pharmacology, Emory University School of Medicine, Atlanta, GA 30322, United States</t>
  </si>
  <si>
    <t>The possible role of dopamine in the light-induced suppression of serotonin N-acetyltransferase (NAT) activity in retinas of the African clawed frog (Xenopus laevis) was investigated using an in vitro eye cup preparation. The nocturnal increase of retinal NAT activity was significantly inhibited by either light exposure or exogenous dopamine. Spiperone, a dopamine receptor blocker, antagonized this inhibitory effect of light on NAT activity, but had no effect in darkness. The effect of spiperone required the presence of cyclic nucleotide phosphodiesterase inhibitors, 3-isobutylmethylxanthine (IBMX), papaverine, or Ro 20-1724. Under the conditions employed in this study, neither spiperone nor the phosphodiesterase inhibitors significantly affected NAT activity when added alone. This observation suggests a synergistic interaction between the dopaminergic antagonists and the phosphodiesterase inhibitors. Other dopamine receptor blockers, including haloperidol, cis-flupenthixol, clozapine and metoclopramide, increased NAT activity of light-exposed retinas incubated in the presence of IBMX. SCH 23390, a D1-selective dopamine receptor antagonist, did not increase NAT activity, nor did the α- and β-adrenergic receptor antagonists tested. The effect of spiperone and IBMX on NAT activity was blocked by apomorphine and by the D2-dopamine receptor agonist LY 171555, but not by the D1-receptor agonist SKF 38393-A. The concentration of 3,4-dihydroxyphenylacetic acid was higher in light-exposed retinas than in dark-adapted retinas, suggesting that light exposure increases dopamine metabolism in Xenopus retina. The results presented in this paper suggest that dopamine, released in response to light exposure and acting on D2-dopamine receptors, is partially responsible for the light-induced suppression of the nocturnal increase in retinal NAT activity. © 1987.</t>
  </si>
  <si>
    <t>Cyclic nucleotide phosphodiesterase; Dopamine; Melatonin; Retina; Serotonin N-acetyltransferase</t>
  </si>
  <si>
    <t>4 (3 butoxy 4 methoxybenzyl) 2 imidazolidinone; clozapine; dopamine; flupentixol; haloperidol; isobutylmethylxanthine; melatonin; metoclopramide; papaverine; radioisotope; serotonin n acetyltransferase; spiperone; animal experiment; frog; nonhuman; retina; topical drug administration; visual system; 1-Methyl-3-isobutylxanthine; 3,4-Dihydroxyphenylacetic Acid; Acetyltransferases; Adrenergic alpha-Antagonists; Adrenergic beta-Antagonists; Animal; Arylamine N-Acetyltransferase; Dopamine; In Vitro; Light; Phosphodiesterase Inhibitors; Retina; Spiperone; Support, U.S. Gov't, P.H.S.; Xenopus laevis</t>
  </si>
  <si>
    <t>4 (3 butoxy 4 methoxybenzyl) 2 imidazolidinone, 29925-17-5; clozapine, 5786-21-0; dopamine, 51-61-6, 62-31-7; flupentixol, 2413-38-9, 2709-56-0; haloperidol, 52-86-8; isobutylmethylxanthine, 28822-58-4; melatonin, 73-31-4; metoclopramide, 12707-59-4, 2576-84-3, 364-62-5, 7232-21-5; papaverine, 58-74-2, 61-25-6; spiperone, 749-02-0; 1-Methyl-3-isobutylxanthine, 28822-58-4; 3,4-Dihydroxyphenylacetic Acid, 102-32-9; Acetyltransferases, EC 2.3.1.; Adrenergic alpha-Antagonists; Adrenergic beta-Antagonists; Arylamine N-Acetyltransferase, EC 2.3.1.5; Dopamine, 51-61-6; Phosphodiesterase Inhibitors; Spiperone, 749-02-0</t>
  </si>
  <si>
    <t>Michael Iuvone, P.; Department of Pharmacology, Emory University School of Medicine, Atlanta, GA 30322, United States</t>
  </si>
  <si>
    <t>2-s2.0-0023232109</t>
  </si>
  <si>
    <t>Leproult R., Van Reeth O., Byrne M.M., Sturis J., Van Cauter E.</t>
  </si>
  <si>
    <t>6701318493;55645430500;36460662500;7006535244;7004866563;</t>
  </si>
  <si>
    <t>Sleepiness, Performance, and Neuroendocrine Function during Sleep Deprivation: Effects of Exposure to Bright Light or Exercise</t>
  </si>
  <si>
    <t>10.1177/074873049701200306</t>
  </si>
  <si>
    <t>https://www.scopus.com/inward/record.uri?eid=2-s2.0-0031154334&amp;doi=10.1177%2f074873049701200306&amp;partnerID=40&amp;md5=6dba1aafd15af731f8ab855da85dfa15</t>
  </si>
  <si>
    <t>Department of Medicine, University of Chicago, Chicago, IL 60637, United States; Ctr. for the Stud. of Biol. Rhythms, Université Libre de Bruxelles, B-1070 Brussels, Belgium; Department of Medicine, MC 1027, University of Chicago, 5841 South Maryland Avenue, Chicago, IL 60637, United States</t>
  </si>
  <si>
    <t>Leproult, R., Department of Medicine, University of Chicago, Chicago, IL 60637, United States, Ctr. for the Stud. of Biol. Rhythms, Université Libre de Bruxelles, B-1070 Brussels, Belgium; Van Reeth, O., Ctr. for the Stud. of Biol. Rhythms, Université Libre de Bruxelles, B-1070 Brussels, Belgium; Byrne, M.M., Department of Medicine, University of Chicago, Chicago, IL 60637, United States; Sturis, J., Department of Medicine, University of Chicago, Chicago, IL 60637, United States; Van Cauter, E., Department of Medicine, University of Chicago, Chicago, IL 60637, United States, Ctr. for the Stud. of Biol. Rhythms, Université Libre de Bruxelles, B-1070 Brussels, Belgium, Department of Medicine, MC 1027, University of Chicago, 5841 South Maryland Avenue, Chicago, IL 60637, United States</t>
  </si>
  <si>
    <t>The temporal profiles of subjective fatigue (as assessed by the Stanford Sleepiness Scale), of cognitive performance (on a digit symbol substitution test and a symbol copying task), of body temperature, and of the peripheral concentrations of melatonin, thyroid-stimulating hormone (TSH), and cortisol were obtained simultaneously at frequent intervals in 17 normal young subjects submitted to a 43-h period of constant routine conditions involving continuous wakefulness at bed rest in dim indoor light. The subjects had knowledge of time of day. Caloric intake was exclusively in the form of an intravenous glucose infusion, and plasma glucose levels were monitored continuously in 8 of the 17 subjects. Under these conditions, fluctuations in plasma glucose reflect primarily changes in glucose use because endogenous glucose production is suppressed by the exogenous infusion. Following the completion of a baseline constant routine study, the volunteers participated in two subsequent studies using the same protocol to determine the immediate psychophysiological effects of exposure to a 3-h pulse of bright light or to a 3-h pulse of physical exercise. Sleepiness and performance varied in a mirror image, with significant negative correlations. Sleepiness scores were minimal around noon and then increased at a modest rate throughout the rest of the normal waking period. Staying awake during usual bedtime hours was associated with an acceleration in the rate of increase in sleepiness, which coincided with decreasing body temperature, rapidly rising cortisol concentrations, and maximal levels of melatonin and TSH. When body temperature reached its nadir, a further major increase in sleepiness occurred in parallel with a pronounced decrease in plasma glucose (reflecting increased glucose use). Recovery from maximal sleepiness started when blood glucose levels stopped falling and when significant decreases in cortisol and melatonin concentrations were initiated. Lower levels of subjective sleepiness resumed when glucose concentrations and body temperature had returned to levels similar to those observed prior to sleep deprivation and when melatonin and TSH concentrations had returned to daytime levels. The synchrony of behavioral, neuroendocrine, and metabolic changes suggests that circulating hormonal levels could exert modulatory influences on sleepiness and that metabolic alterations may underlie the sudden increase in fatigue consistently occurring at the end of a night of sleep deprivation. Effects of bright light or exercise exposure on subjective sleepiness appeared to be critically dependent on the timing of exposure.</t>
  </si>
  <si>
    <t>Circadian rhythm; Cortisol; Fatigue; Glucose use; Melatonin; Performance; Sleep deprivation; Thyroid-stimulating-hormone</t>
  </si>
  <si>
    <t>glucose; adult; article; circadian rhythm; exercise; human; male; neurosecretion; photostimulation; physiology; sleep deprivation; Adult; Circadian Rhythm; Exercise; Glucose; Humans; Male; Neurosecretory Systems; Photic Stimulation; Sleep Deprivation</t>
  </si>
  <si>
    <t>Glucose, 50-99-7</t>
  </si>
  <si>
    <t>Van Cauter, E.; Department of Medicine, MC 1027, University of Chicago, 5841 South Maryland Avenue, Chicago, IL 60637, United States</t>
  </si>
  <si>
    <t>2-s2.0-0031154334</t>
  </si>
  <si>
    <t>20-30</t>
  </si>
  <si>
    <t>Lockley S.W., Skene D.J., Thapan K., English J., Ribeiro D., Haimov I., Hampton S., Middleton B., Von Schantz M., Arendt J.</t>
  </si>
  <si>
    <t>56751118900;21035951300;8267252200;7202807110;16939925300;6603157654;7005791881;7102750967;7003752814;7101704924;</t>
  </si>
  <si>
    <t>Extraocular light exposure does not suppress plasma melatonin in humans</t>
  </si>
  <si>
    <t>10.1210/jcem.83.9.5244</t>
  </si>
  <si>
    <t>https://www.scopus.com/inward/record.uri?eid=2-s2.0-7844246155&amp;doi=10.1210%2fjcem.83.9.5244&amp;partnerID=40&amp;md5=891b8776f1a30ed40775ff8c91fa1801</t>
  </si>
  <si>
    <t>School of Biological Sciences, University of Surrey, Guildford, Surrey GU2 5XH, United Kingdom</t>
  </si>
  <si>
    <t>Lockley, S.W., School of Biological Sciences, University of Surrey, Guildford, Surrey GU2 5XH, United Kingdom; Skene, D.J., School of Biological Sciences, University of Surrey, Guildford, Surrey GU2 5XH, United Kingdom; Thapan, K., School of Biological Sciences, University of Surrey, Guildford, Surrey GU2 5XH, United Kingdom; English, J., School of Biological Sciences, University of Surrey, Guildford, Surrey GU2 5XH, United Kingdom; Ribeiro, D., School of Biological Sciences, University of Surrey, Guildford, Surrey GU2 5XH, United Kingdom; Haimov, I., School of Biological Sciences, University of Surrey, Guildford, Surrey GU2 5XH, United Kingdom; Hampton, S., School of Biological Sciences, University of Surrey, Guildford, Surrey GU2 5XH, United Kingdom; Middleton, B., School of Biological Sciences, University of Surrey, Guildford, Surrey GU2 5XH, United Kingdom; Von Schantz, M., School of Biological Sciences, University of Surrey, Guildford, Surrey GU2 5XH, United Kingdom; Arendt, J., School of Biological Sciences, University of Surrey, Guildford, Surrey GU2 5XH, United Kingdom</t>
  </si>
  <si>
    <t>Light affects the circadian axis in at least two ways. It can cause the acute suppression of pineal melatonin synthesis, and/or a phase-shift of the circadian oscillator. As recent evidence has suggested that extraocular light exposure may cause phase-shifts of the circadian clock, we have investigated whether suppression of melatonin can be induced by the same type of light exposure. In the first study subjects' eyes were exposed to white light (2250 lux for 30 mins) via a fibre optic cable. As expected, suppression of nighttime plasma melatonin levels (61 ± 6%) was observed. In the second study, light of the same quality but higher intensity (14,000 or 67,500 lux for 180 mins) was delivered in the same manner to the popliteal region behind the subjects' knees, whilst shielding their eyes. No suppression of plasma melatonin levels (4 ± 7%) was detected in any of the subjects. Thus, extraocular photoreception, if it exists in mammals, does not affect the suprachiasmatic nucleipineal pathway.</t>
  </si>
  <si>
    <t>melatonin; adult; article; hormone blood level; hormone synthesis; human; human experiment; light exposure; male; neuroendocrine system; pineal body; priority journal; radioimmunoassay; supraoptic nucleus</t>
  </si>
  <si>
    <t>Skene, D.J.; School of Biological Sciences, University of Surrey Guilford, Surrey GU2 5XH, United Kingdom</t>
  </si>
  <si>
    <t>2-s2.0-7844246155</t>
  </si>
  <si>
    <t xml:space="preserve">4 (study 1), 7 (study 2) </t>
  </si>
  <si>
    <t>18 (study 1), 18-31 (study 2)</t>
  </si>
  <si>
    <t>Myers B.L., Badia P.</t>
  </si>
  <si>
    <t>14322286400;7004994249;</t>
  </si>
  <si>
    <t>Immediate effects of different light intensities on body temperature and alertness</t>
  </si>
  <si>
    <t>Physiology and Behavior</t>
  </si>
  <si>
    <t>10.1016/0031-9384(93)90067-P</t>
  </si>
  <si>
    <t>https://www.scopus.com/inward/record.uri?eid=2-s2.0-0027300931&amp;doi=10.1016%2f0031-9384%2893%2990067-P&amp;partnerID=40&amp;md5=242a78039f606313296d37080c8d25f6</t>
  </si>
  <si>
    <t>Bowling Green State University, Department of Psychology, Bowling Green, OH 43403, United States</t>
  </si>
  <si>
    <t>Myers, B.L., Bowling Green State University, Department of Psychology, Bowling Green, OH 43403, United States; Badia, P., Bowling Green State University, Department of Psychology, Bowling Green, OH 43403, United States</t>
  </si>
  <si>
    <t>The effects of different light intensities on temperature and alertness were investigated. It was hypothesized that temperature and alertness would be affected by certain light intensities but only during the melatonin release period (after 2100 h). Fifteen subjects were tested under three levels of light known to suppress melatonin (500, 1000, and 5000 lx) and a level known not to affect melatonin (50 lx). Subjects were tested on four occasions from 1700 until 2300 h. Tympanic temperature and measures of altertness (EEG power and frequency and self-reports) were obtained before and after melatonin onset. There were no differences in any measure prior to the melatonin onset, increases in temperature and alertness occurred only after melation onset. Temperatures and self-reported alertness scores obtained under light intensities of 500, 1000, and 5000 lx were elevated relative to those obtained under 50 lx but were not significantly different from each other. The results suggest that melatonin may be involved in mediating the effects of light on temperature and alertness and that 500 lx may be near the threshold for significant melatonin suppression, temperature enhancement, and increases in alertness. © 1993.</t>
  </si>
  <si>
    <t>Alertness; Bright light; Chronobiology; Circadian; EEG; Melatonin; Noncircadian; Photic stimulation; Pineal; Seasonal affective disorder; Sleep; Temperature; Thermoregulation</t>
  </si>
  <si>
    <t>adult; alertness; article; clinical article; controlled study; human; human experiment; light exposure; male; normal human; priority journal; thermoregulation; Adult; Arousal; Body Temperature Regulation; Circadian Rhythm; Dose-Response Relationship, Radiation; Human; Light; Male; Melatonin</t>
  </si>
  <si>
    <t>Myers, B.L.; Bowling Green State University, Department of Psychology, Bowling Green, OH 43403, United States</t>
  </si>
  <si>
    <t>PHBHA</t>
  </si>
  <si>
    <t>Physiol. Behav.</t>
  </si>
  <si>
    <t>2-s2.0-0027300931</t>
  </si>
  <si>
    <t>19-28</t>
  </si>
  <si>
    <t>Bonde J.P., Hansen J., Kolstad H.A., Mikkelsen S., Olsen J.H., Blask D.E., Härmä M., Kjuus H., de Koning H.J., Olsen J., Møller M., Schernhammer E.S., Stevens R.G., Åkerstedt T.</t>
  </si>
  <si>
    <t>7005973020;35390834800;7003342241;7006119942;57205868284;7006151595;7005318528;56488492200;7005786691;53865355300;15765843300;7004207502;56788478400;35500389600;</t>
  </si>
  <si>
    <t>Work at night and breast cancer - report on evidence-based options for preventive actions</t>
  </si>
  <si>
    <t>10.5271/sjweh.3282</t>
  </si>
  <si>
    <t>https://www.scopus.com/inward/record.uri?eid=2-s2.0-84863682645&amp;doi=10.5271%2fsjweh.3282&amp;partnerID=40&amp;md5=e41a24c19b2f37283e005534204ff75d</t>
  </si>
  <si>
    <t>Department of Occupational and Environmental Medicine, Bispebjerg Hospital, University of Copenhagen, Bispebjerg Bakke 23, DK-2400 Copenhagen NV, Denmark; Institute of Cancer Epidemiology, Danish Cancer Society, Copenhagen, Denmark; Danish Ramazzini Centre, Department of Occupational Medicine, Aarhus University Hospital, Aarhus, Denmark; Department of Structural and Cellular Biology, School of Medicine, Tulane University, New Orleans, LA, United States; Centre of Expertise on Human Factors at Work, Finnish Institute of Occupational Health, Helsinki, Finland; Department of Occupational Medicine and Epidemiology, National Institute of Occupational Health, Oslo, Norway; Department of Public Health, Erasmus MC, University Medical Center Rotterdam, Rotterdam, Netherlands; Department of Epidemiology, University of California, Los Angeles, CA, United States; Aarhus Universitet, Institut for Epidemiologi og Socialmedicin, University of Aarhus, Aarhus, Denmark; Department of Neuroscience and Pharmacology, University of Copenhagen, Copenhagen, Denmark; Channing Laboratory, Department of Medicine, Brigham and Women's Hospital and Harvard Medical School, Boston, MA, United States; Department of Epidemiology, Harvard School of Public Health, Boston, MA, United States; Division of Epidemiology and Biostatistics, Department of Community and Health Care, University of Connecticut Health Center, Farmington, United States; Institute for Stress Research, Stockholm University and Karolinska Institutet, Stockholm, Sweden</t>
  </si>
  <si>
    <t>Bonde, J.P., Department of Occupational and Environmental Medicine, Bispebjerg Hospital, University of Copenhagen, Bispebjerg Bakke 23, DK-2400 Copenhagen NV, Denmark; Hansen, J., Institute of Cancer Epidemiology, Danish Cancer Society, Copenhagen, Denmark; Kolstad, H.A., Danish Ramazzini Centre, Department of Occupational Medicine, Aarhus University Hospital, Aarhus, Denmark; Mikkelsen, S., Department of Occupational and Environmental Medicine, Bispebjerg Hospital, University of Copenhagen, Bispebjerg Bakke 23, DK-2400 Copenhagen NV, Denmark; Olsen, J.H., Institute of Cancer Epidemiology, Danish Cancer Society, Copenhagen, Denmark; Blask, D.E., Department of Structural and Cellular Biology, School of Medicine, Tulane University, New Orleans, LA, United States; Härmä, M., Centre of Expertise on Human Factors at Work, Finnish Institute of Occupational Health, Helsinki, Finland; Kjuus, H., Department of Occupational Medicine and Epidemiology, National Institute of Occupational Health, Oslo, Norway; de Koning, H.J., Department of Public Health, Erasmus MC, University Medical Center Rotterdam, Rotterdam, Netherlands; Olsen, J., Department of Epidemiology, University of California, Los Angeles, CA, United States, Aarhus Universitet, Institut for Epidemiologi og Socialmedicin, University of Aarhus, Aarhus, Denmark; Møller, M., Department of Neuroscience and Pharmacology, University of Copenhagen, Copenhagen, Denmark; Schernhammer, E.S., Channing Laboratory, Department of Medicine, Brigham and Women's Hospital and Harvard Medical School, Boston, MA, United States; Stevens, R.G., Department of Epidemiology, Harvard School of Public Health, Boston, MA, United States, Division of Epidemiology and Biostatistics, Department of Community and Health Care, University of Connecticut Health Center, Farmington, United States; Åkerstedt, T., Institute for Stress Research, Stockholm University and Karolinska Institutet, Stockholm, Sweden</t>
  </si>
  <si>
    <t>In 2007, the International Agency for Research on Cancer classified shift work involving circadian disruption as probably carcinogenic to humans (group 2A), primarily based on experimental and epidemiologic evidence for breast cancer. In order to examine options for evidence-based preventive actions, 16 researchers in basic, epidemiological and applied sciences convened at a workshop in Copenhagen 26-27 October 2011. This paper summarizes the evidence from epidemiological and experimental studies and presents possible recommendations for prevention of the effects of night work on breast cancer. Among those studies that quantified duration of shift work, there were statistically significant elevations in risk only after about 20 years working night shift. It is unclear from these studies whether or not there is a modest but real elevated risk for shorter durations. Hence, restriction of the total number of years working night shift could be one future preventive recommendation for shift workers. The diurnal secretion of melatonin by the pineal gland with peak in secretory activity during the night is a good biochemical marker of the circadian rhythm. Disruption of the diurnal melatonin secretion pattern can be diminished by restricting the number of consecutive night shifts. Reddish light and reduced light intensity during work at night could potentially help diminish the inhibitory activity of light with strong intensity on the melatonin secretion, but further mechanistic insight is needed before definite recommendations can be made. Earlier or more intensive mammography screening among female night shift worker is not recommended because the harm-benefit ratio in this age group may not be beneficial. Preventive effects of melatonin supplementation on breast cancer risk have not been clearly documented, but may be a promising avenue if a lack of side effects can be shown even after long-term ingestion. Women with previous or current breast cancer should be advised not to work night shifts because of strong experimental evidence demonstrating accelerated tumor growth by suppression of melatonin secretion. Work during the night is widespread worldwide. To provide additional evidence-based recommendations on prevention of diseases related to night shift work, large studies on the impact of various shift schedules and type of light on circadian rhythms need to be conducted in real work environments.</t>
  </si>
  <si>
    <t>Circadian rhythm; Melatonin; Night work; Occupational disease; Prevention; Shift work</t>
  </si>
  <si>
    <t>melatonin; biochemistry; biomarker; cancer; carcinogen; circadian rhythm; conference proceeding; disease control; epidemiology; experimental study; health impact; hormone; secretion; tumor; womens employment; womens health; working conditions; article; breast cancer; cancer prevention; cancer risk; circadian rhythm; clinical examination; evidence based medicine; human; light intensity; mammography; night work; pineal gland function; priority journal; shift worker; tumor growth; women's health; Breast Neoplasms; Evidence-Based Medicine; Female; Humans</t>
  </si>
  <si>
    <t>Bonde, J. P.; Department of Occupational and Environmental Medicine, Bispebjerg Hospital, University of Copenhagen, Bispebjerg Bakke 23, DK-2400 Copenhagen NV, Denmark; email: jpb@bbh.regionh.dk</t>
  </si>
  <si>
    <t>2-s2.0-84863682645</t>
  </si>
  <si>
    <t>R, T</t>
  </si>
  <si>
    <t>Sletten T.L., Revell V.L., Middleton B., Lederle K.A., Skene D.J.</t>
  </si>
  <si>
    <t>17339795800;8613504500;7102750967;25960829500;21035951300;</t>
  </si>
  <si>
    <t>Age-related changes in acute and phase-advancing responses to monochromatic light</t>
  </si>
  <si>
    <t>10.1177/0748730408328973</t>
  </si>
  <si>
    <t>https://www.scopus.com/inward/record.uri?eid=2-s2.0-58449121954&amp;doi=10.1177%2f0748730408328973&amp;partnerID=40&amp;md5=ea878cf8a3c5e532bfb293bed18776da</t>
  </si>
  <si>
    <t>Centre for Chronobiology, Faculty of Health and Medical Sciences, University of Surrey, Surrey, United Kingdom; Sleep and Chronobiology Research Group, School of Psychology, Psychiatry and Psychological Medicine, Monash University, VIC 3800, Australia; Centre for Chronobiology, Faculty of Health and Medical Sciences, University of Surrey, Guildford, Surrey, GU2 7XH, United Kingdom</t>
  </si>
  <si>
    <t>Sletten, T.L., Centre for Chronobiology, Faculty of Health and Medical Sciences, University of Surrey, Surrey, United Kingdom, Sleep and Chronobiology Research Group, School of Psychology, Psychiatry and Psychological Medicine, Monash University, VIC 3800, Australia; Revell, V.L., Centre for Chronobiology, Faculty of Health and Medical Sciences, University of Surrey, Surrey, United Kingdom; Middleton, B., Centre for Chronobiology, Faculty of Health and Medical Sciences, University of Surrey, Surrey, United Kingdom; Lederle, K.A., Centre for Chronobiology, Faculty of Health and Medical Sciences, University of Surrey, Surrey, United Kingdom; Skene, D.J., Centre for Chronobiology, Faculty of Health and Medical Sciences, University of Surrey, Surrey, United Kingdom, Centre for Chronobiology, Faculty of Health and Medical Sciences, University of Surrey, Guildford, Surrey, GU2 7XH, United Kingdom</t>
  </si>
  <si>
    <t>Reduced sensitivity to short-wavelength (blue) light with age has been shown for light-induced melatonin suppression. The current research aimed to determine if a similar age-related reduction occurs in subjective alertness, mood, and circadian phase-advancing responses. Young (n = 11, 23.0 ± 2.9 years) and older (n = 15, 65.8 ± 5.0 years) healthy males participated in laboratory sessions that included a 2-h intermittent monochromatic light exposure, individually timed to begin 8.5 h after their dim light melatonin onset (DLMO) determined in a prior visit. In separate sessions, pupil-dilated subjects were exposed to short-wavelength blue (λmax 456 nm) and medium-wavelength green (λmax 548 nm) light matched for photon density (6 × 1013 photons/cm2/sec). Subjective alertness, sleepiness, and mood were verbally assessed every 15 to 30 min before, during, and up to 5 h after the light exposure. The magnitude of phase advance was assessed as the difference in plasma melatonin rhythm phase markers before and after light exposure. Following blue light exposure, responses in older men were significantly diminished compared with young men for subjective alertness (p &amp;lt; 0.0001), sleepiness (p &amp;lt; 0.0001), and mood (p &amp;lt; 0.05) during and after light exposure. There was no significant effect of age on these parameters following green light exposure. The phase advances to both blue and green light were larger in the young than older subjects, but did not reach statistical significance. In general, phase advances to blue light were slightly larger than to green light in both young and old, but did not reach statistical significance. The current results add to previous findings demonstrating reduced responsiveness to the acute effects of blue light in older people (melatonin suppression, alertness). However, under the study paradigm, the phase-advancing response to light does not appear to be significantly impaired with age. © 2009 Sage Publications.</t>
  </si>
  <si>
    <t>Age; Alertness; Monochromatic light; Mood; Phase shifting; Short-wavelength light; Spectral sensitivity</t>
  </si>
  <si>
    <t>melatonin; adult; age determination; aged; alertness; article; blue light; circadian rhythm; controlled study; human; human experiment; light exposure; light intensity; male; monochromatic light; mood change; normal human; priority journal; pupil reflex; sleep pattern; sleep waking cycle; Adult; Affect; Age Factors; Aged; Aging; Biological Clocks; Circadian Rhythm; Humans; Light; Male; Melatonin; Phototherapy; Time Factors; Vision, Ocular; Wakefulness</t>
  </si>
  <si>
    <t>Skene, D. J.; Centre for Chronobiology, Faculty of Health and Medical Sciences, University of Surrey, Guildford, Surrey, GU2 7XH, United Kingdom; email: d.skene@surrey.ac.uk</t>
  </si>
  <si>
    <t>2-s2.0-58449121954</t>
  </si>
  <si>
    <t>UK, Australia</t>
  </si>
  <si>
    <t>11 (young), 15 (older)</t>
  </si>
  <si>
    <t>0 (young), 0 (older)</t>
  </si>
  <si>
    <t>23 (young), 65.8 (older)</t>
  </si>
  <si>
    <t>2.9 (young), 5 (older)</t>
  </si>
  <si>
    <t>Yamazaki S., Goto M., Menaker M.</t>
  </si>
  <si>
    <t>7402012420;35497345100;7005336144;</t>
  </si>
  <si>
    <t>No evidence for extraocular photoreceptors in the circadian system of the Syrian hamster</t>
  </si>
  <si>
    <t>10.1177/074873099129000605</t>
  </si>
  <si>
    <t>https://www.scopus.com/inward/record.uri?eid=2-s2.0-0033153702&amp;doi=10.1177%2f074873099129000605&amp;partnerID=40&amp;md5=27c7dd2583f0585ba10436986b89c51a</t>
  </si>
  <si>
    <t>Department of Biology, NSF Center for Biological Timing, University of Virginia, Charlottesville, VA 22903-2477, United States</t>
  </si>
  <si>
    <t>Yamazaki, S., Department of Biology, NSF Center for Biological Timing, University of Virginia, Charlottesville, VA 22903-2477, United States; Goto, M., Department of Biology, NSF Center for Biological Timing, University of Virginia, Charlottesville, VA 22903-2477, United States; Menaker, M., Department of Biology, NSF Center for Biological Timing, University of Virginia, Charlottesville, VA 22903-2477, United States</t>
  </si>
  <si>
    <t>Campbell and Murphy reported recently that 3 h of bright light (13,000 lux) exposure to the area behind the knee caused phase shifts of the circadian rhythms of both body temperature and saliva melatonin in humans. The authors tested the hypothesis that extraocular photoreception is also involved in the circadian system of the Syrian hamster. Hamsters were bilaterally enucleated (eyes removed), and their backs were shaved. Hamsters with stable free-running rhythms in constant darkness were exposed to direct sunlight for 1 or 3 hours during their subjective night. Intact (control) animals showed phase shifts as expected, but the locomotor activity of enucleated animals was unaffected by the exposure to sunlight. The authors also measured the pineal melatonin content after exposure to sunlight. Pineal melatonin content in intact animals declined markedly as expected, but no decline was observed in the enucleated hamsters. The authors conclude that extraocular phototransduction is not capable of shifting the phase of the hamster's locomotor activity rhythm or of suppressing pineal melatonin synthesis.</t>
  </si>
  <si>
    <t>Circadian photoreceptor; Circadian rhythm; Extraocular photoreceptor; Jet lag; Melatonin; Pineal; Syrian hamster</t>
  </si>
  <si>
    <t>Animalia; Cricetinae; Mesocricetus auratus</t>
  </si>
  <si>
    <t>Yamazaki, S.; Department of Biology, NSF Center for Biological Timing, University of Virginia, Charlottesville, VA 22903-2477, United States</t>
  </si>
  <si>
    <t>2-s2.0-0033153702</t>
  </si>
  <si>
    <t>Hye Oh J., Ji Yang S., Rag Do Y.</t>
  </si>
  <si>
    <t>56048006900;56047073800;37061856000;</t>
  </si>
  <si>
    <t>10.1038/lsa.2014.22</t>
  </si>
  <si>
    <t>https://www.scopus.com/inward/record.uri?eid=2-s2.0-84894566257&amp;doi=10.1038%2flsa.2014.22&amp;partnerID=40&amp;md5=e7557fcd427d310af3b815bf2edba28b</t>
  </si>
  <si>
    <t>Department of Chemistry, Kookmin University, Seoul 136-702, South Korea</t>
  </si>
  <si>
    <t>Hye Oh, J., Department of Chemistry, Kookmin University, Seoul 136-702, South Korea; Ji Yang, S., Department of Chemistry, Kookmin University, Seoul 136-702, South Korea; Rag Do, Y., Department of Chemistry, Kookmin University, Seoul 136-702, South Korea</t>
  </si>
  <si>
    <t>To date, most current reports on the development and optimization of artificial lighting sources have focused on the energy performance levels and limited color qualities of white light-emitting diodes (LEDs). However, these properties are insufficient in terms of representing all performance levels required when adjusting white LEDs for healthy and smart lighting. Here, we introduce essential and advanced figures of merit pertaining to circadian performance as well as vision performance and color quality. We compare all possible properties of commercialized artificial lighting, daylight and four-package white LEDs which consist of long-wavelength pass dichroic filter (LPDF)-capped, phosphor-converted red, amber and green LEDs (pc-LEDs) and a blue LED. We show that these tunable four-package white LEDs produce a tunable circadian effect for melatonin suppression/secretion, a high color quality for color perception/reproduction, high efficiency for energy savings and tunable figures of merit for the smart LED lighting market.</t>
  </si>
  <si>
    <t>circadian effect; color quality; solid-state lighting; vision performance; white LED</t>
  </si>
  <si>
    <t>Color; Color vision; Energy conservation; Energy efficiency; Lighting; Artificial lighting; circadian effect; Color quality; Energy performance; Solid state lighting; Tunable lightings; White LED; White light emitting diodes; Light emitting diodes</t>
  </si>
  <si>
    <t>Rag Do, Y.; Department of Chemistry, Kookmin University, Seoul 136-702, South Korea; email: yrdo@kookmin.ac.kr</t>
  </si>
  <si>
    <t>2-s2.0-84894566257</t>
  </si>
  <si>
    <t>O (no human participants)</t>
  </si>
  <si>
    <t>Figueiro M.G., Rea M.S.</t>
  </si>
  <si>
    <t>6603467729;57203044495;</t>
  </si>
  <si>
    <t>The effects of red and blue lights on circadian variations in cortisol, alpha amylase, and melatonin</t>
  </si>
  <si>
    <t>International Journal of Endocrinology</t>
  </si>
  <si>
    <t>10.1155/2010/829351</t>
  </si>
  <si>
    <t>https://www.scopus.com/inward/record.uri?eid=2-s2.0-79951961380&amp;doi=10.1155%2f2010%2f829351&amp;partnerID=40&amp;md5=d0e2f220b5cdc033a66dd54e592941b6</t>
  </si>
  <si>
    <t>Lighting Research Center, Rensselaer Polytechnic Institute, 21 Union Street, New York, NY 12180, United States</t>
  </si>
  <si>
    <t>Figueiro, M.G., Lighting Research Center, Rensselaer Polytechnic Institute, 21 Union Street, New York, NY 12180, United States; Rea, M.S., Lighting Research Center, Rensselaer Polytechnic Institute, 21 Union Street, New York, NY 12180, United States</t>
  </si>
  <si>
    <t>The primary purpose of the present study was to expand our understanding of the impact of light exposures on the endocrine and autonomic systems as measured by acute cortisol, alpha amylase, and melatonin responses. We utilized exposures from narrowband long-wavelength (red) and from narrow-band short-wavelength (blue) lights to more precisely understand the role of the suprachiasmatic nuclei (SCN) in these responses. In a within-subjects experimental design, twelve subjects periodically received one-hour corneal exposures of 40 lux from the blue or from the red lights while continuously awake for 27 hours. Results showed-that, as expected, only the blue light reduced nocturnal melatonin. In contrast, both blue and red lights affected cortisol levels and, although less clear, alpha amylase levels as well. The present data bring into question whether the nonvisual pathway mediating nocturnal melatonin suppression is the same as that mediating other responses to light exhibited by the endocrine and the autonomic nervous systems. © 2010 M. G. Figueiro and M. S. Rea.</t>
  </si>
  <si>
    <t>amylase; hydrocortisone; melatonin; adult; article; autonomic nervous system; blue light; circadian rhythm; controlled study; cornea; endocrine system; female; human; human experiment; light exposure; male; normal human; priority journal; red light; sleep deprivation; suprachiasmatic nucleus</t>
  </si>
  <si>
    <t>amylase, 9000-90-2, 9000-92-4, 9001-19-8; hydrocortisone, 50-23-7; melatonin, 73-31-4</t>
  </si>
  <si>
    <t>Figueiro, M. G.; Lighting Research Center, Rensselaer Polytechnic Institute, 21 Union Street, New York, NY 12180, United States; email: figuem@rpi.edu</t>
  </si>
  <si>
    <t>Intl. J. Endocrinol.</t>
  </si>
  <si>
    <t>2-s2.0-79951961380</t>
  </si>
  <si>
    <t>Unknown (within subjects design over 27 hours)</t>
  </si>
  <si>
    <t>Two women taking oral contraceptives</t>
  </si>
  <si>
    <t>19-53</t>
  </si>
  <si>
    <t>Hill S.M., Blask D.E., Xiang S., Yuan L., Mao L., Dauchy R.T., Dauchy E.M., Frasch T., Duplesis T.</t>
  </si>
  <si>
    <t>7402766036;7006151595;24173887600;57031094000;24173817200;7004364685;6505803035;25227189800;53871344300;</t>
  </si>
  <si>
    <t>Melatonin and associated signaling pathways that control normal breast epithelium and breast cancer</t>
  </si>
  <si>
    <t>Journal of Mammary Gland Biology and Neoplasia</t>
  </si>
  <si>
    <t>10.1007/s10911-011-9222-4</t>
  </si>
  <si>
    <t>https://www.scopus.com/inward/record.uri?eid=2-s2.0-80053552019&amp;doi=10.1007%2fs10911-011-9222-4&amp;partnerID=40&amp;md5=bd4ec57ef28744388ade454a924e11bc</t>
  </si>
  <si>
    <t>Department of Structural and Cellular Biology, Tulane University, School of Medicine, 1430 Tulane Avenue, SL-49, New Orleans, LA 70112, United States; Tulane Cancer Center and Louisiana Cancer Research Consortium, Tulane University, School of Medicine, 1430 Tulane Avenue, SL-49, New Orleans, LA 70112, United States; Laboratory of Chrono-Neuroendocrine Oncology, Tulane University, School of Medicine, 1430 Tulane Avenue, SL-49, New Orleans, LA 70112, United States</t>
  </si>
  <si>
    <t>Hill, S.M., Department of Structural and Cellular Biology, Tulane University, School of Medicine, 1430 Tulane Avenue, SL-49, New Orleans, LA 70112, United States, Tulane Cancer Center and Louisiana Cancer Research Consortium, Tulane University, School of Medicine, 1430 Tulane Avenue, SL-49, New Orleans, LA 70112, United States; Blask, D.E., Department of Structural and Cellular Biology, Tulane University, School of Medicine, 1430 Tulane Avenue, SL-49, New Orleans, LA 70112, United States, Tulane Cancer Center and Louisiana Cancer Research Consortium, Tulane University, School of Medicine, 1430 Tulane Avenue, SL-49, New Orleans, LA 70112, United States, Laboratory of Chrono-Neuroendocrine Oncology, Tulane University, School of Medicine, 1430 Tulane Avenue, SL-49, New Orleans, LA 70112, United States; Xiang, S., Department of Structural and Cellular Biology, Tulane University, School of Medicine, 1430 Tulane Avenue, SL-49, New Orleans, LA 70112, United States, Tulane Cancer Center and Louisiana Cancer Research Consortium, Tulane University, School of Medicine, 1430 Tulane Avenue, SL-49, New Orleans, LA 70112, United States; Yuan, L., Department of Structural and Cellular Biology, Tulane University, School of Medicine, 1430 Tulane Avenue, SL-49, New Orleans, LA 70112, United States, Tulane Cancer Center and Louisiana Cancer Research Consortium, Tulane University, School of Medicine, 1430 Tulane Avenue, SL-49, New Orleans, LA 70112, United States; Mao, L., Department of Structural and Cellular Biology, Tulane University, School of Medicine, 1430 Tulane Avenue, SL-49, New Orleans, LA 70112, United States, Tulane Cancer Center and Louisiana Cancer Research Consortium, Tulane University, School of Medicine, 1430 Tulane Avenue, SL-49, New Orleans, LA 70112, United States; Dauchy, R.T., Department of Structural and Cellular Biology, Tulane University, School of Medicine, 1430 Tulane Avenue, SL-49, New Orleans, LA 70112, United States, Tulane Cancer Center and Louisiana Cancer Research Consortium, Tulane University, School of Medicine, 1430 Tulane Avenue, SL-49, New Orleans, LA 70112, United States, Laboratory of Chrono-Neuroendocrine Oncology, Tulane University, School of Medicine, 1430 Tulane Avenue, SL-49, New Orleans, LA 70112, United States; Dauchy, E.M., Department of Structural and Cellular Biology, Tulane University, School of Medicine, 1430 Tulane Avenue, SL-49, New Orleans, LA 70112, United States, Tulane Cancer Center and Louisiana Cancer Research Consortium, Tulane University, School of Medicine, 1430 Tulane Avenue, SL-49, New Orleans, LA 70112, United States, Laboratory of Chrono-Neuroendocrine Oncology, Tulane University, School of Medicine, 1430 Tulane Avenue, SL-49, New Orleans, LA 70112, United States; Frasch, T., Department of Structural and Cellular Biology, Tulane University, School of Medicine, 1430 Tulane Avenue, SL-49, New Orleans, LA 70112, United States; Duplesis, T., Department of Structural and Cellular Biology, Tulane University, School of Medicine, 1430 Tulane Avenue, SL-49, New Orleans, LA 70112, United States, Tulane Cancer Center and Louisiana Cancer Research Consortium, Tulane University, School of Medicine, 1430 Tulane Avenue, SL-49, New Orleans, LA 70112, United States</t>
  </si>
  <si>
    <t>This review article discusses recent work on the melatonin-mediated circadian regulation and integration of molecular and metabolic signaling mechanisms involved in human breast cancer growth and the associated consequences of circadian disruption by exposure to light-at-night (LAN). The anti-proliferative effects of the circadian melatonin signal are, in general, mediated through mechanisms involving the activation of MT1 melatonin receptors expressed in human breast cancer cell lines and xenografts. In estrogen receptorpositive (ERα+) human breast cancer cells, melatonin suppresses both ERα mRNA expression and estrogeninduced transcriptional activity of the ERα via MT 1-induced activation of G αi2 signaling and reduction of cAMP levels. Melatonin also regulates the transcriptional activity of additional members of the nuclear receptor super-family, enzymes involved in estrogen metabolism, and the expression of core clock and clock-related genes. The anti-invasive/anti-metastatic actions of melatonin involve the blockade of p38 phosphorylation and matrix metalloproteinase expression. Melatonin also inhibits the growth of human breast cancer xenografts via MT1-mediated suppression of cAMP leading to a blockade of linoleic acid (LA) uptake and its metabolism to the mitogenic signaling molecule 13-hydroxyoctadecadienoic acid (13-HODE). Down-regulation of 13-HODE reduces the activation of growth factor pathways supporting cell proliferation and survival. Finally, studies in both rats and humans indicate that light-at-night (LAN) induced circadian disruption of the nocturnal melatonin signal activates human breast cancer growth, metabolism, and signaling, providing the strongest mechanistic support, thus far, for epidemiological studies demonstrating the elevated breast cancer risk in night shift workers and other individuals increasingly exposed to LAN. © Springer Science+Business Media, LLC 2011.</t>
  </si>
  <si>
    <t>Breast cancer; Circadian disruption; Clock; Melatonin; Molecular signaling; Nuclear receptors</t>
  </si>
  <si>
    <t>13 hydroxyoctadecadienoic acid; estrogen receptor alpha; linoleic acid; matrix metalloproteinase; melatonin; melatonin 1 receptor; messenger RNA; mitogenic agent; synaptophysin; unclassified drug; antioxidant activity; article; breast cancer; breast carcinogenesis; cancer cell; cancer growth; cancer invasion; cancer risk; cell proliferation; circadian rhythm; gene expression regulation; genetic transcription; human; light exposure; metastasis; molecular signaling; night work; protein phosphorylation; shift worker; signal transduction; suprachiasmatic nucleus; Animals; Breast; Breast Neoplasms; Circadian Clocks; Female; Humans; Mammary Glands, Animal; Mammary Glands, Human; Mammary Neoplasms, Experimental; Melatonin; Signal Transduction</t>
  </si>
  <si>
    <t>linoleic acid, 1509-85-9, 2197-37-7, 60-33-3, 822-17-3; melatonin, 73-31-4; Melatonin, 73-31-4</t>
  </si>
  <si>
    <t>National Institute of Environmental Health Sciences: R21ES11659, DEB
Edwin W. Pauley Foundation
DAMD-123201
National Institutes of Health: 5R01CA054152-18</t>
  </si>
  <si>
    <t>Acknowledgements The work by the authors presented in this article was generously supported by National Institutes of Health grants 5R01CA054152-18 (SMH), Army Department Of Defense grant DAMD-123201 (SMH), National Institute of Environmental Health Sciences R21ES11659 (DEB), Edwin W. Pauley Foundation (DEB) and Grants for Laboratory Animal Science (GLAS) (RTD).</t>
  </si>
  <si>
    <t>Hill, S.M.; Tulane Cancer Center and Louisiana Cancer Research Consortium, Tulane University, School of Medicine, 1430 Tulane Avenue, SL-49, New Orleans, LA 70112, United States; email: smhill@tulane.edu</t>
  </si>
  <si>
    <t>JMBNF</t>
  </si>
  <si>
    <t>J. Mammary Gland Biol. Neoplasia</t>
  </si>
  <si>
    <t>2-s2.0-80053552019</t>
  </si>
  <si>
    <t>Mainster M.A., Turner P.L.</t>
  </si>
  <si>
    <t>7005474696;35742083700;</t>
  </si>
  <si>
    <t>Blue-blocking IOLs Decrease Photoreception Without Providing Significant Photoprotection</t>
  </si>
  <si>
    <t>Survey of Ophthalmology</t>
  </si>
  <si>
    <t>10.1016/j.survophthal.2009.07.006</t>
  </si>
  <si>
    <t>https://www.scopus.com/inward/record.uri?eid=2-s2.0-77951456421&amp;doi=10.1016%2fj.survophthal.2009.07.006&amp;partnerID=40&amp;md5=ca4b6fd56351586ad3c2195045f8b129</t>
  </si>
  <si>
    <t>Department of Ophthalmology, University of Kansas School of Medicine, Prairie Village, Kansas, United States</t>
  </si>
  <si>
    <t>Mainster, M.A., Department of Ophthalmology, University of Kansas School of Medicine, Prairie Village, Kansas, United States; Turner, P.L., Department of Ophthalmology, University of Kansas School of Medicine, Prairie Village, Kansas, United States</t>
  </si>
  <si>
    <t>Violet and blue light are responsible for 45% of scotopic, 67% of melanopsin, 83% of human circadian (melatonin suppression) and 94% of S-cone photoreception in pseudophakic eyes (isoilluminance source). Yellow chromophores in blue-blocking intraocular lenses (IOLs) eliminate between 43 and 57% of violet and blue light between 400 and 500 nm, depending on their dioptric power. This restriction adversely affects pseudophakic photopic luminance contrast, photopic S-cone foveal threshold, mesopic contrast acuity, scotopic short-wavelength sensitivity and circadian photoreception. Yellow IOL chromophores provide no tangible clinical benefits in exchange for the photoreception losses they cause. They fail to decrease disability glare or improve contrast sensitivity. Most epidemiological evidence shows that environmental light exposure and cataract surgery are not significant risk factors for the progression of age-related macular degeneration (AMD). Thus, the use of blue-blocking IOLs is not evidence-based medicine. Most AMD occurs in phakic adults over 60 years of age, despite crystalline lens photoprotection far greater than that of blue-blocking IOLs. Therefore, if light does play some role in the pathogenesis of AMD, then 1) senescent crystalline lenses do not prevent it, so neither can blue-blocking IOLs that offer far less photoprotection, and 2) all pseudophakes should wear sunglasses in bright environments. Pseudophakes have the freedom to remove their sunglasses for optimal photoreception whenever they choose to do so, provided that they are not encumbered permanently by yellow IOL chromophores. In essence, yellow chromophores are placebos for prevention of AMD that permanently restrict a pseudophake's dim light and circadian photoreception at ages when they are needed most. If yellow IOLs had been the standard of care, then colorless UV-blocking IOLs could be advocated now as " premium" IOLs because they offer dim light and circadian photoreception roughly 15-20 years more youthful than blue-blocking IOLs. © 2010 Elsevier Inc.</t>
  </si>
  <si>
    <t>Blue light; Cell culture; Circadian photoreception; Intraocular lens; Macular degeneration; Melanoma; Melanopsin; Melatonin; Photic retinopathy; Photocarcinogenicity; Phototoxicity; Retina</t>
  </si>
  <si>
    <t>article; blue light; carcinogenicity; cataract extraction; circadian rhythm; contrast sensitivity; eye protection; human; lens implant; lens implantation; luminance; mesopic vision; night vision; photopic vision; phototoxicity; primary prevention; priority journal; pseudophakia; retina macula age related degeneration; therapy effect; ultraviolet B radiation; uvea melanoma; Circadian Rhythm; Color Vision; Contrast Sensitivity; Glare; Humans; Lenses, Intraocular; Light; Photoreceptor Cells, Vertebrate; Pseudophakia; Radiation Protection</t>
  </si>
  <si>
    <t>Mainster, M.A.; Department of Ophthalmology, University of Kansas School of Medicine, 7400 State Line Road, Prairie Village, KS 66208-3444, United States; email: mmainste@kumc.edu</t>
  </si>
  <si>
    <t>SUOPA</t>
  </si>
  <si>
    <t>Surv. Ophthalmol.</t>
  </si>
  <si>
    <t>2-s2.0-77951456421</t>
  </si>
  <si>
    <t>Gaddy J.R., Rollag M.D., Brainard G.C.</t>
  </si>
  <si>
    <t>7004461754;7004476998;7003540124;</t>
  </si>
  <si>
    <t>Pupil size regulation of threshold of light-induced melatonin suppression</t>
  </si>
  <si>
    <t>10.1210/jcem.77.5.8077340</t>
  </si>
  <si>
    <t>https://www.scopus.com/inward/record.uri?eid=2-s2.0-0027490955&amp;doi=10.1210%2fjcem.77.5.8077340&amp;partnerID=40&amp;md5=de9a2010019a00c512a01eb99fc8db07</t>
  </si>
  <si>
    <t>Departments of Psychiatry and Human Behavior, Jefferson Medical College, Philadelphia, PA, 19107, United States; Neurology and Pharmacology, Jefferson Medical College, Philadelphia, PA, 19107, United States; Department of Anatomy, Uniformed Services University of Health Sciences, Bethesda, MD, 20814, United States</t>
  </si>
  <si>
    <t>Gaddy, J.R., Departments of Psychiatry and Human Behavior, Jefferson Medical College, Philadelphia, PA, 19107, United States; Rollag, M.D., Department of Anatomy, Uniformed Services University of Health Sciences, Bethesda, MD, 20814, United States; Brainard, G.C., Departments of Psychiatry and Human Behavior, Jefferson Medical College, Philadelphia, PA, 19107, United States, Neurology and Pharmacology, Jefferson Medical College, Philadelphia, PA, 19107, United States</t>
  </si>
  <si>
    <t>The capacity of pupil dilation to affect light-induced plasma melatonin suppression was tested by exposing human subjects with freely constricting or pharmacologically dilated pupils to either 50 (n = 6), 100 (n = 8), or 200 lux (n = 5) of white light presented over the entire visual field. Pupil dilation significantly enhanced low level white light-induced melatonin suppression over that elicited with freely constricting pupils. Although 100 and 200 lux white light exposures resulted in significant melatonin suppression over control (no light) conditions, the effects of 50 lux were not strong enough to demonstrate statistically significant suppression with six subjects. Linear regression did not reveal a systematic relationship between theoretical retinal illuminance in Trolands and magnitude of melatonin suppression. These results suggest that pupil diameter may be a factor in the effectiveness of light stimuli used to shift circadian rhythms or to treat seasonal depression or sleep disorders. © 1993 by The Endocrine Society.</t>
  </si>
  <si>
    <t>melatonin; adult; allotype suppression; article; circadian rhythm; controlled study; drug blood level; female; human; human experiment; light; luminance; male; mydriasis; normal human; priority journal; psychophysics; pupil; visual field; visual system; Adult; Differential Threshold; Human; Light; Male; Melatonin; Osmolar Concentration; Pupil; Reflex, Pupillary; Support, Non-U.S. Gov't</t>
  </si>
  <si>
    <t>Gaddy, J.R.225 Crosshill Road, Wynnewood, PA, 10906, United States</t>
  </si>
  <si>
    <t>2-s2.0-0027490955</t>
  </si>
  <si>
    <t>Unknown (within subjects design but tested over 3 nights)</t>
  </si>
  <si>
    <t>23.4 (females), 24.7 (males)</t>
  </si>
  <si>
    <t>1.2 (females), 2.7 (males) (both SD)</t>
  </si>
  <si>
    <t>Samples J.R., Krause G., Lewy A.J.</t>
  </si>
  <si>
    <t>15027361300;7202049383;7004848014;</t>
  </si>
  <si>
    <t>Effect of melatonin on intraocular pressure</t>
  </si>
  <si>
    <t>Current Eye Research</t>
  </si>
  <si>
    <t>10.3109/02713688809033192</t>
  </si>
  <si>
    <t>https://www.scopus.com/inward/record.uri?eid=2-s2.0-0023778646&amp;doi=10.3109%2f02713688809033192&amp;partnerID=40&amp;md5=eaca0b24381616e6b3ae87aa1700a59b</t>
  </si>
  <si>
    <t>Departments of Ophthalmology and Psychiatry, Oregon Health Sciences University, 3181 S.W. Sam Jackson Park Road, Portland, OR, 97201, United States</t>
  </si>
  <si>
    <t>Samples, J.R., Departments of Ophthalmology and Psychiatry, Oregon Health Sciences University, 3181 S.W. Sam Jackson Park Road, Portland, OR, 97201, United States; Krause, G., Departments of Ophthalmology and Psychiatry, Oregon Health Sciences University, 3181 S.W. Sam Jackson Park Road, Portland, OR, 97201, United States; Lewy, A.J., Departments of Ophthalmology and Psychiatry, Oregon Health Sciences University, 3181 S.W. Sam Jackson Park Road, Portland, OR, 97201, United States</t>
  </si>
  <si>
    <t>We studied the effect of orally administered melatonin on intraocular pressure in humans. We suppressed serum melatonin levels by exposing our subjects to bright light. Our experiments suggest that melatonin lowers intraocular pressure in man. This may prove to be a therapeutically useful agent since melatonin appears to be relatively free of side effects and is effective in small quantities. © 1988 Informa UK Ltd All rights reserved: reproduction in whole or part not permitted.</t>
  </si>
  <si>
    <t>melatonin; human; human experiment; intraocular pressure; light exposure; normal human; oral drug administration; Administration, Oral; Circadian Rhythm; Comparative Study; Human; Intraocular Pressure; Light; Melatonin; Support, Non-U.S. Gov't</t>
  </si>
  <si>
    <t>melatonin, 73-31-4; 6-hydroxymelatonin, 2208-41-5; Melatonin, 73-31-4</t>
  </si>
  <si>
    <t>ACKNOWLEDGEMENT This study was supported i n part by an unrestricted grant from Research to Prevent Blindness, Inc.</t>
  </si>
  <si>
    <t>Samples, J.R.; Department of Ophthalmology, 3181 S.W. Sam Jackson Park Road, Portland, OR, 97201, United States</t>
  </si>
  <si>
    <t>CEYRD</t>
  </si>
  <si>
    <t>Curr. Eye Res.</t>
  </si>
  <si>
    <t>2-s2.0-0023778646</t>
  </si>
  <si>
    <t>Unknown (experiment 1), 10 (experiment 2), 9 (experiment 3)</t>
  </si>
  <si>
    <t>Unknown ('Our experiments suggest_x000D_
that melatonin lowers intraocular pressure in man')</t>
  </si>
  <si>
    <t>Unknown (between subjects design)</t>
  </si>
  <si>
    <t>Witte K., Schnecko A., Buijs R.M., Van Der Vliet J., Scalbert E., Delagrange P., Guardiola-Lemaître B., Lemmer B.</t>
  </si>
  <si>
    <t>56216885500;6602586330;7005135406;7006830316;7003716133;7007022477;16942024600;7103160067;</t>
  </si>
  <si>
    <t>Effects of SCN lesions on circadian blood pressure rhythm in normotensive and transgenic hypertensive rats</t>
  </si>
  <si>
    <t>10.3109/07420529808998678</t>
  </si>
  <si>
    <t>https://www.scopus.com/inward/record.uri?eid=2-s2.0-0031970787&amp;doi=10.3109%2f07420529808998678&amp;partnerID=40&amp;md5=63b4482921d217c7eb8e663ed868cc95</t>
  </si>
  <si>
    <t>Inst. of Pharmacology and Toxicology, Fac. of Clinical Medicine Mannheim, Ruprecht-Karls-University Heidelberg, Maybachstraße 14-16, D-68169 Mannheim, Germany; Netherlands Inst. for Brain Research, Meibergdreef 33, NL-1105 AZ Amsterdam ZO, Netherlands; Inst. de Rech. Intl. Servier, 6, place de Pléiades, F-92415 Courbevoie Cedex, France; Inst. of Pharmacology and Toxicology, University of Heidelberg, Maybachstraße 14-16, D-68169 Mannheim, Germany</t>
  </si>
  <si>
    <t>Witte, K., Inst. of Pharmacology and Toxicology, Fac. of Clinical Medicine Mannheim, Ruprecht-Karls-University Heidelberg, Maybachstraße 14-16, D-68169 Mannheim, Germany; Schnecko, A., Inst. of Pharmacology and Toxicology, Fac. of Clinical Medicine Mannheim, Ruprecht-Karls-University Heidelberg, Maybachstraße 14-16, D-68169 Mannheim, Germany; Buijs, R.M., Netherlands Inst. for Brain Research, Meibergdreef 33, NL-1105 AZ Amsterdam ZO, Netherlands; Van Der Vliet, J., Netherlands Inst. for Brain Research, Meibergdreef 33, NL-1105 AZ Amsterdam ZO, Netherlands; Scalbert, E., Inst. de Rech. Intl. Servier, 6, place de Pléiades, F-92415 Courbevoie Cedex, France; Delagrange, P., Inst. de Rech. Intl. Servier, 6, place de Pléiades, F-92415 Courbevoie Cedex, France; Guardiola-Lemaître, B., Inst. de Rech. Intl. Servier, 6, place de Pléiades, F-92415 Courbevoie Cedex, France; Lemmer, B., Inst. of Pharmacology and Toxicology, Fac. of Clinical Medicine Mannheim, Ruprecht-Karls-University Heidelberg, Maybachstraße 14-16, D-68169 Mannheim, Germany, Inst. of Pharmacology and Toxicology, University of Heidelberg, Maybachstraße 14-16, D-68169 Mannheim, Germany</t>
  </si>
  <si>
    <t>Transgenic hypertensive TGR(mREN2)27 (TGR) rats, carrying an additional mouse renin gene, have been found to show inverse circadian blood pressure profiles compared to normotensive Sprague-Dawley rats. In order to evaluate the contributions of the suprachiasmatic nucleus (SCN) and the neurohormone melatonin to cardiovascular circadian regulation in TGR(mREN2)27 rats and Sprague-Dawley (SPRD) controls, we investigated the effects of melatonin agonist and antagonist treatment in SCN-lesioned and nonlesioned rats, which were kept under conditions of alternating light and darkness (LD). After destruction of the SCN, circadian rhythmicity in blood pressure, heart rate (HR), and motor activity (MA) was almost abolished in rats of both strains. One week of treatment with a synthetic melatonin agonist S-21634 was not able to restore circadian variation in the parameters monitored. In nonlesioned TGR(mREN2)27 rats and Sprague-Dawley control rats, the melatonin antagonist S-22365 had no suppressive effect on LD-synchronized circadian rhythmicity, indicating that LD itself may have a stronger influence on the SCN than endogenous melatonin.</t>
  </si>
  <si>
    <t>Blood pressure; Circadian rhythm; Lesion; Suprachiasmatic nucleus; Telemetry; Transgenic rat</t>
  </si>
  <si>
    <t>hormone receptor blocking agent; hormone receptor stimulating agent; melatonin; s 21634; s 22365; unclassified drug; animal experiment; animal model; article; blood pressure regulation; brain injury; circadian rhythm; controlled study; heart rate; hypertension; light dark cycle; male; motor activity; nonhuman; rat; strain difference; suprachiasmatic nucleus; transgenic animal; Animalia</t>
  </si>
  <si>
    <t>Lemmer, B.; Inst. of Pharmacology and Toxicology, University of Heidelberg, Maybachstrasse 14-16, D-68169 Mannheim, Germany; email: blemmer@rumms.uni-mannheim.de</t>
  </si>
  <si>
    <t>2-s2.0-0031970787</t>
  </si>
  <si>
    <t>Dollins A.B., Lynch H.J., Wurtman R.J., Deng M.H., Lieberman H.R.</t>
  </si>
  <si>
    <t>6602228258;7201535161;7203087223;7202079445;7101773970;</t>
  </si>
  <si>
    <t>Effects of illumination on human nocturnal serum melatonin levels and performance</t>
  </si>
  <si>
    <t>10.1016/0031-9384(93)90024-A</t>
  </si>
  <si>
    <t>https://www.scopus.com/inward/record.uri?eid=2-s2.0-0027534190&amp;doi=10.1016%2f0031-9384%2893%2990024-A&amp;partnerID=40&amp;md5=06ac414224d98675cc9961a8d3ff6007</t>
  </si>
  <si>
    <t>Department of Brain and Cognitive Sciences, The Clinical Research Center, Massachusetts Institute of Technology, 77 Massachusetts Ave, Cambridge, MA 02139, United States</t>
  </si>
  <si>
    <t>Dollins, A.B., Department of Brain and Cognitive Sciences, The Clinical Research Center, Massachusetts Institute of Technology, 77 Massachusetts Ave, Cambridge, MA 02139, United States; Lynch, H.J., Department of Brain and Cognitive Sciences, The Clinical Research Center, Massachusetts Institute of Technology, 77 Massachusetts Ave, Cambridge, MA 02139, United States; Wurtman, R.J., Department of Brain and Cognitive Sciences, The Clinical Research Center, Massachusetts Institute of Technology, 77 Massachusetts Ave, Cambridge, MA 02139, United States; Deng, M.H., Department of Brain and Cognitive Sciences, The Clinical Research Center, Massachusetts Institute of Technology, 77 Massachusetts Ave, Cambridge, MA 02139, United States; Lieberman, H.R., Department of Brain and Cognitive Sciences, The Clinical Research Center, Massachusetts Institute of Technology, 77 Massachusetts Ave, Cambridge, MA 02139, United States</t>
  </si>
  <si>
    <t>In humans, exposure to bright light at night suppresses the normal nocturnal elevation in circulating melatonin. Oral administration of pharmacological doses of melatonin during the day, when melatonin levels are normally minimal, induces fatigue. To examine the relationship between illumination, human pineal function, and behavior, we monitored the overnight serum melatonin profiles and behavioral performance of 24 healthy male subjects. On each of three separate occasions subjects participated in 13.5 h (1630-0800 h) testing sessions. Each subject was assigned to an individually illuminated workstation that was maintained throughout the night at an illumination level of approximately 300, 1500, or 3000 lux. Melatonin levels were significantly diminished by light treatment, F(2, 36 = 12.77, p &lt; 0.001, in a dose-dependent manner. Performance on vigilance, reaction time, and other tasks deteriorated throughout the night, consistent with known circadian variations in these parameters, but independent of ambient light intensity and circulating melatonin levels. © 1993.</t>
  </si>
  <si>
    <t>Circadian rhythm; Fatigue; Human; Melatonin; Mood; Performance; Reaction time; Sleep deprivation; Vigilance</t>
  </si>
  <si>
    <t>melatonin; adult; article; circadian rhythm; clinical article; controlled study; human; human experiment; male; normal human; photosensitivity; priority journal; reaction time; shift worker; NASA Discipline Number 18-10; NASA Discipline Regulatory Physiology; NASA Program Space Physiology and Countermeasures; Non-NASA Center; Adult; Affect; Arousal; Attention; Human; Light; Male; Melatonin; Problem Solving; Psychomotor Performance; Reaction Time; Support, Non-U.S. Gov't; Support, U.S. Gov't, Non-P.H.S.; Support, U.S. Gov't, P.H.S.; Wakefulness</t>
  </si>
  <si>
    <t>Dollins, A.B.; Department of Brain and Cognitive Sciences, The Clinical Research Center, Massachusetts Institute of Technology, 77 Massachusetts Ave, Cambridge, MA 02139, United States</t>
  </si>
  <si>
    <t>2-s2.0-0027534190</t>
  </si>
  <si>
    <t>19-39</t>
  </si>
  <si>
    <t>Sahin L., Figueiro M.G.</t>
  </si>
  <si>
    <t>23111748900;6603467729;</t>
  </si>
  <si>
    <t>Alerting effects of short-wavelength (blue) and long-wavelength (red) lights in the afternoon</t>
  </si>
  <si>
    <t>116-117</t>
  </si>
  <si>
    <t>10.1016/j.physbeh.2013.03.014</t>
  </si>
  <si>
    <t>https://www.scopus.com/inward/record.uri?eid=2-s2.0-84876335886&amp;doi=10.1016%2fj.physbeh.2013.03.014&amp;partnerID=40&amp;md5=6e2922b7edcf3504f92a40fa185d54b8</t>
  </si>
  <si>
    <t>Sahin, L., Lighting Research Center, Rensselaer Polytechnic Institute, 21 Union Street, Troy, NY 12180, United States; Figueiro, M.G., Lighting Research Center, Rensselaer Polytechnic Institute, 21 Union Street, Troy, NY 12180, United States</t>
  </si>
  <si>
    <t>Light has an acute effect on neuroendocrine responses, performance, and alertness. Most studies to date have linked the alerting effects of light to its ability to suppress melatonin, which is maximally sensitive to short-wavelength light. Recent studies, however, have shown alerting effects of white or narrowband short-wavelength lights during daytime, when melatonin levels are low. While the use of light at night to promote alertness is well understood, it is important to develop an understanding of how light impacts alertness during the daytime, especially during the post-lunch hours. The aim of the current study was to investigate how 48-minute exposures to short-wavelength (blue) light (40lux, 18.9microWatts/cm2 λmax=470nanometers [nm]) or long-wavelength (red) light (40lux, 18.9microWatts/cm2 λmax=630nm) close to the post-lunch dip hours affect electroencephalogram measures in participants with regular sleep schedules. Power in the alpha, alpha theta, and theta ranges was significantly lower (p&amp;lt;0.05) after participants were exposed to red light than after they remained in darkness. Exposure to blue light reduced alpha and alpha theta power compared to darkness, but these differences did not reach statistical significance (p&amp;gt;0.05). The present results extend those performed during the nighttime, and demonstrate that light can be used to increase alertness in the afternoon, close to the post-lunch dip hours. These results also suggest that acute melatonin suppression is not needed to elicit an alerting effect in humans. © 2013 Elsevier Inc.</t>
  </si>
  <si>
    <t>Alertness; Electroencephalogram (EEG); Intrinsically photosensitive retinal ganglion cells; Light; Melatonin; Post-lunch dip; Sleepiness</t>
  </si>
  <si>
    <t>melatonin; adult; alertness; article; blue light; electroencephalogram; female; human; light exposure; male; priority journal; red light; sleep</t>
  </si>
  <si>
    <t>Office of Naval Research</t>
  </si>
  <si>
    <t>The study was sponsored by the Office of Naval Research . LS was funded by the Istanbul Transportation Co . The authors would like to acknowledge Robert Hamner, Andrew Bierman, Mark Rea, Xin Cao, Barbara Plitnick, Dennis Guyon, Nicholas Hanford, Ines Martinovic and Rebekah Mullaney of the Lighting Research Center for their technical and editorial support. Dr. Yosuke Okamoto is also acknowledged for his contributions to the data analyses.</t>
  </si>
  <si>
    <t>2-s2.0-84876335886</t>
  </si>
  <si>
    <t>Unknown (within subjects design but tested over 3 weeks)</t>
  </si>
  <si>
    <t>21 (female median), 20.5 (male median)</t>
  </si>
  <si>
    <t>18-25 (females), 19-28 (males)</t>
  </si>
  <si>
    <t>Ohi K., Takashima M., Nishikawa T., Takahashi K.</t>
  </si>
  <si>
    <t>7006621255;7102781223;57202128728;56164571800;</t>
  </si>
  <si>
    <t>N-methyl-d-aspartate receptor participates in neuronal transmission of photic information through the retinohypothalamic tract</t>
  </si>
  <si>
    <t>10.1159/000125740</t>
  </si>
  <si>
    <t>https://www.scopus.com/inward/record.uri?eid=2-s2.0-0025907918&amp;doi=10.1159%2f000125740&amp;partnerID=40&amp;md5=1fd2893c5aca7f62a188d5c3ab33a65c</t>
  </si>
  <si>
    <t>Division of Mental Disorder Research, National Institute of Neuroscience, National Center of Neurology and Psychiatry, Tokyo, Japan</t>
  </si>
  <si>
    <t>Ohi, K., Division of Mental Disorder Research, National Institute of Neuroscience, National Center of Neurology and Psychiatry, Tokyo, Japan; Takashima, M., Division of Mental Disorder Research, National Institute of Neuroscience, National Center of Neurology and Psychiatry, Tokyo, Japan; Nishikawa, T., Division of Mental Disorder Research, National Institute of Neuroscience, National Center of Neurology and Psychiatry, Tokyo, Japan; Takahashi, K., Division of Mental Disorder Research, National Institute of Neuroscience, National Center of Neurology and Psychiatry, Tokyo, Japan</t>
  </si>
  <si>
    <t>In order to assess the hypothesis that excitatory amino acids (EAA) are involved in the transmission of light information from retina to suprachiasmatic nucleus (SCN) and pineal via the retinohypothalamic tract (RHT), we have determined whether injections of EAA agonist into SCN could mimic the suppressive effects of light pulse on pineal melatonin production, and whether pretreatment with antagonists could block effects of light pulse in the intact rat. Injection of the EAA agonist N-methyl-D-aspartate (NMDA: 1.0 mM; 0.5 µl) into the SCN suppressed plasma melatonin level and pineal N-acetyltransferase activity. The pretreatment with D-aminophosphonovalerate (D-APV: 2.5 or 10 mM; 2.0 µl) or N-[l-(2-thienyl)-cyclohexyl]-piperidine (10 mM; 2.0 µl) which are NMDA type receptor antagonists blocked the suppressive effect of the light pulse (3.0 lx for 2 min), while the pretreatment with neither vehicle nor L-APV (optic isomer APV: 10 mM; 2.0 µl) could block the effect of light. Alpha-D-glutamylamino-methylsulfonate (10 mM; 2.0 µl or 25 mM; 2.0 µl), which is a relative antagonist for non-NMDA type receptor, had no effect, either. These results suggest that EAA is involved in the transmission of light information through RHT and that in rat SCN EAA operates at the NMDA type receptor on the SCN. © 1991 S. Karger AG, Basel.</t>
  </si>
  <si>
    <t>Excitatory amino acid; Melatonin; Retinohypothalamic tract; Suprachiasmatic nucleus; ·Pineal N-acetyltransferase</t>
  </si>
  <si>
    <t>2 amino 5 phosphonovaleric acid; melatonin; n methyl dextro aspartic acid; tenocyclidine; animal experiment; animal tissue; article; controlled study; hypothalamus; intracerebral drug administration; intracerebroventricular drug administration; male; nerve conduction; nonhuman; photosensitivity; priority journal; rat; retina; 2-Amino-5-phosphonovalerate; Animal; Arylamine N-Acetyltransferase; Hypothalamus; Light; Male; Melatonin; N-Methylaspartate; Neurons; Phencyclidine; Pineal Gland; Rats; Rats, Inbred Strains; Receptors, N-Methyl-D-Aspartate; Retina; Support, Non-U.S. Gov't; Suprachiasmatic Nucleus; Synaptic Transmission</t>
  </si>
  <si>
    <t>2 amino 5 phosphonovaleric acid, 76726-92-6; melatonin, 73-31-4; n methyl dextro aspartic acid, 6384-92-5; tenocyclidine, 42084-81-1; 1-(1-(2-thienyl)cyclohexyl)piperidine, 21500-98-1; 2-Amino-5-phosphonovalerate, 76726-92-6; Arylamine N-Acetyltransferase, EC 2.3.1.5; Melatonin, 73-31-4; N-Methylaspartate, 6384-92-5; Phencyclidine, 77-10-1; Receptors, N-Methyl-D-Aspartate</t>
  </si>
  <si>
    <t>sigma, United States; tocris, United Kingdom</t>
  </si>
  <si>
    <t>Takahashi, K.; Division of Mental Disorder Research, National Institute of Neuroscience, National Center of Neurology and Psychiatry, 4-1-1 Ogawahigashi, Tokyo, 187, Japan</t>
  </si>
  <si>
    <t>2-s2.0-0025907918</t>
  </si>
  <si>
    <t>Thomas K.B., Iuvone P.M.</t>
  </si>
  <si>
    <t>7402627242;55667111200;</t>
  </si>
  <si>
    <t>Circadian rhythm of tryptophan hydroxylase activity in chicken retina</t>
  </si>
  <si>
    <t>10.1007/BF00734813</t>
  </si>
  <si>
    <t>https://www.scopus.com/inward/record.uri?eid=2-s2.0-0026040392&amp;doi=10.1007%2fBF00734813&amp;partnerID=40&amp;md5=bb9e83de077e6d4a0fca2cd81cc8094e</t>
  </si>
  <si>
    <t>Department of Pharmacology, Emory University School of Medicine, Atlanta, 30322, Georgia, United States</t>
  </si>
  <si>
    <t>Thomas, K.B., Department of Pharmacology, Emory University School of Medicine, Atlanta, 30322, Georgia, United States; Iuvone, P.M., Department of Pharmacology, Emory University School of Medicine, Atlanta, 30322, Georgia, United States</t>
  </si>
  <si>
    <t>1. Retinal tryptophan hydroxylase activity in chickens (1-4 weeks old and embryos) was estimated by determination of levels of 5-hydroxytryptophan (5HTP) in retinas at defined intervals after inhibition of aromatic L-amino acid decarboxylase with m-hydroxybenzylhydrazine (NSD1015). 2. The relationship of tryptophan hydroxylase activity to photoperiod was explored. In chickens maintained on a 12-hr light:12-hr dark cycle, a diurnal cycle in tryptophan hydroxylase activity was observed. Activity during middark phase was 4.4 times that seen in midlight phase. Cyclic changes in tryptophan hydroxylase activity persisted in constant darkness with a period of approximately 1 day, indicating regulation of the enzyme by a circadian oscillator. The phase of the tryptophan hydroxylase rhythm was found to be determined by the phase of the light/dark cycle. The relationship of the tryptophan hydroxylase rhythm to the light/dark cycle mirrors previously described rhythms of melatonin synthesis and serotonin N-acetyltransferase (NAT) activity in the retina. 3. Light exposure for 1 hr during dark phase suppressed NAT activity by 82%, while tryptophan hydroxylase activity was suppressed by only 30%. 4. Based on the differential responses of retinal NAT activity and tryptophan hydroxylase activity to acute light exposure during dark phase, it was predicted that exposure to light during dark phase would divert serotonin in the retina from melatonin biosynthesis to oxidation by MAO. In support of this, levels of 5-hydroxyindole acetic acid (5HIAA) in retina were found to be elevated approximately two-fold in chickens exposed to 30 min of light during dark phase. In pargyline-treated chickens, 2 hr of light exposure during dark phase was found to increase retinal serotonin levels by 64% over pargyline-treated controls. 5. Cyclic changes in tryptophan hydroxylase activity and NAT activity persisted for 2-3 days in constant light. Tryptophan hydroxylase activity at mid-night gradually decreased on successive days in constant light; on the first day of constant light, tryptophan hydroxylase activity at mid-night was 70% of activity seen during middark phase of the normal light/dark cycle and decreased further on subsequent days. In contrast, on each of 3 days of constant light, NAT activity at mid-night was approximately 15% of normal middark phase activity. 6. Cycloheximide completely inhibited the nocturnal increase in tryptophan hydroxylase activity when given immediately before light offset. The nocturnal increase in NAT activity was inhibited in a similar fashion. 7. Like the development of the NAT rhythm, cyclic changes of tryptophan hydroxylase activity in the retinas of chickens began on or immediately before the day of hatching. 8. The results indicate that retinal tryptophan hydroxylase activity is controlled by a circadian oscillator. The similarity of the circadian rhythm of tryptophan hydroxylase activity in chicken retina to the rhythms of retinal NAT activity and melatonin levels raises the possibility of a common oscillator regulating NAT and tryptophan hydroxylase activities, as well as involvement of tryptophan hydroxylase as a regulatory component in the melatonin synthetic pathway. © 1991 Plenum Publishing Corporation.</t>
  </si>
  <si>
    <t>5-hydroxytryptophan; circadian rhythms; melatonin; retina; serotonin; serotonin N-acetyltransferase; tryptophan hydroxylase</t>
  </si>
  <si>
    <t>tryptophan hydroxylase; animal experiment; animal tissue; article; chicken; circadian rhythm; embryo; newborn; nonhuman; retina; Aging; Analysis of Variance; Animal; Arylamine N-Acetyltransferase; Chick Embryo; Chickens; Circadian Rhythm; Darkness; Dopa Decarboxylase; Hydrazines; Hydroxyindoleacetic Acid; Kinetics; Light; Male; Retina; Serotonin; Support, U.S. Gov't, P.H.S.; Tyrosine 3-Monooxygenase; Animalia; Gallus gallus</t>
  </si>
  <si>
    <t>3-hydroxybenzylhydrazine, 637-33-2; Arylamine N-Acetyltransferase, EC 2.3.1.5; Dopa Decarboxylase, EC 4.1.1.-; Hydrazines; Hydroxyindoleacetic Acid, 54-16-0; Serotonin, 50-67-9; Tyrosine 3-Monooxygenase, EC 1.14.16.2</t>
  </si>
  <si>
    <t>Iuvone, P.M.; Department of Pharmacology, Emory University School of Medicine, Atlanta, 30322, Georgia, United States</t>
  </si>
  <si>
    <t>2-s2.0-0026040392</t>
  </si>
  <si>
    <t>A (chickens)</t>
  </si>
  <si>
    <t>Obayashi K., Saeki K., Iwamoto J., Okamoto N., Tomioka K., Nezu S., Ikada Y., Kurumatani N.</t>
  </si>
  <si>
    <t>54783089500;7202259926;55457350500;10045811400;8832535000;55457684000;36051326600;7003373249;</t>
  </si>
  <si>
    <t>Exposure to light at night, nocturnal urinary melatonin excretion, and obesity/dyslipidemia in the elderly: A cross-sectional analysis of the HEIJO-KYO study</t>
  </si>
  <si>
    <t>10.1210/jc.2012-2874</t>
  </si>
  <si>
    <t>https://www.scopus.com/inward/record.uri?eid=2-s2.0-84872058224&amp;doi=10.1210%2fjc.2012-2874&amp;partnerID=40&amp;md5=b46748d0ba7c481e39ed48fd59b7978a</t>
  </si>
  <si>
    <t>Department of Community Health and Epidemiology, Nara Medical University School of Medicine, 840 Shijocho, Kashiharashi, Nara, 634-8521, Japan; Department of Surgery, Nara Medical University School of Medicine, Nara 634-8521, Japan; Department of Nursing, Tenri Health Care University, Nara 632-0018, Japan</t>
  </si>
  <si>
    <t>Obayashi, K., Department of Community Health and Epidemiology, Nara Medical University School of Medicine, 840 Shijocho, Kashiharashi, Nara, 634-8521, Japan; Saeki, K., Department of Community Health and Epidemiology, Nara Medical University School of Medicine, 840 Shijocho, Kashiharashi, Nara, 634-8521, Japan; Iwamoto, J., Department of Nursing, Tenri Health Care University, Nara 632-0018, Japan; Okamoto, N., Department of Community Health and Epidemiology, Nara Medical University School of Medicine, 840 Shijocho, Kashiharashi, Nara, 634-8521, Japan; Tomioka, K., Department of Community Health and Epidemiology, Nara Medical University School of Medicine, 840 Shijocho, Kashiharashi, Nara, 634-8521, Japan; Nezu, S., Department of Community Health and Epidemiology, Nara Medical University School of Medicine, 840 Shijocho, Kashiharashi, Nara, 634-8521, Japan; Ikada, Y., Department of Surgery, Nara Medical University School of Medicine, Nara 634-8521, Japan; Kurumatani, N., Department of Community Health and Epidemiology, Nara Medical University School of Medicine, 840 Shijocho, Kashiharashi, Nara, 634-8521, Japan</t>
  </si>
  <si>
    <t>Context: Obesity and exposure to light at night (LAN) have increased globally. Although LAN suppresses melatonin secretion and disturbs body mass regulation in experimental settings, its associations with melatonin secretion, obesity, and other metabolic consequences in uncontrolled home settings remain unclear. Objective: The aim of this study was to determine the association of exposure to LAN in an uncontrolled home setting with melatonin secretion, obesity, dyslipidemia, and diabetes. Design and Participants: A cross-sectional study was performed in 528 elderly individuals (mean age, 72.8 yr). Measures: The intensity of LAN in the bedroom was measured at 1-min intervals during two consecutive nights, along with overnight urinary melatonin excretion and metabolic parameters. Results: Compared with the Dim group (average &lt;3 lux; n = 383), the LAN group (average ≥3 lux; n = 145) showed significantly higher body weight (adjusted mean, 58.8 vs. 56.6 kg; P = 0.01), body mass index (23.3 vs. 22.7 kg/m2; P = 0.04), waist circumference (84.9 vs. 82.8 cm; P = 0.01), triglyceride levels (119.7 vs. 99.5 mg/dl; P &lt; 0.01), and low-density lipoprotein cholesterol levels (128.6 vs. 122.2 mg/dl; P = 0.04), and showed significantly lower high-density lipoprotein cholesterol levels (57.4 vs. 61.3 mg/dl; P = 0.02). These associations were independent of numerous potential confounders, including urinary melatonin excretion. Furthermore, LAN exposure is associated with higher odds ratios (ORs) for obesity (body mass index: OR, 1.89; P = 0.02; abdominal: OR, 1.62; P = 0.04) and dyslipidemia (OR, 1.72; P = 0.02) independent of demographic and socioeconomic parameters. In contrast, urinary melatonin excretion and glucose parameters did not show significant differences between the two groups. Conclusions: Exposure to LAN in an uncontrolled home setting is associated with impaired obese and lipid parameters independent of nocturnal urinary melatonin excretion in elderly individuals. Moreover, LAN exposure is associated with higher ORs for obesity and dyslipidemia independent of demographic and socioeconomic parameters. Copyright © 2013 by The Endocrine Society.</t>
  </si>
  <si>
    <t>high density lipoprotein cholesterol; low density lipoprotein cholesterol; melatonin; triacylglycerol; age; aged; article; bedroom; body mass; body weight; cholesterol blood level; controlled study; cross-sectional study; diabetes mellitus; disease association; drinking behavior; dyslipidemia; educational status; female; gender; glucose metabolism; household; human; Japan; light exposure; lipid metabolism; male; night; obesity; priority journal; smoking; social status; triacylglycerol blood level; urinary excretion; waist circumference; Aged; Aged, 80 and over; Case-Control Studies; Circadian Rhythm; Cross-Sectional Studies; Dyslipidemias; Female; Humans; Japan; Light; Male; Melatonin; Obesity; Photoperiod</t>
  </si>
  <si>
    <t>Obayashi, K.; Department of Community Health and Epidemiology, Nara Medical University School of Medicine, 840 Shijocho, Kashiharashi, Nara, 634-8521, Japan; email: obayashi@naramed-u.ac.jp</t>
  </si>
  <si>
    <t>2-s2.0-84872058224</t>
  </si>
  <si>
    <t>Unknown (between subjects design) but post-menopausal</t>
  </si>
  <si>
    <t xml:space="preserve">Recorded medications generally </t>
  </si>
  <si>
    <t>Didn't explicitly mention menstrual cycle/contraceptives, but minimum age for recruitment was 60 so would all have been menopausal</t>
  </si>
  <si>
    <t>Aubé M., Roby J., Kocifaj M.</t>
  </si>
  <si>
    <t>7004490621;7003376938;57189334909;</t>
  </si>
  <si>
    <t>Evaluating Potential Spectral Impacts of Various Artificial Lights on Melatonin Suppression, Photosynthesis, and Star Visibility</t>
  </si>
  <si>
    <t xml:space="preserve"> e67798</t>
  </si>
  <si>
    <t>10.1371/journal.pone.0067798</t>
  </si>
  <si>
    <t>https://www.scopus.com/inward/record.uri?eid=2-s2.0-84879832833&amp;doi=10.1371%2fjournal.pone.0067798&amp;partnerID=40&amp;md5=1a804c81f3fb8d9d95ecd8ee28183f62</t>
  </si>
  <si>
    <t>Département de physique, Cégep de Sherbrooke, Sherbrooke, QC, Canada; Département de chimie, Cégep de Sherbrooke, Sherbrooke, QC, Canada; Astronomical Institute, Slovak Academy of Sciences, Dúbravská 9, Bratislava, Slovakia</t>
  </si>
  <si>
    <t>Aubé, M., Département de physique, Cégep de Sherbrooke, Sherbrooke, QC, Canada; Roby, J., Département de chimie, Cégep de Sherbrooke, Sherbrooke, QC, Canada; Kocifaj, M., Astronomical Institute, Slovak Academy of Sciences, Dúbravská 9, Bratislava, Slovakia</t>
  </si>
  <si>
    <t>Artificial light at night can be harmful to the environment, and interferes with fauna and flora, star visibility, and human health. To estimate the relative impact of a lighting device, its radiant power, angular photometry and detailed spectral power distribution have to be considered. In this paper we focus on the spectral power distribution. While specific spectral characteristics can be considered harmful during the night, they can be considered advantageous during the day. As an example, while blue-rich Metal Halide lamps can be problematic for human health, star visibility and vegetation photosynthesis during the night, they can be highly appropriate during the day for plant growth and light therapy. In this paper we propose three new indices to characterize lamp spectra. These indices have been designed to allow a quick estimation of the potential impact of a lamp spectrum on melatonin suppression, photosynthesis, and star visibility. We used these new indices to compare various lighting technologies objectively. We also considered the transformation of such indices according to the propagation of light into the atmosphere as a function of distance to the observer. Among other results, we found that low pressure sodium, phosphor-converted amber light emitting diodes (LED) and LED 2700 K lamps filtered with the new Ledtech's Equilib filter showed a lower or equivalent potential impact on melatonin suppression and star visibility in comparison to high pressure sodium lamps. Low pressure sodium, LED 5000 K-filtered and LED 2700 K-filtered lamps had a lower impact on photosynthesis than did high pressure sodium lamps. Finally, we propose these indices as new standards for the lighting industry to be used in characterizing their lighting technologies. We hope that their use will favor the design of new environmentally and health-friendly lighting technologies. © 2013 Aubé et al.</t>
  </si>
  <si>
    <t>melatonin; article; dark adaptation; illumination; light; light emitting diode; light scattering; photosynthesis; spectral sensitivity; Humans; Light; Lighting; Melatonin; Photosynthesis; Plant Development</t>
  </si>
  <si>
    <t>melatonin, 73-31-4; Melatonin, JL5DK93RCL</t>
  </si>
  <si>
    <t>Aubé, M.; Département de physique, Cégep de Sherbrooke, Sherbrooke, QC, Canada; email: martin.aube@cegepsherbrooke.qc.ca</t>
  </si>
  <si>
    <t>POLNC</t>
  </si>
  <si>
    <t>2-s2.0-84879832833</t>
  </si>
  <si>
    <t>Light during darkness, melatonin suppression and cancer progression</t>
  </si>
  <si>
    <t>Neuroendocrinology Letters</t>
  </si>
  <si>
    <t>SUPPL. 2</t>
  </si>
  <si>
    <t>https://www.scopus.com/inward/record.uri?eid=2-s2.0-0036332018&amp;partnerID=40&amp;md5=6ff3a245198c42e2954a4ecb5e31a2c5</t>
  </si>
  <si>
    <t>Lab. Exptl. Neuroendocrinol./Oncol., Bassett Research Institute, Cooperstown, NY 13326, United States</t>
  </si>
  <si>
    <t>Blask, D.E., Lab. Exptl. Neuroendocrinol./Oncol., Bassett Research Institute, Cooperstown, NY 13326, United States; Dauchy, R.T., Lab. Exptl. Neuroendocrinol./Oncol., Bassett Research Institute, Cooperstown, NY 13326, United States; Sauer, L.A., Lab. Exptl. Neuroendocrinol./Oncol., Bassett Research Institute, Cooperstown, NY 13326, United States; Krause, J.A., Lab. Exptl. Neuroendocrinol./Oncol., Bassett Research Institute, Cooperstown, NY 13326, United States; Brainard, G.C., Lab. Exptl. Neuroendocrinol./Oncol., Bassett Research Institute, Cooperstown, NY 13326, United States</t>
  </si>
  <si>
    <t>Over the past few years, we have shown that the surge of melatonin in the circulation during darkness represents a potent oncostatic signal to tissue-isolated rat hepatoma 7288CTC, which is an ER+ adenocarcinoma of the liver. This oncostatic effect occurs via a melatonin receptor-mediated suppression of tumor cAMP production that leads to a suppression of the tumor uptake of linoleic acid (LA), an essential fatty acid with substantial oncogenic properties. The ability of LA to promote cancer progression is accomplished by its intracellular metabolism to 13-hydroxyoctadecadienoic acid (13-HODE) which amplifies the activity of the epidermal growth factor receptor/mitogen-activated protein kinase pathway leading to cell proliferation. By blocking tumor LA uptake, melatonin effectively blocks the production of 13-HODE and thus, markedly attenuates tumor growth. A similar effect of melatonin is observed in tissue-isolated, ER+ MCF-7 human breast cancer xenografts and nitrosomethylurea (NMU)-induced rat mammary cancers. When male rats bearing tissue-isolated hepatomas are exposed either to constant bright light (300 lux) or dim light (0.25 lux) during the dark phase of a 12L: 12D photoperiod, the latency to onset was significantly reduced while the growth of tumors was markedly increased over a 4 wk period as compared with control tumors in 12L: 12D-exposed rats. In constant light-and dim light during darkness-exposed rats, melatonin levels were completely suppressed while tumor growth, LA uptake and 13-HODE production were markedly increased. Similar results were obtained in constant bright light-exposed female rats bearing tissue-isolated NMU-induced mammary cancers or MCF-7 human breast cancer xenografts. To date, these studies provide the most definitive experimental evidence that light exposure during darkness increases the risk of cancer progression via elimination of the nocturnal melatonin signal and its suppression of tumor LA uptake and metabolism to 13-HODE.</t>
  </si>
  <si>
    <t>Cancer; Fatty acids; Light during darkness; Melatonin suppression; Pineal gland</t>
  </si>
  <si>
    <t>coriolic acid; cyclic AMP; epidermal growth factor receptor; essential fatty acid; estrogen receptor; linoleic acid; melatonin; melatonin receptor; methylnitrosourea; mitogen activated protein kinase; adenocarcinoma; animal experiment; animal model; antineoplastic activity; article; breast carcinogenesis; cancer growth; cancer inhibition; cancer risk; carcinogenicity; cell proliferation; cell strain MCF 7; controlled study; darkness; evidence based medicine; fatty acid metabolism; fatty acid transport; hormone blood level; hormone inhibition; human; isolation procedure; latent period; light dark cycle; light exposure; liver carcinoma; liver cell carcinoma; nonhuman; photoperiodicity; rat; tumor xenograft; Non-programmatic; Animals; Darkness; Humans; Light; Melatonin; Neoplasms; Photoperiod; Pineal Gland</t>
  </si>
  <si>
    <t>Blask, D.E.; Lab. Exptl. Neuroendocrinol./Oncol., Bassett Research Institute, Cooperstown, NY 13326, United States; email: david.blask@bassett.org</t>
  </si>
  <si>
    <t>0172780X</t>
  </si>
  <si>
    <t>NLETD</t>
  </si>
  <si>
    <t>Neuroendocrinol. Lett.</t>
  </si>
  <si>
    <t>2-s2.0-0036332018</t>
  </si>
  <si>
    <t xml:space="preserve">R </t>
  </si>
  <si>
    <t>Accessed PDF online</t>
  </si>
  <si>
    <t>Dauchy R.T., Sauer L.A., Blask D.E., Vaughan G.M.</t>
  </si>
  <si>
    <t>7004364685;7004486514;7006151595;7102132814;</t>
  </si>
  <si>
    <t>Light Contamination during the Dark Phase in "Photoperiodically Controlled" Animal Rooms: Effect on Tumor Growth and Metabolism in Rats</t>
  </si>
  <si>
    <t>Laboratory Animal Science</t>
  </si>
  <si>
    <t>https://www.scopus.com/inward/record.uri?eid=2-s2.0-0031421835&amp;partnerID=40&amp;md5=a332fdb309e5a1aaef5550343b722b4f</t>
  </si>
  <si>
    <t>Research Institute, Bassett Healthcare, 1 Atwell Road, Cooperstown, NY 13326, United States; U.S. Army Inst. of Surgical Research, Ft. Sam Houston, TX, United States</t>
  </si>
  <si>
    <t>Dauchy, R.T., Research Institute, Bassett Healthcare, 1 Atwell Road, Cooperstown, NY 13326, United States; Sauer, L.A., Research Institute, Bassett Healthcare, 1 Atwell Road, Cooperstown, NY 13326, United States; Blask, D.E., Research Institute, Bassett Healthcare, 1 Atwell Road, Cooperstown, NY 13326, United States; Vaughan, G.M., U.S. Army Inst. of Surgical Research, Ft. Sam Houston, TX, United States</t>
  </si>
  <si>
    <t>Enhanced neoplastic growth and metabolism have been reported in animals maintained in a constant light (24L:0D) environment. Results from this laboratory indicate that tumor growth is directly dependent upon increased ambient blood concentrations of arachidonic and linoleic acids, particularly linoleic acid. Tumor linoleic acid utilization and production if its putative mitogenic metabolite, 13-hydroxyoctadecadienoic acid (13-HODE), are suppressed by the circadian neurohormone melatonin, the production of which is itself regulated by light in all mammals. This study was performed to determine whether minimal light contamination (0.2 lux) in an animal room during an otherwise normal dark phase may disrupt normal circadian production of melatonin and affect tumor growth and metabolism. Animals of groups I (12L:12D), II (12L:12-h light-contaminated dark phase), and III (24L:0D) had plasma total fatty acid (TFA), linoleic acid (LA), and melatonin concentrations measured prior to tumor implantation; groups I and II had daily cycles in plasma TFA and LA values, whereas group III had constant values throughout the day. The integrated mean TFA and LA values for the entire day were similar in all groups. Although group-I animals had a normal nocturnal surge of melatonin (127.0 pg/ml) at 2400 h, the nocturnal amplitude was suppressed in group-II animals (16.0 pg/ml); circadian variation in melatonin concentration was not seen in group-III animals (7.4 pg/ml). At 12 weeks of age, rats had the Morris hepatoma 7288CTC implanted as "tissue-isolated" tumors grown subcutaneously. Latency to onset of palpable tumor mass for groups I, II, and III was 11,9, and 5 days respectively. Tumor growth rates were 0.72 ± 0.09,1.30 ± 0.15, and 1.48 ± 0.17 g/d (mean ± SD, n = 6/group) in groups I, II, and III respectively. Arteriovenous difference measurements for TFA and LA across the tumors were 4.22 ± 0.89 and 0.83 ± 0.18 (group I), 8.26 ± 0.66 and 1.64 ± 0.13 (group II), and 7.10 ± 0.78 and 1.50 ± 0.16 (group III) /min/g, and groups II and III were significantly different from group I (P &lt; 0.05). Tumor TFA and LA contents ere 14.3 ± 1.7 and 1.8 ± 0.3 (group I), 52.9 ± 5.5 and 7.9 ± 0.8 (group II), and 106.0 ± 12.0 and 18.5 ± 2.4 (group III) μg/g and were significantly different from each other (P &lt; 0.001). Production of 13-HODE by the hepatomas in groups I, II, and III was 35.5 ± 6.3, 109.6 ± 10.6, and 196.2 ± 34.9 ng/min/g respectively, values which also were significantly different among groups (P &lt; 0.001). The results indicate that minimal light contamination of only 0.2 lux during an otherwise normal dark phase inhibits host melatonin secretion and increases the rate of tumor growth and lipid uptake and metabolism. These data suggest that great care must be taken to prevent "light-leaks" in animal rooms during the dark phase of a diurnal cycle because such contamination may adversely affect the outcome of tumor growth investigations.</t>
  </si>
  <si>
    <t>animal experiment; animal model; article; circadian rhythm; darkness; light; light dark cycle; male; metabolism; nonhuman; photoperiodicity; rat; tumor growth; Animal Husbandry; Animals; Antithrombins; Dark Adaptation; Fatty Acids; Light; Linoleic Acids; Liver Neoplasms, Experimental; Male; Melatonin; Photoperiod; Rats; Rats, Inbred BUF</t>
  </si>
  <si>
    <t>13-hydroxy-9,11-octadecadienoic acid, 5204-88-6; Antithrombins; Fatty Acids; Linoleic Acids; Melatonin, 73-31-4</t>
  </si>
  <si>
    <t>Dauchy, R.T.; Research Institute, Bassett Healthcare, 1 Atwell Road, Cooperstown, NY 13326, United States</t>
  </si>
  <si>
    <t>LBASA</t>
  </si>
  <si>
    <t>Lab. Anim. Sci.</t>
  </si>
  <si>
    <t>2-s2.0-0031421835</t>
  </si>
  <si>
    <t>Dark J., Zucker I., Wade G.N.</t>
  </si>
  <si>
    <t>7102200009;55188123000;7101890497;</t>
  </si>
  <si>
    <t>Photoperiodic regulation of body mass, food intake, and reproduction in meadow voles</t>
  </si>
  <si>
    <t>R334</t>
  </si>
  <si>
    <t>R338</t>
  </si>
  <si>
    <t>https://www.scopus.com/inward/record.uri?eid=2-s2.0-0020823913&amp;partnerID=40&amp;md5=74492b490680503d15ae4fa190f20af0</t>
  </si>
  <si>
    <t>Dep. Psychol., Univ. California, Berkeley, CA 94720, United States</t>
  </si>
  <si>
    <t>Dark, J., Dep. Psychol., Univ. California, Berkeley, CA 94720, United States; Zucker, I., Dep. Psychol., Univ. California, Berkeley, CA 94720, United States; Wade, G.N., Dep. Psychol., Univ. California, Berkeley, CA 94720, United States</t>
  </si>
  <si>
    <t>Adult male voles were maintained for 10 wk in long or short photoperiods (14 or 10 h of light/day). A third group of animals housed in the long photoperiod was implanted with capsules containing melatonin. Body weight and food intake were measured weekly; various tissues were weighed and analyzed at the time of autopsy. After 10 wk, voles in the short photoperiod weighed 20% less and consumed 30% less food than those housed in the long photoperiod. Total body water and lean body mass were reduced in the short-day animals, although the size of the brown adipose tissue was not affected. White adipose tissue lipoprotein lipase (LPL) activity was markedly reduced in the short-day voles who also manifested gonadal regression and suppression of spermatogenesis. Melatonin mimicked the effects of short photoperiods on LPL activity and on lean body mass; other parameters for melatonin-treated animals were intermediate between those of untreated long- and short-day voles. We hypothesize that winter weight losses experienced by meadow voles in the field are mediated by decreases in the duration of the daily photophase and that the reduction in body mass permits overwintering voles to reduce their energy requirements and the amount of time devoted to foraging. At least part of the seasonal decline in body mass appears due to a decrease in gonadal hormone secretion.</t>
  </si>
  <si>
    <t>lipoprotein lipase; melatonin; lipoprotein lipase; melatonin; animal experiment; body mass; brown adipose tissue; endocrine system; food intake; horse; male genital system; nonhuman; photoperiodicity; season; spermatogenesis; animal; article; body water; body weight; brown adipose tissue; caloric intake; circadian rhythm; darkness; drug effect; feeding behavior; light; male; metabolism; Muridae; physiology; reproduction; season; seminal vesicle; spermatogenesis; testis; Animal; Body Water; Body Weight; Brown Fat; Circadian Rhythm; Darkness; Energy Intake; Feeding Behavior; Light; Lipoprotein Lipase; Male; Melatonin; Microtinae; Reproduction; Seasons; Seminal Vesicles; Spermatogenesis; Support, U.S. Gov't, P.H.S.; Testis</t>
  </si>
  <si>
    <t>lipoprotein lipase, 83137-80-8, 9004-02-8; melatonin, 73-31-4; lipoprotein lipase, 83137-80-8, 9004-02-8; Lipoprotein Lipase, EC 3.1.1.34; Melatonin, 73-31-4</t>
  </si>
  <si>
    <t>2-s2.0-0020823913</t>
  </si>
  <si>
    <t>A (voles)</t>
  </si>
  <si>
    <t>Zhao X., Stafford B.K., Godin A.L., King W.M., Wong K.Y.</t>
  </si>
  <si>
    <t>56020287000;23037116100;56019568100;35464105200;8042985000;</t>
  </si>
  <si>
    <t>Photoresponse diversity among the five types of intrinsically photosensitive retinal ganglion cells</t>
  </si>
  <si>
    <t>10.1113/jphysiol.2013.262782</t>
  </si>
  <si>
    <t>https://www.scopus.com/inward/record.uri?eid=2-s2.0-84897398586&amp;doi=10.1113%2fjphysiol.2013.262782&amp;partnerID=40&amp;md5=f84c046963687d58f0d0070f911f273d</t>
  </si>
  <si>
    <t>Departments of Ophthalmology and Visual Sciences, University of Michigan, Ann Arbor, MI, United States; Molecular, Cellular and Developmental Biology, University of Michigan, Ann Arbor, MI, United States; Otolaryngology, University of Michigan, Ann Arbor, MI, United States</t>
  </si>
  <si>
    <t>Zhao, X., Departments of Ophthalmology and Visual Sciences, University of Michigan, Ann Arbor, MI, United States; Stafford, B.K., Departments of Ophthalmology and Visual Sciences, University of Michigan, Ann Arbor, MI, United States; Godin, A.L., Otolaryngology, University of Michigan, Ann Arbor, MI, United States; King, W.M., Otolaryngology, University of Michigan, Ann Arbor, MI, United States; Wong, K.Y., Departments of Ophthalmology and Visual Sciences, University of Michigan, Ann Arbor, MI, United States, Molecular, Cellular and Developmental Biology, University of Michigan, Ann Arbor, MI, United States</t>
  </si>
  <si>
    <t>Intrinsically photosensitive retinal ganglion cells (ipRGCs) mediate non-image-forming visual responses, including pupillary constriction, circadian photoentrainment and suppression of pineal melatonin secretion. Five morphological types of ipRGCs, M1-M5, have been identified in mice. In order to understand their functions better, we studied the photoresponses of all five cell types, by whole-cell recording from fluorescently labelled ipRGCs visualized using multiphoton microscopy. All ipRGC types generated melanopsin-based ('intrinsic') as well as synaptically driven ('extrinsic') light responses. The intrinsic photoresponses of M1 cells were lower threshold, higher amplitude and faster than those of M2-M5. The peak amplitudes of extrinsic light responses differed among the ipRGC types; however, the responses of all cell types had comparable thresholds, kinetics and waveforms, and all cells received rod input. While all five types exhibited inhibitory amacrine-cell and excitatory bipolar-cell inputs from the 'on' channel, M1 and M3 received additional 'off'-channel inhibition, possibly through their 'off'-sublamina dendrites. The M2-M5 ipRGCs had centre-surround-organized receptive fields, implicating a capacity to detect spatial contrast. In contrast, the receptive fields of M1 cells lacked surround antagonism, which might be caused by the surround of the inhibitory input nullifying the surround of the excitatory input. All ipRGCs responded robustly to a wide range of motion speeds, and M1-M4 cells appeared tuned to different speeds, suggesting that they might analyse the speed of motion. Retrograde labelling revealed that M1-M4 cells project to the superior colliculus, suggesting that the contrast and motion information signalled by these cells could be used by this sensorimotor area to detect novel objects and motion in the visual field. © 2014 The Physiological Society.</t>
  </si>
  <si>
    <t>melanopsin; melatonin; Gnat1 protein, mouse; Gnat2 protein, mouse; green fluorescent protein; guanine nucleotide binding protein alpha subunit; heterotrimeric guanine nucleotide binding protein; transducin; animal experiment; article; cell type; controlled study; dendrite; evoked visual response; female; kinetics; male; mouse; multiphoton microscopy; nonhuman; photosensitivity; priority journal; receptive field; retina amacrine cell; retina ganglion cell; sensorimotor function; superior colliculus; visual field; visual stimulation; waveform; whole cell patch clamp; animal; biosynthesis; classification; contrast sensitivity; deficiency; depth perception; evoked response; genetics; knockout mouse; light; metabolism; movement perception; pattern recognition; photostimulation; phototransduction; radiation response; retina ganglion cell; vision; visual system; Animals; Contrast Sensitivity; Evoked Potentials; Female; Green Fluorescent Proteins; GTP-Binding Protein alpha Subunits; Heterotrimeric GTP-Binding Proteins; Kinetics; Light; Light Signal Transduction; Male; Mice; Mice, Knockout; Microscopy, Fluorescence, Multiphoton; Motion Perception; Pattern Recognition, Visual; Photic Stimulation; Retinal Ganglion Cells; Space Perception; Superior Colliculi; Transducin; Vision, Ocular; Visual Fields; Visual Pathways; Visual Perception</t>
  </si>
  <si>
    <t>melanopsin, 403476-86-8; melatonin, 73-31-4; transducin, 94699-82-8; Gnat1 protein, mouse; Gnat2 protein, mouse; Green Fluorescent Proteins; GTP-Binding Protein alpha Subunits; Heterotrimeric GTP-Binding Proteins; Transducin</t>
  </si>
  <si>
    <t>Wong, K.Y.; Kellogg Eye Center, 1000 Wall Street, Ann Arbor, MI 48105, United States; email: kwoon@umich.edu</t>
  </si>
  <si>
    <t>2-s2.0-84897398586</t>
  </si>
  <si>
    <t>Minneman K.P., Lynch H., Wurtman R.J.</t>
  </si>
  <si>
    <t>7007168306;7201535161;7203087223;</t>
  </si>
  <si>
    <t>Relationship between environmental light intensity and retina-mediated suppression of rat pineal serotonin-n-acetyl-transferase</t>
  </si>
  <si>
    <t>10.1016/0024-3205(74)90180-5</t>
  </si>
  <si>
    <t>https://www.scopus.com/inward/record.uri?eid=2-s2.0-0016330451&amp;doi=10.1016%2f0024-3205%2874%2990180-5&amp;partnerID=40&amp;md5=f7b7749a2fe149b85a960b9436afdcd3</t>
  </si>
  <si>
    <t>Laboratory of Neuroendocrine Regulation Department of Nutrition, Food Science Massachusetts Institute of Technology Cambridge, MA 02139, United States</t>
  </si>
  <si>
    <t>Minneman, K.P., Laboratory of Neuroendocrine Regulation Department of Nutrition, Food Science Massachusetts Institute of Technology Cambridge, MA 02139, United States; Lynch, H., Laboratory of Neuroendocrine Regulation Department of Nutrition, Food Science Massachusetts Institute of Technology Cambridge, MA 02139, United States; Wurtman, R.J., Laboratory of Neuroendocrine Regulation Department of Nutrition, Food Science Massachusetts Institute of Technology Cambridge, MA 02139, United States</t>
  </si>
  <si>
    <t>The dose-response relationship between intensity of ambient lighting and pineal biosynthetic activity was characterized by measuring serotonin-N-acetyl-transferase activity in pineals from rats exposed to strong light for two days, and then to darkness or to various light intensities for three hours. As little as 0.5 μwatts/cm2 caused a greater than 50% suppression of serotonin-N-acetyl-transferase activity; maximum inhibition was obtained with 15 μwatts/cm2. © 1974.</t>
  </si>
  <si>
    <t>serotonin n acetyltransferase; in vitro study; light; pineal body; rat; retina; theoretical study; Acetyltransferases; Animal; Arylamine N-Acetyltransferase; Dose-Response Relationship, Radiation; Lighting; Male; Melatonin; Pineal Gland; Rats; Rats, Inbred Strains; Retina; Time Factors</t>
  </si>
  <si>
    <t>Acetyltransferases, EC 2.3.1.; Arylamine N-Acetyltransferase, EC 2.3.1.5; Melatonin, 73-31-4</t>
  </si>
  <si>
    <t>National Aeronautics and Space Administration
U.S. Public Health Service</t>
  </si>
  <si>
    <t>rats are normally exposed might be expected to vary over a wide range, it is interesting to note that the intensity range within which environmental illumination controls pineal function lies between full moonlight (0 .03-0 .05 uwatts/cm2) and full sunlight (50,000 uwatts/cm2) (16), but closer to the former . This finding suggests that light exposure actually does control melatonin synthesis in this species . Acknowledgements These studies were supported in part by grants from the U .S . Public Health Service and the National Aeronautics and Space Administration . Mr . Robert Rasche of the M.I .T . Center for Space Research kindly assisted with the measurement of light intensity . References ANTON-TAY, Recent Pro . Horm . Res ., 25,</t>
  </si>
  <si>
    <t>Minneman, K.P.; Laboratory of Neuroendocrine Regulation Department of Nutrition, Food Science Massachusetts Institute of Technology Cambridge, MA 02139, United States</t>
  </si>
  <si>
    <t>2-s2.0-0016330451</t>
  </si>
  <si>
    <t>Tarlow E.M., Hau M., Anderson D.J., Wikelski M.</t>
  </si>
  <si>
    <t>6506650854;7003983025;57201694606;7005141241;</t>
  </si>
  <si>
    <t>Diel changes in plasma melatonin and corticosterone concentrations in tropical Nazca boobies (Sula granti) in relation to moon phase and age</t>
  </si>
  <si>
    <t>10.1016/S0016-6480(03)00192-8</t>
  </si>
  <si>
    <t>https://www.scopus.com/inward/record.uri?eid=2-s2.0-0041327798&amp;doi=10.1016%2fS0016-6480%2803%2900192-8&amp;partnerID=40&amp;md5=5063188b3a38d6d92c25db9cc681d8a3</t>
  </si>
  <si>
    <t>Department of Animal Biology, Univ. of IL at Urbana-Champaign, 505 S. Goodwin Ave., Urbana, IL 61820, United States; Dept. of Ecol./Evolutionary Biology, Princeton University, Guyot Hall, Princeton, NJ 08544-1003, United States; Department of Biology, Wake Forest University, Winston-Salem, NC 27109-7325, United States</t>
  </si>
  <si>
    <t>Tarlow, E.M., Department of Animal Biology, Univ. of IL at Urbana-Champaign, 505 S. Goodwin Ave., Urbana, IL 61820, United States; Hau, M., Dept. of Ecol./Evolutionary Biology, Princeton University, Guyot Hall, Princeton, NJ 08544-1003, United States; Anderson, D.J., Department of Biology, Wake Forest University, Winston-Salem, NC 27109-7325, United States; Wikelski, M., Department of Animal Biology, Univ. of IL at Urbana-Champaign, 505 S. Goodwin Ave., Urbana, IL 61820, United States, Dept. of Ecol./Evolutionary Biology, Princeton University, Guyot Hall, Princeton, NJ 08544-1003, United States</t>
  </si>
  <si>
    <t>We investigated the effects of moon phases and age on diel rhythms of plasma melatonin and corticosterone in free-living Nazca boobies (Sula granti) on the Galápagos Islands, Ecuador. Melatonin and corticosterone secretion are regulated by the circadian system and the two hormones play a role in the control of locomotor activity and foraging, which can be influenced by moon phases. These seabirds have a long life span and in many vertebrates circadian function deteriorates with age. The functioning of the circadian system under different environmental conditions and changes related to age are poorly understood and hardly studied in wild birds. Nazca boobies had generally low plasma melatonin concentrations but showed a diel variation with higher concentrations at 00:00 and 16:00h. The diel variations in melatonin concentrations disappeared during full moon, suggesting that natural light levels at night can suppress melatonin secretion in Nazca boobies. Maximal melatonin concentrations tended to decline in older birds (10-19 years). Birds showed a clear diel variation in basal plasma corticosterone with a peak in the early morning, before the active period begins, and low concentrations throughout the day. As with melatonin, there were no diel variations in corticosterone at full moon, which may be due to different activity patterns in response to food availability or changes in the circadian system. While other studies have found a relationship between corticosterone and melatonin, we found no such correlation in Nazca boobies. The lunar cycle appears to affect the hormone titers of Nazca boobies both directly and indirectly. First, melatonin rhythms can be directly affected by the light intensity associated with full moon. Second, prey availability may change foraging patterns and can therefore indirectly alter corticosterone secretion in Nazca boobies. © 2003 Elsevier Science (USA). All rights reserved.</t>
  </si>
  <si>
    <t>Aging; Corticosterone; Diel rhythms; Foraging; Galápagos; Hormones; Light intensity; Lunar phase; Melatonin; Nazca booby; Seabird; Sula granti</t>
  </si>
  <si>
    <t>corticosterone; melatonin; age distribution; article; circadian rhythm; controlled study; corticosterone blood level; female; food availability; foraging; hormone blood level; hormone release; light intensity; male; moon; nonhuman; priority journal; seabird; sex difference; Sula granti</t>
  </si>
  <si>
    <t>corticosterone, 50-22-6; melatonin, 73-31-4</t>
  </si>
  <si>
    <t>National Science Foundation
University of Illinois</t>
  </si>
  <si>
    <t>This work would have been impossible without the field assistance of Jason Schoch. Franz Kümmeth and Peter Kappes also helped with animal handling. We thank the Galápagos National Park Service, the Charles Darwin Research Station, and TAME Airline for enabling this work. This is contribution no. 511 of the Charles-Darwin-Foundation and was supported by the National Science Foundation, the University of Illinois, the Beckman Foundation and Princeton University.</t>
  </si>
  <si>
    <t>Wikelski, M.; Department of Animal Biology, Univ. of IL at Urbana-Champaign, 505 S. Goodwin Ave., Urbana, IL 61820, United States; email: wikelski@princeton.edu</t>
  </si>
  <si>
    <t>2-s2.0-0041327798</t>
  </si>
  <si>
    <t>A (birds)</t>
  </si>
  <si>
    <t>Scheer F.A.J.L., Pirovano C., Van Someren E.J.W., Buijs R.M.</t>
  </si>
  <si>
    <t>6603581864;8617416900;7003676063;7005135406;</t>
  </si>
  <si>
    <t>Environmental light and suprachiasmatic nucleus interact in the regulation of body temperature</t>
  </si>
  <si>
    <t>10.1016/j.neuroscience.2004.12.012</t>
  </si>
  <si>
    <t>https://www.scopus.com/inward/record.uri?eid=2-s2.0-15744405581&amp;doi=10.1016%2fj.neuroscience.2004.12.012&amp;partnerID=40&amp;md5=48b190b8067e2c20b020b8e61ac44de7</t>
  </si>
  <si>
    <t>Dept. Hypothalamic Intgn. Mechanisms, Netherlands Inst. for Brain Research, Amsterdam, Netherlands; Depts. Med. Psychol., Neurol. C., VU University Medical Center, Amsterdam, Netherlands; Division of Sleep Medicine, Harvard Medical School, Brigham and Women's Hospital, 221 Longwood Avenue, Boston, MA 02115, United States</t>
  </si>
  <si>
    <t>Scheer, F.A.J.L., Dept. Hypothalamic Intgn. Mechanisms, Netherlands Inst. for Brain Research, Amsterdam, Netherlands, Division of Sleep Medicine, Harvard Medical School, Brigham and Women's Hospital, 221 Longwood Avenue, Boston, MA 02115, United States; Pirovano, C., Dept. Hypothalamic Intgn. Mechanisms, Netherlands Inst. for Brain Research, Amsterdam, Netherlands; Van Someren, E.J.W., Dept. Hypothalamic Intgn. Mechanisms, Netherlands Inst. for Brain Research, Amsterdam, Netherlands, Depts. Med. Psychol., Neurol. C., VU University Medical Center, Amsterdam, Netherlands; Buijs, R.M., Dept. Hypothalamic Intgn. Mechanisms, Netherlands Inst. for Brain Research, Amsterdam, Netherlands</t>
  </si>
  <si>
    <t>The mammalian biological clock, located in the suprachiasmatic nucleus (SCN), is crucial for circadian rhythms in physiology and behavior. However, equivocal findings have been reported on its role in the circadian regulation of body temperature. The goal of the present studies was to investigate the interaction between the SCN and environmental light in the regulation of body temperature. All recordings were performed by telemetry in free moving male Wistar rats. Firstly, we demonstrated an endogenous circadian rhythm in body temperature independent of locomotor activity. This rhythm was abolished by stereotactic lesioning of the SCN. Secondly, we demonstrated a circadian phase-dependent suppressive effect of light ('negative masking') on body temperature. Light suppressed body temperature more at the end of the subjective night (circadian time [CT] 22) than in the middle (CT 6) and at the end (CT 10) of the subjective day. This circadian-phase dependent suppression was not demonstrated in SCN-lesioned animals. Surprisingly, after half a year of recovery from lesioning of the SCN, light regained its suppressing action on body temperature, resulting in a daily body temperature rhythm only under light-dark conditions. In contrast to body temperature, light could not substantially mimic a daytime inhibitory SCN-output in the regulation of heart rate and locomotor activity. The present results suggest that, after lesioning of the SCN as main relay station for the immediate body temperature-inhibition by light, secondary relay nuclei can fully take over this function of the SCN. These findings provide a possible explanation for the controversy in literature over the question whether the SCN is required for the diurnal rhythm in body temperature. Furthermore, they show that light may have an acute effect on behavior and physiology of the organism via the SCN, which extends beyond the generally acknowledged effect on melatonin secretion. © 2005 Published by Elsevier Ltd on behalf of IBRO.</t>
  </si>
  <si>
    <t>Circadian rhythm; Heart rate; Masking; Metabolism; Thermoregulation; Wistar</t>
  </si>
  <si>
    <t>animal cell; animal experiment; animal tissue; article; brain injury; circadian rhythm; controlled study; environment; light; light dark cycle; male; nonhuman; physiology; priority journal; rat; suprachiasmatic nucleus; telemetry; thermoregulation</t>
  </si>
  <si>
    <t>Servier: NLD 609</t>
  </si>
  <si>
    <t>We thank Henk Stoffels for the figures, Wilma Verweij for revision of the manuscript, and Jeanne Duffy for reading the manuscript. The present study was supported in part by IRIS Servier grant NLD 609.</t>
  </si>
  <si>
    <t>Scheer, F.A.J.L.; Division of Sleep Medicine, Harvard Medical School, Brigham and Women's Hospital, 221 Longwood Avenue, Boston, MA 02115, United States; email: fscheer@rics.bwh.harvard.edu</t>
  </si>
  <si>
    <t>2-s2.0-15744405581</t>
  </si>
  <si>
    <t>Bentley G.E., Demas G.E., Nelson R.J., Ball G.F.</t>
  </si>
  <si>
    <t>56492382900;7004363322;7404561091;7202347342;</t>
  </si>
  <si>
    <t>Melatonin, immunity and cost of reproductive state in male European starlings</t>
  </si>
  <si>
    <t>Proceedings of the Royal Society B: Biological Sciences</t>
  </si>
  <si>
    <t>10.1098/rspb.1998.0418</t>
  </si>
  <si>
    <t>https://www.scopus.com/inward/record.uri?eid=2-s2.0-0032493327&amp;doi=10.1098%2frspb.1998.0418&amp;partnerID=40&amp;md5=84149186440432f9f9f8d26d2ecd4936</t>
  </si>
  <si>
    <t>Department of Psychology, Behavioral Neuroendocrinology Group, The Johns Hopkins University, Baltimore, MD 21218, United States</t>
  </si>
  <si>
    <t>Bentley, G.E., Department of Psychology, Behavioral Neuroendocrinology Group, The Johns Hopkins University, Baltimore, MD 21218, United States; Demas, G.E., Department of Psychology, Behavioral Neuroendocrinology Group, The Johns Hopkins University, Baltimore, MD 21218, United States; Nelson, R.J., Department of Psychology, Behavioral Neuroendocrinology Group, The Johns Hopkins University, Baltimore, MD 21218, United States; Ball, G.F., Department of Psychology, Behavioral Neuroendocrinology Group, The Johns Hopkins University, Baltimore, MD 21218, United States</t>
  </si>
  <si>
    <t>The effects of reproductive condition and exogenous melatonin on immune function were investigated in castrated European starlings, Sturnus vulgaris. Photorefractory and photostimulated starlings exposed to long days were implanted with melatonin or with blank capsules. Photostimulated starlings with blank capsules exhibited reduced splenocyte proliferation in response to the T-cell mitogen, concanavalin A, compared with the other long-day birds. Exogenous melatonin prevented the suppression of immune function by photostimulation. Photorefractory starlings, with or without melatonin implants, exhibited enhanced immune function compared with photostimulated starlings implanted with blanks. This enhancement was not mediated by endogenous melatonin, but appeared to be related to changes in reproductive state. In addition to the traditional costs of reproduction in birds (e.g. raising of young), there may be a cost of the reproductive state of starlings (i.e. whether they are phororefractory or photostimulated). These data are, we believe, the first to indicate a direct effect of reproductive state on immune function that is independent of both photoperiod (i.e. changes in the duration of melatonin secretion) and gonadal steroids.</t>
  </si>
  <si>
    <t>Endocrine-immune interactions; Photoperiod; Photorefractoriness; Seasonal breeding; Splenocyte proliferation</t>
  </si>
  <si>
    <t>concanavalin A; melatonin; mitogenic agent; animal experiment; article; bird; breeding; cell proliferation; controlled study; immunity; light refraction; male; nonhuman; photoperiodicity; priority journal; spleen cell</t>
  </si>
  <si>
    <t>concanavalin A, 11028-71-0; melatonin, 73-31-4</t>
  </si>
  <si>
    <t>Bentley, G.E.; Department of Psychology, Behavioral Neuroendocrinology Group, The Johns Hopkins University, Baltimore, MD 21218, United States; email: bzgeb@ren.psy.jhu.edu</t>
  </si>
  <si>
    <t>Royal Society</t>
  </si>
  <si>
    <t>PRLBA</t>
  </si>
  <si>
    <t>Proc. R. Soc. B Biol. Sci.</t>
  </si>
  <si>
    <t>2-s2.0-0032493327</t>
  </si>
  <si>
    <t>Iuvone P.M., Brown A.D., Haque R., Weller J., Zawilska J.B., Chaurasia S.S., Ma M., Klein D.C.</t>
  </si>
  <si>
    <t>6506425151;55482888000;7004987602;35508815600;7004273575;7004177818;57198921187;7402360691;</t>
  </si>
  <si>
    <t>Retinal melatonin production: Role of proteasomal proteolysis in circadian and photic control of arylalkylamine N-acetyltransferase</t>
  </si>
  <si>
    <t>Investigative Ophthalmology and Visual Science</t>
  </si>
  <si>
    <t>https://www.scopus.com/inward/record.uri?eid=2-s2.0-0036152108&amp;partnerID=40&amp;md5=9e648dcf698d0d73d44007f4944975ac</t>
  </si>
  <si>
    <t>Emory University, Department of Pharmacology, 1510 Clifton Road NE, Atlanta, GA 30322-3090, United States</t>
  </si>
  <si>
    <t>Iuvone, P.M., Emory University, Department of Pharmacology, 1510 Clifton Road NE, Atlanta, GA 30322-3090, United States; Brown, A.D., Emory University, Department of Pharmacology, 1510 Clifton Road NE, Atlanta, GA 30322-3090, United States; Haque, R., Emory University, Department of Pharmacology, 1510 Clifton Road NE, Atlanta, GA 30322-3090, United States; Weller, J., Emory University, Department of Pharmacology, 1510 Clifton Road NE, Atlanta, GA 30322-3090, United States; Zawilska, J.B., Emory University, Department of Pharmacology, 1510 Clifton Road NE, Atlanta, GA 30322-3090, United States; Chaurasia, S.S., Emory University, Department of Pharmacology, 1510 Clifton Road NE, Atlanta, GA 30322-3090, United States; Ma, M., Emory University, Department of Pharmacology, 1510 Clifton Road NE, Atlanta, GA 30322-3090, United States; Klein, D.C., Emory University, Department of Pharmacology, 1510 Clifton Road NE, Atlanta, GA 30322-3090, United States</t>
  </si>
  <si>
    <t>PURPOSE. Dynamic day-night changes in melatonin synthesis are regulated by changes in the activity of serotonin N-acetyl-transferase (arylalkylamine N-acetyltransfe rase [AA-NAT]). Similarly, a light-induced decrease in AA-NAT activity at night rapidly suppresses melatonin synthesis. The purpose of the current study was to test the hypothesis that in vivo changes of AA-NAT activity in chicken retina homogenates parallel changes in AA-NAT protein. This led to examination of the role of proteasomal proteolysis in the regulation of retinal AA-NAT activity and protein levels. METHODS. Chickens, entrained to a 12-hour light-12-hour dark cycle, were assessed under various lighting conditions, in some cases after in vivo intravitreal administration of the protein synthesis inhibitor cycloheximide or lactacystin, an inhibitor of the 20S proteasome. Tissue homogenates were prepared, AA-NAT enzyme activity was measured, and immunoreactive protein was estimated by Western blot using an anti-chicken AA-NAT1-21 serum. RESULTS. The abundance of AA-NAT protein in both the retina and pineal gland exhibited a daily rhythm that was statistically indistinguishable from that of AA-NAT's activity measured in tissue homogenates. Acute exposure to light at night rapidly decreased AA-NAT protein and activity in a parallel fashion. Administration of cycloheximide at night decreased retinal AA-NAT activity in darkness and enhanced the effect of light. The light-evoked suppression of retinal AA-NAT protein and activity was blocked by intravitreal injection of lactacystin which also was found to increase AA-NAT activity, either at night or during the daytime. CONCLUSIONS. AA-NAT activity measured in tissue homogenates reflects the steady state level of enzyme protein. AA-NAT protein in the retina turns over rapidly, reflecting a balance of de novo synthesis and proteasomal proteolysis. The suppressive effects of light at night are due primarily to enhanced AA-NAT proteolysis.</t>
  </si>
  <si>
    <t>acyltransferase; aliphatic amine; cycloheximide; lactacystin; melatonin; serotonin n acetyltransferase; animal experiment; animal tissue; article; chicken; circadian rhythm; controlled study; enzyme activity; immunoreactivity; light exposure; male; nonhuman; photostimulation; pineal body; priority journal; protein degradation; protein synthesis; retina; tissue homogenate; Western blotting; Acetylcysteine; Animals; Arylamine N-Acetyltransferase; Blotting, Western; Chickens; Circadian Rhythm; Cycloheximide; Cysteine Endopeptidases; Cysteine Proteinase Inhibitors; Male; Melatonin; Multienzyme Complexes; Photic Stimulation; Pineal Gland; Proteasome Endopeptidase Complex; Protein Synthesis Inhibitors; Rabbits; Retina</t>
  </si>
  <si>
    <t>Acetylcysteine, 616-91-1; Arylamine N-Acetyltransferase, EC 2.3.1.5; Cycloheximide, 66-81-9; Cysteine Endopeptidases, EC 3.4.22.-; Cysteine Proteinase Inhibitors; lactacystin, 133343-34-7; Melatonin, 73-31-4; Multienzyme Complexes; Proteasome Endopeptidase Complex, EC 3.4.25.1; Protein Synthesis Inhibitors</t>
  </si>
  <si>
    <t>Iuvone, P.M.; Emory University, Department of Pharmacology, 1510 Clifton Road NE, Atlanta, GA 30322-3090, United States; email: miuvone@pharm.emory.edu</t>
  </si>
  <si>
    <t>IOVSD</t>
  </si>
  <si>
    <t>Invest. Ophthalmol. Vis. Sci.</t>
  </si>
  <si>
    <t>2-s2.0-0036152108</t>
  </si>
  <si>
    <t>Laakso M.‐L., Hätönen T., Stenberg D., Alila A., Smith S.</t>
  </si>
  <si>
    <t>7202693190;6602156841;7004342131;6603038377;56120541500;</t>
  </si>
  <si>
    <t>One‐hour exposure to moderate illuminance (500 lux) shifts the human melatonin rhythm</t>
  </si>
  <si>
    <t>10.1111/j.1600-079X.1993.tb00505.x</t>
  </si>
  <si>
    <t>https://www.scopus.com/inward/record.uri?eid=2-s2.0-0027497327&amp;doi=10.1111%2fj.1600-079X.1993.tb00505.x&amp;partnerID=40&amp;md5=6452bf8195bf0df2fa781031f9b63f66</t>
  </si>
  <si>
    <t>Department of Physiology, University of Helsinki, Helsinki, Finland</t>
  </si>
  <si>
    <t>Laakso, M.‐L., Department of Physiology, University of Helsinki, Helsinki, Finland; Hätönen, T., Department of Physiology, University of Helsinki, Helsinki, Finland; Stenberg, D., Department of Physiology, University of Helsinki, Helsinki, Finland; Alila, A., Department of Physiology, University of Helsinki, Helsinki, Finland; Smith, S., Department of Physiology, University of Helsinki, Helsinki, Finland</t>
  </si>
  <si>
    <t>Abstract: Salivary melatonin levels were measured in 12 healthy volunteers in order to determine whether a moderate light intensity, which suppresses the nocturnal rise of melatonin, was able to shift the melatonin rhythm. The samples were collected at 1‐hr intervals under lighting of &lt; 100 lux (experiment 1) or &lt; 10 lux (experiment 2). The control melatonin profiles were determined during the first night. In the second night the subjects were exposed to light of 500 lux for 60 min during the rising phase of melatonin synthesis. The third series of samples was collected during the third night. The mean decrease of melatonin levels by the exposure to light was 56% of the prelight concentrations. The melatonin onset times were delayed significantly (about 30 min) the night after the exposure to light. The melatonin offset times tended to be delayed in experiment 2. The shifts of the melatonin offset correlated positively with the amount of the melatonin suppression. The results suggest that a relatively small and short lasting light‐induced interruption of melatonin synthesis may affect the melatonin rhythm in humans. Copyright © 1993, Wiley Blackwell. All rights reserved</t>
  </si>
  <si>
    <t>circadian rhythms; light; pineal gland</t>
  </si>
  <si>
    <t>melatonin; adult; article; circadian rhythm; clinical article; controlled study; female; human; human experiment; male; normal human; photosensitivity; Adult; Circadian Rhythm; Female; Human; Light; Male; Melatonin; Saliva; Support, Non-U.S. Gov't; Time Factors</t>
  </si>
  <si>
    <t>Laakso, M.‐L.; Department of Physiology, University of Helsinki, PO Box 9, 00014, Finland</t>
  </si>
  <si>
    <t>2-s2.0-0027497327</t>
  </si>
  <si>
    <t>Finland</t>
  </si>
  <si>
    <t>7 (experiment 1), 5 (experiment 2)</t>
  </si>
  <si>
    <t>4 (experiment 1), 1 (experiment 2)</t>
  </si>
  <si>
    <t>Unknown (within subjects design but tested over 4 days)</t>
  </si>
  <si>
    <t>21-37 (experiment 1), 18-19 (experiment 2)</t>
  </si>
  <si>
    <t>Phipps-Nelson J., Redman J.R., Schlangen L.J.M., Rajaratnam S.M.W.</t>
  </si>
  <si>
    <t>8079119000;7102621664;6602823027;35615988800;</t>
  </si>
  <si>
    <t>Blue light exposure reduces objective measures of sleepiness during prolonged nighttime performance testing</t>
  </si>
  <si>
    <t>10.1080/07420520903044364</t>
  </si>
  <si>
    <t>https://www.scopus.com/inward/record.uri?eid=2-s2.0-68649110070&amp;doi=10.1080%2f07420520903044364&amp;partnerID=40&amp;md5=7a679ad4cccb40743769e45453686245</t>
  </si>
  <si>
    <t>School of Psychology, Psychiatry and Psychological Medicine, Monash University, Building 17, Clayton, VIC 3800, Australia; Monash Sleep Network, Monash University, Clayton, VIC, Australia; Philips Lighting B.V., Eindhoven, Netherlands</t>
  </si>
  <si>
    <t>Phipps-Nelson, J., School of Psychology, Psychiatry and Psychological Medicine, Monash University, Building 17, Clayton, VIC 3800, Australia, Monash Sleep Network, Monash University, Clayton, VIC, Australia; Redman, J.R., School of Psychology, Psychiatry and Psychological Medicine, Monash University, Building 17, Clayton, VIC 3800, Australia, Monash Sleep Network, Monash University, Clayton, VIC, Australia; Schlangen, L.J.M., Philips Lighting B.V., Eindhoven, Netherlands; Rajaratnam, S.M.W., School of Psychology, Psychiatry and Psychological Medicine, Monash University, Building 17, Clayton, VIC 3800, Australia, Monash Sleep Network, Monash University, Clayton, VIC, Australia</t>
  </si>
  <si>
    <t>This study examined the effects of nocturnal exposure to dim, narrowband blue light (460 nm, ̃1 lux, 2 μW/cm2), compared to dim broad spectrum (white) ambient light (̃0.2 lux, 0.5 μW/cm2), on subjective and objective indices of sleepiness during prolonged nighttime performance testing. Participants were also exposed to a red light (640 nm, ̃1 lux, 0.7μW/cm2) placebo condition. Outcome measures were driving simulator and psychomotor vigilance task (PVT) performance, subjective sleepiness, salivary melatonin, and electroencephalographic (EEG) activity. The study had a repeated-measures design, with three counterbalanced light conditions and a four-week washout period between each condition. Participants (n = 8) maintained a regular sleep-wake schedule for 14 days prior to the ̃14 h laboratory study, which consisted of habituation to light conditions followed by neurobehavioral performance testing from 21:00 to 08:30 h under modified constant-routine conditions. A neurobehavioral test battery (2.5 h) was presented four times between 21:00 and 08:30 h, with a 30 min break between each. From 23:30 to 05:30 h, participants were exposed to blue or red light, or remained in ambient conditions. Compared to ambient light exposure, blue light exposure suppressed EEG slow wave delta (1.0-4.5 Hz) and theta (4.5-8 Hz) activity and reduced the incidence of slow eye movements. PVT reaction times were significantly faster in the blue light condition, but driving simulator measures, subjective sleepiness, and salivary melatonin levels were not significantly affected by blue light. Red light exposure, as compared to ambient light exposure, reduced the incidence of slow eye movements. The results demonstrate that low-intensity, blue light exposure can promote alertness, as measured by some of the objective indices used in this study, during prolonged nighttime performance testing. Low intensity, blue light exposure has the potential to be applied to situations where it is desirable to increase alertness but not practical or appropriate to use bright light, such as certain occupational settings. Copyright © Informa Healthcare USA, Inc.</t>
  </si>
  <si>
    <t>Blue light; Driving simulator; Electroencephalogram; Melatonin; Performance; Sleep deprivation</t>
  </si>
  <si>
    <t>melatonin; adult; alertness; article; blue light; controlled study; driving ability; electroencephalogram; female; human; human experiment; light exposure; male; night; normal human; saliva level; self report; sleep deprivation; somnolence; task performance; Adult; Electroencephalography; Female; Humans; Light; Male; Melatonin; Monitoring, Ambulatory; Psychomotor Performance; Reaction Time; Research Design; Saliva; Sleep; Sleep Stages; Wakefulness</t>
  </si>
  <si>
    <t>National Health and Medical Research Council: 436758
Monash University
Philips
Takeda Pharmaceuticals North America
Vanda Pharmaceuticals
Philips
ResMed Foundation</t>
  </si>
  <si>
    <t>Submitted December 09, 2008, Returned for revision January 22, 2009, Accepted March 10, 2009 This research was supported in part by research grants from Philips Lighting, Monash University, and National Health and Medical Research Council (#436758). Address correspondence to Shantha M. W. Rajaratnam, School of Psychology, Psychiatry and Psychological Medicine, Monash University, Building 17, Clayton, Victoria, 3800, Australia. Tel.: þ61 3 9905 3934; Fax: þ61 3 9905 3948; E-mail: shantha.rajaratnam@med.monash.edu.au</t>
  </si>
  <si>
    <t>Luc Schlangen is an employee of Philips Lighting. Shantha Rajaratnam has received research funding from Vanda Pharmaceuticals, Takeda Pharmaceuticals North America, Philips Lighting, ResMed Foundation and Respironics Foundation.</t>
  </si>
  <si>
    <t>Rajaratnam, S. M. W.; School of Psychology, Psychiatry and Psychological Medicine, Monash University, Building 17, Clayton, VIC 3800, Australia; email: shantha.rajaratnam@med.monash.edu.au</t>
  </si>
  <si>
    <t>2-s2.0-68649110070</t>
  </si>
  <si>
    <t>Australia, Netherlands</t>
  </si>
  <si>
    <t>Unknown (within subjects but tests over ~6 weeks)</t>
  </si>
  <si>
    <t>6.8 (SD)</t>
  </si>
  <si>
    <t>23-43</t>
  </si>
  <si>
    <t>Lee S.E., Kim S.J., Youn J.-P., Hwang S.Y., Park C.-S., Park Y.S.</t>
  </si>
  <si>
    <t>35210819100;57203137733;8979799700;57206137680;34980069200;56456886100;</t>
  </si>
  <si>
    <t>MicroRNA and gene expression analysis of melatonin-exposed human breast cancer cell lines indicating involvement of the anticancer effect</t>
  </si>
  <si>
    <t>10.1111/j.1600-079X.2011.00896.x</t>
  </si>
  <si>
    <t>https://www.scopus.com/inward/record.uri?eid=2-s2.0-80053188423&amp;doi=10.1111%2fj.1600-079X.2011.00896.x&amp;partnerID=40&amp;md5=9e270eda79fdcd307b72ab9f280f0275</t>
  </si>
  <si>
    <t>Department of Microbiology, School of Medicine, Kyung Hee University, #1 Hoegi-dong, Dongdaemun-gu, Seoul 130-701, South Korea; Department of Biochemistry, Hanyang University, Ansan, Gyeonggi-do, South Korea; Genocheck Co. Ltd., Ansan, Gyeonggi-do, South Korea</t>
  </si>
  <si>
    <t>Lee, S.E., Department of Microbiology, School of Medicine, Kyung Hee University, #1 Hoegi-dong, Dongdaemun-gu, Seoul 130-701, South Korea; Kim, S.J., Department of Biochemistry, Hanyang University, Ansan, Gyeonggi-do, South Korea, Genocheck Co. Ltd., Ansan, Gyeonggi-do, South Korea; Youn, J.-P., Genocheck Co. Ltd., Ansan, Gyeonggi-do, South Korea; Hwang, S.Y., Department of Biochemistry, Hanyang University, Ansan, Gyeonggi-do, South Korea, Genocheck Co. Ltd., Ansan, Gyeonggi-do, South Korea; Park, C.-S., Department of Microbiology, School of Medicine, Kyung Hee University, #1 Hoegi-dong, Dongdaemun-gu, Seoul 130-701, South Korea; Park, Y.S., Department of Microbiology, School of Medicine, Kyung Hee University, #1 Hoegi-dong, Dongdaemun-gu, Seoul 130-701, South Korea</t>
  </si>
  <si>
    <t>MicroRNAs (miRNAs) are small, noncoding RNAs that play a crucial role in regulation of gene expression. Recent studies have shown that miRNAs implicated in initiation and progression of various human cancers, including breast cancer and also analysis of miRNA expression profiles in cancer provide new insights into potential mechanisms of carcinogenesis. Melatonin, N-acetyl-5- methoxytryptamine, is synthesized by the pineal gland in response to the dark/light cycle and has been known to act as a synchronizer of the biological clock. Melatonin has a variety of therapeutic effects, such as immunomodulatory actions, anti-inflammatory effects, and antioxidant actions. Furthermore, melatonin is reported to have an anticancer function including suppression of the metabolism of tumor cells and induction of tumor suppressor genes in cancer cells, including breast cancer cells. In this study, we determined whether miRNAs play a role in regulation of various gene expression responses to melatonin in MCF-7 human breast cancer cells. We examined whole-genome miRNA and mRNA expression and found that 22 miRNAs were differentially expressed in melatonin-treated MCF-7 cells. We further identified a number of mRNAs whose expression level shows a high inverse correlation with miRNA expression. The Gene Ontology (GO) enrichment analysis and pathways analysis were performed for identification of the signaling pathways and biological processes affected by differential expression of miRNA and miRNA-related genes. Our findings suggested that melatonin may modulate miRNA and gene expression as an anticancer mechanism in human breast cancer cells. © 2011 John Wiley &amp; Sons A/S.</t>
  </si>
  <si>
    <t>anticancer effect; breast cancer; gene expression profiling; melatonin; microRNA</t>
  </si>
  <si>
    <t>melatonin; microRNA; antineoplastic activity; article; breast cancer; cancer cell; concentration response; controlled study; gene expression; human; human cell; real time polymerase chain reaction; Base Sequence; Breast Neoplasms; Cell Line, Tumor; DNA Primers; Female; Gene Expression Profiling; Gene Knockdown Techniques; Humans; Melatonin; MicroRNAs; Oligonucleotide Array Sequence Analysis; Real-Time Polymerase Chain Reaction</t>
  </si>
  <si>
    <t>melatonin, 73-31-4; DNA Primers; Melatonin, 73-31-4; MicroRNAs</t>
  </si>
  <si>
    <t>Sigma Aldrich, United States</t>
  </si>
  <si>
    <t>Park, Y.S.; Department of Microbiology, School of Medicine, Kyung Hee University, #1 Hoegi-dong, Dongdaemun-gu, Seoul 130-701, South Korea; email: yongseek@khu.ac.kr</t>
  </si>
  <si>
    <t>2-s2.0-80053188423</t>
  </si>
  <si>
    <t>Burch J.B., Reif J.S., Noonan C.W., Yost M.G.</t>
  </si>
  <si>
    <t>7201814557;7102293315;7005645275;7007013921;</t>
  </si>
  <si>
    <t>Melatonin metabolite levels in workers exposed to 60-Hz magnetic fields: Work in substations and with 3-phase conductors</t>
  </si>
  <si>
    <t>Journal of Occupational and Environmental Medicine</t>
  </si>
  <si>
    <t>10.1097/00043764-200002000-00006</t>
  </si>
  <si>
    <t>https://www.scopus.com/inward/record.uri?eid=2-s2.0-0033964391&amp;doi=10.1097%2f00043764-200002000-00006&amp;partnerID=40&amp;md5=69b19108142dae7401e29562ca2caf21</t>
  </si>
  <si>
    <t>Burch, J.B., Department of Environmental Health, Colorado State University, Fort Collins, CO, United States, Department of Environmental Health, Colorado State University, Fort Collins, CO 80523, United States; Reif, J.S., Department of Environmental Health, Colorado State University, Fort Collins, CO, United States; Noonan, C.W., Department of Environmental Health, Colorado State University, Fort Collins, CO, United States; Yost, M.G., Department of Environmental Health, University of Washington, Seattle, WA, United States</t>
  </si>
  <si>
    <t>Melatonin suppression by 50/60-Hz magnetic fields represents a plausible biological mechanism for explaining increased health risks in workers. Personal exposure to magnetic fields and ambient light, and excretion of the melatonin metabolite 6-hydroxymelatonin sulfate (6-OHMS), were measured over 3 consecutive workdays in electric utility workers. There was a magnetic field-dependent reduction in adjusted mean nocturnal and post-work 6-OHMS levels among men working more than 2 hours per day in substation and 3-phase environments and no effect among those working 2 hours or less. No changes were observed among men working in 1-phase environments. The results suggest that circular or elliptical magnetic field polarization, or another factor linked to substations and 3-phase electricity, is associated with magnetic field induced melatonin suppression in humans.</t>
  </si>
  <si>
    <t>6 hydroxymelatonin o sulfate; melatonin; adult; article; conductor; female; health hazard; human; magnetic field; major clinical study; male; occupational exposure; occupational hazard; urine level; workplace</t>
  </si>
  <si>
    <t>Burch, J.B.; Department of Environmental Health, Colorado State University, Fort Collins, CO 80523, United States; email: jbburch@cvmbs.colostate.edu</t>
  </si>
  <si>
    <t>JOEMF</t>
  </si>
  <si>
    <t>J. Occup. Environ. Med.</t>
  </si>
  <si>
    <t>2-s2.0-0033964391</t>
  </si>
  <si>
    <t>Itoh M.T., Hattori A., Nomura T., Sumi Y., Suzuki T.</t>
  </si>
  <si>
    <t>7404368283;26640296300;57199811651;7102246546;16167812000;</t>
  </si>
  <si>
    <t>Melatonin and arylalkylamine N-acetyltransferase activity in the silkworm, Bombyx mori</t>
  </si>
  <si>
    <t>Molecular and Cellular Endocrinology</t>
  </si>
  <si>
    <t>10.1016/0303-7207(95)03670-3</t>
  </si>
  <si>
    <t>https://www.scopus.com/inward/record.uri?eid=2-s2.0-0028802641&amp;doi=10.1016%2f0303-7207%2895%2903670-3&amp;partnerID=40&amp;md5=21a8549f5d2ddfcad4960d8cdcad3be0</t>
  </si>
  <si>
    <t>Department of Chemistry, St. Marianna University School of Medicine, Sugao, Miyamae-ku, Kawasaki 216, Japan, Japan; Department of Anatomy, St. Marianna University School of Medicine, Sugao, Miyamae-ku, Kawasaki 216, Japan, Japan; Katakura Industries Co., Ltd., Shimo-Okutomi, Sayama, 350-13, Japan</t>
  </si>
  <si>
    <t>Itoh, M.T., Department of Chemistry, St. Marianna University School of Medicine, Sugao, Miyamae-ku, Kawasaki 216, Japan, Japan; Hattori, A., Department of Anatomy, St. Marianna University School of Medicine, Sugao, Miyamae-ku, Kawasaki 216, Japan, Japan; Nomura, T., Katakura Industries Co., Ltd., Shimo-Okutomi, Sayama, 350-13, Japan; Sumi, Y., Department of Chemistry, St. Marianna University School of Medicine, Sugao, Miyamae-ku, Kawasaki 216, Japan, Japan; Suzuki, T., Department of Anatomy, St. Marianna University School of Medicine, Sugao, Miyamae-ku, Kawasaki 216, Japan, Japan</t>
  </si>
  <si>
    <t>Melatonin (N-acetyl-5-methoxytryptamine) was identified in the head and hemolymph of the silkworm, Bombyx mori, using reversed-phase high-performance liquid chromatography coupled with fluorometric detection and radioimmunoassay. In addition, evidence of arylalkylamine (serotonin) N-acetyltransferase (NAT) a key enzyme controlling the synthesis of melatonin in vertebrates, was found in the head of the silkworm. Melatonin levels in the head and hemolymph and the NAT activity in the head were significantly higher during the dark period than during the light period of a 12-h light/12-h dark cycle. The day-night changes persisted in constant darkness but were suppressed by constant light. The results suggest that the synthesis and release of melatonin in the silkworm head occur as a circadian rhythm that is entrained by environmental light/dark cycles, as it is in the pineal gland of vertebrates. Melatonin in the silkworm head may function as a neurochemical mediator of photoperiodic control of developmental events such as molting, eclosion and diapause. © 1995.</t>
  </si>
  <si>
    <t>Bombyx mori; Day-night changes; Insects; Melatonin; N-Acetyltransferase; Silkworm</t>
  </si>
  <si>
    <t>acyltransferase; melatonin; animal tissue; article; circadian rhythm; controlled study; darkness; development; enzyme activity; fluorometry; head; hemolymph; hormone release; hormone synthesis; light; nonhuman; photoperiodicity; pineal body; priority journal; radioimmunoassay; reversed phase high performance liquid chromatography; silkworm; Animal; Arylamine N-Acetyltransferase; Chromatography, High Pressure Liquid; Circadian Rhythm; Head; Hemolymph; Melatonin; Photoperiod; Radioimmunoassay; Silkworms</t>
  </si>
  <si>
    <t>Itoh, M.T.</t>
  </si>
  <si>
    <t>MCEND</t>
  </si>
  <si>
    <t>Mol. Cell. Endocrinol.</t>
  </si>
  <si>
    <t>2-s2.0-0028802641</t>
  </si>
  <si>
    <t>A (silkworm)</t>
  </si>
  <si>
    <t>Stevens R.G., Zhu Y.</t>
  </si>
  <si>
    <t>56788478400;55806952100;</t>
  </si>
  <si>
    <t>Electric light, particularly at night, disrupts human circadian rhythmicity: Is that a problem?</t>
  </si>
  <si>
    <t>Philosophical Transactions of the Royal Society B: Biological Sciences</t>
  </si>
  <si>
    <t>10.1098/rstb.2014.0120</t>
  </si>
  <si>
    <t>https://www.scopus.com/inward/record.uri?eid=2-s2.0-84924870569&amp;doi=10.1098%2frstb.2014.0120&amp;partnerID=40&amp;md5=65500946e0a0a8f60f68bd79ed272b98</t>
  </si>
  <si>
    <t>Department of Community Medicine, University of Connecticut Health Center, Farmington, CT, United States; Department of Environmental Health Sciences, Yale University, New Haven, CT, United States</t>
  </si>
  <si>
    <t>Stevens, R.G., Department of Community Medicine, University of Connecticut Health Center, Farmington, CT, United States; Zhu, Y., Department of Environmental Health Sciences, Yale University, New Haven, CT, United States</t>
  </si>
  <si>
    <t>Over the past 3 billion years, an endogenous circadian rhythmicity has developed in almost all life forms in which daily oscillations in physiology occur. This allows for anticipation of sunrise and sunset. This physiological rhythmicity is kept at precisely 24 h by the daily cycle of sunlight and dark. However, since the introduction of electric lighting, there has been inadequate light during the day inside buildings for a robust resetting of the human endogenous circadian rhythmicity, and too much light at night for a true dark to be detected; this results in circadian disruption and alters sleep/wake cycle, core body temperature, hormone regulation and release, and patterns of gene expression throughout the body. The question is the extent to which circadian disruption compromises human health, and can account for a portion of the modern pandemics of breast and prostate cancers, obesity, diabetes and depression. As societies modernize (i.e. electrify) these conditions increase in prevalence. There are a number of promising leads on putative mechanisms, and epidemiological findings supporting an aetiologic role for electric lighting in disease causation. These include melatonin suppression, circadian gene expression, and connection of circadian rhythmicity to metabolism in part affected by haem iron intake and distribution. © 2015 The Authors. All rights reserved.</t>
  </si>
  <si>
    <t>Breast cancer; Circadian disruption; Circadian genes; Iron; Light at night</t>
  </si>
  <si>
    <t>body temperature; cancer; circadian rhythm; electrical power; endocrine disruptor; epidemiology; gene expression; hormone; physiology; womens health; circadian rhythm signaling protein; melanin; adverse effects; biosynthesis; circadian rhythm; environmental monitoring; gene expression regulation; human; illumination; photoperiodicity; pollution; radiation response; sleep; Circadian Clocks; Circadian Rhythm; Circadian Rhythm Signaling Peptides and Proteins; Environmental Monitoring; Environmental Pollution; Gene Expression Regulation; Humans; Lighting; Melanins; Photoperiod; Sleep</t>
  </si>
  <si>
    <t>melanin, 8049-97-6; Circadian Rhythm Signaling Peptides and Proteins; Melanins</t>
  </si>
  <si>
    <t>Stevens, R.G.; Department of Community Medicine, University of Connecticut Health CenterUnited States; email: bugs@uchc.edu</t>
  </si>
  <si>
    <t>Royal Society of London</t>
  </si>
  <si>
    <t>PTRBA</t>
  </si>
  <si>
    <t>Philos. Trans. R. Soc. B Biol. Sci.</t>
  </si>
  <si>
    <t>2-s2.0-84924870569</t>
  </si>
  <si>
    <t>O (opinion piece)</t>
  </si>
  <si>
    <t>Torres-Farfan C., Richter H.G., Germain A.M., Valenzuela G.J., Campino C., Rojas-García P., Forcelledo M.L., Torrealba F., Serón-Ferré M.</t>
  </si>
  <si>
    <t>6507977747;7401793305;9843300100;7005052109;7003655868;8858456600;6602079533;7003619538;7005458002;</t>
  </si>
  <si>
    <t>Maternal melatonin selectively inhibits cortisol production in the primate fetal adrenal gland</t>
  </si>
  <si>
    <t>10.1113/jphysiol.2003.056465</t>
  </si>
  <si>
    <t>https://www.scopus.com/inward/record.uri?eid=2-s2.0-1242273879&amp;doi=10.1113%2fjphysiol.2003.056465&amp;partnerID=40&amp;md5=0050a85cdbf06f6f5cb581252bc7f604</t>
  </si>
  <si>
    <t>Depto. de Ciencias Fisiologicas, Facultad de Ciencias Biologicas, Pontificia Univ. Catolica de Chile, Casilla 114-D, Chile; Depto. de Obstetricia y Ginecologia, Facultad de Medicina, Pontificia Univ. Catolica de Chile, Casilla 114-D, Chile; Department of Women's Health, Arrowhead Regional Medical Center, Colton, CA 92324, United States; Departamento de Endocrinologia, Facultad de Medicina, Pontificia Univ. Catolica de Chile, Casilla 114-D, Chile</t>
  </si>
  <si>
    <t>Torres-Farfan, C., Depto. de Ciencias Fisiologicas, Facultad de Ciencias Biologicas, Pontificia Univ. Catolica de Chile, Casilla 114-D, Chile; Richter, H.G., Depto. de Ciencias Fisiologicas, Facultad de Ciencias Biologicas, Pontificia Univ. Catolica de Chile, Casilla 114-D, Chile; Germain, A.M., Depto. de Obstetricia y Ginecologia, Facultad de Medicina, Pontificia Univ. Catolica de Chile, Casilla 114-D, Chile; Valenzuela, G.J., Department of Women's Health, Arrowhead Regional Medical Center, Colton, CA 92324, United States; Campino, C., Departamento de Endocrinologia, Facultad de Medicina, Pontificia Univ. Catolica de Chile, Casilla 114-D, Chile; Rojas-García, P., Depto. de Ciencias Fisiologicas, Facultad de Ciencias Biologicas, Pontificia Univ. Catolica de Chile, Casilla 114-D, Chile; Forcelledo, M.L., Depto. de Ciencias Fisiologicas, Facultad de Ciencias Biologicas, Pontificia Univ. Catolica de Chile, Casilla 114-D, Chile; Torrealba, F., Depto. de Ciencias Fisiologicas, Facultad de Ciencias Biologicas, Pontificia Univ. Catolica de Chile, Casilla 114-D, Chile; Serón-Ferré, M., Depto. de Ciencias Fisiologicas, Facultad de Ciencias Biologicas, Pontificia Univ. Catolica de Chile, Casilla 114-D, Chile</t>
  </si>
  <si>
    <t>We tested the hypothesis that in primates, maternal melatonin restrains fetal and newborn adrenal cortisol production. A functional G-protein-coupled MT1 membrane-bound melatonin receptor was detected in 90% gestation capuchin monkey fetal adrenals by (a) 2-[125I] iodomelatonin binding (Kd, 75.7 ± 6.9 pM; Bmax, 2.6 ± 0.4 fmol (mg protein)-1), (b) cDNA identification, and (c) melatonin inhibition of adrenocorticotrophic hormone (ACTH)- and corticotrophin-releasing hormone (CRH)-stimulated cortisol but not of dehydroepiandrosterone sulphate (DHAS) production in vitro. Melatonin also inhibited ACTH-induced 3β-hydroxysteroid dehydrogenase mRNA expression. To assess the physiological relevance of these findings, we next studied the effect of chronic maternal melatonin suppression (induced by exposure to constant light during the last third of gestation) on maternal plasma oestradiol during gestation and on plasma cortisol concentration in the 4- to 6-day-old newborn. Constant light suppressed maternal melatonin without affecting maternal plasma oestradiol concentration, consistent with no effect on fetal DHAS, the precursor of maternal oestradiol. However, newborns from mothers under constant light condition had twice as much plasma cortisol as newborns from mothers maintained under a normal light-dark schedule. Newborns from mothers exposed to chronic constant light and daily melatonin replacement had normal plasma cortisol concentration. Our results support a role of maternal melatonin in fetal and neonatal primate cortisol regulation.</t>
  </si>
  <si>
    <t>2 iodomelatonin; 3(or 17)beta hydroxysteroid dehydrogenase; complementary DNA; corticotropin; corticotropin releasing factor; estradiol; guanine nucleotide binding protein; hydrocortisone; melatonin; melatonin receptor; messenger RNA; prasterone sulfate; 3beta hydroxy delta5 steroid dehydrogenase; maternal melatonin; prasterone sulfate; unclassified drug; adrenal gland; animal cell; animal experiment; animal tissue; article; breeding; controlled study; DNA determination; female; fetus; hormonal regulation; hormone inhibition; hormone synthesis; hydrocortisone blood level; in vitro study; light dark cycle; light exposure; maternal plasma; monkey; newborn; nonhuman; nucleotide sequence; primate; priority journal; protein binding; protein expression; adrenal gland; Article; Cebus; estradiol blood level; hydrocortisone blood level; in vivo study; pregnancy; 3-Hydroxysteroid Dehydrogenases; Adrenal Glands; Adrenocorticotropic Hormone; Animals; Animals, Newborn; Cebus; Corticotropin-Releasing Hormone; Dehydroepiandrosterone Sulfate; Embryonic and Fetal Development; Estradiol; Female; Fetus; Hydrocortisone; Light; Melatonin; Osmolar Concentration; Pregnancy; Pregnancy, Animal; Receptors, Melatonin; Transcription, Genetic</t>
  </si>
  <si>
    <t>GENBANK: AY223540, M38179, NM_000198, NM_153193</t>
  </si>
  <si>
    <t>2 iodomelatonin, 93515-00-5; 3(or 17)beta hydroxysteroid dehydrogenase, 9015-81-0; corticotropin releasing factor, 9015-71-8; corticotropin, 11136-52-0, 9002-60-2, 9061-27-2; estradiol, 50-28-2; hydrocortisone, 50-23-7; melatonin, 73-31-4; prasterone sulfate, 651-48-9; 3beta hydroxy delta5 steroid dehydrogenase, 9044-85-3; corticotropin releasing factor, 9015-71-8, 178359-01-8, 79804-71-0, 86297-72-5, 86784-80-7; 3-Hydroxysteroid Dehydrogenases, EC 1.1.-; Adrenocorticotropic Hormone, 9002-60-2; Corticotropin-Releasing Hormone, 9015-71-8; Dehydroepiandrosterone Sulfate, 651-48-9; Estradiol, 50-28-2; Hydrocortisone, 50-23-7; Melatonin, 73-31-4; Receptors, Melatonin</t>
  </si>
  <si>
    <t>Serón-Ferré, M.; Depto. de Ciencias Fisiologicas, Facultad de Ciencias Biologicas, Pontificia Univ. Catolica de Chile, Casilla 114-D, Chile; email: mseron@genes.bio.puc.cl</t>
  </si>
  <si>
    <t>2-s2.0-1242273879</t>
  </si>
  <si>
    <t>A (monkeys)</t>
  </si>
  <si>
    <t>Morita T., Tokura H.</t>
  </si>
  <si>
    <t>56815211600;7004376299;</t>
  </si>
  <si>
    <t>Effects of lights of different color temperature on the nocturnal changes in core temperature and melatonin in humans.</t>
  </si>
  <si>
    <t>Applied human science : journal of physiological anthropology</t>
  </si>
  <si>
    <t>10.2114/jpa.15.243</t>
  </si>
  <si>
    <t>https://www.scopus.com/inward/record.uri?eid=2-s2.0-0030226994&amp;doi=10.2114%2fjpa.15.243&amp;partnerID=40&amp;md5=e00d83924f6806cc22162b739a991bae</t>
  </si>
  <si>
    <t>Housing Science Division, Comprehensive Housing R&amp;amp;D Institute, Sekisui House, Ltd., Kyoto, Japan</t>
  </si>
  <si>
    <t>Morita, T., Housing Science Division, Comprehensive Housing R&amp;amp;D Institute, Sekisui House, Ltd., Kyoto, Japan; Tokura, H., Housing Science Division, Comprehensive Housing R&amp;amp;D Institute, Sekisui House, Ltd., Kyoto, Japan</t>
  </si>
  <si>
    <t>A variety of types of artificial illumination has recently become available, differing in the quality of illumination and range of color temperature. In our previous studies we found that in subjects with normal color vision the nocturnal fall in core temperature and the increase of urinary melatonin excretion were suppressed by bright blue or green light, but not by bright red or dim lights. The aim of our present study was to examine from the view point of chronobiology whether the lights of different color temperature often used in everyday life may affect core temperature and urinary melatonin secretion differently. Experiments were carried out on five subjects with normal color vision. They were exposed for 5 hr (from 21:00 h to 2:00 h) to two kinds of bright (1000 lx) light of different color temperature (6500 K, 3000 K) with dim (50 lx) light as a control; after exposure they slept in darkness. Our main results were as follows: The light with a high color temperature of 6500 K more strongly suppressed the nocturnal fall of the core temperature and the nocturnal increase of melatonin secretion than the light with a low color temperature of 3000 K. This difference was particularly evident for core temperature during the sleep period following experimental illumination.</t>
  </si>
  <si>
    <t>melatonin; adult; article; body temperature; circadian rhythm; color; color vision; human; light; male; physiology; temperature; urine; Adult; Body Temperature; Circadian Rhythm; Color; Color Perception; Humans; Light; Male; Melatonin; Temperature</t>
  </si>
  <si>
    <t>Morita, T.</t>
  </si>
  <si>
    <t>Appl Human Sci</t>
  </si>
  <si>
    <t>2-s2.0-0030226994</t>
  </si>
  <si>
    <t>0.63 (SD)</t>
  </si>
  <si>
    <t>19-21</t>
  </si>
  <si>
    <t>Hannibal J., Kankipati L., Strang C.E., Peterson B.B., Dacey D., Gamlin P.D.</t>
  </si>
  <si>
    <t>7006477440;36056469700;7004273802;7401664220;7004235816;7004026467;</t>
  </si>
  <si>
    <t>Central projections of intrinsically photosensitive retinal ganglion cells in the macaque monkey</t>
  </si>
  <si>
    <t>Journal of Comparative Neurology</t>
  </si>
  <si>
    <t>10.1002/cne.23555</t>
  </si>
  <si>
    <t>https://www.scopus.com/inward/record.uri?eid=2-s2.0-84898681438&amp;doi=10.1002%2fcne.23555&amp;partnerID=40&amp;md5=5ab18d1eb8b3b3dd422ef42352ab16db</t>
  </si>
  <si>
    <t>Department of Clinical Biochemistry, Bispebjerg Hospital, DK2400, NV, Copenhagen, Denmark; Department of Ophthalmology, University of Alabama at Birmingham, Birmingham, AL, United States; Department of Vision Sciences, University of Alabama at Birmingham, Birmingham, AL, United States; Department of Biological Structure and the National Primate Research Center, University of Washington, Seattle, WA, United States</t>
  </si>
  <si>
    <t>Hannibal, J., Department of Clinical Biochemistry, Bispebjerg Hospital, DK2400, NV, Copenhagen, Denmark; Kankipati, L., Department of Ophthalmology, University of Alabama at Birmingham, Birmingham, AL, United States; Strang, C.E., Department of Vision Sciences, University of Alabama at Birmingham, Birmingham, AL, United States; Peterson, B.B., Department of Biological Structure and the National Primate Research Center, University of Washington, Seattle, WA, United States; Dacey, D., Department of Biological Structure and the National Primate Research Center, University of Washington, Seattle, WA, United States; Gamlin, P.D., Department of Ophthalmology, University of Alabama at Birmingham, Birmingham, AL, United States</t>
  </si>
  <si>
    <t>Circadian rhythms generated by the suprachiasmatic nucleus (SCN) are entrained to the environmental light/dark cycle via intrinsically photosensitive retinal ganglion cells (ipRGCs) expressing the photopigment melanopsin and the neuropeptide pituitary adenylate cyclase-activating polypeptide (PACAP). The ipRGCs regulate other nonimage-forming visual functions such as the pupillary light reflex, masking behavior, and light-induced melatonin suppression. To evaluate whether PACAP-immunoreactive retinal projections are useful as a marker for central projection of ipRGCs in the monkey brain, we characterized the occurrence of PACAP in melanopsin-expressing ipRGCs and in the retinal target areas in the brain visualized by the anterograde tracer cholera toxin subunit B (CtB) in combination with PACAP staining. In the retina, PACAP and melanopsin were found to be costored in 99% of melanopsin-expressing cells characterized as inner and outer stratifying melanopsin RGCs. Two macaque monkeys were anesthetized and received a unilateral intravitreal injection of CtB. Bilateral retinal projections containing colocalized CtB and PACAP immunostaining were identified in the SCN, the lateral geniculate complex including the pregeniculate nucleus, the pretectal olivary nucleus, the nucleus of the optic tract, the brachium of the superior colliculus, and the superior colliculus. In conclusion, PACAP-immunoreactive projections with colocalized CtB represent retinal projections of ipRGCs in the macaque monkey, supporting previous retrograde tracer studies demonstrating that melanopsin-containing retinal projections reach areas in the primate brain involved in both image- and nonimage-forming visual processing. J. Comp. Neurol. 522:2231-2248, 2014. © 2014 Wiley Periodicals, Inc.</t>
  </si>
  <si>
    <t>Circadian rhythms; LGN; Melanopsin; Neurotransmitter; PACAP; PON; RHT; Suprachiasmatic nucleus; VIP</t>
  </si>
  <si>
    <t>cholera toxin B subunit; hypophysis adenylate cyclase activating polypeptide; melanopsin; amino terminal sequence; animal cell; animal tissue; article; carboxy terminal sequence; circadian rhythm; immunohistochemistry; inferior colliculus; Macaca fascicularis; male; nerve projection; nonhuman; olivary nucleus; optic nerve; photosensitivity; pregeniculate nucleus; priority journal; protein expression; retina ganglion cell; rhesus monkey; superior colliculus; suprachiasmatic nucleus</t>
  </si>
  <si>
    <t>hypophysis adenylate cyclase activating polypeptide, 137061-48-4; melanopsin, 403476-86-8</t>
  </si>
  <si>
    <t>National Institutes of Health, NIH: EY06678
National Institutes of Health, NIH: EY09380
National Institutes of Health, NIH: P30 EY03039</t>
  </si>
  <si>
    <t>Hannibal, J.; Department of Clinical Biochemistry, Bispebjerg Hospital, Bispebjerg Bakke 23, DK2400 NV, Copenhagen, Denmark; email: j.hannibal@dadlnet.dk</t>
  </si>
  <si>
    <t>JCNEA</t>
  </si>
  <si>
    <t>J. Comp. Neurol.</t>
  </si>
  <si>
    <t>2-s2.0-84898681438</t>
  </si>
  <si>
    <t>Lucas R.J., Foster R.G.</t>
  </si>
  <si>
    <t>7201704107;7402462300;</t>
  </si>
  <si>
    <t>Neither functional rod photoreceptors nor rod or cone outer segments are required for the photic inhibition of pineal melatonin</t>
  </si>
  <si>
    <t>10.1210/endo.140.4.6672</t>
  </si>
  <si>
    <t>https://www.scopus.com/inward/record.uri?eid=2-s2.0-0033020884&amp;doi=10.1210%2fendo.140.4.6672&amp;partnerID=40&amp;md5=806e64a228ea0f5df9e4e1f556d759ef</t>
  </si>
  <si>
    <t>Department of Biology, Imp. Coll. of Sci. Technol./Med., London SW7 2AZ, United Kingdom; Department of Biology, Sir Alexander Fleming Building, Imp. Coll. of Sci. Technol./Med., Imperial College Road, London SW7 2AZ, United Kingdom</t>
  </si>
  <si>
    <t>Lucas, R.J., Department of Biology, Imp. Coll. of Sci. Technol./Med., London SW7 2AZ, United Kingdom, Department of Biology, Sir Alexander Fleming Building, Imp. Coll. of Sci. Technol./Med., Imperial College Road, London SW7 2AZ, United Kingdom; Foster, R.G., Department of Biology, Imp. Coll. of Sci. Technol./Med., London SW7 2AZ, United Kingdom</t>
  </si>
  <si>
    <t>Pineal melatonin production is rapidly suppressed by light. In mammals, the photoreceptors mediating this response are ocular; however, definitive information regarding their nature and precise location is absent. In an attempt to define these photorecepters, we examined the sensitivity of pineal melatonin production to inhibition by controlled irradiance monochromatic green light (λmax 509 nm) in C3H mice bearing either of two mutations affecting the retina: retinal degeneration (rd), a disruption of rod phototransduction, and retinal degeneration slow (rds), an ablation of photoreceptor outer segments. Diurnal profiles of pineal melatonin content were similar in both mutant genotypes and in wild-type mice; melatonin peaked between 3-5 h before lights on. All three genotypes exhibited irradiance dependent inhibition of pineal melatonin content; 2.6 x 10-2 microwatts/cm2 509 nm light induced complete suppression in all three genotypes, whereas lower irradiances were ineffective in all cases. Bilateral enucleation abolished responses even to 6 microwatts/cm2 509 nm light. These results demonstrate that the process of irradiance detection for pineal melatonin inhibition is buffered against considerable loss of photoreceptive capacity and that neither rod photoreceptors nor rod or cone outer segments are required for mediating this response in mice.</t>
  </si>
  <si>
    <t>melatonin; animal experiment; article; hormonal regulation; hormone synthesis; human; mouse; photostimulation; phototransduction; pineal body; priority journal; retina cone; retina rod</t>
  </si>
  <si>
    <t>Lucas, R.J.; Department of Biology, Sir Alexander Fleming Building, Imperial Coll. of Sci. Technol./Med., Imperial College Road, London SW7 2AZ, United Kingdom; email: r.j.lucas@ic.ac.uk</t>
  </si>
  <si>
    <t>2-s2.0-0033020884</t>
  </si>
  <si>
    <t>Chellappa S.L., Viola A.U., Schmidt C., Bachmann V., Gabel V., Maire M., Reichert C.F., Valomon A., Götz T., Landolt H.-P., Cajochen C.</t>
  </si>
  <si>
    <t>35112750100;7005414779;57199462959;23003529800;55079954200;55079365800;55075275500;55078267800;55004259200;7006647061;7003530216;</t>
  </si>
  <si>
    <t>Human melatonin and alerting response to blue-enriched light depend on a polymorphism in the clock gene PER3</t>
  </si>
  <si>
    <t>E433</t>
  </si>
  <si>
    <t>E437</t>
  </si>
  <si>
    <t>10.1210/jc.2011-2391</t>
  </si>
  <si>
    <t>https://www.scopus.com/inward/record.uri?eid=2-s2.0-84858043635&amp;doi=10.1210%2fjc.2011-2391&amp;partnerID=40&amp;md5=6557145b60be8934ff489f6e627841cf</t>
  </si>
  <si>
    <t>Centre for Chronobiology, Psychiatric Hospital, University of Basel, Wilhelm Kleinstrasse 27, CH-4012 Basel, Switzerland; CAPES Foundation, Ministry of Education of Brazil, CEP 22641-310 Brasilia-DF, Brazil; Institute of Pharmacology and Toxicology, University of Zurich, CH-8032 Zurich, Switzerland</t>
  </si>
  <si>
    <t>Chellappa, S.L., Centre for Chronobiology, Psychiatric Hospital, University of Basel, Wilhelm Kleinstrasse 27, CH-4012 Basel, Switzerland, CAPES Foundation, Ministry of Education of Brazil, CEP 22641-310 Brasilia-DF, Brazil; Viola, A.U., Centre for Chronobiology, Psychiatric Hospital, University of Basel, Wilhelm Kleinstrasse 27, CH-4012 Basel, Switzerland; Schmidt, C., Centre for Chronobiology, Psychiatric Hospital, University of Basel, Wilhelm Kleinstrasse 27, CH-4012 Basel, Switzerland; Bachmann, V., Institute of Pharmacology and Toxicology, University of Zurich, CH-8032 Zurich, Switzerland; Gabel, V., Centre for Chronobiology, Psychiatric Hospital, University of Basel, Wilhelm Kleinstrasse 27, CH-4012 Basel, Switzerland; Maire, M., Centre for Chronobiology, Psychiatric Hospital, University of Basel, Wilhelm Kleinstrasse 27, CH-4012 Basel, Switzerland; Reichert, C.F., Centre for Chronobiology, Psychiatric Hospital, University of Basel, Wilhelm Kleinstrasse 27, CH-4012 Basel, Switzerland; Valomon, A., Centre for Chronobiology, Psychiatric Hospital, University of Basel, Wilhelm Kleinstrasse 27, CH-4012 Basel, Switzerland; Götz, T., Centre for Chronobiology, Psychiatric Hospital, University of Basel, Wilhelm Kleinstrasse 27, CH-4012 Basel, Switzerland; Landolt, H.-P., Institute of Pharmacology and Toxicology, University of Zurich, CH-8032 Zurich, Switzerland; Cajochen, C., Centre for Chronobiology, Psychiatric Hospital, University of Basel, Wilhelm Kleinstrasse 27, CH-4012 Basel, Switzerland</t>
  </si>
  <si>
    <t>Context: Light exposure, particularly at the short-wavelength range, triggers several nonvisual responses in humans. However, the extent to which the melatonin-suppressing and alerting effect of light differs among individuals remains unknown. Objective: Here we investigated whether blue-enriched polychromatic light impacts differentially on melatonin and subjective and objective alertness in healthy participants genotyped for the PERIOD3 (PER3) variable-number, tandem-repeat polymorphism. Design, Setting, and Participants: Eighteen healthy young men homozygous for the PER3 polymorphism (PER3 5/5and PER3 4/4) underwent a balanced crossover design during the winter season, with light exposure to compact fluorescent lamps of 40 lux at 6500 K and at 2500 K during 2 h in the evening. Results: In comparison to light at 2500 K, blue-enriched light at 6500 K induced a significant suppression of the evening rise in endogenous melatonin levels in PER3 5/5 individuals but not in PER3 4/4. Likewise, PER3 5/5 individuals exhibited a more pronounced alerting response to light at 6500 K than PER3 4/4 volunteers. Waking electroencephalographic activity in the theta range (5-7 Hz), a putative correlate of sleepiness, was drastically attenuated during light exposure at 6500 K in PER3 5/5 individuals as compared with PER3 4/4. Conclusions: We provide first evidence that humans homozygous for the PER3 5/5 allele are particularly sensitive to blue-enriched light, as indexed by the suppression of endogenous melatonin and waking theta activity. Light sensitivity in humans may be modulated by a clock gene polymorphism implicated in the sleep-wake regulation. Copyright © 2012 by The Endocrine Society.</t>
  </si>
  <si>
    <t>melatonin; adult; alertness; article; blue light; controlled study; electroencephalography; fluorescent lighting; gene; genetic difference; genetic polymorphism; genotype; hormone inhibition; human; human experiment; light exposure; male; normal human; Per3 gene; photoactivation; priority journal; somnolence; theta rhythm; variable number of tandem repeat; wakefulness; winter; Adult; Alleles; Cross-Over Studies; Female; Genotype; Homozygote; Humans; Light; Male; Melatonin; Minisatellite Repeats; Period Circadian Proteins; Polymorphism, Genetic; Questionnaires; Sleep; Wakefulness</t>
  </si>
  <si>
    <t>melatonin, 73-31-4; Melatonin, 73-31-4; PER3 protein, human; Period Circadian Proteins</t>
  </si>
  <si>
    <t>Cajochen, C.; Centre for Chronobiology, Psychiatric Hospital, University of Basel, Wilhelm Kleinstrasse 27, CH-4012 Basel, Switzerland; email: christian.cajochen@upkbs.ch</t>
  </si>
  <si>
    <t>2-s2.0-84858043635</t>
  </si>
  <si>
    <t>Switzerland, Brazil</t>
  </si>
  <si>
    <t>1.2 </t>
  </si>
  <si>
    <t>Only studied males (female participants were recruited but excluded as genotype subgroups were not comparable)</t>
  </si>
  <si>
    <t>Mendez N., Abarzua-Catalan L., Vilches N., Galdames H.A., Spichiger C., Richter H.G., Valenzuela G.J., Seron-Ferre M., Torres-Farfan C.</t>
  </si>
  <si>
    <t>23478337400;23977660900;46961429800;55337361400;8557546900;7401793305;7005052109;7005458002;6507977747;</t>
  </si>
  <si>
    <t>Timed maternal melatonin treatment reverses circadian disruption of the fetal adrenal clock imposed by exposure to constant light</t>
  </si>
  <si>
    <t xml:space="preserve"> e42713</t>
  </si>
  <si>
    <t>10.1371/journal.pone.0042713</t>
  </si>
  <si>
    <t>https://www.scopus.com/inward/record.uri?eid=2-s2.0-84865060264&amp;doi=10.1371%2fjournal.pone.0042713&amp;partnerID=40&amp;md5=7765eaba8a7540b0b73b22ef2bf258c1</t>
  </si>
  <si>
    <t>Instituto de Anatomía, Histología y Patología, Universidad Austral de Chile, Valdivia, Chile; Programa de Fisiopatología, Instituto de Ciencias Biomédicas (ICBM) Facultad de Medicina, Universidad de Chile, Santiago, Chile; Department of Women's Health, Arrowhead Regional Medical Center, Colton, CA, United States</t>
  </si>
  <si>
    <t>Mendez, N., Instituto de Anatomía, Histología y Patología, Universidad Austral de Chile, Valdivia, Chile; Abarzua-Catalan, L., Instituto de Anatomía, Histología y Patología, Universidad Austral de Chile, Valdivia, Chile; Vilches, N., Programa de Fisiopatología, Instituto de Ciencias Biomédicas (ICBM) Facultad de Medicina, Universidad de Chile, Santiago, Chile; Galdames, H.A., Instituto de Anatomía, Histología y Patología, Universidad Austral de Chile, Valdivia, Chile; Spichiger, C., Instituto de Anatomía, Histología y Patología, Universidad Austral de Chile, Valdivia, Chile; Richter, H.G., Instituto de Anatomía, Histología y Patología, Universidad Austral de Chile, Valdivia, Chile; Valenzuela, G.J., Department of Women's Health, Arrowhead Regional Medical Center, Colton, CA, United States; Seron-Ferre, M., Programa de Fisiopatología, Instituto de Ciencias Biomédicas (ICBM) Facultad de Medicina, Universidad de Chile, Santiago, Chile; Torres-Farfan, C., Instituto de Anatomía, Histología y Patología, Universidad Austral de Chile, Valdivia, Chile</t>
  </si>
  <si>
    <t>Surprisingly, in our modern 24/7 society, there is scant information on the impact of developmental chronodisruption like the one experienced by shift worker pregnant women on fetal and postnatal physiology. There are important differences between the maternal and fetal circadian systems; for instance, the suprachiasmatic nucleus is the master clock in the mother but not in the fetus. Despite this, several tissues/organs display circadian oscillations in the fetus. Our hypothesis is that the maternal plasma melatonin rhythm drives the fetal circadian system, which in turn relies this information to other fetal tissues through corticosterone rhythmic signaling. The present data show that suppression of the maternal plasma melatonin circadian rhythm, secondary to exposure of pregnant rats to constant light along the second half of gestation, had several effects on fetal development. First, it induced intrauterine growth retardation. Second, in the fetal adrenal in vivo it markedly affected the mRNA expression level of clock genes and clock-controlled genes as well as it lowered the content and precluded the rhythm of corticosterone. Third, an altered in vitro fetal adrenal response to ACTH of both, corticosterone production and relative expression of clock genes and steroidogenic genes was observed. All these changes were reversed when the mother received a daily dose of melatonin during the subjective night; supporting a role of melatonin on overall fetal development and pointing to it as a 'time giver' for the fetal adrenal gland. Thus, the present results collectively support that the maternal circadian rhythm of melatonin is a key signal for the generation and/or synchronization of the circadian rhythms in the fetal adrenal gland. In turn, low levels and lack of a circadian rhythm of fetal corticosterone may be responsible of fetal growth restriction; potentially inducing long term effects in the offspring, possibility that warrants further research. © 2012 Mendez et al.</t>
  </si>
  <si>
    <t>corticosterone; early growth response factor 1; melanocortin 2 receptor; melatonin; melatonin 1 receptor; messenger RNA; PER2 protein; protein BMAL1; steroidogenic acute regulatory protein; adrenal gland; animal experiment; animal tissue; article; brain and muscle aryl hydrocarbon receptor nuclear translocator like protein 1 gene; circadian rhythm; controlled study; corticosterone blood level; environmental exposure; female; fetus; fetus development; gene; gene expression; in vitro study; in vivo study; intrauterine growth retardation; light exposure; melanocortin 2 receptor gene; melatonin 1 receptor gene; molecular clock; nonhuman; Period 2 gene; rat; steroidogenesis; steroidogenic acute regulatory protein gene; Adrenal Glands; Adrenocorticotropic Hormone; Animals; ARNTL Transcription Factors; Circadian Clocks; Circadian Rhythm; Corticosterone; Early Growth Response Protein 1; Female; Fetus; Gene Expression Regulation, Developmental; Light; Melatonin; Mothers; Period Circadian Proteins; Phosphoproteins; Pregnancy; Rats; Rats, Sprague-Dawley; Receptors, Melatonin; RNA, Messenger; Time Factors</t>
  </si>
  <si>
    <t>corticosterone, 50-22-6; melatonin, 73-31-4; steroidogenic acute regulatory protein, 168183-61-7; ARNTL Transcription Factors; Adrenocorticotropic Hormone, 9002-60-2; Corticosterone, 50-22-6; Early Growth Response Protein 1; Melatonin, 73-31-4; Per2 protein, rat; Period Circadian Proteins; Phosphoproteins; RNA, Messenger; Receptors, Melatonin; steroidogenic acute regulatory protein</t>
  </si>
  <si>
    <t>Torres-Farfan, C.; Instituto de Anatomía, Histología y Patología, Universidad Austral de Chile, Valdivia, Chile; email: claudia.torres@uach.cl</t>
  </si>
  <si>
    <t>2-s2.0-84865060264</t>
  </si>
  <si>
    <t>Melatonin suppression by static and extremely low frequency electromagnetic fields: Relationship to the reported increased incidence of cancer</t>
  </si>
  <si>
    <t>Reviews on Environmental Health</t>
  </si>
  <si>
    <t>10.1515/REVEH.1994.10.3-4.171</t>
  </si>
  <si>
    <t>https://www.scopus.com/inward/record.uri?eid=2-s2.0-0028596194&amp;doi=10.1515%2fREVEH.1994.10.3-4.171&amp;partnerID=40&amp;md5=e05cb4bd60278196237b83e90a3be491</t>
  </si>
  <si>
    <t>Department of Cellular and Structural Biology, The University of Texas Health Science Center, 7703 Floyd Curl Drive, San Antonio, TX 78284-7762, United States</t>
  </si>
  <si>
    <t>Reiter, R.J., Department of Cellular and Structural Biology, The University of Texas Health Science Center, 7703 Floyd Curl Drive, San Antonio, TX 78284-7762, United States</t>
  </si>
  <si>
    <t>An increased cancer incidence has been reported in individuals living and/or working in an environment in which they are exposed to higher than normal artificial electromagnetic fields. One of the most uniform changes associated with the exposure of animals to either pulsed static geomagnetic fields or to sinusoidal extremely low frequency magnetic fields has been a reduction in high night-time levels of melatonin. Melatonin is a hormone produced especially at night in the pineal gland, a pea-sized organ near the center of the human brain. The high nocturnal production of melatonin leads to elevated blood melatonin levels at night as well. The exposure of humans or animals to light (visible electromagnetic radiation) at night rapidly depresses pineal melatonin production and blood melatonin levels. Likewise, the exposure of animals to various pulsed static and extremely low frequency magnetic fields also reduces melatonin levels. Melatonin is a potent oncostatic agent and it prevents both the initiation and promotion of cancer. Reduction of melatonin, at night, by any means, increases cells’ vulnerability to alteration by carcinogenic agents. Thus, if in fact artificial electromagnetic field exposure increases the incidence of cancer in humans, a plausible mechanism could involve a reduction in melatonin which is the consequence of such exposures. © Freund Publishing House Ltd. 1994</t>
  </si>
  <si>
    <t>carcinogen; hormone; melatonin; brain; cancer; cancer incidence; circadian rhythm; electromagnetic field; environmental exposure; hormone blood level; hormone determination; hormone synthesis; human; light; male; night; nonhuman; occupational exposure; pineal body; review; Animal; Circadian Rhythm; Electromagnetic Fields; Human; Incidence; Melatonin; Neoplasms, Radiation-Induced; Support, Non-U.S. Gov't</t>
  </si>
  <si>
    <t>Maryland State Arts Council
Electric Power Research Institute
Department of Natural Resources</t>
  </si>
  <si>
    <t>Work by the author was supported by the Electric Power Research Institute, Palo Alto, California, and by the Department of Natural Resources, State of Maryland, Annapolis, MD.</t>
  </si>
  <si>
    <t>Reiter, R.J.; Department of Cellular and Structural Biology, The University of Texas Health Science Center, 7703 Floyd Curl Drive, San Antonio, TX 78284-7762, United States</t>
  </si>
  <si>
    <t>Rev. Environ. Health</t>
  </si>
  <si>
    <t>2-s2.0-0028596194</t>
  </si>
  <si>
    <t>Hashimoto S., Nakamura K., Honma S., Tokura H., Honma K.-I.</t>
  </si>
  <si>
    <t>7404437829;55699812800;7102603701;7004376299;7103080395;</t>
  </si>
  <si>
    <t>Melatonin rhythm is not shifted by lights that suppress nocturnal melatonin in humans under entrainment</t>
  </si>
  <si>
    <t>5 39-5</t>
  </si>
  <si>
    <t>R1073</t>
  </si>
  <si>
    <t>R1077</t>
  </si>
  <si>
    <t xml:space="preserve">10.1152/ajpregu.1996.270.5.r1073 </t>
  </si>
  <si>
    <t>https://www.scopus.com/inward/record.uri?eid=2-s2.0-0029995994&amp;partnerID=40&amp;md5=2c8fb6c955ccd9fc7e47cb4b6d724f79</t>
  </si>
  <si>
    <t>Dept. of Physiology, Hokkaido Univ. School of Medicine, Sapporo 060, Japan</t>
  </si>
  <si>
    <t>Hashimoto, S.; Nakamura, K.; Honma, S.; Tokura, H.; Honma, K.-I., Dept. of Physiology, Hokkaido Univ. School of Medicine, Sapporo 060, Japan</t>
  </si>
  <si>
    <t>Effects of a single light exposure on the circadian rhythm in plasma melatonin were examined in young males to obtain the threshold of light intensity for suppressing the nocturnal melatonin level on the one hand and to understand the relationship between the light-induced phase shift of melatonin rhythm and the melatonin suppression on the other hand. Eight subjects spent 3 days in an experimental living facility where light intensity was set below 200 lx and were exposed to light for 3 h in the early morning on the 2nd day. The same procedure was repeated five times in each subject with an interval of at least 3 wk, and one of five light intensities was tested in each trial. As a result, nocturnal melatonin level was not suppressed by light of 200 lx but significantly suppressed by light of intensity ≥500 lx. On the other hand, the circadian melatonin rhythm was not shifted by any light intensity up to 10,000 lx. It is concluded that the threshold of light intensity for suppressing the melatonin level is located between 200 and 500 lx in young Japanese males, and the threshold for phase shifting the circadian melatonin rhythm was much greater than that for suppressing the nocturnal melatonin level in humans under entrained conditions.</t>
  </si>
  <si>
    <t>circadian rhythm; light; phase shift</t>
  </si>
  <si>
    <t>melatonin; adult; article; blood level; circadian rhythm; hormone inhibition; human; human experiment; light exposure; male; normal human; priority journal; rectum temperature; Adult; Body Temperature; Circadian Rhythm; Humans; Light; Male; Melatonin; Periodicity; Rectum; Sleep</t>
  </si>
  <si>
    <t>Honma, K.-I.; Dept. of Physiology, Hokkaido Univ. School of Medicine, Sapporo 060, Japan</t>
  </si>
  <si>
    <t>2-s2.0-0029995994</t>
  </si>
  <si>
    <t>20-26</t>
  </si>
  <si>
    <t>Kezuka H., Aida K., Hanyu I.</t>
  </si>
  <si>
    <t>7003646281;35498027200;7003307466;</t>
  </si>
  <si>
    <t>Melatonin secretion from goldfish pineal gland in organ culture</t>
  </si>
  <si>
    <t>10.1016/0016-6480(89)90073-7</t>
  </si>
  <si>
    <t>https://www.scopus.com/inward/record.uri?eid=2-s2.0-0024712207&amp;doi=10.1016%2f0016-6480%2889%2990073-7&amp;partnerID=40&amp;md5=54d0b682857203c63b787603493b38bd</t>
  </si>
  <si>
    <t>Department of Fisheries, Faculty of Agriculture, the University of Tokyo, Bunkyo, Tokyo, 113, Japan</t>
  </si>
  <si>
    <t>Kezuka, H., Department of Fisheries, Faculty of Agriculture, the University of Tokyo, Bunkyo, Tokyo, 113, Japan; Aida, K., Department of Fisheries, Faculty of Agriculture, the University of Tokyo, Bunkyo, Tokyo, 113, Japan; Hanyu, I., Department of Fisheries, Faculty of Agriculture, the University of Tokyo, Bunkyo, Tokyo, 113, Japan</t>
  </si>
  <si>
    <t>Pineal glands were removed from goldfish reared under 12L-12D at 25° for 2 weeks. These were incubated for 6 days under (1) normal 12L-12D (lights on 0600-1800 hr), (2) reversed 12L-12D (lights on 1800-0600 hr), (3) continuous dark, or (4) continuous light condition at 25°. The incubation medium was changed at 12-hr intervals (0600-1800 and 1800-0600 hr) and secreted melatonin (MLT) was measured by RIA. Under 12L-12D or reversed 12L-12D, MLT secretion was active in the dark phase and was suppressed in the light phase of a given photoperiod. Under a continuous dark condition, a large amount of MLT was secreted into the medium, although the amount gradually decreased. The MLT secretion was more active in the period corresponding to the dark phase of the acclimatory photoperiod than in the period corresponding to the light phase. This pattern in secretion remained for 4 days. Under a continuous light condition, MLT secretion was suppressed, but the secretion was rapidly increased after changing the photoperiod from the light to the dark condition. These findings clearly indicate that MLT secretion in the organ-cultured pineal gland is photosensitive. It is active under dark and inactive under light conditions. The existence of a circadian rhythm in MLT secretion is also suggested. © 1989.</t>
  </si>
  <si>
    <t>melatonin; animal; article; circadian rhythm; darkness; goldfish; light; organ culture; physiology; pineal body; radioimmunoassay; Animal; Circadian Rhythm; Darkness; Goldfish; Light; Melatonin; Organ Culture; Pineal Gland; Radioimmunoassay; Support, Non-U.S. Gov't</t>
  </si>
  <si>
    <t>Ministry of Agriculture, Forestry and Fisheries: BMP-88-m-2-2</t>
  </si>
  <si>
    <t>This study was supported in part by grants-in-aid for scientific research from the Ministry of Education, Science, and Culture of Japan and by a grant-in-aid (Bio Media Program) from the Ministry of Agriculture, Forestry, and Fisheries (BMP-88-m-2-2).</t>
  </si>
  <si>
    <t>Kezuka, H.; Department of Fisheries, Faculty of Agriculture, the University of Tokyo, Bunkyo, Tokyo, 113, Japan</t>
  </si>
  <si>
    <t>2-s2.0-0024712207</t>
  </si>
  <si>
    <t>Owen J., Arendt J.</t>
  </si>
  <si>
    <t>57198696508;7101704924;</t>
  </si>
  <si>
    <t>Melatonin suppression in human subjects by bright and dim light in Antarctica: time and season-dependent effects</t>
  </si>
  <si>
    <t>10.1016/0304-3940(92)90399-R</t>
  </si>
  <si>
    <t>https://www.scopus.com/inward/record.uri?eid=2-s2.0-0026516966&amp;doi=10.1016%2f0304-3940%2892%2990399-R&amp;partnerID=40&amp;md5=ca585b400e010de615d7512f24d8cd42</t>
  </si>
  <si>
    <t>British Antarctic Survey Medical Unit, RGIT Survival Centre, Aberdeen, United Kingdom; School of Biological Sciences, University of Surrey, Guildford, United Kingdom</t>
  </si>
  <si>
    <t>Owen, J., British Antarctic Survey Medical Unit, RGIT Survival Centre, Aberdeen, United Kingdom; Arendt, J., School of Biological Sciences, University of Surrey, Guildford, United Kingdom</t>
  </si>
  <si>
    <t>Full-spectrum light, of sufficiently high intensity, will suppress the secretion of melatonin at night in humans. Individual sensitivity to such suppression is variable, and the factors determining such sensitivity are largely unknown. By analogy with animal work previous short or long-term exposure to different light intensities may be an important determinant. We exploited the Antarctic environment to investigate these possibilities. Groups of healthy men, living on the British Antarctic Survey Base at Halley (75° South) were exposed to dim (range 290-310 lux) and bright (range 2100-2300 lux) light either from 01.00-02.00 h or 05.00-0.600 h, both in winter and in summer. Plasma melatonin concentrations were determined by radioimmunoassay in serial blood samples taken before, during and after light treatment, and in control (darkness) conditions. Light suppression of melatonin was more effective in the latter part of the night in winter and this was particularly well-differentiated for dim light. © 1992.</t>
  </si>
  <si>
    <t>Light; Melatonin; Season</t>
  </si>
  <si>
    <t>adult; article; controlled study; human; human experiment; human tissue; light; male; melatonin blood level; normal human; priority journal; season; Adult; Antarctic Regions; Human; Light; Male; Melatonin; Seasons; Support, Non-U.S. Gov't; Time Factors</t>
  </si>
  <si>
    <t>Wellcome Trust
British Antarctic Survey</t>
  </si>
  <si>
    <t>This work was supported by the British Antarctic Survey and in part by the Wellcome Trust (J.A.). We would like to thank Professor A. Wirz-Justice for a critical reading of this manuscript and for constructive comments and suggestions.</t>
  </si>
  <si>
    <t>Arendt, J.; School of Biological Sciences, University of Surrey, Guildford, United Kingdom</t>
  </si>
  <si>
    <t>2-s2.0-0026516966</t>
  </si>
  <si>
    <t>22-23</t>
  </si>
  <si>
    <t>Adachi A., Nogi T., Ebihara S.</t>
  </si>
  <si>
    <t>7201489074;7004358323;56496474600;</t>
  </si>
  <si>
    <t>Phase-relationship and mutual effects between circadian rhythms of ocular melatonin and dopamine in the pigeon</t>
  </si>
  <si>
    <t>10.1016/S0006-8993(98)00206-6</t>
  </si>
  <si>
    <t>https://www.scopus.com/inward/record.uri?eid=2-s2.0-0032507757&amp;doi=10.1016%2fS0006-8993%2898%2900206-6&amp;partnerID=40&amp;md5=ab56e019fb90866eb08832423aa1112a</t>
  </si>
  <si>
    <t>Department of Animal Physiology, Sch. Agric. Sci., Nagoya Univ., C., Nagoya 464-01, Japan</t>
  </si>
  <si>
    <t>Adachi, A., Department of Animal Physiology, Sch. Agric. Sci., Nagoya Univ., C., Nagoya 464-01, Japan; Nogi, T., Department of Animal Physiology, Sch. Agric. Sci., Nagoya Univ., C., Nagoya 464-01, Japan; Ebihara, S., Department of Animal Physiology, Sch. Agric. Sci., Nagoya Univ., C., Nagoya 464-01, Japan</t>
  </si>
  <si>
    <t>In order to study the mechanisms of ocular circadian rhythms in the pigeon, we measured melatonin and dopamine simultaneously from the eye using in vivo microdialysis. In experiment 1, the phase relationship between circadian rhythms of ocular melatonin and dopamine under light-dark cycles (LD) and continuous dim light (LLdim) was examined. Under LD, melatonin was high during the dark and low during the light. On the other hand dopamine was high during the light and low during the dark. These rhythms with the anti- phase relationship were maintained after the birds were transferred from LD to LLdim. In experiment 2, effects of a single light pulse on melatonin and dopamine rhythms were examined. A light pulse at CT18 rapidly suppressed melatonin release to the daytime level, whereas it rapidly increased dopamine release to the daytime level. The light pulse also affected the phases of melatonin and dopamine rhythms, inducing phase advances of both rhythm without changing the anti-phase relationship before the light pulse. In experiment 3, effects of an intraocular injection of dopamine or melatonin on their circadian rhythms were examined. A dopamine injection during the subjective night suppressed melatonin release and induced a light-pulse type phase shift in both melatonin and dopamine rhythms. On the other hand, a melatonin injection during the subjective day suppressed dopamine release and induced a dark-pulse type phase shift. These results are compatible with either one or two oscillator models, but the interaction between melatonin and dopamine is, in either case considered as an important mechanism regulating ocular circadian rhythms of the pigeon.</t>
  </si>
  <si>
    <t>Circadian rhythm; Dopamine; Melatonin; Microdialysis; Pigeon; Retina</t>
  </si>
  <si>
    <t>dopamine; melatonin; animal cell; animal tissue; article; circadian rhythm; controlled study; dopamine release; intraocular drug administration; light dark cycle; light exposure; neuromodulation; nonhuman; oscillation; phase separation; pigeon; priority journal; protein secretion; Animals; Aqueous Humor; Circadian Rhythm; Columbidae; Dopamine; Melatonin; Microdialysis; Microinjections; Sclera</t>
  </si>
  <si>
    <t>Dopamine, 51-61-6; Melatonin, 73-31-4</t>
  </si>
  <si>
    <t>Fellowships for Young International Scientists</t>
  </si>
  <si>
    <t>We express our thanks to Drs. Oshima (Shionogi) and Hasegawa (Univ. of Houston) for technical and analytical suggestions and to Drs Nakahara (Hamamatsu Univ.) for providing us with a fraction collector and Maeda (Nagoya Univ.) for the generous gift of ARGG. RIA of melatonin was conducted at Radioisotope Research Center of Nagoya University. This study was supported in part by JSPS Research Fellowships for Young Scientists to A.A.</t>
  </si>
  <si>
    <t>Ebihara, S.; Department of Animal Physiology, School of Agricultural Sciences, Nagoya University, Chikusa, Nagoya 464-01, Japan; email: ebihara@nuagr1.agr.nagoya-u.ac.jp</t>
  </si>
  <si>
    <t>2-s2.0-0032507757</t>
  </si>
  <si>
    <t>Ohta M., Kadota C., Konishi H.</t>
  </si>
  <si>
    <t>7402949598;57210765078;7202196062;</t>
  </si>
  <si>
    <t>A role of melatonin in the initial stage of photoperiodism in the Japanese quail.</t>
  </si>
  <si>
    <t>10.1095/biolreprod40.5.935</t>
  </si>
  <si>
    <t>https://www.scopus.com/inward/record.uri?eid=2-s2.0-0024662050&amp;doi=10.1095%2fbiolreprod40.5.935&amp;partnerID=40&amp;md5=d3b7627cee82299d713feb3f6a0d5725</t>
  </si>
  <si>
    <t>Department of Veterinary Physiology, College of Agriculture, University of Osaka Prefecture, Japan</t>
  </si>
  <si>
    <t>Ohta, M., Department of Veterinary Physiology, College of Agriculture, University of Osaka Prefecture, Japan; Kadota, C., Department of Veterinary Physiology, College of Agriculture, University of Osaka Prefecture, Japan; Konishi, H., Department of Veterinary Physiology, College of Agriculture, University of Osaka Prefecture, Japan</t>
  </si>
  <si>
    <t>To estimate whether melatonin is involved in gonadal activity in the male quail, the dynamics of plasma melatonin at an early stage of the photoperiodic response were investigated. Nocturnal levels of melatonin were manipulated by treatment with anti-melatonin (anti-M). By means of 4 additional hours of photic stimulation of the brain (provided by a red light-emitting diode inserted through the back of the head) after the environmental lights (8L:16D, lights-on, 1000 h) were turned off, the elevation of levels of melatonin after lights-off was significantly suppressed on Days 1 and 2 (p less than 0.01); after 5 days of brain-lighting, gonadal growth first became noticeable. However, 4 h of brain-lighting before lights-on elicited no change in levels of melatonin or in gonadal growth. The injections of anti-M just before lights-off (at 1800 h) for the first 3 days caused significant gonadal growth (p less than 0.01), whereas injections at 2200, 0200, or 0600 h were without effect. In addition, 4 h of brain-lighting before lights-on became gonadostimulatory (p less than 0.01) when it was accompanied by the injection of anti-M at 1800 h, but remained without effect when anti-M was injected at 0600 h. These results suggest that melatonin is involved in the initial stage of photoperiodism in birds, and the timing of suppression of the elevation of melatonin levels is critical in gonadal development.</t>
  </si>
  <si>
    <t>melatonin; animal; article; blood; circadian rhythm; Coturnix; growth, development and aging; male; organ size; photostimulation; physiology; quail; testis; Animals; Circadian Rhythm; Coturnix; Male; Melatonin; Organ Size; Photic Stimulation; Quail; Testis</t>
  </si>
  <si>
    <t>Ohta, M.</t>
  </si>
  <si>
    <t>2-s2.0-0024662050</t>
  </si>
  <si>
    <t>Fischer T.W., Scholz G., Knöll B., Hipler U.-C., Eisner P.</t>
  </si>
  <si>
    <t>7402050965;7102137550;7006807938;53869032300;57192297959;</t>
  </si>
  <si>
    <t>Melatonin suppresses reactive oxygen species induced by UV irradiation in leukocytes</t>
  </si>
  <si>
    <t>10.1111/j.1600-079X.2004.00142.x</t>
  </si>
  <si>
    <t>https://www.scopus.com/inward/record.uri?eid=2-s2.0-4344643883&amp;doi=10.1111%2fj.1600-079X.2004.00142.x&amp;partnerID=40&amp;md5=d5a0fccdac6b7cba729399a25ac327f4</t>
  </si>
  <si>
    <t>Dept. of Dermatology and Allergology, Friedrich-Schiller-University Jena, Jena, Germany; Department of Pathology, Univ. of TN Health Science Center, Memphis, TN, United States; Dept. of Dermatology and Allergology, Friedrich-Schiller-University Jena, Erfurter Straße 35, D-07740 Jena, Germany</t>
  </si>
  <si>
    <t>Fischer, T.W., Dept. of Dermatology and Allergology, Friedrich-Schiller-University Jena, Jena, Germany, Department of Pathology, Univ. of TN Health Science Center, Memphis, TN, United States, Dept. of Dermatology and Allergology, Friedrich-Schiller-University Jena, Erfurter Straße 35, D-07740 Jena, Germany; Scholz, G., Dept. of Dermatology and Allergology, Friedrich-Schiller-University Jena, Jena, Germany; Knöll, B., Dept. of Dermatology and Allergology, Friedrich-Schiller-University Jena, Jena, Germany; Hipler, U.-C., Dept. of Dermatology and Allergology, Friedrich-Schiller-University Jena, Jena, Germany; Eisner, P., Dept. of Dermatology and Allergology, Friedrich-Schiller-University Jena, Jena, Germany</t>
  </si>
  <si>
    <t>An investigation of the antioxidative UV protective effect of melatonin was performed in an in vitro irradiation model with leukocytes. Leukocytes were isolated from EDTA-treated whole blood and taken up in phosphate-buffered saline (PBS). Five of 10 aliquots were incubated with 2 mmol/L melatonin and 5 with PBS as a control. The samples were irradiated by UV light (280-360 nm, max: 310 nm) at doses between 75 and 300 mJ/cm2 or left unirradiated. Radical formation was measured using the chemiluminescence technique. Staining with trypan blue was performed to assess cell viability. Melatonin significantly suppressed radical formation in cell solutions irradiated from 75 to 300 mJ/cm2 (P ≤ 0.001). Controls showed an increase of reactive oxygen species (ROS) formation as a sign of oxidative stress when irradiated with increasing UV doses and a maximum ROS formation under 300 mJ/cm2 UV light. The cytotoxicity of UV light was reduced by melatonin up to a UV dose of 1.5 J/cm2. Leukocytes were suitable cells for the evaluation of the efficacy of melatonin as a radical scavenger under UV light. The results confirm that the clinically observed UV protective effects of melatonin may be at least partially based on its radical scavenging properties.</t>
  </si>
  <si>
    <t>Leukocytes; Melatonin; Radical scavenger; Reactive oxygen species; UV light</t>
  </si>
  <si>
    <t>edetic acid; melatonin; reactive oxygen metabolite; sodium chloride; trypan blue; antioxidant activity; article; cell protection; cell viability; chemoluminescence; controlled study; cytotoxicity; human; human cell; in vitro study; leukocyte; normal human; oxidative stress; peroxidation; phototoxicity; radiation dose; skin protection; ultraviolet irradiation; ultraviolet spectroscopy; Antioxidants; Humans; Interleukin-3; Leukocytes; Melatonin; Reactive Oxygen Species; Ultraviolet Rays</t>
  </si>
  <si>
    <t>edetic acid, 150-43-6, 60-00-4; melatonin, 73-31-4; sodium chloride, 7647-14-5; trypan blue, 72-57-1; Antioxidants; Interleukin-3; Melatonin, 73-31-4; Reactive Oxygen Species</t>
  </si>
  <si>
    <t>Helsinn, Switzerland</t>
  </si>
  <si>
    <t>Fischer, T.W.; Dept. of Dermatology and Allergology, Friedrich-Schiller-University Jena, Erfurter Straße 35, D-07740 Jena, Germany; email: tobias.fischer@derma.uni-jena.de</t>
  </si>
  <si>
    <t>2-s2.0-4344643883</t>
  </si>
  <si>
    <t>O (in vitro model)</t>
  </si>
  <si>
    <t>Graham C., Cook M.R., Gerkovich M.M., Sastre A.</t>
  </si>
  <si>
    <t>55915656400;7403191303;6603766797;7101867520;</t>
  </si>
  <si>
    <t>Examination of the melatonin hypothesis in women exposed at night to EMF or bright light</t>
  </si>
  <si>
    <t>Environmental Health Perspectives</t>
  </si>
  <si>
    <t>10.1289/ehp.01109501</t>
  </si>
  <si>
    <t>https://www.scopus.com/inward/record.uri?eid=2-s2.0-0035325288&amp;doi=10.1289%2fehp.01109501&amp;partnerID=40&amp;md5=28a1eecc93e11020019ac9c0fb76acdb</t>
  </si>
  <si>
    <t>Graham, C., Midwest Research Institute, Kansas City, MO, United States, Midwest Research Institute, 425 Volker Boulevard, Kansas City, MO 64110, United States; Cook, M.R., Midwest Research Institute, Kansas City, MO, United States; Gerkovich, M.M., Midwest Research Institute, Kansas City, MO, United States; Sastre, A., Midwest Research Institute, Kansas City, MO, United States</t>
  </si>
  <si>
    <t>It has been hypothesized that the increased incidence of breast cancer in industrial societies is related to greater exposure to power-frequency electric and magnetic fields (EMF) and/or the presence of high levels of light at night (LAN). EMF and LAN are said to reduce circulating levels of the hormone melatonin which, in turn, allows estrogen levels to rise and stimulate the turnover of breast epithelial stem cells and increase the risk for malignant transformation. Three laboratory-based studies, in which a total of 53 healthy young women were exposed at night to EMF or to LAN under controlled exposure conditions, were performed to determine whether such exposures reduce melatonin and are associated with further alterations in estrogen. All-night exposure to industrial-strength magnetic fields (60 Hz, 28.3 μT) had no effect on the blood levels of melatonin or estradiol. In contrast, nocturnal melatonin levels were profoundly suppressed, and the time of peak concentration was significantly delayed in women exposed to LAN, regardless of whether they were in the follicular or luteal phase of the menstrual cycle. These changes, however, were not associated with alterations in point-for-point matching measures of estradiol. Women who chronically secrete high or low amounts of melatonin each night (area-under-curve range: 86-1,296 pg/mL) also did not differ in their blood levels of estradiol. Taken together, these results are consistent with a growing body of evidence which generally suggests that environmental EMF exposure has little or no effect on the parameters measured in this report.</t>
  </si>
  <si>
    <t>Breast cancer; Electromagnetic fields; Estrogen levels; Light at night; Melatonin; Neuroendocrine; Reproductive hormones; Women's health</t>
  </si>
  <si>
    <t>estradiol; estrogen; hormone; melatonin; adult; article; breast cancer; breast epithelium; brightness; cancer incidence; cancer risk; circadian rhythm; concentration (parameters); controlled study; electromagnetic field; electromagnetic radiation; environmental exposure; epithelium cell; female; follicular phase; hormone blood level; hormone determination; human; human cell; hypothesis; industrial area; industrialization; laboratory test; light exposure; luteal phase; major clinical study; malignant transformation; menstrual cycle; night; priority journal; risk assessment; stem cell; toxicity testing</t>
  </si>
  <si>
    <t>estradiol, 50-28-2; melatonin, 73-31-4</t>
  </si>
  <si>
    <t>Graham, C.; Midwest Research Institute, 425 Volker Boulevard, Kansas City, MO 64110, United States; email: cgraham@mriresearch.org</t>
  </si>
  <si>
    <t>Public Health Services, US Dept of Health and Human Services</t>
  </si>
  <si>
    <t>EVHPA</t>
  </si>
  <si>
    <t>Environ. Health Perspect.</t>
  </si>
  <si>
    <t>2-s2.0-0035325288</t>
  </si>
  <si>
    <t>22 (study 1), 15 (study 2), 16 (study 3)</t>
  </si>
  <si>
    <t>Yes- participants tested within the same 6-day window of menstrual cycle for each of the two sessions everyone completed, 1 month apart (study 1) or each participant completed both sessions within this 6-day window in the same month (study 2)</t>
  </si>
  <si>
    <t>Days 3–8 after the onset of menstruation (follicular phase- studies 1 and 2), day 3-8 (follicular phase) OR days 18-23 (luteal phase) after onset of menstruation (study 3)
between days 3 and 8 of each individual’s
menstrual cycle, rather than 1 month apart as
in the earlier study</t>
  </si>
  <si>
    <t>Yes- participants taking no medication, particularly hormonal birth control. Must have regular and predictable menstrual cycles</t>
  </si>
  <si>
    <t>24 (study 1), 20 (study 2), 22 (study 3)</t>
  </si>
  <si>
    <t>19-35 (study 1), 18-24 (study 2), 19-26 (study 3)</t>
  </si>
  <si>
    <t>Burgess H.J., Sletten T., Savic N., Gilbert S.S., Dawson D.</t>
  </si>
  <si>
    <t>35619659300;17339795800;56723814100;7202266372;7402379938;</t>
  </si>
  <si>
    <t>Effects of bright light and melatonin on sleep propensity, temperature, and cardiac activity at night</t>
  </si>
  <si>
    <t xml:space="preserve">10.1152/jappl.2001.91.3.1214  </t>
  </si>
  <si>
    <t>https://www.scopus.com/inward/record.uri?eid=2-s2.0-0034862250&amp;partnerID=40&amp;md5=94f2fec7f787e098f2a3314aee969c5f</t>
  </si>
  <si>
    <t>Centre for Sleep Research, University of South Australia, Woodville, SA 5011, Australia; Biological Rhythms Research Laboratory, Rush-Presbyterian-St. Luke's-Medical Center, 1645 W. Jackson Blvd, Chicago, IL 60612, United States</t>
  </si>
  <si>
    <t>Burgess, H.J., Centre for Sleep Research, University of South Australia, Woodville, SA 5011, Australia, Biological Rhythms Research Laboratory, Rush-Presbyterian-St. Luke's-Medical Center, 1645 W. Jackson Blvd, Chicago, IL 60612, United States; Sletten, T., Centre for Sleep Research, University of South Australia, Woodville, SA 5011, Australia; Savic, N., Centre for Sleep Research, University of South Australia, Woodville, SA 5011, Australia; Gilbert, S.S., Centre for Sleep Research, University of South Australia, Woodville, SA 5011, Australia; Dawson, D., Centre for Sleep Research, University of South Australia, Woodville, SA 5011, Australia</t>
  </si>
  <si>
    <t>Melatonin increases sleepiness, decreases core temperature, and increases peripheral temperature in humans. Melatonin may produce these effects by activating peripheral receptors or altering autonomic activity. The latter hypothesis was investigated in 16 supine subjects. Three conditions were created by using bright light and exogenous melatonin: normal endogenous, suppressed, and pharmacological melatonin levels. Data during wakefulness from 1.5 h before to 2.5 h after each subject's estimated melatonin onset (wake time + 14 h) were analyzed. Respiratory sinus arrhythmia (cardiac parasympathetic activity) and preejection period (cardiac sympathetic activity) did not vary among conditions. Pharmacological melatonin levels significantly decreased systolic blood pressure [5.75 ± 1.65 (SE) mmHg] but did not significantly change heart rate. Suppressed melatonin significantly increased rectal temperature (0.27 ± 0.06°C), decreased foot temperature (1.98 ± 0.70°C), and increased sleep onset latency (5.53 ± 1.87 min). Thus melatonin does not significantly alter cardiac autonomic activity and instead may bind to peripheral receptors in the vasculature and heart. Furthermore, increases in cardiac parasympathetic activity before normal nighttime sleep cannot be attributed to the concomitant increase in endogenous melatonin.</t>
  </si>
  <si>
    <t>Heart rate variability; Respiratory; Sympathetic</t>
  </si>
  <si>
    <t>melatonin; placebo; adult; article; autonomic nervous system function; body temperature; circadian rhythm; diastolic blood pressure; female; heart rate; hormone release; human; human experiment; light; male; night sleep; normal human; priority journal; sleep; sleep stage; sympathetic tone; systolic blood pressure; Adult; Anticonvulsants; Arrhythmia, Sinus; Blood Pressure; Body Temperature; Circadian Rhythm; Female; Heart Rate; Humans; Lighting; Male; Melatonin; Respiration; Saliva; Sleep; Sympathetic Nervous System</t>
  </si>
  <si>
    <t>Anticonvulsants; Melatonin, 73-31-4</t>
  </si>
  <si>
    <t>Sigma Aldrich</t>
  </si>
  <si>
    <t>Burgess, H.J.; Biological Rhythms Res. Laboratory, Rush-Presbyt.-St Luke's-Med. Ctr., 1645 W. Jackson Blvd, Chicago, IL 60612, United States; email: hburgess@rush.edu</t>
  </si>
  <si>
    <t>2-s2.0-0034862250</t>
  </si>
  <si>
    <t>Australia, USA</t>
  </si>
  <si>
    <t>Yes?- 'The menstrual phase of the female subjects during the study was randomly distributed'</t>
  </si>
  <si>
    <t>Randomly distributed</t>
  </si>
  <si>
    <t>No? All women but one taking an oral contraceptive</t>
  </si>
  <si>
    <t>Ying S.-W., Zhang D.-X., Rusak B.</t>
  </si>
  <si>
    <t>36787271600;10539903600;7006106608;</t>
  </si>
  <si>
    <t>Effects of serotonin agonists and melatonin on photic responses of hamster intergeniculate leaflet neurons</t>
  </si>
  <si>
    <t>10.1016/0006-8993(93)90931-C</t>
  </si>
  <si>
    <t>https://www.scopus.com/inward/record.uri?eid=2-s2.0-0027372708&amp;doi=10.1016%2f0006-8993%2893%2990931-C&amp;partnerID=40&amp;md5=47ff092961e41d3e40620251ddb8361c</t>
  </si>
  <si>
    <t>Department of Psychology, Dalhousie University, Life Science Centre, Halifax, NS B3H 4J1, Canada</t>
  </si>
  <si>
    <t>Ying, S.-W., Department of Psychology, Dalhousie University, Life Science Centre, Halifax, NS B3H 4J1, Canada; Zhang, D.-X., Department of Psychology, Dalhousie University, Life Science Centre, Halifax, NS B3H 4J1, Canada; Rusak, B., Department of Psychology, Dalhousie University, Life Science Centre, Halifax, NS B3H 4J1, Canada</t>
  </si>
  <si>
    <t>Retinal input to the suprachiasmatic nuclei (SCN) and the intergeniculate leaflet (IGL) is involved in photic entrainment of mammalian circadian rhythms. The activating effects of light on firing rates of IGL cells may be regulated by serotonin (5-HT), since the IGL receives a dense serotonergic input from the midbrain raphe. We investigated the effects of 5-HT agonists and melatonin (a derivative of 5-HT) on single-unit discharges of light-sensitive cells in the hamster IGL area, using a microiontophoretic technique. 5-HT and a 5-HT1A-selective agonist, 8-OH-DPAT, potently suppressed both spontaneous and light-induced activity of IGL cells in a dose-related manner. This suppression was unchanged or potentiated by concurrently applied Mg2+, suggesting a direct action. Furthermore, the suppressive effects of both agonists were antagonized by a nonselective 5-HT antagonist, metergoline, and a 5-HT1A-directed antagonist, pindobind-5-HT1A. However, other putative 5-HT1A antagonists were weak (propranolol) or ineffective (pindolol and spiperone) in blocking the effects of 8-OH-DPAT. Neither of two 5-HT2 antagonists tested was able to block the effects of 5-HT. Melatonin generally mimicked the effects of 5-HT agonists on IGL cells, but these effects were not attenuated by 5-HT antagonists. The results indicate that both 5-HT and melatonin exert inhibitory effects on spontaneous activity and photic responses of cells in the hamster IGL, and that these effects are mediated via a 5-HT1A-like receptor and a melatonin receptor, respectively. © 1993.</t>
  </si>
  <si>
    <t>5-HT receptor; Entrainment; Hamster; Intergeniculate leaflet; Melatonin; Microiontophoresis; Photic response; Serotonin</t>
  </si>
  <si>
    <t>2 dipropylamino 8 hydroxytetralin; magnesium; melatonin; melatonin receptor; metergoline; pindobind 5 ht 1a; pindolol; propranolol; serotonin; serotonin 1a receptor; serotonin agonist; spiperone; unclassified drug; animal experiment; article; controlled study; dose response; geniculate nucleus; hamster; male; nonhuman; photostimulation; priority journal; single unit activity; Action Potentials; Animal; Circadian Rhythm; Geniculate Bodies; Hamsters; Male; Melatonin; Mesocricetus; Neurons; Photic Stimulation; Serotonin Agonists; Serotonin Antagonists; Support, Non-U.S. Gov't; Support, U.S. Gov't, Non-P.H.S.</t>
  </si>
  <si>
    <t>Melatonin, 73-31-4; Serotonin Agonists; Serotonin Antagonists</t>
  </si>
  <si>
    <t>farmitalia carlo erba; rbi; sigma</t>
  </si>
  <si>
    <t>Natural Sciences and Engineering Research Council of Canada: A0305
Medical Research Council Canada, MRC: MA8929
90-104</t>
  </si>
  <si>
    <t>Acknowledgements. We are grateful to D. Goguen and H. Grant for excellent technical assistance and to Farmitalia for the gift of meter-goline. This work was supported by US AFOSR Contract 90-104 and grants from NSERC (A0305) and MRC (MA8929) of Canada.</t>
  </si>
  <si>
    <t>Ying, S.-W.; Department of Psychology, Dalhousie University, Life Science Centre, Halifax, NS B3H 4J1, Canada</t>
  </si>
  <si>
    <t>2-s2.0-0027372708</t>
  </si>
  <si>
    <t>Ivanova T.N., Iuvone P.M.</t>
  </si>
  <si>
    <t>7202116898;55667111200;</t>
  </si>
  <si>
    <t>Circadian rhythm and photic control of cAMP level in chick retinal cell cultures: A mechanism for coupling the circadian oscillator to the melatonin-synthesizing enzyme, arylalkylamine N-acetyltransferase, in photoreceptor cells</t>
  </si>
  <si>
    <t>10.1016/j.brainres.2003.08.003</t>
  </si>
  <si>
    <t>https://www.scopus.com/inward/record.uri?eid=2-s2.0-0142090730&amp;doi=10.1016%2fj.brainres.2003.08.003&amp;partnerID=40&amp;md5=23bc55d466120e520e416f048ed08b55</t>
  </si>
  <si>
    <t>Department of Pharmacology, Emory University School of Medicine, Atlanta, GA, United States; Department of Ophthalmology, Emory University School of Medicine, Atlanta, GA, United States; Department of Pharmacology, Emory University School of Medicine, 1510 Clifton Road, Atlanta, GA 30322, United States; Department of Cell Biology, Emory University, Atlanta, GA 30322, United States</t>
  </si>
  <si>
    <t>Ivanova, T.N., Department of Pharmacology, Emory University School of Medicine, Atlanta, GA, United States, Department of Cell Biology, Emory University, Atlanta, GA 30322, United States; Iuvone, P.M., Department of Pharmacology, Emory University School of Medicine, Atlanta, GA, United States, Department of Ophthalmology, Emory University School of Medicine, Atlanta, GA, United States, Department of Pharmacology, Emory University School of Medicine, 1510 Clifton Road, Atlanta, GA 30322, United States</t>
  </si>
  <si>
    <t>Arylalkylamine N-acetyltransferase (AANAT) is the penultimate and key regulatory enzyme in the melatonin biosynthetic pathway. In chicken retina in vivo, AANAT is expressed in a circadian fashion, primarily in photoreceptor cells. AANAT activity is high at night in darkness, low during the daytime, and suppressed by light exposure at night. In the present study, we investigated the circadian and photic regulation of adenosine 3′,5′- monophosphate (cAMP) in cultured retinal cells entrained to a daily-light-dark (LD) cycle, as well as the role of Ca2+ and cAMP in the regulation of AANAT activity. Similar to AANAT activity, cAMP levels fluctuate in a daily fashion, with high levels at night in darkness and low levels during the day in light. This daily fluctuation continued with reduced amplitude in constant (24 h/day) darkness (DD). These changes in cAMP appear to be causally related to control of AANAT activity. Adenylyl cyclase and protein kinase A inhibitors suppress the noctural increase of AANAT in DD, while 8Br-cAMP augments it. The nocturnal increase of AANAT activity also involves Ca2+ influx, as it is inhibited by nitrendipine, an inhibitor of L-type voltage-gated channels, and augmented by Bay K 8644, a Ca2+ channel agonist. The effect of Bay K 8644 was antagonized by the adenylyl cyclase inhibitor MDL 12330A, suggesting a link between Ca2+ influx, cAMP formation, and AANAT activity in retinal cells. Light exposure at night, which rapidly suppresses AANAT activity, also suppressed cAMP levels. The effect of light on AANAT activity was reversed by Bay K 8644, 8Br-cAMP, and the proteasome inhibitor lactacystin. These results indicate a dynamic interplay of circadian oscillators and light in the regulation of cAMP levels and AANAT activity in photoreceptor cells. © 2003 Elsevier B.V. All rights reserved.</t>
  </si>
  <si>
    <t>Arylalkylamine N-acetyltransferase; Calcium; cAMP; Circadian rhythm; Melatonin; Photoreceptor cell; Retina</t>
  </si>
  <si>
    <t>1,4 dihydro 2,6 dimethyl 5 nitro 4 [2 (trifluoromethyl)phenyl] 3 pyridinecarboxylic acid methyl ester; adenylate cyclase; aralkylamine acetyltransferase; calcium channel stimulating agent; calcium ion; cyclic AMP; cyclic AMP dependent protein kinase; enzyme inhibitor; lactacystin; melatonin; n (2 phenylcyclopentyl)azacyclotridecan 2 imine; nitrendipine; animal cell; article; calcium transport; chicken; circadian rhythm; controlled study; darkness; embryo; enzyme activity; light exposure; night; nonhuman; photoreceptor cell; priority journal; regulatory mechanism</t>
  </si>
  <si>
    <t>1,4 dihydro 2,6 dimethyl 5 nitro 4 [2 (trifluoromethyl)phenyl] 3 pyridinecarboxylic acid methyl ester, 71145-03-4; adenylate cyclase, 9012-42-4; aralkylamine acetyltransferase, 92941-56-5; calcium ion, 14127-61-8; cyclic AMP, 60-92-4; cyclic AMP dependent protein kinase; lactacystin, 133343-34-7, 133398-98-8, 154333-21-8; melatonin, 73-31-4; n (2 phenylcyclopentyl)azacyclotridecan 2 imine, 40297-09-4; nitrendipine, 39562-70-4</t>
  </si>
  <si>
    <t>Foundation for the National Institutes of Health: EY04864</t>
  </si>
  <si>
    <t>The authors thank Dr. Rashidul Haque for advice on cAMP measurements and James Wessel for laboratory assistance. This research was supported by a grant from the National Institutes of Health EY04864. A preliminary report of some of these data was presented at the 2003 Meeting of the Association for Research in Vision and Ophthalmology.</t>
  </si>
  <si>
    <t>Iuvone, P.M.; Department of Pharmacology, Emory University School of Medicine, 1510 Clifton Road, Atlanta, GA 30322, United States; email: miuvone@pharm.emory.edu</t>
  </si>
  <si>
    <t>Elsevier</t>
  </si>
  <si>
    <t>2-s2.0-0142090730</t>
  </si>
  <si>
    <t>Van Hook M.J., Wong K.Y., Berson D.M.</t>
  </si>
  <si>
    <t>23968142600;8042985000;57209290004;</t>
  </si>
  <si>
    <t>Dopaminergic modulation of ganglion-cell photoreceptors in rat</t>
  </si>
  <si>
    <t>10.1111/j.1460-9568.2011.07975.x</t>
  </si>
  <si>
    <t>https://www.scopus.com/inward/record.uri?eid=2-s2.0-84857045964&amp;doi=10.1111%2fj.1460-9568.2011.07975.x&amp;partnerID=40&amp;md5=760d4465970c5385b0efcc38fc0f8cdb</t>
  </si>
  <si>
    <t>Department of Neuroscience, Brown University, Box G-LN, Providence, RI, United States; Department of Ophthalmology and Visual Sciences, University of Nebraska Medical Center, Omaha, NE 68105, United States; Department of Ophthalmology and Visual Sciences, University of Michigan, Ann Arbor, MI 48105, United States</t>
  </si>
  <si>
    <t>Van Hook, M.J., Department of Neuroscience, Brown University, Box G-LN, Providence, RI, United States, Department of Ophthalmology and Visual Sciences, University of Nebraska Medical Center, Omaha, NE 68105, United States; Wong, K.Y., Department of Neuroscience, Brown University, Box G-LN, Providence, RI, United States, Department of Ophthalmology and Visual Sciences, University of Michigan, Ann Arbor, MI 48105, United States; Berson, D.M., Department of Neuroscience, Brown University, Box G-LN, Providence, RI, United States</t>
  </si>
  <si>
    <t>A novel class of photoreceptors, the intrinsically photosensitive retinal ganglion cells (ipRGCs), express the photopigment melanopsin and drive non-image-forming responses to light such as circadian photoentrainment, the pupillary light reflex and suppression of nocturnal melatonin production in the pineal. Because dendrites from one subclass of these cells - the M1-type ipRGCs - make presumptive synaptic contacts at sites of dopamine release from dopaminergic amacrine cells, they are prime targets for modulation by dopamine, a neuromodulator implicated in retinal circadian rhythms and light adaptation. In patch-clamp recordings from ipRGCs in intact rat retinas, dopamine attenuated the melanopsin-based photocurrent. We confirmed that this was the result of direct action on ipRGCs by replicating the effect in dissociated ipRGCs that were isolated from influences of other retinal neurons. In these recordings, the D1-family dopamine receptor agonist SKF38393 attenuated the photocurrent, caused a modest depolarization, and reduced the input resistance of ipRGCs. The D2-family agonist quinpirole had no effect on the photocurrent. Single-cell reverse-transcriptase polymerase chain reaction revealed that the majority of ipRGCs tested expressed drd1a, the gene coding for the D1a dopamine receptor. This finding was supported by immunohistochemical localization of D1a receptor protein in melanopsin-expressing ganglion cells. Finally, the adenylate cyclase activator forskolin, applied in combination with the phosphodiesterase inhibitor IBMX (isobutylmethylxanthine), mimicked the effects of SKF38393 on the ipRGC photocurrent, membrane potential and input resistance, consistent with a D1-receptor signaling pathway. These data suggest that dopamine, acting via D1-family receptors, alters the responses of ipRGCs and thus of non-image-forming vision. © 2012 The Authors. European Journal of Neuroscience © 2012 Federation of European Neuroscience Societies and Blackwell Publishing Ltd.</t>
  </si>
  <si>
    <t>Cyclic AMP (cAMP); D1 receptor; Intrinsically photosensitive retinal ganglion cells (ipRGCs); Melanopsin; Retina</t>
  </si>
  <si>
    <t>2,3,4,5 tetrahydro 7,8 dihydroxy 1 phenyl 1h 3 benzazepine; dopamine; dopamine 1 receptor; dopamine 1a receptor; forskolin; isobutylmethylxanthine; melanopsin; quinpirole; unclassified drug; adenylate cyclase activator; cyclic AMP; cyclic AMP dependent protein kinase; dopamine; dopamine 1 receptor stimulating agent; dopamine 2 receptor; dopamine 2 receptor stimulating agent; dopamine 4 receptor; dopamine 5 receptor; melanopsin; phosphodiesterase inhibitor; animal cell; animal tissue; article; circadian rhythm; controlled study; depolarization; dopamine release; dopaminergic transmission; Drd1a gene; gene; gene expression; light adaptation; male; nonhuman; nucleotide sequence; patch clamp; photoreceptor; priority journal; protein localization; rat; retina; retina amacrine cell; retina ganglion cell; reverse transcription polymerase chain reaction; signal transduction; animal experiment; cell isolation; DRD2 gene; DRD4 gene; Drd5 gene; immunohistochemistry; intrinsically photosensitive retinal ganglion cell; light related phenomena; nerve cell membrane conductance; nerve cell membrane steady potential; photocurrent; phototransduction; retina bipolar ganglion cell; single cell analysis; spike; 1-Methyl-3-isobutylxanthine; 2,3,4,5-Tetrahydro-7,8-dihydroxy-1-phenyl-1H-3-benzazepine; Actins; Animals; Carbazoles; Cells, Cultured; Cyclic AMP; Dopamine; Dopamine Agonists; Enzyme Inhibitors; Excitatory Amino Acid Antagonists; Forskolin; Gene Expression Regulation; Light; Light Signal Transduction; Male; Membrane Potentials; Patch-Clamp Techniques; Photic Stimulation; Photoreceptor Cells; Pyrroles; Quinpirole; Rats; Rats, Sprague-Dawley; Receptors, Dopamine; Retina; Retinal Ganglion Cells; Rod Opsins; Sodium Channel Blockers; Tetrodotoxin; Visual Pathways</t>
  </si>
  <si>
    <t>GENBANK: NM_012546, NM_012547, NM_012768, NM_012944, NM_017140, NM_031144, NM_138860</t>
  </si>
  <si>
    <t>2,3,4,5 tetrahydro 7,8 dihydroxy 1 phenyl 1h 3 benzazepine, 67287-49-4; dopamine, 51-61-6, 62-31-7; forskolin, 66575-29-9; isobutylmethylxanthine, 28822-58-4; melanopsin, 403476-86-8; quinpirole, 73625-62-4, 80373-22-4, 85760-75-4, 85798-08-9; cyclic AMP, 60-92-4; dopamine 4 receptor, 137750-34-6; 1-Methyl-3-isobutylxanthine, 28822-58-4; 2,3,4,5-Tetrahydro-7,8-dihydroxy-1-phenyl-1H-3-benzazepine, 67287-49-4; Actins; Carbazoles; Cyclic AMP, 60-92-4; Dopamine Agonists; Enzyme Inhibitors; Excitatory Amino Acid Antagonists; Forskolin, 66428-89-5; KT 5720, 108068-98-0; Pyrroles; Quinpirole, 85760-74-3; Receptors, Dopamine; Rod Opsins; Sodium Channel Blockers; Tetrodotoxin, 4368-28-9; melanopsin</t>
  </si>
  <si>
    <t>Berson, D.M.; Department of Neuroscience, Brown University, Box G-LN, Providence, RI, United States; email: david_berson@brown.edu</t>
  </si>
  <si>
    <t>2-s2.0-84857045964</t>
  </si>
  <si>
    <t>Jasser S.A., Hanifin J.P., Rollag M.D., Brainard G.C.</t>
  </si>
  <si>
    <t>56633292700;7102742786;7004476998;7003540124;</t>
  </si>
  <si>
    <t>Dim light adaptation attenuates acute melatonin suppression in humans</t>
  </si>
  <si>
    <t>10.1177/0748730406292391</t>
  </si>
  <si>
    <t>https://www.scopus.com/inward/record.uri?eid=2-s2.0-33748673343&amp;doi=10.1177%2f0748730406292391&amp;partnerID=40&amp;md5=7eef5d67c160f1c46338d58901cf850a</t>
  </si>
  <si>
    <t>Department of Neurology, Thomas Jefferson University, Philadelphia, PA, United States; Light Research Program, Department of Neurology, Thomas Jefferson University, 1025 Walnut Street, Philadelphia, PA 19107, United States</t>
  </si>
  <si>
    <t>Jasser, S.A., Department of Neurology, Thomas Jefferson University, Philadelphia, PA, United States, Light Research Program, Department of Neurology, Thomas Jefferson University, 1025 Walnut Street, Philadelphia, PA 19107, United States; Hanifin, J.P., Department of Neurology, Thomas Jefferson University, Philadelphia, PA, United States; Rollag, M.D., Department of Neurology, Thomas Jefferson University, Philadelphia, PA, United States; Brainard, G.C., Department of Neurology, Thomas Jefferson University, Philadelphia, PA, United States</t>
  </si>
  <si>
    <t>Studies in rodents with retinal degeneration indicated that neither the rod nor the cone photoreceptors obligatorily participate in circadian responses to light, including melatonin suppression and photoperiodic response. Yet there is a residual phase-shifting response in melanopsin knockout mice, which suggests an alternate or redundant means for light input to the SCN of the hypothalamus. The findings of Aggelopoulos and Meissl suggest a complex, dynamic interrelationship between the classic visual photoreceptors and SCN cell sensitivity to light stimuli, relative to various adaptive lighting conditions. These studies raised the possibility that the phototransductive physiology of the retinohypothalamic tract in humans might be modulated by the visual rod and cone photoreceptors. The aim of the following two-part study was to test the hypothesis that dim light adaptation will dampen the subsequent suppression of melatonin by monochromatic light in healthy human subjects. Each experiment included 5 female and 3 male human subjects between the ages of 18 and 30 years, with normal color vision. Dim white light and darkness adaptation exposures occurred between midnight and 0200 h, and a full-field 460-nm light exposure subsequently occurred between 0200 and 0330-h for each adaptation condition, at 2 different intensities. Plasma samples were drawn following the 2-h adaptation, as well as after the 460-nm monochromatic light exposure, and melatonin was measured by radioimmunoassay. Comparison of melatonin suppression responses to monochromatic light in both studies revealed a loss of significant suppression after dim white light adaptation compared with dark adaptation (p &lt; 0.04 and p &lt; 0.01). These findings indicate that the activity of the novel circadian photoreceptive system in humans is subject to subthreshold modulation of its sensitivity to subsequent monochromatic light exposure, varying with the conditions of light adaptation prior to exposure. © 2006 Sage Publications.</t>
  </si>
  <si>
    <t>Adaptation; Circadian rhythm; Melanopsin; Melatonin; Photoreception; Pineal; Suprachiasmatic nucleus</t>
  </si>
  <si>
    <t>melanopsin; melatonin; adult; article; blood sampling; circadian rhythm; controlled study; female; hormone metabolism; human; human experiment; hypothalamus; light adaptation; light exposure; male; photoperiodicity; photoreceptor; photostimulation; phototransduction; priority journal; radioimmunoassay; retina cone; retina rod; Adaptation, Ocular; Adolescent; Adult; Circadian Rhythm; Dark Adaptation; Female; Humans; Light; Male; Melatonin; Models, Statistical; Pineal Gland; Radioimmunoassay; Suprachiasmatic Nucleus; Time Factors; Rodentia</t>
  </si>
  <si>
    <t>melanopsin, 403476-86-8; melatonin, 73-31-4; Melatonin, 73-31-4</t>
  </si>
  <si>
    <t>Jasser, S.A.; Light Research Program, Department of Neurology, Thomas Jefferson University, 1025 Walnut Street, Philadelphia, PA 19107, United States; email: samar.jasser@jefferson.edu</t>
  </si>
  <si>
    <t>2-s2.0-33748673343</t>
  </si>
  <si>
    <t>Unknown (within subjects design but tested over unspecified time intervals)</t>
  </si>
  <si>
    <t>Unknown; excluded 'those who_x000D_
were on any medications known to interfere with_x000D_
central neurotransmitter balance or the neurohormonal physiology surrounding the production of_x000D_
melatonin'</t>
  </si>
  <si>
    <t>23.6 (experiment 1), 25.0 (experiment 2)</t>
  </si>
  <si>
    <t>Xu X.-R., Li X.-Y., Li X.-Z., Li H.-B.</t>
  </si>
  <si>
    <t>7405293882;26642887900;57203774905;57200212636;</t>
  </si>
  <si>
    <t>Degradation of melatonin by UV, UV/H2O2, Fe2+/H2O2 and UV/Fe2+/H2O2 processes</t>
  </si>
  <si>
    <t>Separation and Purification Technology</t>
  </si>
  <si>
    <t>10.1016/j.seppur.2009.05.013</t>
  </si>
  <si>
    <t>https://www.scopus.com/inward/record.uri?eid=2-s2.0-67650127114&amp;doi=10.1016%2fj.seppur.2009.05.013&amp;partnerID=40&amp;md5=e24b96ec2fa7c1c0d579e5aa522229e8</t>
  </si>
  <si>
    <t>Department of Civil and Structural Engineering, The Hong Kong Polytechnic University, Kowloon, Hong Kong, Hong Kong; Environmental Engineering Research Centre, Department of Civil Engineering, The University of Hong Kong, Pokfulam Road, Hong Kong, Hong Kong; School of Biological Sciences, The University of Hong Kong, Pokfulam Road, Hong Kong, Hong Kong</t>
  </si>
  <si>
    <t>Xu, X.-R., Department of Civil and Structural Engineering, The Hong Kong Polytechnic University, Kowloon, Hong Kong, Hong Kong; Li, X.-Y., Environmental Engineering Research Centre, Department of Civil Engineering, The University of Hong Kong, Pokfulam Road, Hong Kong, Hong Kong; Li, X.-Z., Department of Civil and Structural Engineering, The Hong Kong Polytechnic University, Kowloon, Hong Kong, Hong Kong; Li, H.-B., School of Biological Sciences, The University of Hong Kong, Pokfulam Road, Hong Kong, Hong Kong</t>
  </si>
  <si>
    <t>Melatonin is a hormone, which may suppress the production of testosterone, decrease semen quality, and affect sexual activity and reproduction of animals and humans. Degradation of melatonin in aqueous solutions were investigated and compared by different advanced oxidation processes, including ultraviolet radiation (UV) alone, ultraviolet radiation assisted by hydrogen peroxide (UV/H2O2), Fenton's reagents (Fe2+/H2O2), and combination of Fenton's reagent with UV light (photo-Fenton, UV/H2O2/Fe2+). The experiments were conducted in a laboratory-scale batch photoreactor equipped with a 8 W low-pressure mercury lamp. The degradation of melatonin by all these processes was found to follow pseudo-first-order reaction kinetics. The effect of pH on the degradation of melatonin in the UV irradiation process was studied, and found that removal efficiencies of melatonin were 18%, 28% and 32% at 60 min and the rate constants were 0.0018, 0.0030 and 0.0048 min-1 at pH value of 4.0, 7.0 and 10.0, respectively. The degradation efficiency of melatonin was greatly enhanced by UV/H2O2 process. Furthermore, effects of operating parameters (pH and concentrations of Fe2+ and H2O2) on the degradation of melatonin by Fenton's reagent were investigated, and the degradation of melatonin was more efficient by Fenton's reagent than by UV/H2O2 process. The fastest degradation of melatonin and highest TOC removal was achieved by UV/Fe2+/H2O2 process among the four different processes tested. © 2009 Elsevier B.V. All rights reserved.</t>
  </si>
  <si>
    <t>Advanced oxidation processes; Comparison; Degradation; Kinetics; Melatonin</t>
  </si>
  <si>
    <t>Advanced oxidation processes; Aqueous solutions; Comparison; Degradation efficiency; Different process; Effect of pH; Fenton's reagents; Laboratory scale; Low pressure mercury lamps; Melatonin; Operating parameters; pH value; Photo-Fenton; Photoreactor; Pseudo-first-order reaction; Removal efficiencies; TOC removal; UV irradiation; UV light; Animals; Degradation; Hormones; Hydrogen; Hydrogen peroxide; Mercury (metal); Oxidation; Oxidation resistance; pH effects; Rate constants; Reaction kinetics; Removal; Solar radiation; Ultraviolet radiation; Wastewater treatment; Photodegradation; Animalia</t>
  </si>
  <si>
    <t>University Research Committee, University of Hong Kong
Hong Kong Polytechnic University: G-YX0M</t>
  </si>
  <si>
    <t>This research was partially supported by the Postdoctoral Fellowship from The Hong Kong Polytechnic University (project no: G-YX0M), and the CRCG (The University of Hong Kong Committee on Research and Conference Grants).</t>
  </si>
  <si>
    <t>Xu, X.-R.; Department of Civil and Structural Engineering, The Hong Kong Polytechnic University, Kowloon, Hong Kong, Hong Kong; email: xuxr2000@yahoo.com</t>
  </si>
  <si>
    <t>SPUTF</t>
  </si>
  <si>
    <t>Sep. Purif. Technol.</t>
  </si>
  <si>
    <t>2-s2.0-67650127114</t>
  </si>
  <si>
    <t>Srinivasan V., Spence D.W., Pandi-Perumal S.R., Trakht I., Cardinali D.P.</t>
  </si>
  <si>
    <t>14052995200;7103023568;7801638271;25647002600;7102000423;</t>
  </si>
  <si>
    <t>Jet lag: Therapeutic use of melatonin and possible application of melatonin analogs</t>
  </si>
  <si>
    <t>Travel Medicine and Infectious Disease</t>
  </si>
  <si>
    <t>10.1016/j.tmaid.2007.12.002</t>
  </si>
  <si>
    <t>https://www.scopus.com/inward/record.uri?eid=2-s2.0-40849106376&amp;doi=10.1016%2fj.tmaid.2007.12.002&amp;partnerID=40&amp;md5=27a0ecec235f08f7a5ba724283112d99</t>
  </si>
  <si>
    <t>Department of Physiology, School of Medical Sciences, University Sains Malaysia, Kota Bharu, Kubang Kerian, Kelantan, Malaysia; Sleep and Neuropsychiatry Institute, Toronto, Ont. M1S 1T7, Canada; Division of Clinical Pharmacology and Experimental Therapeutics, Department of Medicine, College of Physicians and Surgeons of Columbia University, NY 10032, United States; Departamento de Fisiología, Facultad de Medicina, Universidad de Buenos Aires, 1121 Buenos Aires, Argentina</t>
  </si>
  <si>
    <t>Srinivasan, V., Department of Physiology, School of Medical Sciences, University Sains Malaysia, Kota Bharu, Kubang Kerian, Kelantan, Malaysia; Spence, D.W., Sleep and Neuropsychiatry Institute, Toronto, Ont. M1S 1T7, Canada; Pandi-Perumal, S.R., Division of Clinical Pharmacology and Experimental Therapeutics, Department of Medicine, College of Physicians and Surgeons of Columbia University, NY 10032, United States; Trakht, I., Division of Clinical Pharmacology and Experimental Therapeutics, Department of Medicine, College of Physicians and Surgeons of Columbia University, NY 10032, United States; Cardinali, D.P., Departamento de Fisiología, Facultad de Medicina, Universidad de Buenos Aires, 1121 Buenos Aires, Argentina</t>
  </si>
  <si>
    <t>Each year millions of travelers undertake long distance flights over one or more continents. These multiple time zone flights produce a constellation of symptoms known as jet lag. Familiar to almost every intercontinental traveler is the experience of fatigue upon arrival in a new time zone, but almost as problematic are a number of other jet lag symptoms. These include reduced alertness, nighttime insomnia, loss of appetite, depressed mood, poor psychomotor coordination and reduced cognitive skills, all symptoms which are closely affected by both the length and direction of travel. The most important jet lag symptoms are due to disruptions to the body's sleep/wake cycle. Clinical and pathophysiological studies also indicate that jet lag can exacerbate existing affective disorders. It has been suggested that dysregulation of melatonin secretion and occurrence of circadian rhythm disturbances may be the common links which underlie jet lag and affective disorders. Largely because of its regulatory effects on the circadian system, melatonin has proven to be highly effective for treating the range of symptoms that accompany transmeridian air travel. Additionally, it has been found to be of value in treating mood disorders like seasonal affective disorder. Melatonin acts on MT1 and MT2 melatonin receptors located in the hypothalamic suprachiasmatic nuclei, the site of the body's master circadian clock. Melatonin resets disturbed circadian rhythms and promotes sleep in jet lag and other circadian rhythm sleep disorders, including delayed sleep phase syndrome and shift-work disorder. Although post-flight melatonin administration works efficiently in transmeridian flights across less than 7-8 times zones, in the case longer distances, melatonin should be given by 2-3 days in advance to the flight. To deal with the unwanted side effects which usually accompany this pre-departure treatment (acute soporific and sedative effects in times that may not be wanted), the suppression of circadian rhythmicity by covering symmetrically the phase delay and the phase advance portions of the phase response curve for light, together with the administration of melatonin at local bedtime to resynchronize the circadian oscillator, have been proposed. The current view that sleep loss is a major cause of jet lag has focused interest on two recently developed pharmacological agents. Ramelteon and agomelatine are melatonin receptor agonists which, compared to melatonin itself, have a longer half-life and greater affinity for melatonin receptors and consequently are thought to hold promise for treating a variety of circadian disruptions. © 2008 Elsevier Ltd. All rights reserved.</t>
  </si>
  <si>
    <t>Chronobiotics; Circadian sleep disorders; Jet lag; Major depressive disorder; Melatonin; Melatonin analogs</t>
  </si>
  <si>
    <t>agomelatine; caffeine; melatonin; melatonin 1 receptor; melatonin 2 receptor; melatonin derivative; melatonin receptor blocking agent; placebo; ramelteon; receptor blocking agent; rozeram; unclassified drug; airplane pilot; alertness; anorexia; article; bedtime dosage; circadian rhythm; cognitive defect; depression; disease exacerbation; drug abuse; drug activity; drug binding; drug dependence; drug half life; drug use; evening dosage; fatigue; human; hypomania; hypothalamus; insomnia; jet lag; mood disorder; nonhuman; pathophysiology; priority journal; psychomotor performance; sedation; side effect; sleep disorder; sleep waking cycle; sopor; suprachiasmatic nucleus; symptom; travel; Biological Clocks; Half-Life; Humans; Jet Lag Syndrome; Melatonin; Receptors, Melatonin; Seasonal Affective Disorder; Sleep Disorders, Circadian Rhythm; Travel</t>
  </si>
  <si>
    <t>agomelatine, 138112-76-2; caffeine, 58-08-2; melatonin, 73-31-4; ramelteon, 196597-26-9; Melatonin, 73-31-4; Receptors, Melatonin</t>
  </si>
  <si>
    <t>circadin; rozeram, Takeda, Japan; valdoxan, Servier, France</t>
  </si>
  <si>
    <t>Servier, France; Takeda, Japan</t>
  </si>
  <si>
    <t>Cardinali, D.P.; Departamento de Fisiología, Facultad de Medicina, Universidad de Buenos Aires, 1121 Buenos Aires, Argentina; email: danielcardinali@fibertel.com.ar</t>
  </si>
  <si>
    <t>TMIDA</t>
  </si>
  <si>
    <t>Travel Med. Infect. Dis.</t>
  </si>
  <si>
    <t>2-s2.0-40849106376</t>
  </si>
  <si>
    <t>Trinder J., Armstrong S.M., O'Brien C., Luke D., Martin M.J.</t>
  </si>
  <si>
    <t>55354330300;7202332634;7402419471;36725744000;7406970057;</t>
  </si>
  <si>
    <t>Inhibition of melatonin secretion onset by low levels of illumination</t>
  </si>
  <si>
    <t>10.1046/j.1365-2869.1996.00011.x</t>
  </si>
  <si>
    <t>https://www.scopus.com/inward/record.uri?eid=2-s2.0-0030018204&amp;doi=10.1046%2fj.1365-2869.1996.00011.x&amp;partnerID=40&amp;md5=027646b41514dfa8ff6ea43df532d521</t>
  </si>
  <si>
    <t>Department of Psychology, University of Melbourne, Vic., Australia; School of Psychology, Faculty of Science, LaTrobe University, Vic., Australia; Department of Psychology, University of Melbourne, Parkville, Vic. 3052, Australia</t>
  </si>
  <si>
    <t>Trinder, J., Department of Psychology, University of Melbourne, Vic., Australia, Department of Psychology, University of Melbourne, Parkville, Vic. 3052, Australia; Armstrong, S.M., School of Psychology, Faculty of Science, LaTrobe University, Vic., Australia; O'Brien, C., Department of Psychology, University of Melbourne, Vic., Australia; Luke, D., Department of Psychology, University of Melbourne, Vic., Australia; Martin, M.J., School of Psychology, Faculty of Science, LaTrobe University, Vic., Australia</t>
  </si>
  <si>
    <t>Melatonin is a hormone released during darkness under the control of the hypothalamic circadian pacemaker. It has been shown that melatonin is suppressed by light as a function of intensity, with low levels of illumination producing small effects and more intense light greater, but not complete inhibition. The studies which lead to these conclusions administered light subsequent to the secretion pattern being well established. Light as low as 250 lux administered during the normal onset of secretion can reduce melatonin to below detectable levels. The onset of melatonin secretion was delayed for at least an hour during 250 lux exposure and did not rise until termination of light exposure (two hours after control melatonin onset) with higher illumination (500, 1000 and 2500 lux). This tentatively indicates that duration of the inhibition is intensity dependent. It is suggested that the experimental paradigm used in the present study may be a more realistic representation of the effect of normal light exposure (both natural and artificial) on the circadian system,and that findings may be pertinent to the aetiology of certain sleep onset insomnias, which would include delayed sleep phase syndrome (DSPS) and adaptation to shift work.</t>
  </si>
  <si>
    <t>Biological clocks; Insomnia; Light; Melatonin; Phase-shifts; Pineal</t>
  </si>
  <si>
    <t>melatonin; adult; article; controlled study; hormone blood level; hormone release; human; human experiment; illumination; insomnia; male; normal human; photostimulation; pineal body; priority journal</t>
  </si>
  <si>
    <t>Trinder, J.; Department of Psychology, University of Melbourne, Parkville, Vic. 3052, Australia</t>
  </si>
  <si>
    <t>J. SLEEP RES.</t>
  </si>
  <si>
    <t>2-s2.0-0030018204</t>
  </si>
  <si>
    <t xml:space="preserve">Australia  </t>
  </si>
  <si>
    <t>18-22</t>
  </si>
  <si>
    <t xml:space="preserve">Only studied males  </t>
  </si>
  <si>
    <t>Matthews C.D., Guerin M.V., Wang X.</t>
  </si>
  <si>
    <t>7201785604;7102715338;7501856992;</t>
  </si>
  <si>
    <t>Human plasma melatonin and urinary 6‐sulphatoxy melatonin:studies in natural annual photoperiod and in extended darkness</t>
  </si>
  <si>
    <t>Clinical Endocrinology</t>
  </si>
  <si>
    <t>10.1111/j.1365-2265.1991.tb03491.x</t>
  </si>
  <si>
    <t>https://www.scopus.com/inward/record.uri?eid=2-s2.0-0025882606&amp;doi=10.1111%2fj.1365-2265.1991.tb03491.x&amp;partnerID=40&amp;md5=edf43d81d8aa8fa40db1d6c597f45075</t>
  </si>
  <si>
    <t>Department Obstetrics and Gynaecology, University of Adelaide, Queen Elizabeth Hospital, South Australia, Australia</t>
  </si>
  <si>
    <t>Matthews, C.D., Department Obstetrics and Gynaecology, University of Adelaide, Queen Elizabeth Hospital, South Australia, Australia; Guerin, M.V., Department Obstetrics and Gynaecology, University of Adelaide, Queen Elizabeth Hospital, South Australia, Australia; Wang, X., Department Obstetrics and Gynaecology, University of Adelaide, Queen Elizabeth Hospital, South Australia, Australia</t>
  </si>
  <si>
    <t>Summary. Objectives The alms of the study were (1) to examine the human plasma melatonin rhythm at the equinoxes and the solstices in the natural photoperlod (35.S); (2) to examine melatonin rhythms in the same subjects under extended darkness conditions to expose any suppressive (gating) effects of light at any time of the year; (3) to undertake a rigorous examination of the relationship between plasma melatonin and the urinary metabolite 6‐suiphatoxy melatonin at varying times of the year. Design At the equinoxes and solstices, unrestricted subjects had hourly urine collections followed by venous blood sampling taken under natural light conditions for 24 hours. Following a 24 hour Interval, a similar collection regime was performed with subjects held under conditions of extended darkness (5 hours darkness prior to natural sunset and following natural sunrise) for a further 24 hours. Subjects Groups of four (minimum) to six female volunteers (age range 18–35 years) were studied, who had a normal lifestyle, no history of depression, and were not taking any medication or recently engaged in shiftwork. measurements The plasma was assayed for melatonin and the urine samples for 6‐suiphatoxy melatonin by radioimmunoassay. results The onset of natural melatonin secretion was delayed until after sunset at all seasons but was earlier In summer, and not different from the time of sunset in extended darkness. The offset of melatonin secretion under natural conditions occurred at sunrise in autumn and winter but was delayed until after sunrise during spring and summer, particularly in extended darkness. No significant changes in the duration of melatonin secretion were observed between seasons nor between the duration of melatonin secretion under natural photoperiod or extended darkness. The measurement of 6‐suiphatoxy melatonin proved to be a close Indicator of the phase and amplitude of secretion of plasma melatonin. Both onset and offset times of 6‐sulphatoxy melatonin were delayed compared to the times when plasma melatonin was detectable/undetectable. A good correlation exists between the total plasma melatonin secretion and that of 6‐sulphatoxy melatonin. conclusions The results suggest evidence for a suppressive (gating) effect of light at dawn only during summer which was associated with a phase advance of the onset of melatonin secretion at this time of year. The lack of a major gating effect of environment light on melatonin secretion, and the unchanging duration of secretion through the year In the normally entrained human, highlight differences between the human and those photoperiodic animal species which breed seasonally. Urinary 6‐suiphatoxy melatonin proved to be a good Indicator of plasma melatonin levels under rigorous examination and Is confirmed as a useful clinical measure. Copyright © 1991, Wiley Blackwell. All rights reserved</t>
  </si>
  <si>
    <t>6 hydroxymelatonin o sulfate; melatonin; adult; article; circadian rhythm; clinical article; controlled study; female; human; photoperiodicity; priority journal; seasonal variation; Adolescent; Adult; Circadian Rhythm; Female; Human; Light; Melatonin; Seasons; Support, Non-U.S. Gov't</t>
  </si>
  <si>
    <t>6 hydroxymelatonin o sulfate, 2208-40-4; melatonin, 73-31-4; 6-sulfatoxymelatonin, 2208-40-4; Melatonin, 73-31-4</t>
  </si>
  <si>
    <t>Matthews, C.D.; Department of Obstetrics and Gynaecology, University of Adelaide, Queen Elizabeth Hospital, Woodville, South Australia, 5011, Australia</t>
  </si>
  <si>
    <t>Clin. Endocrinol.</t>
  </si>
  <si>
    <t>2-s2.0-0025882606</t>
  </si>
  <si>
    <t>4-6 (of the same 6 participants, tested on 4 occasions throughout the year)</t>
  </si>
  <si>
    <t>Unknown (within subjects but tested at multiple times throughout the year)</t>
  </si>
  <si>
    <t xml:space="preserve">Unknown (participants were not taking any medication) </t>
  </si>
  <si>
    <t>Persengiev S., Kanchev L., Vezenkova G.</t>
  </si>
  <si>
    <t>6701713320;6601984091;6504591949;</t>
  </si>
  <si>
    <t>Circadian patterns of melatonin, corticosterone, and progesterone in male rats subjected to chronic stress: Effect of constant illumination</t>
  </si>
  <si>
    <t>10.1111/j.1600-079X.1991.tb00456.x</t>
  </si>
  <si>
    <t>https://www.scopus.com/inward/record.uri?eid=2-s2.0-0025841752&amp;doi=10.1111%2fj.1600-079X.1991.tb00456.x&amp;partnerID=40&amp;md5=eb254b196a990a7714f2b1476cd5565d</t>
  </si>
  <si>
    <t>Department of Immunoneuroendocrinology, Institute of Biology and Immunology of Reproduction, Bulgarian Academy of Sciences, Sofia, Bulgaria</t>
  </si>
  <si>
    <t>Persengiev, S., Department of Immunoneuroendocrinology, Institute of Biology and Immunology of Reproduction, Bulgarian Academy of Sciences, Sofia, Bulgaria; Kanchev, L., Department of Immunoneuroendocrinology, Institute of Biology and Immunology of Reproduction, Bulgarian Academy of Sciences, Sofia, Bulgaria; Vezenkova, G., Department of Immunoneuroendocrinology, Institute of Biology and Immunology of Reproduction, Bulgarian Academy of Sciences, Sofia, Bulgaria</t>
  </si>
  <si>
    <t>Abstract: Plasma and pineal melatonin and plasma corticosterone and progesterone concentrations have been shown to be altered by several types of stressors. This study was designed to define the circadian patterns of the hormones mentioned above in rats subjected to chronic stress and to investigate the influence of constant illumination. The results revealed that melatonin and corticosterone circadian patterns deteriorated and their plasma concentrations were significantly elevated. The constant illumination (2,500 lux) during the dark period (from 2000 to 0600) was not able to suppress melatonin production in stressed animals, while the plasma content of corticosterone was decreased at the end of experimental period compared to control rats. Plasma levels of progesterone were increased in stressed animals as well. Constant illumination, however, provoked also an increase of progesterone secretion in controls. Statistical comparisons between hormonal secretory patterns showed that melatonin and corticosterone correlated negatively in controls (r =−0.58, P &lt; 0.05) during the nighttime. However, in stressed animals correlation was observed only between melatonin and progesterone secretion during the light and dark period (r =−0.43, P &lt; 0.05). Surprisingly, the correlation during the nighttime in rats subjected to constant illumination was negative (r =−0.60, P &lt; 0.02) compared to positive correlation (r = 0.60, P &lt; 0.02) in rats kept under normal lighting regimen. These results suggest that melatonin release is affected by stress and, possibly, under these circumstances, interacts with adrenal steroid secretion. Copyright © 1991, Wiley Blackwell. All rights reserved</t>
  </si>
  <si>
    <t>melatonin; rats; sleep deprivation; steroids</t>
  </si>
  <si>
    <t>corticosterone; melatonin; progesterone; animal experiment; animal tissue; article; circadian rhythm; controlled study; male; nonhuman; photosensitivity; pineal body; rat; sleep deprivation; stress; Animal; Circadian Rhythm; Comparative Study; Corticosterone; Lighting; Male; Melatonin; Motor Activity; Pineal Gland; Progesterone; Rats; Rats, Inbred Strains; Sleep Deprivation; Statistics; Stress</t>
  </si>
  <si>
    <t>corticosterone, 50-22-6; melatonin, 73-31-4; progesterone, 57-83-0; Corticosterone, 50-22-6; Melatonin, 73-31-4; Progesterone, 57-83-0</t>
  </si>
  <si>
    <t>Persengiev, S.; Department of Immunoneuroendocrinology, Institute of Biology and Immunology of Reproduction, Bulgarian Academy of Sciences, 73 Lenin Ave, Sofia, 1113, Bulgaria</t>
  </si>
  <si>
    <t>2-s2.0-0025841752</t>
  </si>
  <si>
    <t>Wiechmann A.F., Bok D., Horwitz J.</t>
  </si>
  <si>
    <t>7006258808;7005414046;7201629374;</t>
  </si>
  <si>
    <t>Melatonin-binding in the frog retina: Autoradiographic and biochemical analysis</t>
  </si>
  <si>
    <t>https://www.scopus.com/inward/record.uri?eid=2-s2.0-0022602090&amp;partnerID=40&amp;md5=05ed6772f62d3e092031a789d61be3bc</t>
  </si>
  <si>
    <t>Cullen Eye Institute, Baylor College of Medicine, Houston, TX 77030, United States</t>
  </si>
  <si>
    <t>Wiechmann, A.F., Cullen Eye Institute, Baylor College of Medicine, Houston, TX 77030, United States; Bok, D., Cullen Eye Institute, Baylor College of Medicine, Houston, TX 77030, United States; Horwitz, J., Cullen Eye Institute, Baylor College of Medicine, Houston, TX 77030, United States</t>
  </si>
  <si>
    <t>Binding of melatonin was examined in the retina of Rana pipiens. When intact frog retinas were incubated with 3H-melatonin and processed for autoradiography, most of the radioactivity was localized to the melanosomes of the retinal pigment epithelium-choroid (RPE-choroid) and to the outer plexiform layer of the retina. Melanosome-enriched fractions of the RPE-choroid and membrane-enriched fractions of the neural retina demonstrated saturable melatonin binding when incubated with increasing melatonin concentration. Thin-layer chromatography showed that &amp;gt;98% of the bound radioactivity was authentic melatonin. Scatchard analysis revealed a single population of binding sites with apparent Kd values of 6 x 10-7 M for both the RPE-choroid and neural retina. When various indole analogs were tested for their ability to inhibit 3H-melatonin binding to the neural retina, both 5-methoxytryptophol and 6-chloromelatonin demonstrated complete displacement of melatonin binding. Endogenous retinal melatonin levels were measured by radioimmunoassay. A twofold increase in melatonin levels was observed during the dark period with peak levels at 384.5 ± 28.8 pgms melatonin/pair retinas. Melatonin levels persisted in constant darkness, but were suppressed in constant light. Our data suggest that in the frog, the sites of action of retinal melatonin are the melanosomes of the RPE-choroid and the outer plexiform layer of the neural retina.</t>
  </si>
  <si>
    <t>melatonin; pigment; radioisotope; animal experiment; autoradiography; choroid; frog; histology; melanosome; nonhuman; photoreceptor; pigment epithelium; priority journal; radioimmunoassay; retina; visual system; Animal; Autoradiography; Binding Sites; Choroid; Circadian Rhythm; Darkness; Indoles; Light; Melanocytes; Melatonin; Pigment Epithelium of Eye; Radioimmunoassay; Rana pipiens; Retina; Retinal Ganglion Cells; Support, U.S. Gov't, P.H.S.</t>
  </si>
  <si>
    <t>melatonin, 73-31-4; 6-chloromelatonin, 63762-74-3; Indoles; Melatonin, 73-31-4; methoxytryptophol, 712-09-4</t>
  </si>
  <si>
    <t>INVEST. OPHTHALMOL. VIS. SCI.</t>
  </si>
  <si>
    <t>2-s2.0-0022602090</t>
  </si>
  <si>
    <t>De Oliveira Silva S., Ximenes V.F., Catalani L.H., Campa A.</t>
  </si>
  <si>
    <t>16642040900;6507605004;7003593379;7006223324;</t>
  </si>
  <si>
    <t>Myeloperoxidase-catalyzed oxidation of melatonin by activated neutrophils</t>
  </si>
  <si>
    <t>Biochemical and Biophysical Research Communications</t>
  </si>
  <si>
    <t>10.1006/bbrc.2000.3993</t>
  </si>
  <si>
    <t>https://www.scopus.com/inward/record.uri?eid=2-s2.0-0034694898&amp;doi=10.1006%2fbbrc.2000.3993&amp;partnerID=40&amp;md5=5dd9264f1e0a869625899f841979bbb5</t>
  </si>
  <si>
    <t>Departamento de Análises Clínicas e Toxicológicas, Faculdade de Ciências Farmacêuticas, Universidade de Sõo Paulo, Sõo Paulo CEP 05508-900, Brazil; Departamento de Química Fundamental, Instituto de Química, Universidade de Sõo Paulo, Sõo Paulo CEP 05508-900, Brazil</t>
  </si>
  <si>
    <t>De Oliveira Silva, S., Departamento de Análises Clínicas e Toxicológicas, Faculdade de Ciências Farmacêuticas, Universidade de Sõo Paulo, Sõo Paulo CEP 05508-900, Brazil; Ximenes, V.F., Departamento de Química Fundamental, Instituto de Química, Universidade de Sõo Paulo, Sõo Paulo CEP 05508-900, Brazil; Catalani, L.H., Departamento de Química Fundamental, Instituto de Química, Universidade de Sõo Paulo, Sõo Paulo CEP 05508-900, Brazil; Campa, A., Departamento de Análises Clínicas e Toxicológicas, Faculdade de Ciências Farmacêuticas, Universidade de Sõo Paulo, Sõo Paulo CEP 05508-900, Brazil</t>
  </si>
  <si>
    <t>In the presence of hydrogen peroxide, horseradish peroxidase (HRP) catalyzes the production of N1-acetyl-N2-formyl-5-methoxykynuramine from melatonin. This reaction consumes oxygen and exhibits chemiluminescence in the 440-540 nm region. The excited cleavage product derived from the thermolysis of an intermediate dioxetane is suggested to be the emitting species. Chemiluminescence and the indole ring cleavage product were also observed when HRP/H2O2 was replaced by phorbol myristate acetate or opsonized zymosan-activated neutrophils. Azide, a myeloperoxidase inhibitor, strongly suppressed melatonin oxidation. Superoxide dismutase has a strong inhibitory effect on light emission but catalase and uric acid are without effect on the emission. The oxidation of melatonin by activated neutrophils may be relevant to the in vivo functions of myeloperoxidase and melatonin. The possible biological implication of melatonin oxidation by neutrophils, especially in inflammatory conditions, is discussed. © 2000 Academic Press.</t>
  </si>
  <si>
    <t>Activated neutrophils; Chemiluminescence; Horseradis h peroxidase; Indole; Inflammation; Melatonin; Myeloperoxidase; Neutrophils; Peroxidase; Reactive oxygen species; Superoxide anion</t>
  </si>
  <si>
    <t>azide; horseradish peroxidase; hydrogen peroxide; melatonin; myeloperoxidase; phorbol 13 acetate 12 myristate; superoxide dismutase; zymosan; article; chemoluminescence; controlled study; hormone metabolism; human; human cell; inflammation; leukocyte activation; neutrophil; oxidation; priority journal</t>
  </si>
  <si>
    <t>azide, 12596-60-0, 14343-69-2; hydrogen peroxide, 7722-84-1; melatonin, 73-31-4; myeloperoxidase; phorbol 13 acetate 12 myristate, 16561-29-8; superoxide dismutase, 37294-21-6, 9016-01-7, 9054-89-1; zymosan, 58856-93-2, 68652-43-7, 9010-72-4</t>
  </si>
  <si>
    <t>Conselho Nacional de Desenvolvimento Científico e Tecnológico, CNPq
Conselho Nacional de Desenvolvimento Científico e Tecnológico, CNPq
Fundação de Amparo à Pesquisa do Estado de São Paulo</t>
  </si>
  <si>
    <t>The authors thank the Fundac¸ão de Amparo à Pesquisa do Estado de São Paulo (FAPESP, São Paulo) and the Conselho Nacional de Desenvolvimento Científico e Tecnológico (CNPq, Brasília) for grant support.</t>
  </si>
  <si>
    <t>Campa, A.; Departamento de Análises Clínicas e Toxicológicas, Faculdade de Ciências Farmacêuticas, Universidade de Sõo Paulo, Sõo Paulo CEP 05508-900, Brazil</t>
  </si>
  <si>
    <t>0006291X</t>
  </si>
  <si>
    <t>Biochem. Biophys. Res. Commun.</t>
  </si>
  <si>
    <t>2-s2.0-0034694898</t>
  </si>
  <si>
    <t>Hallam K.T., Olver J.S., Chambers V., Begg D.P., McGrath C., Norman T.R.</t>
  </si>
  <si>
    <t>7103120912;7006614091;14019003400;16028002200;7102335534;7101661686;</t>
  </si>
  <si>
    <t>The heritability of melatonin secretion and sensitivity to bright nocturnal light in twins</t>
  </si>
  <si>
    <t>Psychoneuroendocrinology</t>
  </si>
  <si>
    <t>10.1016/j.psyneuen.2006.04.004</t>
  </si>
  <si>
    <t>https://www.scopus.com/inward/record.uri?eid=2-s2.0-33745249131&amp;doi=10.1016%2fj.psyneuen.2006.04.004&amp;partnerID=40&amp;md5=e5f9b6598bd03326e9caf09ead055c46</t>
  </si>
  <si>
    <t>Department of Psychiatry, Austin Health, The University of Melbourne, Heidelberg, Vic., Australia; Department of Psychology, La Trobe University, Bundoora, Vic., Australia</t>
  </si>
  <si>
    <t>Hallam, K.T., Department of Psychiatry, Austin Health, The University of Melbourne, Heidelberg, Vic., Australia; Olver, J.S., Department of Psychiatry, Austin Health, The University of Melbourne, Heidelberg, Vic., Australia; Chambers, V., Department of Psychology, La Trobe University, Bundoora, Vic., Australia; Begg, D.P., Department of Psychology, La Trobe University, Bundoora, Vic., Australia; McGrath, C., Department of Psychiatry, Austin Health, The University of Melbourne, Heidelberg, Vic., Australia; Norman, T.R., Department of Psychiatry, Austin Health, The University of Melbourne, Heidelberg, Vic., Australia</t>
  </si>
  <si>
    <t>The super-sensitivity of the neurohormone melatonin to light in patients with bipolar disorder provides evidence of the circadian nature of the disorder. This response has been proposed as an endophenotype for identifying people at risk of the disorder and guiding investigations of molecular genetic targets. However, before this response is used as an endophenotypic marker, the heritable nature of melatonin sensitivity in the normal population must be established. The aim of this study was to investigate the heritability of nocturnal melatonin secretion and sensitivity to light in monozygotic and dizygotic twins with no psychiatric history. This study investigated overall melatonin levels (between 2000 and 2400 h) and suppression by 500 lx of light (between 2400 and 0100 h) in 20 pairs of twins (nine monozygotic, 11 dizygotic). The results indicate that melatonin secretion is highly heritable with secretion in one twin being a significant predictor of secretion in their twin in both monozygotic and dizygotic pairs. In relation to light sensitivity, genetic loading appears to play a significant role with the greatest concordance between monozygotic twins, followed by dizygotic twins and finally low concordance in unrelated individuals. This provides additional support for the usefulness of melatonin sensitivity to light as a potential endophenotypic marker of bipolar affective disorder. © 2006 Elsevier Ltd. All rights reserved.</t>
  </si>
  <si>
    <t>Bipolar affective disorder; Endophenotype; Heritability; Light sensitivity; Melatonin; Twin study</t>
  </si>
  <si>
    <t>melatonin; adult; analytic method; article; bipolar disorder; clinical article; comparative study; controlled study; dizygotic twins; female; genetics; heritability; hormone release; human; male; monozygotic twins; phenotype; priority journal; sensitivity analysis; time; twins; Adolescent; Adult; Area Under Curve; Bipolar Disorder; Circadian Rhythm; Darkness; Down-Regulation; Female; Genetic Load; Humans; Light; Male; Melatonin; Pineal Gland; Quantitative Trait, Heritable; Statistics, Nonparametric; Twins, Dizygotic; Twins, Monozygotic</t>
  </si>
  <si>
    <t>Hallam, K.T.; Department of Psychiatry, Austin Health, The University of Melbourne, Heidelberg, Vic., Australia; email: khallam@unimelb.edu.au</t>
  </si>
  <si>
    <t>PSYCD</t>
  </si>
  <si>
    <t>2-s2.0-33745249131</t>
  </si>
  <si>
    <t>Unknown (matched twin pairs)</t>
  </si>
  <si>
    <t xml:space="preserve">7 of the 25 females were taking oral contraceptives </t>
  </si>
  <si>
    <t>20 sets of twins</t>
  </si>
  <si>
    <t>Stewart L.S., Leung L.S.</t>
  </si>
  <si>
    <t>7202187094;7202048178;</t>
  </si>
  <si>
    <t>Hippocampal melatonin receptors modulate seizure threshold</t>
  </si>
  <si>
    <t>Epilepsia</t>
  </si>
  <si>
    <t>10.1111/j.0013-9580.2005.30204.x</t>
  </si>
  <si>
    <t>https://www.scopus.com/inward/record.uri?eid=2-s2.0-16344389189&amp;doi=10.1111%2fj.0013-9580.2005.30204.x&amp;partnerID=40&amp;md5=cc4d3ae85a7cfec1be8f37398b68b5bd</t>
  </si>
  <si>
    <t>Program in Neuroscience, University of Western Ontario, London, Ont., Canada; Dept. of Physiology and Pharmacology, University of Western Ontario, London, Ont., Canada; Dept. of Clin. Neurological Sciences, University of Western Ontario, London, Ont., Canada; Center for Neuronal Survival #F102, Montreal Neurological Institute, Montreal, Que. H3A 2B4, Canada</t>
  </si>
  <si>
    <t>Stewart, L.S., Program in Neuroscience, University of Western Ontario, London, Ont., Canada, Dept. of Physiology and Pharmacology, University of Western Ontario, London, Ont., Canada, Center for Neuronal Survival #F102, Montreal Neurological Institute, Montreal, Que. H3A 2B4, Canada; Leung, L.S., Program in Neuroscience, University of Western Ontario, London, Ont., Canada, Dept. of Physiology and Pharmacology, University of Western Ontario, London, Ont., Canada, Dept. of Clin. Neurological Sciences, University of Western Ontario, London, Ont., Canada</t>
  </si>
  <si>
    <t>Purpose: The pineal hormone melatonin has been shown to enhance hippocampal excitability. We therefore investigated whether inactivation of hippocampal melatonin receptors affects behavioral seizures. Methods: Intrahippocampal infusions were performed in rats to study the effect of different melatonin receptor antagonists on behavioral activity, EEG, and seizure susceptibility. Experiments were conducted at 2 times of the day that coincided with the peak and trough of the daily melatonin rhythm. Results: Local infusion of the Mel1b receptor antagonist 4-phenyl-2-propionamidotetralin (4-P-PDOT) into the hippocampus, but not the overlying neocortex, significantly increased seizure latency and in some cases provided complete protection against seizure development. In addition, 4-P-PDOT suppressed open field activity and hippocampal EEG amplitude. The mixed Mel1a/Mel1b receptor antagonist luzindole also increased seizure latency but to a lesser degree than 4-P-PDOT. The behavioral effects of Mel1b receptor inhibition were comparable to those of the γ-aminobutyric acid (GABA)A receptor agonist muscimol and were observed during the dark phase (2400-0200 h) but not the light phase (1200-1400 h) of the daily photocycle. The anticonvulsant effect of intrahippocampal infusion of 4P-P-DOT was blocked by coadministration of the GABAA antagonist bicuculline. Conclusions: Our results suggest that nocturnal activation of hippocampal Mel1b receptors depresses GABAA receptor function in the hippocampus and enhances seizure susceptibility. © 2005 International League Against Epilepsy.</t>
  </si>
  <si>
    <t>Dorsal hippocampus; GABA; Mel1b receptor; Pilocarpine; Rat; Seizure latency</t>
  </si>
  <si>
    <t>4 aminobutyric acid A receptor blocking agent; 4 aminobutyric acid A receptor stimulating agent; 4 phenyl 2 propionamidotetralin; bicuculline; luzindole; melatonin; melatonin receptor 1a; melatonin receptor 1b; muscimol; pilocarpine; pineal body hormone; propionamide derivative; receptor blocking agent; tetralin derivative; unclassified drug; animal experiment; animal model; animal tissue; article; controlled study; disease model; electroencephalogram; hippocampus; latent period; light dark cycle; male; nonhuman; open field behavior; priority journal; protection; rat; rat strain; seizure; seizure susceptibility; seizure threshold; Animals; Behavior, Animal; Cerebral Cortex; Disease Models, Animal; Electroencephalography; Epilepsy, Temporal Lobe; Exploratory Behavior; Functional Laterality; GABA Antagonists; Hippocampus; Locomotion; Male; Muscimol; Pilocarpine; Rats; Rats, Wistar; Receptors, Melatonin; Seizures; Tetrahydronaphthalenes; Tryptamines</t>
  </si>
  <si>
    <t>bicuculline, 485-49-4; luzindole, 117946-91-5; melatonin, 73-31-4; muscimol, 2763-96-4; pilocarpine, 148-72-1, 54-71-7, 92-13-7; 4-phenyl-2-propionamidotetraline; GABA Antagonists; luzindole, 117946-91-5; Muscimol, 2763-96-4; Pilocarpine, 92-13-7; Receptors, Melatonin; Tetrahydronaphthalenes; Tryptamines</t>
  </si>
  <si>
    <t>Stewart, L.S.; Center for Neuronal Survival #F102, Montreal Neurological Institute, Montreal, Que. H3A 2B4, Canada; email: lee.stewart@mcgill.ca</t>
  </si>
  <si>
    <t>EPILA</t>
  </si>
  <si>
    <t>2-s2.0-16344389189</t>
  </si>
  <si>
    <t>Chik C.L., Ho A.K., Brown G.M.</t>
  </si>
  <si>
    <t>7005813943;7402675276;35493704500;</t>
  </si>
  <si>
    <t>Effect of food restriction on 24-h serum and pineal melatonin content in male rats</t>
  </si>
  <si>
    <t>Acta Endocrinologica</t>
  </si>
  <si>
    <t>https://www.scopus.com/inward/record.uri?eid=2-s2.0-0023183977&amp;partnerID=40&amp;md5=d76b82b04f37648509a4fed6910f5423</t>
  </si>
  <si>
    <t>Department of Neuroscience, McMaster University, Faculty of Health Science, Hamilton, Ont. L8N 3Z5, Canada</t>
  </si>
  <si>
    <t>Chik, C.L., Department of Neuroscience, McMaster University, Faculty of Health Science, Hamilton, Ont. L8N 3Z5, Canada; Ho, A.K., Department of Neuroscience, McMaster University, Faculty of Health Science, Hamilton, Ont. L8N 3Z5, Canada; Brown, G.M., Department of Neuroscience, McMaster University, Faculty of Health Science, Hamilton, Ont. L8N 3Z5, Canada</t>
  </si>
  <si>
    <t>Food restriction (50%) effects on the 24-h rhythm of serum and pineal melatonin (MT) were studied in 260-300 g male Wistar rats under a lighting regimen of 14 h light and 10 h dark. Body weight, testicular weight, accessory organ weights, serum LH, serum testosterone, and 24-h rhythms of serum and pineal MT were determined. One week of food restriction caused a decrease in body weight (18%), accessory organ weights (18%), and serum LH (50%), but had no effect on serum or pineal MT. Three weeks of food restriction suppressed the body weight and accessory organ weights further (35% and 39%, respectively), reduced serum LH (68%) and serum testosterone (53%), reduced pineal MT (12%) and raised serum MT (34%). The increased serum MT may play a role in the reported potentiation of pineal action in food deprived rats.</t>
  </si>
  <si>
    <t>luteinizing hormone; melatonin; animal experiment; central nervous system; diet restriction; endocrine system; male; nonhuman; pineal body; priority journal; rat; serum; Animal; Body Weight; Circadian Rhythm; Food; Genitalia, Male; Luteinizing Hormone; Male; Melatonin; Organ Weight; Pineal Gland; Rats; Rats, Inbred Strains; Support, Non-U.S. Gov't; Testosterone; Time Factors</t>
  </si>
  <si>
    <t>luteinizing hormone, 39341-83-8, 9002-67-9; melatonin, 73-31-4; Luteinizing Hormone, 9002-67-9; Melatonin, 73-31-4; Testosterone, 57-85-2</t>
  </si>
  <si>
    <t>ACENA</t>
  </si>
  <si>
    <t>ACTA ENDOCRINOL.</t>
  </si>
  <si>
    <t>2-s2.0-0023183977</t>
  </si>
  <si>
    <t>Morita M., Best J.B.</t>
  </si>
  <si>
    <t>7403040809;7202379229;</t>
  </si>
  <si>
    <t>Effects of photoperiods and melatonin on planarian asexual reproduction</t>
  </si>
  <si>
    <t>Journal of Experimental Zoology</t>
  </si>
  <si>
    <t>10.1002/jez.1402310212</t>
  </si>
  <si>
    <t>https://www.scopus.com/inward/record.uri?eid=2-s2.0-84986465494&amp;doi=10.1002%2fjez.1402310212&amp;partnerID=40&amp;md5=4007a5732aae259bdc71b47537b3ed14</t>
  </si>
  <si>
    <t>Department of Physiology and Biophysics, Colorado State University, Fort Collins, Colorado, 80523, United States</t>
  </si>
  <si>
    <t>Morita, M., Department of Physiology and Biophysics, Colorado State University, Fort Collins, Colorado, 80523, United States; Best, J.B., Department of Physiology and Biophysics, Colorado State University, Fort Collins, Colorado, 80523, United States</t>
  </si>
  <si>
    <t>Asexual planarians of the species Dugesia dorotocephala exhibit a distinct day‐night rhythm of fissioning under the influence of normal photoperiod; fissioning occurs only at night. This rhythm is broken by continuous illumination, continuous darkness, or by decapitation. The fissioning rate increases when planarians are exposed to light for less than 1 hr/day or when they are decapitated. These results suggest that the planarian head, probably brain, releases a substance that inhibits fissioning, and that the synthesis and release of this substance are closely related to the environmental photoperiod. Furthermore, fissioning of decapitated planarians is suppressed by continuous treatment with melatonin in their culture water. Fissioning resumes when these are returned to normal culture water. Interestingly, fissioning occurs at night when decapitates are treated with melatonin in the daytime, while it is observed in the daytime with night‐time melatonin treatment. These results are consistent with the hypothesis that melatonin release from brain mediates the influence of environmental photoperiods on fissioning. Copyright © 1984 Wiley‐Liss, Inc., A Wiley Company</t>
  </si>
  <si>
    <t>Morita, M.; Department of Physiology and Biophysics, Colorado State University, Fort Collins, Colorado, 80523, United States</t>
  </si>
  <si>
    <t>0022104X</t>
  </si>
  <si>
    <t>J. Exp. Zool.</t>
  </si>
  <si>
    <t>2-s2.0-84986465494</t>
  </si>
  <si>
    <t>A (planarians)</t>
  </si>
  <si>
    <t>Terman M., Terman J.S., Quitkin F.M., Cooper T.B., Lo E.S., German J.M., Stewart J.W., McGrath P.J.</t>
  </si>
  <si>
    <t>7004750837;7003790353;7102974753;7402592864;16429482300;57205926740;35379674700;57027117600;</t>
  </si>
  <si>
    <t>Response of the melatonin cycle to phototherapy for Seasonal Affective Disorder</t>
  </si>
  <si>
    <t>Journal of Neural Transmission</t>
  </si>
  <si>
    <t>10.1007/BF01250238</t>
  </si>
  <si>
    <t>https://www.scopus.com/inward/record.uri?eid=2-s2.0-0023893505&amp;doi=10.1007%2fBF01250238&amp;partnerID=40&amp;md5=0b042ce8be364c25f4954cbd99c6fd96</t>
  </si>
  <si>
    <t>New York State Psychiatric Institute, New York, United States; Department of Psychiatry, College of Physicians and Surgeons, Columbia University, New York, United States; Nathan Kline Institute, Orangeburg, New York, United States</t>
  </si>
  <si>
    <t>Terman, M., New York State Psychiatric Institute, New York, United States, Department of Psychiatry, College of Physicians and Surgeons, Columbia University, New York, United States; Terman, J.S., New York State Psychiatric Institute, New York, United States; Quitkin, F.M., New York State Psychiatric Institute, New York, United States, Department of Psychiatry, College of Physicians and Surgeons, Columbia University, New York, United States; Cooper, T.B., New York State Psychiatric Institute, New York, United States, Department of Psychiatry, College of Physicians and Surgeons, Columbia University, New York, United States, Nathan Kline Institute, Orangeburg, New York, United States; Lo, E.S., New York State Psychiatric Institute, New York, United States, Department of Psychiatry, College of Physicians and Surgeons, Columbia University, New York, United States; German, J.M., New York State Psychiatric Institute, New York, United States, Department of Psychiatry, College of Physicians and Surgeons, Columbia University, New York, United States; Stewart, J.W., New York State Psychiatric Institute, New York, United States, Department of Psychiatry, College of Physicians and Surgeons, Columbia University, New York, United States; McGrath, P.J., New York State Psychiatric Institute, New York, United States, Department of Psychiatry, College of Physicians and Surgeons, Columbia University, New York, United States</t>
  </si>
  <si>
    <t>It is well-established that human nocturnal melatonin secretion is suppressed by presentation of artificial light &amp;gt;2,000 lux, a level that is also therapeutically effective in alleviating winter depression symptoms of Seasonal Affective Disorder [SAD]. Furthermore, early-morning bright light induces phase advances of the melatonin cycle in SAD patients (Lewy et al., 1987 a). The functional significance of melatonin in SAD remains unclear. With plasma melatonin sampled at 20-min intervals in a series of overnight studies, we found marked phase delays of the cycle, relative to that previously reported for normals, in 4/5 depressed SAD patients. 2,500 lux light exposure at 6-8a.m. resulted in exponentially declining melatonin levels that approached low daytime baselines within two hours (t 1/2 = 45.52 min). All five patients showed clinical remissions as well as phase advances of the melatonin cycle of 0.75 to 3.27 hours (mean, 1.94± 0.84hours) after one week of daily exposure from 6-8a.m. and p.m. These results suggest that the combination of early morning and early evening light exposures induces circadian phase adjustments similar to those of morning light alone, by impacting a photosensitive interval when, in SAD, melatonin secretion overshoots its normal nocturnal phase. © 1988 Springer Verlag.</t>
  </si>
  <si>
    <t>circadian rhythm; human; Melatonin; phase response; phototherapy; Seasonal Affective Disorder; winter depression</t>
  </si>
  <si>
    <t>melatonin; affective neurosis; circadian rhythm; clinical article; human; phototherapy; psychological aspect; Adult; Case Report; Circadian Rhythm; Depressive Disorder; Female; Human; Male; Melatonin; Phototherapy; Seasons; Sleep; Support, Non-U.S. Gov't; Support, U.S. Gov't, P.H.S.</t>
  </si>
  <si>
    <t>Terman, M.; Department of Psychophysiology, New York State Psychiatric Institute, 722 West 168th Street, New York, 10032, NY, United States</t>
  </si>
  <si>
    <t>JNTRF</t>
  </si>
  <si>
    <t>J. Neural Transmission</t>
  </si>
  <si>
    <t>2-s2.0-0023893505</t>
  </si>
  <si>
    <t>Unknown (within subjects design but tested over 1 week)</t>
  </si>
  <si>
    <t>SAD patients</t>
  </si>
  <si>
    <t>Feskanich D., Hankinson S.E., Schernhammer E.S.</t>
  </si>
  <si>
    <t>7004829385;7102950324;7004207502;</t>
  </si>
  <si>
    <t>Nightshift work and fracture risk: The Nurses' Health Study</t>
  </si>
  <si>
    <t>Osteoporosis International</t>
  </si>
  <si>
    <t>10.1007/s00198-008-0729-5</t>
  </si>
  <si>
    <t>https://www.scopus.com/inward/record.uri?eid=2-s2.0-62149150291&amp;doi=10.1007%2fs00198-008-0729-5&amp;partnerID=40&amp;md5=411aa24059ae414add041184f007098e</t>
  </si>
  <si>
    <t>Department of Medicine, Harvard Medical School, Brigham and Women's Hospital, 181 Longwood Avenue, Boston, MA, United States; Department of Epidemiology, Harvard School of Public Health, Boston, MA, United States; Ludwig Boltzmann-Institute for Applied Cancer Research, KFJ-Spital, Vienna, Austria; Applied Cancer Research-Institution for Translational Research Vienna (ACR-ITR Vienna), Vienna, Austria</t>
  </si>
  <si>
    <t>Feskanich, D., Department of Medicine, Harvard Medical School, Brigham and Women's Hospital, 181 Longwood Avenue, Boston, MA, United States; Hankinson, S.E., Department of Medicine, Harvard Medical School, Brigham and Women's Hospital, 181 Longwood Avenue, Boston, MA, United States, Department of Epidemiology, Harvard School of Public Health, Boston, MA, United States; Schernhammer, E.S., Department of Medicine, Harvard Medical School, Brigham and Women's Hospital, 181 Longwood Avenue, Boston, MA, United States, Department of Epidemiology, Harvard School of Public Health, Boston, MA, United States, Ludwig Boltzmann-Institute for Applied Cancer Research, KFJ-Spital, Vienna, Austria, Applied Cancer Research-Institution for Translational Research Vienna (ACR-ITR Vienna), Vienna, Austria</t>
  </si>
  <si>
    <t>Summary: Nightshift work suppresses melatonin production and has been associated with an increased risk of major diseases including hormonally related tumors. Experimental evidence suggests that light at night acts through endocrine disruption likely mediated by melatonin. To date, no observational study has addressed the effect of night work on osteoporotic fractures, another condition highly sensitive to sex steroid exposure. Our study, to our knowledge, the first to address this question, supports the hypothesis that nightshift work may negatively affect bone health, adding to the growing list of ailments that have been associated with shift work. Introduction: We evaluated the association between nightshift work and fractures at the hip and wrist in postmenopausal nurses. Methods: The study population was drawn from Nurses' Health Study participants who were working full or part time in nursing in 1988 and had reported their total number of years of rotating nightshift work. Through 2000, 1,223 incident wrist and hip fractures involving low or moderate trauma were identified among 38,062 postmenopausal women. We calculated multivariate relative risks (RR) of fracture over varying lengths of follow-up in relation to years of nightshift work. Results: Compared with women who never worked night shifts, 20+ years of nightshift work was associated with a significantly increased risk of wrist and hip fractures over 8 years of follow-up [RR∈=∈1.37, 95% confidence interval (CI), 1.04-1.80]. This risk was strongest among women with a lower body mass index (&lt;24) who never used hormone replacement therapy (RR∈=∈2.36; 95% CI, 1.33-4.20). The elevated risk was no longer apparent with 12 years of follow-up after the baseline single assessment of nightshift work. Conclusions: Long durations of rotating nightshift work may contribute to risk of hip and wrist fractures, although the potential for unexplained confounding cannot be ruled out. © 2008 International Osteoporosis Foundation and National Osteoporosis Foundation.</t>
  </si>
  <si>
    <t>Hip fractures; Light exposure; Melatonin; Night work; Wrist fractures</t>
  </si>
  <si>
    <t>adult; article; controlled study; female; fracture; human; night work; nurse; postmenopause; priority journal; risk factor; aged; body mass; epidemiology; estrogen therapy; Fractures, Bone; Hip Fractures; middle aged; Occupational Diseases; Osteoporosis, Postmenopausal; pathophysiology; statistics and numerical data; time; United States; utilization; work schedule; Wrist Injuries; Aged; Body Mass Index; Epidemiologic Methods; Estrogen Replacement Therapy; Female; Fractures, Bone; Hip Fractures; Humans; Middle Aged; Nurses; Occupational Diseases; Osteoporosis, Postmenopausal; Time Factors; United States; Work Schedule Tolerance; Wrist Injuries; Aged; Body Mass Index; Epidemiologic Methods; Estrogen Replacement Therapy; Female; Fractures, Bone; Hip Fractures; Humans; Middle Aged; Nurses; Occupational Diseases; Osteoporosis, Postmenopausal; Time Factors; United States; Work Schedule Tolerance; Wrist Injuries</t>
  </si>
  <si>
    <t>Feskanich, D.; Department of Medicine, Harvard Medical School, Brigham and Women's Hospital, 181 Longwood Avenue, Boston, MA, United States; email: diane.feskanich@channing.harvard.edu</t>
  </si>
  <si>
    <t>0937941X</t>
  </si>
  <si>
    <t>OSINE</t>
  </si>
  <si>
    <t>Osteoporosis Int.</t>
  </si>
  <si>
    <t>2-s2.0-62149150291</t>
  </si>
  <si>
    <t>T (shift work and fracture risk)</t>
  </si>
  <si>
    <t>Fischer T.W., Scholz G., Knöll B., Hipler U.-C., Elsner P.</t>
  </si>
  <si>
    <t>7402050965;7102137550;7006807938;53869032300;7103015219;</t>
  </si>
  <si>
    <t>Melatonin reduces UV-induced reactive oxygen species in a dose-dependent manner in IL-3-stimulated leukocytes</t>
  </si>
  <si>
    <t>10.1034/j.1600-079X.2001.310106.x</t>
  </si>
  <si>
    <t>https://www.scopus.com/inward/record.uri?eid=2-s2.0-0034940972&amp;doi=10.1034%2fj.1600-079X.2001.310106.x&amp;partnerID=40&amp;md5=514800425e41a8be6eeac3419ac5fe9b</t>
  </si>
  <si>
    <t>Department of Dermatology and Allergy, Friedrich-Schiller-University Jena, Jena, Germany; Department of Dermatology and Allergy, Friedrich-Schiller-University Jena, Erfurter Straße 35, D-07740 Jena, Germany</t>
  </si>
  <si>
    <t>Fischer, T.W., Department of Dermatology and Allergy, Friedrich-Schiller-University Jena, Jena, Germany, Department of Dermatology and Allergy, Friedrich-Schiller-University Jena, Erfurter Straße 35, D-07740 Jena, Germany; Scholz, G., Department of Dermatology and Allergy, Friedrich-Schiller-University Jena, Jena, Germany; Knöll, B., Department of Dermatology and Allergy, Friedrich-Schiller-University Jena, Jena, Germany; Hipler, U.-C., Department of Dermatology and Allergy, Friedrich-Schiller-University Jena, Jena, Germany; Elsner, P., Department of Dermatology and Allergy, Friedrich-Schiller-University Jena, Jena, Germany</t>
  </si>
  <si>
    <t>Reactive oxygen species (ROS) are presumed to be involved in inflammatory UV reactions of the skin. This in vitro study was performed to investigate the suppressive effect of melatonin in interleukin-3 (IL-3) stimulated leukocytes. Neutrophilic granulocytes were isolated from EDTA-treated whole blood and placed in a phosphate-buffered saline (PBS) containing IL-3. Cell suspensions were either treated with PBS (control) or with increasing doses of melatonin (0.1, 0.5, 1, 2, 3, 5, 7.5, 10 mmol). One PBS solution was left unirradiated and the other nine solutions (PBS and melatonin) were irradiated with 750 mJ/cm2 UVB light (280-360 nm, max: 310 nm). Radical formation was measured by the chemiluminescence technique. UV-irradiated leukocytes showed a 5-fold higher radical formation than unirradiated leukocytes. Melatonin, in increasing doses in powers of ten, led to a maximum suppression of free radicals at 10 nmol (P= 0.01) and 1 mmol melatonin (P = 0.001), showing a biphasic, non-linear, dose-response relationship. Melatonin, given in amounts of 0.1-10 mmol, led to a direct dose-dependent suppression of ROS. Radical formation was suppressed significantly in a range from 0.5 to 10 mmol (P = 0.001). Melatonin is known to function as a radical scavenger and antioxidant; some of these melatonin effects may be receptor independent, while others may be receptor dependent.</t>
  </si>
  <si>
    <t>Dose response; Melatonin; Radical scavenger; Reactive oxygen species; Stimulated leukocytes; UVB light</t>
  </si>
  <si>
    <t>edetic acid; interleukin 3; melatonin; phosphate; reactive oxygen metabolite; scavenger; antioxidant activity; article; controlled study; dose response; human; human cell; leukocyte activation; neutrophil; oxidative stress; ultraviolet irradiation; Dose-Response Relationship, Drug; Free Radical Scavengers; Humans; Interleukin-3; Leukocytes; Melatonin; Neutrophils; Reactive Oxygen Species; Skin; Sunscreening Agents; Ultraviolet Rays</t>
  </si>
  <si>
    <t>Free Radical Scavengers; Interleukin-3; Melatonin, 73-31-4; Reactive Oxygen Species; Sunscreening Agents</t>
  </si>
  <si>
    <t>Fischer, T.W.; Department of Dermatology, Friedrich-Schiller-University Jena, Erfurter Straße 35, D-07740 Jena, Germany; email: fischer@derma.uni-jena.de</t>
  </si>
  <si>
    <t>2-s2.0-0034940972</t>
  </si>
  <si>
    <t>Contin M.A., Verra D.M., Guido M.E.</t>
  </si>
  <si>
    <t>7007047814;15726873800;7005552859;</t>
  </si>
  <si>
    <t>An invertebrate-like phototransduction cascade mediates light detection in the chicken retinal ganglion cells</t>
  </si>
  <si>
    <t>FASEB Journal</t>
  </si>
  <si>
    <t>E2249</t>
  </si>
  <si>
    <t>E2257</t>
  </si>
  <si>
    <t>10.1096/fj.06-6133fje</t>
  </si>
  <si>
    <t>https://www.scopus.com/inward/record.uri?eid=2-s2.0-33845617533&amp;doi=10.1096%2ffj.06-6133fje&amp;partnerID=40&amp;md5=e9abc61d106a829503ecac471ef12d97</t>
  </si>
  <si>
    <t>CIQUIBIC (CONICET)-Departamento de Química Biológica, Facultad de Ciencias Químicas, Universidad Nacional de Córdoba, Córdoba, Argentina; CIQUIBIC- Departamento de Química Biológica, Facultad de Ciencias Químicas, Ciudad Universitaria, 5000 Córdoba, Argentina</t>
  </si>
  <si>
    <t>Contin, M.A., CIQUIBIC (CONICET)-Departamento de Química Biológica, Facultad de Ciencias Químicas, Universidad Nacional de Córdoba, Córdoba, Argentina; Verra, D.M., CIQUIBIC (CONICET)-Departamento de Química Biológica, Facultad de Ciencias Químicas, Universidad Nacional de Córdoba, Córdoba, Argentina; Guido, M.E., CIQUIBIC (CONICET)-Departamento de Química Biológica, Facultad de Ciencias Químicas, Universidad Nacional de Córdoba, Córdoba, Argentina, CIQUIBIC- Departamento de Química Biológica, Facultad de Ciencias Químicas, Ciudad Universitaria, 5000 Córdoba, Argentina</t>
  </si>
  <si>
    <t>Prebilaterian animals perceived ambient light through nonvisual rhabdomeric photoreceptors (RPs), which evolved as support of the chordate visual system. In vertebrates, the identity of nonvisual photoreceptors and the phototransduction cascade involved in nonimage forming tasks remain uncertain. We investigated whether chicken retinal ganglion cells (RGCs) could be nonvisual photoreceptors and the nature of the photocascade involved. We found that primary cultures of chicken embryonic RGCs express such RP markers as transcription factors Pax6 and Brn3, photopigment melanopsin, and G-protein q but not markers for ciliary photoreceptors (α-transducin and Crx). To investigate the photoreceptive capability of RGCs, we assessed the direct effect of light on 3H-melatonin synthesis in RGC cultures synchronized to 12:12 h light-dark cycles. In constant dark, RGCs displayed a daily variation in 3H-melatonin levels peaking at subjective day, which was significantly inhibited by light. This light effect was further increased by the chromophore all-trans-retinal and suppressed by specific inhibitors of the invertebrate photocascade involving phosphoinositide hydrolysis (100 μM neomycin; 5 μM U73122) and Ca2+ mobilization (10 μM BAPTA; 1 mM lanthanum). The results demonstrate that chicken RGCs are intrinsically photosensitive RPs operating via an invertebrate-like phototransduction cascade, which may be responsible for early detection of light before vision occurs. © FASEB.</t>
  </si>
  <si>
    <t>Melatonin; Phosphoinositide cascade; RGCs; Rhabdomeric photoreceptors</t>
  </si>
  <si>
    <t>acetylserotonin methyltransferase; cryptochrome 1; cryptochrome 2; guanine nucleotide binding protein; guanine nucleotide binding protein q; melanopsin; melanopsin 4; melatonin; phosphatidylinositide; transcription factor PAX6; transcription factor POU4; transducin; transient receptor potential channel; melatonin; retinol; tritium; animal cell; article; cell culture; chicken; controlled study; invertebrate; nonhuman; nucleotide sequence; photoreceptor; phototransduction; priority journal; retina ganglion cell; reverse transcription polymerase chain reaction; animal; chemistry; chick embryo; drug effect; gene expression regulation; light; metabolism; physiology; radiation exposure; retina ganglion cell; Animalia; Invertebrata; Vertebrata; Animals; Cells, Cultured; Chick Embryo; Gene Expression Regulation; Invertebrates; Light; Melatonin; Phototransduction; Retinal Ganglion Cells; Tritium; Vitamin A</t>
  </si>
  <si>
    <t>GENBANK: AF200339, AF285171, AF364328, AY036061, K01458, NM_204244, NM_204245, NM_205066, NM_205158, X62309, X91998</t>
  </si>
  <si>
    <t>acetylserotonin methyltransferase, 9029-77-0; melanopsin, 403476-86-8; melatonin, 73-31-4; transcription factor PAX6, 208996-75-2; transducin, 94699-82-8; retinol, 68-26-8, 82445-97-4; tritium, 10028-17-8; Melatonin, 73-31-4; Tritium, 10028-17-8; Vitamin A, 11103-57-4</t>
  </si>
  <si>
    <t>Guido, M.E.; CIQUIBIC- Departamento de Química Biológica, Facultad de Ciencias Químicas, Ciudad Universitaria, 5000 Córdoba, Argentina; email: mguido@mail.fcq.unc.edu.ar</t>
  </si>
  <si>
    <t>FAJOE</t>
  </si>
  <si>
    <t>FASEB J.</t>
  </si>
  <si>
    <t>2-s2.0-33845617533</t>
  </si>
  <si>
    <t>Tamura H., Nakamura Y., Takiguchi S., Kashida S., Yamagata Y., Sugino N., Kato H.</t>
  </si>
  <si>
    <t>55428356900;55628560099;56429883200;7004051237;7102485129;35482115400;57199839654;</t>
  </si>
  <si>
    <t>Melatonin directly suppresses steroid production by preovulatory follicles in the cyclic hamster</t>
  </si>
  <si>
    <t>10.1111/j.1600-079X.1998.tb00551.x</t>
  </si>
  <si>
    <t>https://www.scopus.com/inward/record.uri?eid=2-s2.0-0031690980&amp;doi=10.1111%2fj.1600-079X.1998.tb00551.x&amp;partnerID=40&amp;md5=da1ff0fd0d572906669f2c03b2b1f15c</t>
  </si>
  <si>
    <t>Dept. of Obstetrics and Gynecology, Yamaguchi University, School of Medicine, Ube, 755-8505, Japan; Dept. of Obstetrics and Gynecology, Yamaguchi University, School of Medicine, 1144 Kogushi, Ube, 755-8505, Japan</t>
  </si>
  <si>
    <t>Tamura, H., Dept. of Obstetrics and Gynecology, Yamaguchi University, School of Medicine, Ube, 755-8505, Japan; Nakamura, Y., Dept. of Obstetrics and Gynecology, Yamaguchi University, School of Medicine, Ube, 755-8505, Japan; Takiguchi, S., Dept. of Obstetrics and Gynecology, Yamaguchi University, School of Medicine, Ube, 755-8505, Japan; Kashida, S., Dept. of Obstetrics and Gynecology, Yamaguchi University, School of Medicine, Ube, 755-8505, Japan; Yamagata, Y., Dept. of Obstetrics and Gynecology, Yamaguchi University, School of Medicine, Ube, 755-8505, Japan; Sugino, N., Dept. of Obstetrics and Gynecology, Yamaguchi University, School of Medicine, Ube, 755-8505, Japan; Kato, H., Dept. of Obstetrics and Gynecology, Yamaguchi University, School of Medicine, Ube, 755-8505, Japan, Dept. of Obstetrics and Gynecology, Yamaguchi University, School of Medicine, 1144 Kogushi, Ube, 755-8505, Japan</t>
  </si>
  <si>
    <t>The purpose of these studies was to investigate the effects of melatonin on the production of steroids (progesterone, testosterone, and estradiol) and cAMP by preovulatory follicles and to examine changes in melatonin concentrations in the ovary during the estrous cycle. Adult cyclic hamsters were used in this study. Melatonin concentrations in the ovary, pineal gland, and serum were measured at mid-light and mid-dark during the estrous cycle. Effects of melatonin on steroidogenesis by preovulatory follicles, thecae, and granulosa cells were examined, and its effect on cAMP production by preovulatory follicles was also investigated. Melatonin (0.1-10 ng/ml) had no effect on steroid production in the absence of hCG, but melatonin decreased progesterone and estradiol production by preovulatory follicles in a dose- dependent and time-dependent manner in the presence of hCG (100 mlU/ml). The target of melatonin was thecae but not granulosa cells, and melatonin significantly reduced cAMP production by preovulatory follicles. Melatonin concentrations in the ovary showed a similar phasic variation with high levels during mid-dark and low during mid-light, as in the pineal gland and serum. These results show that the ovarian melatonin levels also exhibit a circadian rhythm and suggest that the high melatonin milieu in the ovary may induce gonadal regression in the cyclic hamster.</t>
  </si>
  <si>
    <t>cAMP; Melatonin; Ovarian thecal cells; Pineal gland; Preovulatory follicle; Steroid</t>
  </si>
  <si>
    <t>cyclic amp; estradiol; melatonin; progesterone; testosterone; animal experiment; animal tissue; article; circadian rhythm; controlled study; dose response; estrus cycle; granulosa cell; hamster; nonhuman; ovary follicle; pineal body; progesterone synthesis; steroidogenesis; Animals; Cricetinae; Cyclic AMP; Dose-Response Relationship, Drug; Estradiol; Estrus; Female; Melatonin; Mesocricetus; Ovarian Follicle; Ovary; Pineal Gland; Pregnancy; Progesterone; Testosterone; Time Factors</t>
  </si>
  <si>
    <t>Cyclic AMP, 60-92-4; Estradiol, 50-28-2; Melatonin, 73-31-4; Progesterone, 57-83-0; Testosterone, 58-22-0</t>
  </si>
  <si>
    <t>Kato, H.; Dept. of Obstetrics and Gynecology, Yamaguchi Univ. School of Medicine, 1144 Kogushi, Ube 755-8505, Japan</t>
  </si>
  <si>
    <t>2-s2.0-0031690980</t>
  </si>
  <si>
    <t>BRAINARD G.C., LEWY A.J., MENAKER M., FREDRICKSON R.H., MILLER L.S., WELEBER R.G., CASSONE V., HUDSON D.</t>
  </si>
  <si>
    <t>Effect of Light Wavelength on the Suppression of Nocturnal Plasma Melatonin in Normal Volunteers</t>
  </si>
  <si>
    <t>Annals of the New York Academy of Sciences</t>
  </si>
  <si>
    <t>10.1111/j.1749-6632.1985.tb11826.x</t>
  </si>
  <si>
    <t>https://www.scopus.com/inward/record.uri?eid=2-s2.0-0022342530&amp;doi=10.1111%2fj.1749-6632.1985.tb11826.x&amp;partnerID=40&amp;md5=99dac3d79b46f82d0288a76e40c19222</t>
  </si>
  <si>
    <t>Department of Neurology, Jefferson Medical College, Philadelphia, Pennsylvania, 19107, United States; Department of Psychiatry, Oregon Health Sciences University, Portland, Oregon, 97201, United States; Institute of Neuroscience, University of Oregon, Eugene, Oregon, 97405, United States</t>
  </si>
  <si>
    <t>BRAINARD, G.C., Department of Neurology, Jefferson Medical College, Philadelphia, Pennsylvania, 19107, United States; LEWY, A.J., Department of Psychiatry, Oregon Health Sciences University, Portland, Oregon, 97201, United States; MENAKER, M., Institute of Neuroscience, University of Oregon, Eugene, Oregon, 97405, United States; FREDRICKSON, R.H., Department of Psychiatry, Oregon Health Sciences University, Portland, Oregon, 97201, United States; MILLER, L.S., Department of Psychiatry, Oregon Health Sciences University, Portland, Oregon, 97201, United States; WELEBER, R.G., Department of Psychiatry, Oregon Health Sciences University, Portland, Oregon, 97201, United States; CASSONE, V., Institute of Neuroscience, University of Oregon, Eugene, Oregon, 97405, United States; HUDSON, D., Institute of Neuroscience, University of Oregon, Eugene, Oregon, 97405, United States</t>
  </si>
  <si>
    <t>[No abstract available]</t>
  </si>
  <si>
    <t>melatonin; central nervous system; circadian rhythm; human; human experiment; normal human; pineal body; preliminary communication; priority journal; wavelength</t>
  </si>
  <si>
    <t>BRAINARD, G.C.; Department of Neurology, Jefferson Medical College, Philadelphia, Pennsylvania, 19107, United States</t>
  </si>
  <si>
    <t>Ann. New York Acad. Sci.</t>
  </si>
  <si>
    <t>2-s2.0-0022342530</t>
  </si>
  <si>
    <t>Very short paper so not much information</t>
  </si>
  <si>
    <t>Figueiro M.G., Wood B., Plitnick B., Rea M.S.</t>
  </si>
  <si>
    <t>6603467729;50961895300;35071763800;57203044495;</t>
  </si>
  <si>
    <t>The impact of light from computer monitors on melatonin levels in college students</t>
  </si>
  <si>
    <t>https://www.scopus.com/inward/record.uri?eid=2-s2.0-80051625274&amp;partnerID=40&amp;md5=6e265e731dfeee1d365e2bb225262465</t>
  </si>
  <si>
    <t>Figueiro, M.G., Lighting Research Center, Rensselaer Polytechnic Institute, 21 Union Street, Troy, NY 12180, United States; Wood, B., Lighting Research Center, Rensselaer Polytechnic Institute, 21 Union Street, Troy, NY 12180, United States; Plitnick, B., Lighting Research Center, Rensselaer Polytechnic Institute, 21 Union Street, Troy, NY 12180, United States; Rea, M.S., Lighting Research Center, Rensselaer Polytechnic Institute, 21 Union Street, Troy, NY 12180, United States</t>
  </si>
  <si>
    <t>OBJECTIVES: Self-luminous electronic devices emit optical radiation at short wavelengths, close to the peak sensitivity of melatonin suppression. Melatonin suppression resulting from exposure to light at night has been linked to increased risk for diseases. The impact of luminous cathode ray tube (CRT) computer monitors on melatonin suppression was investigated. DESIGN: Twenty-one participants experienced three test conditions: 1) computer monitor only, 2) computer monitor viewed through goggles providing 40 lux of short-wavelength (blue; peak λ ≈ 470 nm) light at the cornea from light emitting diodes (LEDs), and 3) computer monitor viewed through orange-tinted safety glasses (optical radiation &lt;525 nm ≈ 0). The blue-light goggles were used as a "true-positive" experimental condition to demonstrate protocol effectiveness; the same light treatment had been shown in a previous study to suppress nocturnal melatonin. The orange-tinted glasses served as a "dark" control condition because the short-wavelength radiation necessary for nocturnal melatonin suppression was eliminated. Saliva samples were collected from subjects at 23:00, before starting computer tasks, and again at midnight and 01:00 while performing computer tasks under all three experimental conditions. RESULTS: Melatonin concentrations after exposure to the blue-light goggle experimental condition were significantly reduced compared to the dark control and to the computer monitor only conditions. Although not statistically significant, the mean melatonin concentration after exposure to the computer monitor only was reduced slightly relative to the dark control condition. CONCLUSIONS: Additional empirical data should be collected to test the effectiveness of different, brighter and larger screens on melatonin suppression. ©2011 Neuroendocrinology Letters.</t>
  </si>
  <si>
    <t>Light at night; Melatonin; Self-luminous displays</t>
  </si>
  <si>
    <t>melatonin; adult; article; cathode ray tube; clinical article; college student; computer; controlled study; cornea; hormone blood level; human; human experiment; light emitting diode; light exposure; night; normal human; radiation safety; randomized controlled trial; saliva analysis; spectacles; spectral sensitivity; Adult; Circadian Rhythm; Computers; Humans; Light; Lighting; Melatonin; Saliva; Sleep; Students; Universities</t>
  </si>
  <si>
    <t>2-s2.0-80051625274</t>
  </si>
  <si>
    <t>Unknown (within subjects over 3 week period)</t>
  </si>
  <si>
    <t>Participants taking oral contraceptives were not excluded</t>
  </si>
  <si>
    <t>9.9 (SD)</t>
  </si>
  <si>
    <t>Accessed pdf online</t>
  </si>
  <si>
    <t>Reiter R.J., Tan D.X., Poeggeler B., Kavet R.</t>
  </si>
  <si>
    <t>7402574751;7202902017;55840225600;7003374551;</t>
  </si>
  <si>
    <t>Inconsistent Suppression of Nocturnal Pineal Melatonin Synthesis and Serum Melatonin Levels in Rats Exposed to Pulsed DC Magnetic Fields</t>
  </si>
  <si>
    <t>10.1002/(SICI)1521-186X(1998)19:5&lt;318::AID-BEM6&gt;3.0.CO;2-4</t>
  </si>
  <si>
    <t>https://www.scopus.com/inward/record.uri?eid=2-s2.0-0031602773&amp;doi=10.1002%2f%28SICI%291521-186X%281998%2919%3a5%3c318%3a%3aAID-BEM6%3e3.0.CO%3b2-4&amp;partnerID=40&amp;md5=1412e6dafcb820226c0488a5ea0d9957</t>
  </si>
  <si>
    <t>Department of Cellular Biology, Univ. of Texas Health Science Center, 7703 Floyd Curl Drive, San Antonio, TX 78284-7762, United States; Electric Power Research Institute, Environmental Division, Palo Alto, CA, United States</t>
  </si>
  <si>
    <t>Reiter, R.J., Department of Cellular Biology, Univ. of Texas Health Science Center, 7703 Floyd Curl Drive, San Antonio, TX 78284-7762, United States; Tan, D.X., Department of Cellular Biology, Univ. of Texas Health Science Center, 7703 Floyd Curl Drive, San Antonio, TX 78284-7762, United States; Poeggeler, B., Department of Cellular Biology, Univ. of Texas Health Science Center, 7703 Floyd Curl Drive, San Antonio, TX 78284-7762, United States; Kavet, R., Electric Power Research Institute, Environmental Division, Palo Alto, CA, United States</t>
  </si>
  <si>
    <t>The purpose of these experiments was to determine whether the exposure of rats at night to pulsed DC magnetic fields (MF) would influence the nocturnal production and secretion of melatonin, as indicated by pineal N-acetyltransferase (NAT) activity (the rate limiting enzyme in melatonin production) and pineal and serum melatonin levels. By using a computer-driven exposure system, 15 experiments were conducted. MF exposure onset was always during the night, with the duration of exposure varying from 15 to 120 min. A variety of field strengths, ranging from 50 to 500 μT (0.5 to 5.0 G) were used with the bulk of the studies being conducted using a 100 μT (1.0 G) field. During the interval of DC MF exposure, the field was turned on and off at 1-s intervals with a rise/fall time constant of 5 ms. Because the studies were performed during the night, all procedures were carried out under weak red light (intensity of &amp;lt;5 μW/cm2). At the conclusion of each study, a blood sample and the pineal gland were collected for analysis of serum melatonin titers and pineal NAT and melatonin levels. The outcome of individual studies varied. Of the 23 cases in which pineal NAT activity, pineal melatonin, and serum melatonin levels were measured, the following results were obtained; in 5 cases (21.7%) pineal NAT activity was depressed, in 2 cases (8.7%) studies pineal melatonin levels were lowered, and in 10 cases (43.5%) serum melatonin concentrations were reduced. Never was there a measured rise in any of the end points that were considered in this study. The magnitudes of the reductions were not correlated with field strength (i.e., no dose-response relationships were apparent), and likewise the reductions could not be correlated with the season of the year (experiments conducted at 12-month intervals under identical exposure conditions yielded different results). Duration of exposure also seemed not to be a factor in the degree of melatonin suppression. The inconsistency of the results does not permit the conclusion that pineal melatonin production or release are routinely influenced by pulsed DC MF exposure. In the current series of studies, a suppression of serum melatonin sometimes occurred in the absence of any apparent change in the synthesis of this indoleamine within the pineal gland (no alteration in either pineal NAT activity or pineal melatonin levels). Because melatonin is a direct free radical scavenger, the drop in serum melatonin could theoretically be explained by an increased uptake of melatonin by tissues that were experiencing augmented levels of free radicals as a consequence of MF exposure. This hypothetical possibly requires additional experimental documentation. Bioelectromagnetics 19:318-329, 1998. © 1998 Wiley-Liss, Inc.</t>
  </si>
  <si>
    <t>DC magnetic field exposure; Melatonin; Pineal gland; Pulsed magnetic fields; Rat</t>
  </si>
  <si>
    <t>arylamine acetyltransferase; melatonin; animal; article; biosynthesis; blood; circadian rhythm; electromagnetic field; male; metabolism; physiology; pineal body; radiation exposure; rat; secretion; Sprague Dawley rat; Animals; Arylamine N-Acetyltransferase; Circadian Rhythm; Electromagnetic Fields; Male; Melatonin; Pineal Gland; Rats; Rats, Sprague-Dawley</t>
  </si>
  <si>
    <t>Reiter, R.J.; Department of Cellular Biology, Univ. of Texas Health Science Center, 7703 Floyd Curl Drive, San Antonio, TX 78284-7762, United States</t>
  </si>
  <si>
    <t>2-s2.0-0031602773</t>
  </si>
  <si>
    <t>Anisimov V.N., Alimova I.N., Baturin D.A., Popovich I.G., Zabezhinski M.A., Manton K.G., Semenchenko A.V., Yashin A.I.</t>
  </si>
  <si>
    <t>7203083897;57205047021;6602714400;7006436774;6701860956;35888332500;6602520673;35556113500;</t>
  </si>
  <si>
    <t>The effect of melatonin treatment regimen on mammary adenocarcinoma development in HER-2/neu transgenic mice</t>
  </si>
  <si>
    <t>International Journal of Cancer</t>
  </si>
  <si>
    <t>10.1002/ijc.10827</t>
  </si>
  <si>
    <t>https://www.scopus.com/inward/record.uri?eid=2-s2.0-0037454804&amp;doi=10.1002%2fijc.10827&amp;partnerID=40&amp;md5=f5781b4a487f460eecc603d539bc18ff</t>
  </si>
  <si>
    <t>Department of Oncogerontology, N.N. Petrov Res. Inst. of Oncology, Pesochny-2, St. Petersburg 197758, Russian Federation; Center for Demographic Studies, Duke University, Durham, NC, United States; Max-Planck Inst. for Demogr. Res., Rostock, Germany</t>
  </si>
  <si>
    <t>Anisimov, V.N., Department of Oncogerontology, N.N. Petrov Res. Inst. of Oncology, Pesochny-2, St. Petersburg 197758, Russian Federation; Alimova, I.N., Department of Oncogerontology, N.N. Petrov Res. Inst. of Oncology, Pesochny-2, St. Petersburg 197758, Russian Federation; Baturin, D.A., Department of Oncogerontology, N.N. Petrov Res. Inst. of Oncology, Pesochny-2, St. Petersburg 197758, Russian Federation; Popovich, I.G., Department of Oncogerontology, N.N. Petrov Res. Inst. of Oncology, Pesochny-2, St. Petersburg 197758, Russian Federation; Zabezhinski, M.A., Department of Oncogerontology, N.N. Petrov Res. Inst. of Oncology, Pesochny-2, St. Petersburg 197758, Russian Federation; Manton, K.G., Center for Demographic Studies, Duke University, Durham, NC, United States; Semenchenko, A.V., Max-Planck Inst. for Demogr. Res., Rostock, Germany; Yashin, A.I., Max-Planck Inst. for Demogr. Res., Rostock, Germany</t>
  </si>
  <si>
    <t>The effect of various regimens of treatment with melatonin on the development of mammary tumors in HER2/neu transgenic mice was investigated. Female HER-2/neu mice starting from the age of 2 months were kept under standard light/dark regimen and as given melatonin with tap water (20 mg/l) during the night time 5 times monthly (interrupted treatments) or constantly to natural death. Intact mice served as controls. Treatment with melatonin slowed down age-related disturbances in estrous function most in the group exposed to interrupted treatment with the hormone. Constant treatment with melatonin decreased incidence and size of mammary adenocarcinomas, and incidence of lung metastases, compared to controls. The number of mice bearing 4 and more tumors was reduced in the group with constant melatonin treatment. Interrupted treatment with melatonin promote mammary carcinogenesis in HER-2/neu transgenic mice. The data demonstrate the regimen-dependent inhibitory effect of melatonin on the development of spontaneous mammary tumors in HER-2/neu mice but not on overall survival with implication about the likely cause of the effect. Polycystic kidney disease is common in this transgenic line. Adverse effect of melatonin on the life span in our study may be unique to the transgenic model used and may not be relevant to the suppressive effect of melatonin in delay of mammary cancer. © 2002 Wiley-Liss, Inc.</t>
  </si>
  <si>
    <t>HER-2/neu, transgenic mice; Mammary cancer; Melatonin</t>
  </si>
  <si>
    <t>melatonin; animal experiment; animal model; antineoplastic activity; article; breast adenocarcinoma; breast carcinogenesis; cancer survival; controlled study; drug effect; estrus cycle; female; incidence; kidney polycystic disease; lifespan; light dark cycle; lung metastasis; mouse; nonhuman; oncogene neu; priority journal; transgenic mouse; tumor volume; Adenocarcinoma; Animals; Antioxidants; Disease Progression; Female; Homozygote; Mammary Neoplasms, Experimental; Melatonin; Mice; Mice, Transgenic; Photoperiod; Polycystic Kidney Diseases; Receptor, erbB-2; RNA, Messenger</t>
  </si>
  <si>
    <t>melatonin, 73-31-4; Antioxidants; Melatonin, 73-31-4; Receptor, erbB-2, EC 2.7.1.112; RNA, Messenger</t>
  </si>
  <si>
    <t>Sigma, United States</t>
  </si>
  <si>
    <t>Anisimov, V.N.; Department of Oncogerontology, N.N. Petrov Res. Inst. of Oncology, Pesochny-2, St. Petersburg 197758, Russian Federation; email: aging@mail.ru</t>
  </si>
  <si>
    <t>IJCNA</t>
  </si>
  <si>
    <t>Int. J. Cancer</t>
  </si>
  <si>
    <t>2-s2.0-0037454804</t>
  </si>
  <si>
    <t>Reiter R.J., Steinlechner S., Richardson B.A., King T.S.</t>
  </si>
  <si>
    <t>7402574751;7003404441;7202396064;25950264800;</t>
  </si>
  <si>
    <t>Differential response of pineal melatonin levels to light at night in laboratory-raised and wild-captured 13-lined ground squirrels (Spermophilus Tridecemlineatus)</t>
  </si>
  <si>
    <t>10.1016/0024-3205(83)90353-3</t>
  </si>
  <si>
    <t>https://www.scopus.com/inward/record.uri?eid=2-s2.0-0020582457&amp;doi=10.1016%2f0024-3205%2883%2990353-3&amp;partnerID=40&amp;md5=7a0b8e5db028f6ab9ac1b55b13162e5e</t>
  </si>
  <si>
    <t>Department of Anatomy The University, Texas Health Science Center at San Antonio, San Antonio, TX 78284, United States</t>
  </si>
  <si>
    <t>Reiter, R.J., Department of Anatomy The University, Texas Health Science Center at San Antonio, San Antonio, TX 78284, United States; Steinlechner, S., Department of Anatomy The University, Texas Health Science Center at San Antonio, San Antonio, TX 78284, United States; Richardson, B.A., Department of Anatomy The University, Texas Health Science Center at San Antonio, San Antonio, TX 78284, United States; King, T.S., Department of Anatomy The University, Texas Health Science Center at San Antonio, San Antonio, TX 78284, United States</t>
  </si>
  <si>
    <t>Pineal melatonin levels were compared in laboratory-raised or wild-captured 13-lined ground squirrels (Spermophilus tridecemlineatus) that were either exposed to 10 h of darkness at night or to light which had an irradiance of 400 μW/cm2. In laboratory-born squirrels the period of darkness was associated with a gradual rise in pineal melatonin levels with peak values being reached at 0200 h, 6 h after darkness onset. Thereafter, melatonin levels decreased and were back to low daytime levels by 0800 h, 2 h after light onset. The exposure of laboratory-raised animals to an irradiance of 400 μW/cm2 during the night totally prevented the nocturnal rise in pineal melatonin levels in these animals. In wild-captured ground squirrels the period of darkness at night was associated with a rapid rise in pineal melatonin such that by 2200 h, 2 h after lights out, peak melatonin values were already attained; additionally, melatonin levels remained high throughout the period of darkness but returned to daytime values by 0800 h. Exposure of wild-captured squirrels to a light irradiance of 400 μW/cm2 during the normal dark period was completely incapable of suppressing pineal melatonin levels. The difference in the sensitivity of the pineal gland of laboratory-raised and wild-captured ground squirrels may relate to their previous lighting history. © 1983.</t>
  </si>
  <si>
    <t>melatonin; darkness; sensitivity; squirrel; Animal; Circadian Rhythm; Darkness; Female; Melatonin; Photic Stimulation; Pineal Gland; Sciuridae; Support, Non-U.S. Gov't; Support, U.S. Gov't, Non-P.H.S.; Support, U.S. Gov't, P.H.S.; Time Factors</t>
  </si>
  <si>
    <t>National Institutes of Health: NF32 ND05900, HD 07139
National Science Foundation</t>
  </si>
  <si>
    <t>Supported by NSF grant no. PCM 8003441. At the time of the study SS was a Max Kade Foundation postdoctoral fellow, BAR was supported by NIH postdoctoral fellowship (NF32 ND05900), and TSK was a postdoctoral fellow in the Center for Training in Reproductive Biology (HD 07139).</t>
  </si>
  <si>
    <t>Reiter, R.J.; Department of Anatomy The University, Texas Health Science Center at San Antonio, San Antonio, TX 78284, United States</t>
  </si>
  <si>
    <t>2-s2.0-0020582457</t>
  </si>
  <si>
    <t>A (squirrels)</t>
  </si>
  <si>
    <t>Vera L.M., Davie A., Taylor J.F., Migaud H.</t>
  </si>
  <si>
    <t>7006233078;56238719300;7405408226;56219141200;</t>
  </si>
  <si>
    <t>Differential light intensity and spectral sensitivities of Atlantic salmon, European sea bass and Atlantic cod pineal glands ex vivo</t>
  </si>
  <si>
    <t>10.1016/j.ygcen.2009.05.021</t>
  </si>
  <si>
    <t>https://www.scopus.com/inward/record.uri?eid=2-s2.0-71649091392&amp;doi=10.1016%2fj.ygcen.2009.05.021&amp;partnerID=40&amp;md5=dc59cbdcad2ec624327a20f03e368088</t>
  </si>
  <si>
    <t>Reproduction and Genetics Group, Institute of Aquaculture, University of Stirling, Stirling, FK9 4LA, United Kingdom</t>
  </si>
  <si>
    <t>Vera, L.M., Reproduction and Genetics Group, Institute of Aquaculture, University of Stirling, Stirling, FK9 4LA, United Kingdom; Davie, A., Reproduction and Genetics Group, Institute of Aquaculture, University of Stirling, Stirling, FK9 4LA, United Kingdom; Taylor, J.F., Reproduction and Genetics Group, Institute of Aquaculture, University of Stirling, Stirling, FK9 4LA, United Kingdom; Migaud, H., Reproduction and Genetics Group, Institute of Aquaculture, University of Stirling, Stirling, FK9 4LA, United Kingdom</t>
  </si>
  <si>
    <t>Photoperiod is perceived by pineal photoreceptors and transduced into rhythmic melatonin signals. These rhythms can be influenced by light intensity and spectral content. In this study we compared the light sensitivity of Atlantic salmon, European sea bass and Atlantic cod by testing ex vivo the effect of different intensities and narrow bandwidth lights on nocturnal melatonin suppression by isolated pineal glands in a flow-through culture system. Using combinations of neutral density and bandpass interference filters we tested a range of light intensities (ranging from 1.22 × 1013 to 3.85 × 106 photons s-1 cm-2) and three wavelengths of 80 nm width (472, 555 and 661 nm corresponding to blue, green and red, respectively). Results showed clear species specific light intensity and spectral sensitivities, with cod being from 100 to 1000 times more sensitive than sea bass and salmon. Regarding the influence of spectrum, red light was less efficient on suppressing melatonin than blue and green in salmon but results were not as clear in the two other species studied. Finally, the first evidence of relative photoreception in teleosts was obtained in cod suggesting that the definition of illuminance thresholds (day/night perception) would depend on the day intensity. Indeed, a single order of magnitude increase or decrease in day intensity was shown to elicit a significant shift in the intensity response curve of night-time melatonin suppression. Taken together, this study demonstrated species specific light intensity and spectral sensitivities within temperate teleosts. © 2009 Elsevier Inc.</t>
  </si>
  <si>
    <t>Light intensity; Melatonin; Pineal gland; Spectrum; Teleosts fish</t>
  </si>
  <si>
    <t>melatonin; animal tissue; article; Atlantic cod; Atlantic salmon; blue light; controlled study; European sea bass; ex vivo study; illumination; light intensity; nonhuman; photoperiodicity; photoreceptor potential; pineal body; priority journal; red light; species comparison; spectral sensitivity; tissue culture</t>
  </si>
  <si>
    <t>Erzincan Üniversitesi: Q5RS-2002-01801
Fundación Séneca, f SéNeCa
Ministerio de Ciencia y Tecnología, MICYT
Norges Forskningsråd: ES350048</t>
  </si>
  <si>
    <t>This work was supported by an EU project (Pubertiming, Q5RS-2002-01801) and a Norwegian Research Council Grant (ES350048). The authors thank the staff of Machrihanish Marine Environmental Research Laboratories for looking after the fish as well as “Fundación Séneca” and “Agencia Regional de Ciencia y Tecnología” for the postdoctoral grant awarded to L.M. Vera.</t>
  </si>
  <si>
    <t>Migaud, H.; Reproduction and Genetics Group, Institute of Aquaculture, University of Stirling, Stirling, FK9 4LA, United Kingdom; email: herve.migaud@stir.ac.uk</t>
  </si>
  <si>
    <t>2-s2.0-71649091392</t>
  </si>
  <si>
    <t>Forsling M.L., Stoughton R.P., Zhou V., Kelestimur H., Demaine C.</t>
  </si>
  <si>
    <t>7102699457;7004378541;57191099954;7004223924;6603786491;</t>
  </si>
  <si>
    <t>The role of the pineal in the control of the daily patterns of neurohypophysial hormone secretion</t>
  </si>
  <si>
    <t>10.1111/j.1600-079X.1993.tb00484.x</t>
  </si>
  <si>
    <t>https://www.scopus.com/inward/record.uri?eid=2-s2.0-0027336322&amp;doi=10.1111%2fj.1600-079X.1993.tb00484.x&amp;partnerID=40&amp;md5=1b619b3ec18c12091000185f2762d0ce</t>
  </si>
  <si>
    <t>Department of Obstetrics and Gynaecology, UMDS, St Thomas's Campus, Lambeth Palace Road, London, United Kingdom; Physiology Group, Bomedical Sciences Division, King's College, Strand, London, United Kingdom</t>
  </si>
  <si>
    <t>Forsling, M.L., Department of Obstetrics and Gynaecology, UMDS, St Thomas's Campus, Lambeth Palace Road, London, United Kingdom; Stoughton, R.P., Physiology Group, Bomedical Sciences Division, King's College, Strand, London, United Kingdom; Zhou, V., Department of Obstetrics and Gynaecology, UMDS, St Thomas's Campus, Lambeth Palace Road, London, United Kingdom; Kelestimur, H., Department of Obstetrics and Gynaecology, UMDS, St Thomas's Campus, Lambeth Palace Road, London, United Kingdom; Demaine, C., Physiology Group, Bomedical Sciences Division, King's College, Strand, London, United Kingdom</t>
  </si>
  <si>
    <t>Abstract: Plasma concentrations of neurohypophysial hormones show clear rhythms over 24 hr which can be suppressed by exposure to constant light, an observation consistent with pineal involvement. A study has therefore been performed on the changes in the hormone levels in the hypothalamus, posterior pituitary, and plasma over 24 hr in control, pinealectomised, and sham pinealectomised animals to determine if the pineal could play a role. Water intake, urine excretion, packed cell volume, plasma osmolality, and electrolytes were also monitored. Pinealectomy had little effect on fluid balance, but after 8 weeks for oxytocin and 2 weeks for vasopressin the morning values (0700–0800) for the circulating concentrations of the hormones were significantly higher in the pinealectomized group compared with the combined sham operated and unoperated groups (pineal intact). By contrast, the pituitary vasopressin was significantly lower in the pinealectomised group. The increase in plasma oxytocin and vasopressin seen over the hours of daylight and accompanying fall in plasma osmolality seen in the pineal intact group were absent in the pinealectomised group. Similarly, the evening fall in pituitary hormone concentrations and increase in hypothalamic hormone content were absent in the pinealectomised animals. After 10 days of exposure to constant light, the fall in plasma osmolality in the pineal‐intact animals over the day was no longer significant; instead a significant increase in plasma osmolality and sodium was seen in the pinealectomised group. Exposure to constant light, while altering the patterns of neurohypophysial activity in the pineal intact group, had little effect on the pinealectomised animals. Copyright © 1993, Wiley Blackwell. All rights reserved</t>
  </si>
  <si>
    <t>diurnal rhythms—; fluid balance; melatonin—; oxytocin—; vasopressin—</t>
  </si>
  <si>
    <t>argipressin; oxytocin; melatonin; oxytocin; vasopressin derivative; animal experiment; animal model; animal tissue; article; circadian rhythm; controlled study; male; neurohypophysis; nonhuman; osmolality; pineal body; rat; animal; blood; circadian rhythm; drinking; electrolyte balance; hypothalamus; light; metabolism; neurohypophysis; osmolarity; physiology; pineal body; radioimmunoassay; rat strain; Animal; Circadian Rhythm; Drinking; Hypothalamus; Light; Male; Melatonin; Osmolar Concentration; Oxytocin; Pineal Gland; Pituitary Gland, Posterior; Radioimmunoassay; Rats; Rats, Sprague-Dawley; Support, Non-U.S. Gov't; Vasopressins; Water-Electrolyte Balance</t>
  </si>
  <si>
    <t>argipressin, 113-79-1; oxytocin, 50-56-6, 54577-94-5; melatonin, 73-31-4; vasopressin derivative, 39028-45-0; Melatonin, 73-31-4; Oxytocin, 50-56-6; Vasopressins, 11000-17-2</t>
  </si>
  <si>
    <t>Forsling, M.L.; Department of Obstetrics and Gynecology, UMDS, St. Thomas's Campus, Lambeth Palace Road, London, SE1 7EH, United Kingdom</t>
  </si>
  <si>
    <t>2-s2.0-0027336322</t>
  </si>
  <si>
    <t>Zeitzer J.M., Khalsa S.B.S., Boivin D.B., Duffy J.F., Shanahan T.L., Kronauer R.E., Czeisler C.A.</t>
  </si>
  <si>
    <t>6602853952;7004760420;7007076832;56494099000;7006153552;57196395263;7006224092;</t>
  </si>
  <si>
    <t>Temporal dynamics of late-night photic stimulation of the human circadian timing system</t>
  </si>
  <si>
    <t>3 58-3</t>
  </si>
  <si>
    <t>R839</t>
  </si>
  <si>
    <t>R844</t>
  </si>
  <si>
    <t>10.1152/ajpregu.00232.2005</t>
  </si>
  <si>
    <t>https://www.scopus.com/inward/record.uri?eid=2-s2.0-23944450279&amp;doi=10.1152%2fajpregu.00232.2005&amp;partnerID=40&amp;md5=e46414fd0764ccc876f0a53971acc954</t>
  </si>
  <si>
    <t>Department of Medicine, Harvard Medical School, Brigham and Women's Hospital, Boston, MA, United States; Division of Applied Sciences, Harvard University, Cambridge, MA, United States; Div. of Sleep Medicine, Brigham and Women's Hospital, 221 Longwood Av., Boston, MA 02115, United States</t>
  </si>
  <si>
    <t>Zeitzer, J.M., Department of Medicine, Harvard Medical School, Brigham and Women's Hospital, Boston, MA, United States; Khalsa, S.B.S., Department of Medicine, Harvard Medical School, Brigham and Women's Hospital, Boston, MA, United States; Boivin, D.B., Department of Medicine, Harvard Medical School, Brigham and Women's Hospital, Boston, MA, United States; Duffy, J.F., Department of Medicine, Harvard Medical School, Brigham and Women's Hospital, Boston, MA, United States; Shanahan, T.L., Department of Medicine, Harvard Medical School, Brigham and Women's Hospital, Boston, MA, United States; Kronauer, R.E., Division of Applied Sciences, Harvard University, Cambridge, MA, United States; Czeisler, C.A., Department of Medicine, Harvard Medical School, Brigham and Women's Hospital, Boston, MA, United States, Div. of Sleep Medicine, Brigham and Women's Hospital, 221 Longwood Av., Boston, MA 02115, United States</t>
  </si>
  <si>
    <t>The light-dark cycle is the primary synchronizing factor that keeps the internal circadian pacemaker appropriately aligned with the environmental 24-h day. Although it is known that ocular light exposure can effectively shift the human circadian pacemaker and do so in an intensity-dependent manner, the curve that describes the relationship between light intensity and pacemaker response has not been fully characterized for light exposure in the late biological night. We exposed subjects to 3 consecutive days of 5 h of experimental light, centered 1.5 h after the timing of the fitted minimum of core body temperature, and show that such light can phase advance shift the human circadian pacemaker in an intensity-dependent manner, with a logistic model best describing the relationship between light intensity and phase shift. A similar sigmoidal relationship is also observed between light intensity and the suppression of plasma melatonin concentrations that occurs during the experimental light exposure. As with a simpler, 1-day light exposure during the early biological night, our data indicate that the human circadian pacemaker is highly sensitive even to typical room light intensities during the late biological night, with ∼100 lux evoking half of the effects observed with light 10 times as bright. Copyright © 2005 the American Physiological Society.</t>
  </si>
  <si>
    <t>Light; Melatonin suppression; Phase shift</t>
  </si>
  <si>
    <t>melatonin; adult; article; circadian rhythm; controlled study; core temperature; human; human cell; human experiment; human tissue; light dark cycle; light exposure; male; normal human; pacemaker; photostimulation; priority journal; sensitivity analysis; statistical model; NASA Discipline Regulatory Physiology; Non-NASA Center; Adult; Circadian Rhythm; Humans; Light; Logistic Models; Male; Melatonin; Models, Biological; Osmolar Concentration; Photic Stimulation; Time Factors</t>
  </si>
  <si>
    <t>Czeisler, C.A.; Div. of Sleep Medicine, Brigham and Women's Hospital, 221 Longwood Av., Boston, MA 02115, United States; email: caczeisler@rics.bwh.harvard.edu</t>
  </si>
  <si>
    <t>2-s2.0-23944450279</t>
  </si>
  <si>
    <t>3.4 (SD)</t>
  </si>
  <si>
    <t>Poon A.M.S., Choy E.H.Y., Pang S.F.</t>
  </si>
  <si>
    <t>7103068868;7005149649;7402528719;</t>
  </si>
  <si>
    <t>Modulation of blood glucose by melatonin: A direct action on melatonin receptors in mouse hepatocytes</t>
  </si>
  <si>
    <t>10.1159/000046904</t>
  </si>
  <si>
    <t>https://www.scopus.com/inward/record.uri?eid=2-s2.0-0035200294&amp;doi=10.1159%2f000046904&amp;partnerID=40&amp;md5=8c001d047fab37ac65ef762fbcc87608</t>
  </si>
  <si>
    <t>Department of Physiology, Faculty of Medicine, University of Hong Kong, Hong Kong</t>
  </si>
  <si>
    <t>Poon, A.M.S., Department of Physiology, Faculty of Medicine, University of Hong Kong, Hong Kong; Choy, E.H.Y., Department of Physiology, Faculty of Medicine, University of Hong Kong, Hong Kong; Pang, S.F., Department of Physiology, Faculty of Medicine, University of Hong Kong, Hong Kong</t>
  </si>
  <si>
    <t>Melatonin receptors were studied in isolated mouse hepatocytes using the 2[125I]iodomelatonin binding assay. The binding of 2[125I]iodomelatonin to hepatocytes isolated from the mouse using collagenase was stable, saturable, reversible and of high affinity. The equilibrium dissociation constant (Kd) obtained from saturation studies was 10.0 ± 0.4 pmol/l (n = 16), which was comparable to the Kdobtained from kinetics studies (6.9 ± 1.2 pmol/l, n = 3), and the maximum number of binding sites (Bmax) was 2.9 ± 0.4 fmol/mg protein (n = 16). The relative order of potency of indoles in competing for 2[125I]iodomelatonin binding was 2-iodomelatonin &amp;gt;2-phenylmelatonin &amp;gt;6-chloromelatonin &amp;gt;melatonin &amp;gt;6-hydroxymelatonin &amp;gt;N-acetylserotonin, indicating that the binding was mediated by the ML1receptor subtype. The linear Rosenthal plots, the close proximity of the Hill coefficient to unity and the monophasic competition curves suggest that a single class of 2[125I]iodomelatonin binding sites is present in the mouse hepatocytes. Guanosine 5′- O -(3-thiotriphosphate) dose-dependently inhibited 2[125I]iodomelatonin by lowering the affinity of binding, while no inhibitory effects of adenosine nucleotides were observed, suggesting that the binding sites are G-protein linked. Western immunoblotting was used to identify the melatonin receptor subtype in mouse hepatocytes using anti-Mel1aand anti-Mel1b. Hepatocyte membrane extract reacted with anti-Mel1bbut not anti-Mel1agiving a peptide-blockable band of 36 kD, supporting the hypothesis that the melatonin receptors in mouse hepatocytes are of the Mel1bsubtype. Melatonin injection and a high plasma glucose level affected 2[125I]iodomelatonin binding in the whole mouse liver homogenates. Plasma glucose was elevated by mid-light intraperitoneal injection of melatonin (4 and 40 mg/kg body weight) in a dose-dependent manner with maximum elevation achieved 1�h after injection. 2[125I]Iodomelatonin binding at this time showed increased Kdwith no changes in Bmax. When the plasma glucose returned to normal within 2�h, the binding remained lowered with increased Kdbut no changes in Bmax. Elevation of plasma glucose by 2-deoxyglucose injection (500�mg/kg), on the other hand, decreased the binding by decreasing the Bmaxwithout affecting the Kd. Suppression of plasma glucose by insulin injection (3 IU/kg) did not change the binding. Thus, melatonin may act directly on the liver to elevate the plasma glucose level, and changes in plasma glucose level itself may in turn affect hepatic melatonin binding. © 2001 S. Karger AG, Basel.</t>
  </si>
  <si>
    <t>Carbohydrate metabolism; Glucose; Liver; Melatonin; Mouse</t>
  </si>
  <si>
    <t>2 iodomelatonin; 2 phenylmelatonin; 6 chloromelatonin; 6 hydroxymelatonin; adenosine derivative; collagenase; deoxyglucose; glucose; guanine nucleotide binding protein; guanosine 5' o (3 thiotriphosphate); indole derivative; insulin; melatonin; melatonin derivative; melatonin receptor; n acetylserotonin; receptor subtype; unclassified drug; animal cell; animal experiment; animal tissue; article; binding kinetics; binding site; concentration response; controlled study; dissociation constant; dose response; drug effect; drug mechanism; drug potency; drug receptor binding; glucose blood level; glucose homeostasis; immunoblotting; liver cell; mouse; nonhuman; protein analysis; receptor affinity; technique; Adenine Nucleotides; Animals; Binding, Competitive; Blood Glucose; Deoxyglucose; Guanine Nucleotides; Hepatocytes; Hyperglycemia; Hypoglycemia; Insulin; Kinetics; Melatonin; Mice; Receptors, Cell Surface; Receptors, Cytoplasmic and Nuclear; Receptors, Melatonin</t>
  </si>
  <si>
    <t>2-iodomelatonin, 93515-00-5; Adenine Nucleotides; Blood Glucose; Deoxyglucose, 154-17-6; Guanine Nucleotides; Insulin, 11061-68-0; Melatonin, 73-31-4; Receptors, Cell Surface; Receptors, Cytoplasmic and Nuclear; Receptors, Melatonin</t>
  </si>
  <si>
    <t>Lilly, United States; New England Nuclear; Research Biochemicals, United States; Sigma, United States; Tocris Cookson, United Kingdom</t>
  </si>
  <si>
    <t>Poon, A.M.S.; Department of Physiology, Faculty of Medicine, University of Hong Kong, 5 Sassoon Road, Hong Kong; email: amspoon@hkucc.hku.hk</t>
  </si>
  <si>
    <t>2-s2.0-0035200294</t>
  </si>
  <si>
    <t>Yaga K., Reiter R.J., Manchester L.C., Nieves H., Jih-Hsing S., Li-Dun C.</t>
  </si>
  <si>
    <t>6701675299;7402574751;7004415929;8890277900;24311138600;24311774900;</t>
  </si>
  <si>
    <t>Pineal sensitivity to pulsed static magnetic fields changes during the photoperiod</t>
  </si>
  <si>
    <t>Brain Research Bulletin</t>
  </si>
  <si>
    <t>10.1016/0361-9230(93)90052-D</t>
  </si>
  <si>
    <t>https://www.scopus.com/inward/record.uri?eid=2-s2.0-0027390642&amp;doi=10.1016%2f0361-9230%2893%2990052-D&amp;partnerID=40&amp;md5=f687f58483c12a8c132912f01605c1e0</t>
  </si>
  <si>
    <t>Department of Cellular and Structural Biology, The University of Texas Health Science Center at San Antonio, 7703 Floyd Curl Drive, San Antonio, TX 78284-7762, United States; Department of Neurobiology, Saint Mary's University, San Antonio, TX 78284, United States</t>
  </si>
  <si>
    <t>Yaga, K., Department of Cellular and Structural Biology, The University of Texas Health Science Center at San Antonio, 7703 Floyd Curl Drive, San Antonio, TX 78284-7762, United States; Reiter, R.J., Department of Cellular and Structural Biology, The University of Texas Health Science Center at San Antonio, 7703 Floyd Curl Drive, San Antonio, TX 78284-7762, United States; Manchester, L.C., Department of Neurobiology, Saint Mary's University, San Antonio, TX 78284, United States; Nieves, H., Department of Neurobiology, Saint Mary's University, San Antonio, TX 78284, United States; Jih-Hsing, S., Department of Cellular and Structural Biology, The University of Texas Health Science Center at San Antonio, 7703 Floyd Curl Drive, San Antonio, TX 78284-7762, United States; Li-Dun, C., Department of Cellular and Structural Biology, The University of Texas Health Science Center at San Antonio, 7703 Floyd Curl Drive, San Antonio, TX 78284-7762, United States</t>
  </si>
  <si>
    <t>The effect of pulsed static magnetic fields on the rat pineal melatonin synthesis was studied at different times of the photoperiod. Exposure to magnetic fields during mid- or late dark phase significantly suppressed pineal N-acetyltransferase activity, the rate-limiting enzyme in melatonin synthesis, as well as the melatonin content in the pineal gland. These parameters were not influenced by magnetic fields when the exposure occurred early in the dark phase or during the day. These results suggest that the responsiveness of the pineal gland to magnetic field perturbations changes throughout the photoperiod. © 1992.</t>
  </si>
  <si>
    <t>Electromagnetic field; Melatonin; N-Acetyltransferase; Pineal gland; Rat</t>
  </si>
  <si>
    <t>acyltransferase; melatonin; animal experiment; article; darkness; enzyme inhibition; hormone determination; hormone synthesis; light; magnetic field; nonhuman; photoperiodicity; pineal gland function; priority journal; rat; Animal; Arylamine N-Acetyltransferase; Circadian Rhythm; Light; Magnetics; Melatonin; Pineal Gland; Rats; Rats, Sprague-Dawley; Reference Values</t>
  </si>
  <si>
    <t>Reiter, R.J.; Department of Cellular and Structural Biology, The University of Texas Health Science Center at San Antonio, 7703 Floyd Curl Drive, San Antonio, TX 78284-7762, United States</t>
  </si>
  <si>
    <t>BRBUD</t>
  </si>
  <si>
    <t>Brain Res. Bull.</t>
  </si>
  <si>
    <t>2-s2.0-0027390642</t>
  </si>
  <si>
    <t>Kubota T., Uchiyama M., Suzuki H., Shibui K., Kim K., Tan X., Tagaya H., Okawa M., Inoué S.</t>
  </si>
  <si>
    <t>20534851000;56398978300;55704162300;7004336296;7409324949;36902994100;7004828912;55544045400;7404443212;</t>
  </si>
  <si>
    <t>Effects of nocturnal bright light on saliva melatonin, core body temperature and sleep propensity rhythms in human subjects</t>
  </si>
  <si>
    <t>Neuroscience Research</t>
  </si>
  <si>
    <t>10.1016/S0168-0102(01)00310-8</t>
  </si>
  <si>
    <t>https://www.scopus.com/inward/record.uri?eid=2-s2.0-0036175252&amp;doi=10.1016%2fS0168-0102%2801%2900310-8&amp;partnerID=40&amp;md5=b744495e78b7f0dfcb999558c67355e6</t>
  </si>
  <si>
    <t>Department of Occupational Therapy, Saitama Prefectural University, Sannomiya, Koshigaya 343-8540, Japan; Department of Psychophysiology, National Institute of Mental Health, National Center of Neurology and Psychiatry, 1-7-3 Kohnodai, Ichikawa 272-0827, Japan; Institute of Biomaterials and Bioengineering, Tokyo Medical and Dental University, Chiyoda-ku, Tokyo 101-0062, Japan; Department of Psychiatry, Shiga University of Medical Science, Seta Tsukinowa-cho, Otsu 520-2192, Japan</t>
  </si>
  <si>
    <t>Kubota, T., Department of Occupational Therapy, Saitama Prefectural University, Sannomiya, Koshigaya 343-8540, Japan, Department of Psychophysiology, National Institute of Mental Health, National Center of Neurology and Psychiatry, 1-7-3 Kohnodai, Ichikawa 272-0827, Japan, Institute of Biomaterials and Bioengineering, Tokyo Medical and Dental University, Chiyoda-ku, Tokyo 101-0062, Japan; Uchiyama, M., Department of Psychophysiology, National Institute of Mental Health, National Center of Neurology and Psychiatry, 1-7-3 Kohnodai, Ichikawa 272-0827, Japan; Suzuki, H., Department of Psychophysiology, National Institute of Mental Health, National Center of Neurology and Psychiatry, 1-7-3 Kohnodai, Ichikawa 272-0827, Japan; Shibui, K., Department of Psychophysiology, National Institute of Mental Health, National Center of Neurology and Psychiatry, 1-7-3 Kohnodai, Ichikawa 272-0827, Japan; Kim, K., Department of Psychophysiology, National Institute of Mental Health, National Center of Neurology and Psychiatry, 1-7-3 Kohnodai, Ichikawa 272-0827, Japan; Tan, X., Department of Psychophysiology, National Institute of Mental Health, National Center of Neurology and Psychiatry, 1-7-3 Kohnodai, Ichikawa 272-0827, Japan; Tagaya, H., Department of Psychophysiology, National Institute of Mental Health, National Center of Neurology and Psychiatry, 1-7-3 Kohnodai, Ichikawa 272-0827, Japan; Okawa, M., Department of Psychiatry, Shiga University of Medical Science, Seta Tsukinowa-cho, Otsu 520-2192, Japan; Inoué, S., Institute of Biomaterials and Bioengineering, Tokyo Medical and Dental University, Chiyoda-ku, Tokyo 101-0062, Japan</t>
  </si>
  <si>
    <t>Nine healthy male volunteers (mean age of 24) participated in two experimental sessions of random crossover design: a bright light (5000 lux for 5 h from 00:00 to 05:00 h) session and a dim light (10 lux for 5 h from 00:00 to 05:00 h) session. Subsequently participants entered an ultra-short sleep-wake schedule for 26 h, in which a sleep-wake cycle consisting of 10-min sleep EEG recording on a bed and 20-min resting awake on a semi-upright chair were repeated. Saliva melatonin level and core body temperature was measured throughout the experiment. Bright light significantly delayed rhythms of melatonin secretion (01:58 h), core body temperature (01:12 h) and sleep propensity (02:00 h), compared as dim light session. Significant positive correlation was found between bright light-induced phase change in core body temperature and that in sleep propensity rhythm. Light-induced melatonin suppression significantly positively correlated with the phase change in core body temperature and that in sleep propensity rhythm. Assuming that light-induced melatonin suppression represents an acute impact of light on the circadian pacemaker, our results suggest that such an impact may be directly reflected in phase changes of sleep propensity and core body temperature rhythms rather than in melatonin rhythm. © 2002 Elsevier Science Ireland Ltd and the Japan Neuroscience Society. All rights reserved.</t>
  </si>
  <si>
    <t>Bright light; Circadian rhythm; Core body temperature; Melatonin; Sleep; Sleep propensity; Ultra-short sleep-wake schedule</t>
  </si>
  <si>
    <t>melatonin; adult; article; circadian rhythm; clinical trial; controlled clinical trial; controlled study; core temperature; correlation analysis; crossover procedure; electroencephalogram; hormone release; human; human experiment; light; male; normal human; priority journal; randomized controlled trial; saliva level; sleep pattern; sleep waking cycle; Adult; Body Temperature; Circadian Rhythm; Cross-Over Studies; Humans; Lighting; Male; Melatonin; Saliva; Sleep Stages</t>
  </si>
  <si>
    <t>Ministry of Education, Culture, Sports, Science and Technology
Ministry of Health, Labour and Welfare
11-3, 12080701</t>
  </si>
  <si>
    <t>This work was performed at National Institute of Mental Health, National Center of Neurology and Psychiatry, Ichikawa, Japan. This study was supported by a Research Grant for Nervous and Mental Disorders (11-3) and a Health Science Grant (12080701) from the Ministry of Health, Labour and Welfare, a Special Coordination Funds of the Ministry of Education, Culture, Sports, Science and Technology, and a Research Grant from the Japan Space Forum.</t>
  </si>
  <si>
    <t>Uchiyama, M.; Department of Psychophysiology, National Institute of Mental Health, Natl. Center of Neurology/Psychiatry, 1-7-3 Kohnodai, Ichikawa 272-082, Japan; email: macoto@ncnp-k.go.jp</t>
  </si>
  <si>
    <t>NERAD</t>
  </si>
  <si>
    <t>Neurosci. Res.</t>
  </si>
  <si>
    <t>2-s2.0-0036175252</t>
  </si>
  <si>
    <t>20-27</t>
  </si>
  <si>
    <t>Podolin P.L., Rollag M.D., Brainard G.C.</t>
  </si>
  <si>
    <t>57191338808;7004476998;7003540124;</t>
  </si>
  <si>
    <t>The suppression of nocturnal pineal melatonin in the syrian hamster: Dose-response curves at 500 and 360 nm</t>
  </si>
  <si>
    <t>10.1210/endo-121-1-266</t>
  </si>
  <si>
    <t>https://www.scopus.com/inward/record.uri?eid=2-s2.0-0023247235&amp;doi=10.1210%2fendo-121-1-266&amp;partnerID=40&amp;md5=92ef28d333f2c7f225643ced1a300d71</t>
  </si>
  <si>
    <t>Department of Neurology Jefferson Medical College, Philadelphia, PA, 19107, United States; Department of Anatomy Uniformed Services University of the Health Sciences, Bethesda, MD, 20814, United States</t>
  </si>
  <si>
    <t>Podolin, P.L., Department of Neurology Jefferson Medical College, Philadelphia, PA, 19107, United States, Department of Anatomy Uniformed Services University of the Health Sciences, Bethesda, MD, 20814, United States; Rollag, M.D., Department of Neurology Jefferson Medical College, Philadelphia, PA, 19107, United States, Department of Anatomy Uniformed Services University of the Health Sciences, Bethesda, MD, 20814, United States; Brainard, G.C., Department of Neurology Jefferson Medical College, Philadelphia, PA, 19107, United States, Department of Anatomy Uniformed Services University of the Health Sciences, Bethesda, MD, 20814, United States</t>
  </si>
  <si>
    <t>It has recently been shown that wavelengths in the near-UV range (UV-A, 320âÂ&amp;#128;Â&amp;#147;400 nm) are capable of influencing pineal melatonin content in the hamster. The purpose of this study was to compare the capacities of monochromatic visible and UV radiation for suppressing nocturnal pineal melatonin. Groups of male Syrian hamsters adapted to a 14-h light, 10-h dark cycle (lights on, 1700âÂ&amp;#128;Â&amp;#147;0700 h) were exposed to irradiances of 500 or 360 nm light for 5 min during their dark phase. Both wavelengths suppressed pineal melatonin in a dose-related manner. The resultant fluence-response curves were similar in shape, although their corresponding threshold irradiances were markedly different. The calculated ED50 values for 500 and 360 nm light were 0.022 Î¼W/cm2 (1.66 ÃÂ&amp;#151; 1013 photons/cm2) and 0.306 Î¼W/cm2 (1.66 ÃÂ&amp;#151; 1014 photons/cm2), respectively. These data show that the induction of a 50% depression of pineal melatonin requires 10 times the number of 360-nm photons compared to 500-nm photons at the level of the cornea. Despite this difference in sensitivity to wavelength, environmental irradiances of UVA are well above the threshold for melatonin suppression in the hamster. These results thus demonstrate the importance of considering UV-A, in addition to the visible wavelengths, in the regulation of hamster pineal physiology. © 1987 by The Endocrine Society.</t>
  </si>
  <si>
    <t>melatonin; animal experiment; central nervous system; endocrine system; light dark cycle; light exposure; nonhuman; pineal body; priority journal; suppression; Animal; Circadian Rhythm; Comparative Study; Hamsters; Light; Male; Melatonin; Mesocricetus; Pineal Gland; Support, Non-U.S. Gov't; Support, U.S. Gov't, Non-P.H.S.; Support, U.S. Gov't, P.H.S.; Ultraviolet Rays</t>
  </si>
  <si>
    <t>Brainard, G.C.; Department of Neurology Jefferson Medical College, Philadelphia, PA, 19107, United States</t>
  </si>
  <si>
    <t>2-s2.0-0023247235</t>
  </si>
  <si>
    <t>Crowley S.J., Cain S.W., Burns A.C., Acebo C., Carskadon M.A.</t>
  </si>
  <si>
    <t>7005998644;7103279900;57126763700;6603871477;7004290450;</t>
  </si>
  <si>
    <t>Increased sensitivity of the circadian system to light in early/mid-puberty</t>
  </si>
  <si>
    <t>10.1210/jc.2015-2775</t>
  </si>
  <si>
    <t>https://www.scopus.com/inward/record.uri?eid=2-s2.0-84958590811&amp;doi=10.1210%2fjc.2015-2775&amp;partnerID=40&amp;md5=cf686719c6cc29ed235b285ab3300053</t>
  </si>
  <si>
    <t>Biological Rhythms Research Laboratory, Department of Behavioral Sciences, Rush University Medical Center, Chicago, IL  60612, United States; School of Psychological Sciences, Monash University, Clayton, VIC  3800, Australia; E.P. Bradley Hospital Sleep and Chronobiology Research Laboratory, 300 Duncan Drive, Providence, RI  02906, United States; Department of Psychiatry and Human Behavior, Warren Alpert Medical School of Brown University, Providence, RI  02906, United States; Centre for Sleep Research, University of South Australia, Adelaide, SA  5001, Australia</t>
  </si>
  <si>
    <t>Crowley, S.J., Biological Rhythms Research Laboratory, Department of Behavioral Sciences, Rush University Medical Center, Chicago, IL  60612, United States; Cain, S.W., School of Psychological Sciences, Monash University, Clayton, VIC  3800, Australia; Burns, A.C., School of Psychological Sciences, Monash University, Clayton, VIC  3800, Australia; Acebo, C., E.P. Bradley Hospital Sleep and Chronobiology Research Laboratory, 300 Duncan Drive, Providence, RI  02906, United States, Department of Psychiatry and Human Behavior, Warren Alpert Medical School of Brown University, Providence, RI  02906, United States; Carskadon, M.A., E.P. Bradley Hospital Sleep and Chronobiology Research Laboratory, 300 Duncan Drive, Providence, RI  02906, United States, Department of Psychiatry and Human Behavior, Warren Alpert Medical School of Brown University, Providence, RI  02906, United States, Centre for Sleep Research, University of South Australia, Adelaide, SA  5001, Australia</t>
  </si>
  <si>
    <t>Context: Late adolescence is marked by a delay in sleep timing, which is partly driven by a delay shift of the circadian timing system. This study examined whether the sensitivity of the circadian system to light?the primary entraining stimulus to the circadian system?differs between pre-to midpubertal and late to postpubertal adolescents. Objective: The study was designed to determine the influence of puberty on the sensitivity of the circadian system to light in humans. Methods: Melatonin suppression to low and moderate light levels was assessed in 38 pre-to mid-pubertal (9.1-14.7 years) and 29 late to postpubertal (11.5-15.9 years) adolescents. They received 1 hour of four light levels on consecutive nights: approximately 0.1 (near-dark baseline condition), 15, 150, and 500 lux. One group received evening light beginning at 11:00 PM (n = 39); a second group received morning light beginning at 3:00 AM (n = 28). Salivary melatonin was sampled every 30 minutes. Melatonin suppression for 15, 150, and 500 lux was calculated relative to unsuppressed baseline levels in the 0.1 lux setting, within individuals. Results: The pre-to mid-pubertal group showed significantly greater melatonin suppression to 15 lux (9.2±20.5%), 150 lux (26.0±17.7%), and 500 lux (36.9±11.4%) during evening light exposure compared to the late to postpubertal group (-5.3 ± 17.7%, 12.5 ± 17.3%, and 23.9 ± 21.7%, respectively; P &lt; .05). No significant differences were seen between developmental groups in morning melatonin suppression. Conclusion: These results indicate support for a greater sensitivity to evening light in early pubertal children. The increased sensitivity to light in younger adolescents suggests that exposure to evening light could be particularly disruptive to sleep regulation for this group. Copyright © 2015 by the Endocrine Society.</t>
  </si>
  <si>
    <t>melatonin; melatonin; adolescent; Article; child; circadian rhythm; controlled study; female; hormone inhibition; human; light exposure; male; priority journal; puberty; saliva level; algorithm; circadian rhythm; light; metabolism; photostimulation; physiology; puberty; saliva; sexual maturation; sleep; Adolescent; Algorithms; Child; Circadian Clocks; Circadian Rhythm; Female; Humans; Light; Male; Melatonin; Photic Stimulation; Puberty; Saliva; Sexual Maturation; Sleep</t>
  </si>
  <si>
    <t>MH52415, MH01358
National Heart, Lung, and Blood Institute, NHLBI
National Institutes of Health, NIH
National Institute of Mental Health, NIMH
HL105395
Jazz Pharmaceuticals</t>
  </si>
  <si>
    <t>We thank Drs. Judith Owens, Victoria Dalzell, and Susan Labyak for Tanner staging and physical examinations and Dr. Linda Bausserman and the Miriam Hospital Lipid Laboratory for performing the melatonin assays. We are indebted to our research staff, including Bethany Quinn, Suni Sun, Jennifer Maxwell-Willis, Theresa Lagman, and Donna Taraborelli, and the Bradley Hospital Sleep Laboratory''s research apprentices. We also like to thank the participants for their efforts. Address all correspondence and requests for reprints to: Mary A. Carskadon, PhD, E.P. Bradley Hospital Sleep and Chronobiology Research Laboratory, 300 Duncan Drive, Providence, RI 02906. E-mail: Mary_A_Carskadon@Brown.edu.This work was supported by Grants MH52415 and MH01358 from the National Institute of Mental Health (to M.A.C.) and HL105395 from the National Heart Lung and Blood Institute (to S.J.C.). Disclosure Summary: C.A. is a shareholder of Jazz Pharmaceuticals plc and employee of Jazz Pharmaceuticals, Inc. who, in the course of this employment, has received stock options exercisable for, and other stock awards of, ordinary shares of Jazz Pharmaceuticals plc; her work on this project preceded this industry involvement and the study was not supported in any way by Jazz Pharmaceuticals. S.W.C., A.B., M.A.C., and S.J.C. have indicated no financial conflicts of interest. The content is solely the responsibility of the authors and does not necessarily represent the official views of the National Institutes of Health (NIH), National Institute of Mental Health (NIMH), or National Heart Lung and Blood Institute (NHLBI). The NIH, NIMH, and NHLBI had no involvement in designing the study, data collection, data analysis and interpretation, writing of the manuscript, or in the decision to submit the manuscript for publication. The authors alone are responsible for the content and writing of the paper.</t>
  </si>
  <si>
    <t>Carskadon, M.A.; E.P. Bradley Hospital Sleep and Chronobiology Research Laboratory, 300 Duncan Drive, United States; email: Mary-A-Carskadon@Brown.edu</t>
  </si>
  <si>
    <t>2-s2.0-84958590811</t>
  </si>
  <si>
    <t>O (adolescents)</t>
  </si>
  <si>
    <t>Ruberg F.L., Skene D.J., Hanifin J.P., Rollag M.D., English J., Arendt J., Brainard G.C.</t>
  </si>
  <si>
    <t>6505829458;21035951300;7102742786;7004476998;7202807110;7101704924;7003540124;</t>
  </si>
  <si>
    <t>Melatonin regulation in humans with color vision deficiencies</t>
  </si>
  <si>
    <t>10.1210/jc.81.8.2980</t>
  </si>
  <si>
    <t>https://www.scopus.com/inward/record.uri?eid=2-s2.0-0029831648&amp;doi=10.1210%2fjc.81.8.2980&amp;partnerID=40&amp;md5=29ba878e09df18765f219463f6d201de</t>
  </si>
  <si>
    <t>Department of Neurology, Jefferson Medical College, Philadelphia, PA 19107, United States; Department of Anatomy, Uniformed Serv. Univ. of Hlth. Sci., Bethesda, MD 20814, United States; School of Biological Sciences, University of Surrey, Guildford, GU2 5XH, United Kingdom</t>
  </si>
  <si>
    <t>Ruberg, F.L., Department of Neurology, Jefferson Medical College, Philadelphia, PA 19107, United States; Skene, D.J., School of Biological Sciences, University of Surrey, Guildford, GU2 5XH, United Kingdom; Hanifin, J.P., Department of Neurology, Jefferson Medical College, Philadelphia, PA 19107, United States; Rollag, M.D., Department of Anatomy, Uniformed Serv. Univ. of Hlth. Sci., Bethesda, MD 20814, United States; English, J., School of Biological Sciences, University of Surrey, Guildford, GU2 5XH, United Kingdom; Arendt, J., School of Biological Sciences, University of Surrey, Guildford, GU2 5XH, United Kingdom; Brainard, G.C., Department of Neurology, Jefferson Medical College, Philadelphia, PA 19107, United States</t>
  </si>
  <si>
    <t>Light can induce an acute suppression and/or circadian phase shift of plasma melatonin levels in subjects with normal color vision. It is not known whether this photic suppression requires an integrated response from all photoreceptors or from a specialized subset of photoreceptors. To determine whether normal cone photoreceptor systems are necessary for light-induced melatonin suppression, we tested whether color vision-deficient human subjects experience light-induced melatonin suppression. In 1 study, 14 red- green color vision-deficient subjects and 7 normal controls were exposed to a 90-min, 200-lux, white light stimulus from 0200-0330 h. Melatonin suppression was observed in the controls (t = -7.04; P &lt; 0.001), all color vision- deficient subjects (t = - 4.76; P &lt; 0.001), protanopic observers (t = -6.23; P &lt; 0.005 and deuteranopic observers (t = -3.48; P &lt; 0.05), with no significant difference in the magnitude of suppression between groups. In a second study, 6 red/green color vision-deficient males and 6 controls were exposed to a broad band green light stimulus (120 nm with λ(max) 507 nm; mean ± SEM, 305 ± 10 lux) or darkness from 0030-0100 h. Hourly melatonin profiles (2000-1000 h) were not significantly different in onset, offset, or duration between the two groups. Melatonin suppression was also observed after exposure to the green light source at 0100 h (color vision deficient: t = -2.3; df = 5; P &lt; 0.05; controls: t = -3.61; df = 5; P &lt; 0.01) and 0115 h (color vision deficient: t = -2.74; df = 5; P &lt; 0.05; controls: t = 3.57; df = 5; P &lt; 0.01). These findings suggest that a normal trichromatic visual system is not necessary for light-mediated neuroendocrine regulation.</t>
  </si>
  <si>
    <t>melatonin; adult; article; circadian rhythm; clinical article; clinical protocol; color vision defect; controlled study; darkness; female; human; male; neuroendocrine system; photoreceptor; photostimulation; phototransduction; priority journal; retina cone; Adult; Circadian Rhythm; Color Vision Defects; Darkness; Female; Humans; Light; Male; Melatonin; Neurosecretory Systems; Osmolar Concentration; Reference Values</t>
  </si>
  <si>
    <t>J. CLIN. ENDOCRINOL. METAB.</t>
  </si>
  <si>
    <t>2-s2.0-0029831648</t>
  </si>
  <si>
    <t>21 (study 1), 12 (study 2)</t>
  </si>
  <si>
    <t>3 (study 1), 0 (study 2)</t>
  </si>
  <si>
    <t>All participants 'free of medication'</t>
  </si>
  <si>
    <t>24.2 (males in study 1), 27.3 (females in study 1), 32.7 (study 2)</t>
  </si>
  <si>
    <t>0.7 (males in study 1), 3.4 (females in study 1), 3.4 (study 2)</t>
  </si>
  <si>
    <t>Unknown </t>
  </si>
  <si>
    <t>Accessed pdf online. Half the participants had colour vision deficiencies (half controls)</t>
  </si>
  <si>
    <t>Yamada H., Oshima I., Sato K., Ebihara S.</t>
  </si>
  <si>
    <t>7407541265;7005703203;7406407837;56496474600;</t>
  </si>
  <si>
    <t>Loss of the circadian rhythms of locomotor activity, food intake, and plasma melatonin concentration induced by constant bright light in the pigeon (Columba livia)</t>
  </si>
  <si>
    <t>10.1007/BF00604900</t>
  </si>
  <si>
    <t>https://www.scopus.com/inward/record.uri?eid=2-s2.0-0024064723&amp;doi=10.1007%2fBF00604900&amp;partnerID=40&amp;md5=d674b939c99ac0e7cef85d8020c013b2</t>
  </si>
  <si>
    <t>Yamada, H., Department of Animal Physiology, Faculty of Agriculture, Nagoya University, Chikusa-ku, Nagoya, 464, Japan; Oshima, I., Department of Animal Physiology, Faculty of Agriculture, Nagoya University, Chikusa-ku, Nagoya, 464, Japan; Sato, K., Department of Animal Physiology, Faculty of Agriculture, Nagoya University, Chikusa-ku, Nagoya, 464, Japan; Ebihara, S., Department of Animal Physiology, Faculty of Agriculture, Nagoya University, Chikusa-ku, Nagoya, 464, Japan</t>
  </si>
  <si>
    <t>Locomotor activity and feeding activity were measured together with circulating levels of melatonin in pigeons which were exposed to constant bright light (LLbright, 2000 lux) following light-dark (LD) cycles. Although all the pigeons showed daily rhythms of locomotor activity, feeding activity, and melatonin levels under LD cycles, they lost all the rhythms in prolonged LLbright. Acute exposure to bright light (2000 lux) during darkness reduced plasma melatonin levels. The half-time for the suppression in melatonin levels was about 30 min after short-term light exposure. These results support the hypothesis that melatonin may control the circadian rhythms of locomotor activity and feeding activity in the pigeon. © 1988 Springer-Verlag.</t>
  </si>
  <si>
    <t>melatonin; animal; article; blood; circadian rhythm; feeding behavior; female; illumination; locomotion; male; metabolism; physiology; pigeon; Animal; Circadian Rhythm; Feeding Behavior; Female; Lighting; Locomotion; Male; Melatonin; Pigeons</t>
  </si>
  <si>
    <t>2-s2.0-0024064723</t>
  </si>
  <si>
    <t>A (pigeons)</t>
  </si>
  <si>
    <t>Guerrero H.Y., Gauer F., Schuster C., Pévet P., Masson-Pévet M.</t>
  </si>
  <si>
    <t>7004216600;6603754411;7102528288;7101611483;7005265863;</t>
  </si>
  <si>
    <t>Melatonin regulates the mRNA expression of the mt1 melatonin receptor in the rat pars tuberalis</t>
  </si>
  <si>
    <t>10.1159/000054533</t>
  </si>
  <si>
    <t>https://www.scopus.com/inward/record.uri?eid=2-s2.0-0034018770&amp;doi=10.1159%2f000054533&amp;partnerID=40&amp;md5=8cbe5ea581dd4a7ac93a31d358abf8be</t>
  </si>
  <si>
    <t>Neurobiologie des Fonctions R., CNRS-UMR 7518, Université Louis-Pasteur, Strasbourg, France; Cátedra de Fisiología, Escla. de Medicina Jose Maria Vargas, Universidad Central de Venezuela, Caracas, Venezuela; Neurobiologic des Fonctions R., CNRS-UMR 7518, Université Louis-Pasteur, 12, rue de l'Université, F-67000 Strasbourg, France</t>
  </si>
  <si>
    <t>Guerrero, H.Y., Neurobiologie des Fonctions R., CNRS-UMR 7518, Université Louis-Pasteur, Strasbourg, France, Cátedra de Fisiología, Escla. de Medicina Jose Maria Vargas, Universidad Central de Venezuela, Caracas, Venezuela; Gauer, F., Neurobiologie des Fonctions R., CNRS-UMR 7518, Université Louis-Pasteur, Strasbourg, France; Schuster, C., Neurobiologie des Fonctions R., CNRS-UMR 7518, Université Louis-Pasteur, Strasbourg, France; Pévet, P., Neurobiologie des Fonctions R., CNRS-UMR 7518, Université Louis-Pasteur, Strasbourg, France; Masson-Pévet, M., Neurobiologie des Fonctions R., CNRS-UMR 7518, Université Louis-Pasteur, Strasbourg, France, Neurobiologic des Fonctions R., CNRS-UMR 7518, Université Louis-Pasteur, 12, rue de l'Université, F-67000 Strasbourg, France</t>
  </si>
  <si>
    <t>The pars tuberalis (PT) of the pituitary is a major neuroendocrine target site for melatonin as it contains a large number of high-affinity melatonin receptors. We have previously shown that melatonin autoregulates the density of its own receptors in the PT. However, whether melatonin regulation includes mRNA expression in vivo is unclear. In the present study we have used quantitative in situ hybridization to (1) follow the daily profile of mt1 mRNA expression in the rat PT and (2) investigate whether mt1 mRNA expression could be regulated in vivo by melatonin. We found clear diurnal variations of mt1 mRNA expression that persist in constant darkness. We also showed, on pinealectomized animals, that the rhythmic pineal melatonin secretion is necessary for the expression of these daily variations. In a second step, we studied the effect of an acute suppression of endogenous melatonin synthesis on mt1 melatonin receptors by applying a 1-hour light pulse during the night. We found that light induced a dramatic increase in mt1 mRNA which was totally prevented by a melatonin injection showing that the acute effect of melatonin on the receptor mRNA is strongly inhibitory. A light pulse applied to animals with a chronic absence of melatonin was ineffective showing that light only affects melatonin receptors via the light-induced plasma melatonin suppression. Altogether our results show that melatonin regulates mt1 melatonin receptor mRNA expression. However, this regulation seems to be complex: acute changes in plasma melatonin concentration regulate negatively the gene transcription, even if the daily endogenous nocturnal melatonin peak seems a prerequisite for variations in its receptor expression. Copyright (C) 2000 S. Karger AG, Basel.</t>
  </si>
  <si>
    <t>Melatonin; Melatonin receptors; Molecular neuroendocrinology; Pars tuberalis; Rhythms</t>
  </si>
  <si>
    <t>melatonin; melatonin receptor; messenger RNA; animal experiment; animal tissue; article; circadian rhythm; controlled study; hormone synthesis; hypophysis pars tuberalis; in situ hybridization; nonhuman; photostimulation; priority journal; quantitative assay; rat; receptor affinity; RNA translation</t>
  </si>
  <si>
    <t>Masson-Pevet, M.; 'Neurobiol. Fonct. Rythm. Saisonn.', CNRS-UMR 7518, Universite Louis-Pasteur, 12 rue de l'Universite, F-67000 Strasbourg, France; email: mpevet@neurochem.u-strasbg.fr</t>
  </si>
  <si>
    <t>S. Karger AG</t>
  </si>
  <si>
    <t>NUNDA</t>
  </si>
  <si>
    <t>2-s2.0-0034018770</t>
  </si>
  <si>
    <t>Reiter R.J., Vaughan G.M., Oaknin S., Troiani M.E., Cozzi B., Li K.</t>
  </si>
  <si>
    <t>7402574751;7102132814;6601957820;6701391276;7004475671;7404988703;</t>
  </si>
  <si>
    <t>Norepinephrine or isoproterenol stimulation of pineal N-acetyltransferase activity and melatonin content in the Syrian hamster is restricted to the second half of the daily dark phase</t>
  </si>
  <si>
    <t>10.1159/000124736</t>
  </si>
  <si>
    <t>https://www.scopus.com/inward/record.uri?eid=2-s2.0-0023112032&amp;doi=10.1159%2f000124736&amp;partnerID=40&amp;md5=3eed6382395b646e997ffcfd145a4619</t>
  </si>
  <si>
    <t>Department of Cellular and Structural Biology, University of Texas Health Science Center, San Antonio, TX 78284, United States</t>
  </si>
  <si>
    <t>Reiter, R.J., Department of Cellular and Structural Biology, University of Texas Health Science Center, San Antonio, TX 78284, United States; Vaughan, G.M., Department of Cellular and Structural Biology, University of Texas Health Science Center, San Antonio, TX 78284, United States; Oaknin, S., Department of Cellular and Structural Biology, University of Texas Health Science Center, San Antonio, TX 78284, United States; Troiani, M.E.; Cozzi, B.; Li, K.</t>
  </si>
  <si>
    <t>Seven experiments were performed to investigate the sensitivity of the hamster pineal gland to exogenously administered norepinephrine (NE). In these studies NE (1 mg/kg) administration was preceded (10 min earlier) by the injection of the catecholamine uptake inhibitor desmethylimipramine (DMI; 5 mg/kg). When DMI and NE were given at night, the hamsters were exposed to light to depress pineal N-acetyltransferase activity and melatonin values to lower levels; the drugs were then given 20 (DMI) and 30 (NE) min later, and the subsequent changes in pineal N-acetyltransferase and melatonin were monitored. The combination of DMI and NE administration anytime during the normal light period or during the first 4 h of the normal dark period failed to stimulate either pineal N-acetyltransferase activity or melatonin levels. Conversely, DMI followed by NE (injected either intraperitoneally or subcutaneously) in the second half of the dark phase typically stimulated pineal melatonin production. Likewise, the NE agonist isoproterenol promoted pineal melatonin production only in the latter half of the dark phase. If hamsters were exposed to continue light at night or if they were superior cervical ganglionectomized, a procedure which sympathetically denervates the pineal gland, the stimulatory effect of NE on melatonin production was significantly suppressed. Thus, the hamster pineal gland is sensitive to NE only during the latter half of the normal dark period and both darkness and an intact sympathetic innervation to the pineal gland are required for the gland to develop maximal sensitivity to the catecholamine. Also, the hamster pineal seems not to exhibit a supersensitivity response to NE following a period of reduced exposure to the catecholamine. The normal nocturnal rise in melatonin production in the hamster pineal gland seems to be determined by two parameters: an increased production and secretion of NE by sympathetic nerve endings in the pineal at night and (2) an increased sensitivity of the β-receptors on the pinealocyte membranes to NE during the late dark phase.</t>
  </si>
  <si>
    <t>acyltransferase; beta adrenergic receptor; desipramine; isoprenaline; melatonin; noradrenalin; animal cell; animal experiment; central nervous system; drug analysis; drug comparison; drug determination; drug mechanism; drug monitoring; drug sensitivity; drug tissue level; endocrine system; intraperitoneal drug administration; light exposure; nonhuman; pineal body; priority journal; subcutaneous drug administration</t>
  </si>
  <si>
    <t>acyltransferase, 9012-30-0, 9054-54-0; desipramine, 50-47-5, 58-28-6; isoprenaline, 299-95-6, 51-30-9, 6700-39-6, 7683-59-2; melatonin, 73-31-4; noradrenalin, 1407-84-7, 51-41-2</t>
  </si>
  <si>
    <t>Sigma</t>
  </si>
  <si>
    <t>NEUROENDOCRINOLOGY</t>
  </si>
  <si>
    <t>2-s2.0-0023112032</t>
  </si>
  <si>
    <t>Glickman G., Hanifin J.P., Rollag M.D., Wang J., Cooper H., Brainard G.C.</t>
  </si>
  <si>
    <t>7003492763;7102742786;7004476998;37036664300;35500089700;7003540124;</t>
  </si>
  <si>
    <t>Inferior retinal light exposure is more effective than superior retinal exposure in suppressing melatonin in humans</t>
  </si>
  <si>
    <t>10.1177/0748730402239678</t>
  </si>
  <si>
    <t>https://www.scopus.com/inward/record.uri?eid=2-s2.0-0038601736&amp;doi=10.1177%2f0748730402239678&amp;partnerID=40&amp;md5=4f7759162eaa9199ddfb9feb8ccad14c</t>
  </si>
  <si>
    <t>Department of Neurology, Jefferson Medical College, Philadelphia, PA 19107, United States; Department of Anatomy, Uniformed Serv. Univ. of Hlth. Sci., Bethesda, MD 20814, United States; Inst. Natl. Sante./Rech. Med., Lyon, France; Department of Neurology, Jefferson Medical College, 1025 Walnut Street, Philadelphia, PA 19107, United States</t>
  </si>
  <si>
    <t>Glickman, G., Department of Neurology, Jefferson Medical College, Philadelphia, PA 19107, United States, Department of Neurology, Jefferson Medical College, 1025 Walnut Street, Philadelphia, PA 19107, United States; Hanifin, J.P., Department of Neurology, Jefferson Medical College, Philadelphia, PA 19107, United States; Rollag, M.D., Department of Anatomy, Uniformed Serv. Univ. of Hlth. Sci., Bethesda, MD 20814, United States; Wang, J., Department of Neurology, Jefferson Medical College, Philadelphia, PA 19107, United States; Cooper, H., Inst. Natl. Sante./Rech. Med., Lyon, France; Brainard, G.C., Department of Neurology, Jefferson Medical College, Philadelphia, PA 19107, United States</t>
  </si>
  <si>
    <t>Illumination of different areas of the human retina elicits differences in acute light-induced suppression of melatonin. The aim of this study was to compare changes in plasma melatonin levels when light exposures of equal illuminance and equal photon dose were administered to superior, inferior, and full retinal fields. Nine healthy subjects participated in the study. Plexiglass eye shields were modified to permit selective exposure of the superior and inferior halves of the retinas of each subject. The Humphrey Visual Field Analyzer was used both to confirm intact full visual fields and to quantify exposure of upper and lower visual fields. On study nights, eyes were dilated, and subjects were exposed to patternless white light for 90 min between 0200 and 0330 under five conditions: (1) full retinal exposure at 200 lux, (2) full retinal exposure at 100 lux, (3) inferior retinal exposure at 200 lux, (4) superior retinal exposure at 200 lux, and (5) a dark-exposed control. Plasma melatonin levels were determined by radioimmunoassay. ANOVA demonstrated a significant effect of exposure condition (F = 5.91, p &lt; 0.005). Post hoc Fisher PLSD tests showed significant (p &lt; 0.05) melatonin suppression of both full retinal exposures as well as the inferior retinal exposure; however, superior retinal exposure was significantly less effective in suppressing melatonin. Furthermore, suppression with superior retinal exposure was not significantly different from that of the dark control condition. The results indicate that the inferior retina contributes more to the light-induced suppression of melatonin than the superior retina at the photon dosages tested in this study. Findings suggest a greater sensitivity or denser distribution of photoreceptors in the inferior retina are involved in light detection for the retinohypothalamic tract of humans.</t>
  </si>
  <si>
    <t>Circadian rhythm; Light; Melatonin; Photoreceptor; Retina; Visual fields</t>
  </si>
  <si>
    <t>melatonin; melatonin; adult; article; circadian rhythm; controlled study; female; hormone release; human; human experiment; hypothalamus; light exposure; male; nerve tract; normal human; photon; photoreceptor; radiation dose; visual field; biosynthesis; blood; clinical trial; histology; light; NASA Discipline Space Human Factors; Non-NASA Center; photostimulation; physiology; radiation exposure; radioimmunoassay; retina; visual field; Martes pennanti; NASA Discipline Space Human Factors; Non-NASA Center; Adult; Female; Humans; Light; Male; Melatonin; Photic Stimulation; Radioimmunoassay; Retina; Visual Fields</t>
  </si>
  <si>
    <t>Glickman, G.; Department of Neurology, Jefferson Medical College, 1025 Walnut Street, Philadelphia, PA 19107, United States; email: gxg001@jefferson.edu</t>
  </si>
  <si>
    <t>2-s2.0-0038601736</t>
  </si>
  <si>
    <t>USA, France</t>
  </si>
  <si>
    <t>Unknown (within subjects but over 5 week period)</t>
  </si>
  <si>
    <t>Three of the female participants were taking oral contraceptives</t>
  </si>
  <si>
    <t>Chong N.W., Cassone V.M., Bernard M., Klein D.C., Iuvone P.M.</t>
  </si>
  <si>
    <t>7007012025;56687667700;7202663796;7402360691;55667111200;</t>
  </si>
  <si>
    <t>Circadian expression of tryptophan hydroxylase mRNA in the chicken retina</t>
  </si>
  <si>
    <t>Molecular Brain Research</t>
  </si>
  <si>
    <t>10.1016/S0169-328X(98)00219-8</t>
  </si>
  <si>
    <t>https://www.scopus.com/inward/record.uri?eid=2-s2.0-0032582768&amp;doi=10.1016%2fS0169-328X%2898%2900219-8&amp;partnerID=40&amp;md5=e4e8fed96e6ad7a3948ef78e1b331663</t>
  </si>
  <si>
    <t>Natl. Institutes of Hlth. S., Lab. of Devmtl. N., Bethesda, MD 20892, United States; Department of Biology, Texas A and M University, College Station, TX 77843-3258, United States; Laboratoire de Neuroendocrinologie, URA CNRS 1869, Poitiers, France; Department of Pharmacology, Emory University School of Medicine, Atlanta, GA 30332-3090, United States</t>
  </si>
  <si>
    <t>Chong, N.W., Natl. Institutes of Hlth. S., Lab. of Devmtl. N., Bethesda, MD 20892, United States; Cassone, V.M., Department of Biology, Texas A and M University, College Station, TX 77843-3258, United States; Bernard, M., Laboratoire de Neuroendocrinologie, URA CNRS 1869, Poitiers, France; Klein, D.C., Natl. Institutes of Hlth. S., Lab. of Devmtl. N., Bethesda, MD 20892, United States; Iuvone, P.M., Department of Pharmacology, Emory University School of Medicine, Atlanta, GA 30332-3090, United States</t>
  </si>
  <si>
    <t>Many aspects of retinal physiology are controlled by a circadian clock located within the eye. This clock controls the rhythmic synthesis of melatonin, which results in elevated levels during the night and low levels during the day. The rate-limiting enzyme in melatonin biosynthesis in retina appears to be tryptophan hydroxylase (TPH)[G.M. Cahill and J.C. Besharse, Circadian regulation of melatonin in the retina of Xenopus laevis: Limitation by serotonin availability, J. Neurochem. 54 (1990) 716-719]. In this report, we found that TPH mRNA is strongly expressed in the photoreceptor layer and the vitread portion of the inner nuclear layer; the message is also expressed, but to a lesser extent, in the ganglion cell layer. The abundance of retinal TPH mRNA exhibits a circadian rhythm which persists in constant light or constant darkness. The phase of the rhythm can be reversed by reversing the light:dark cycle. In parallel experiments we found a similar pattern of expression in the chicken pineal gland. However, whereas a pulse of light at midnight suppressed retinal TPH mRNA by 25%, it did not alter pineal TPH mRNA, suggesting that there are tissue-specific differences in photic regulation of TPH mRNA. In retinas treated with kainic acid to destroy serotonin-containing amacrine and bipolar cells, a high amplitude rhythm of TPH mRNA was observed indicating that melatonin-synthesizing photoreceptors are the primary source of the rhythmic message. These observations provide the first evidence that chick retinal TPH mRNA is under control of a circadian clock. Copyright (C) 1998 Elsevier Science B.V.</t>
  </si>
  <si>
    <t>Circadian clock; Melatonin; Photoreceptor cells; Pineal gland; Retina; Tryptophan hydroxylase</t>
  </si>
  <si>
    <t>kainic acid; messenger RNA; tryptophan hydroxylase; animal tissue; article; chicken; circadian rhythm; controlled study; gene expression; light dark cycle; male; nerve cell; nonhuman; nucleotide sequence; photoreceptor; pineal body; priority journal; retina; retina amacrine cell; retina bipolar ganglion cell; tissue specificity; Animals; Chickens; Circadian Rhythm; Darkness; In Situ Hybridization; Kainic Acid; Light; Male; Melatonin; Photoreceptors; Pineal Gland; Retina; Retinal Ganglion Cells; RNA, Messenger; Tryptophan Hydroxylase</t>
  </si>
  <si>
    <t>GENBANK: U26428</t>
  </si>
  <si>
    <t>Kainic Acid, 487-79-6; Melatonin, 73-31-4; RNA, Messenger; Tryptophan Hydroxylase, EC 1.14.16.4</t>
  </si>
  <si>
    <t>National Institutes of Health: EY04864</t>
  </si>
  <si>
    <t>The authors wish to thank Leo Goe and Rashidul Haque (Emory University School of Medicine) for excellent technical assistance. This research was supported in part by NIH grant EY04864.</t>
  </si>
  <si>
    <t>Iuvone, P.M.; Department of Pharmacology, Emory University, School of Medicine, Atlanta, GA 30332-3090, United States; email: miuvone@pharm.emory.edu.</t>
  </si>
  <si>
    <t>0169328X</t>
  </si>
  <si>
    <t>MBREE</t>
  </si>
  <si>
    <t>Mol. Brain Res.</t>
  </si>
  <si>
    <t>2-s2.0-0032582768</t>
  </si>
  <si>
    <t>Jordan W., Tumani H., Cohrs S., Eggert S., Rodenbeck A., Brunner E., Rüther E., Hajak G.</t>
  </si>
  <si>
    <t>7201920524;7003596212;6604017335;57198166805;7003893807;7102511207;7101829525;19835322300;</t>
  </si>
  <si>
    <t>Prostaglandin D synthase (β-trace) in healthy human sleep</t>
  </si>
  <si>
    <t>10.1093/sleep/27.5.867</t>
  </si>
  <si>
    <t>https://www.scopus.com/inward/record.uri?eid=2-s2.0-4143074760&amp;doi=10.1093%2fsleep%2f27.5.867&amp;partnerID=40&amp;md5=c102bed534f048a6d3699557b6b65b12</t>
  </si>
  <si>
    <t>Dept. of Psychiat. and Psychotherapy, University of Göttingen, Göttingen, Germany; Department of Neurology, Universitiy of Ulm, Germany; Department of Medical Statistics, University of Göttingen, Göttingen, Germany; Dept. of Psychiat. and Psychotherapy, University of Regensburg, Germany; Dept. of Psychiat. and Psychotherapy, Georg-August-University of Gottingen, von Sieboldstr. 5, 37075 Göttingen, Germany</t>
  </si>
  <si>
    <t>Jordan, W., Dept. of Psychiat. and Psychotherapy, University of Göttingen, Göttingen, Germany, Dept. of Psychiat. and Psychotherapy, Georg-August-University of Gottingen, von Sieboldstr. 5, 37075 Göttingen, Germany; Tumani, H., Department of Neurology, Universitiy of Ulm, Germany; Cohrs, S., Dept. of Psychiat. and Psychotherapy, University of Göttingen, Göttingen, Germany; Eggert, S., Dept. of Psychiat. and Psychotherapy, University of Göttingen, Göttingen, Germany; Rodenbeck, A., Dept. of Psychiat. and Psychotherapy, University of Göttingen, Göttingen, Germany; Brunner, E., Department of Medical Statistics, University of Göttingen, Göttingen, Germany; Rüther, E., Dept. of Psychiat. and Psychotherapy, University of Göttingen, Göttingen, Germany; Hajak, G., Dept. of Psychiat. and Psychotherapy, University of Regensburg, Germany</t>
  </si>
  <si>
    <t>Study Objectives: The prostaglandin D system plays an important role in animal sleep. In humans, alterations in the prostaglandin D system have been found in diseases exhibiting sleep disturbances as a prominent symptom, such as trypanosoma infection, systemic mastocytosis, bacterial meningitis, major depression, or obstructive sleep apnea. Assessment of this system's activity in relation to human physiologic sleep was the target of the present study. Design: Serum concentrations of lipocalin-type prostaglandin D synthase (L-PGDS, former β-trace), and plasma levels of the pineal hormone melatonin were measured in 20 healthy humans (10 women, 10 men; aged: 23.3 ± 2.39 years) at 4-hour intervals over a period of 5 days and nights, which included physiologic sleep, rapid eye movement sleep deprivation, and total sleep deprivation. In addition, the serum L-PGDS and plasma melatonin levels of 6 subjects were determined under conditions of bright white (10,000 lux) or dark red light (&amp;lt; 50 lux) in a crossover design during total sleep deprivation. Nocturnal blood sampling was performed by a through-the-wall tube system. L-PGDS was measured by an automated immunonephelometric assay, and melatonin was analyzed by direct radioimmunoassay. Results: Serum L-PGDS concentrations showed marked time-dependent changes with evening increases and the highest values at night (P &amp;lt; .0005). This nocturnal increase was suppressed during total sleep deprivation (P &amp;lt; .05), independent of external light conditions and melatonin secretion. Rapid eye movement sleep deprivation had no impact on circulating L-PGDS levels. Conclusions: The circadian L-PGDS pattern and its suppression by total sleep deprivation indicate an interaction of the prostaglandin D system and human sleep regulation. L-PGDS measurements may well provide new insights into physiologic and pathologic sleep regulation in humans. Abbreviations: CSF, cerebrospinal fluid; L-PGDS, lipocalin-type prostaglandin-D-synthase; PGD 2, prostaglandin D2; REM, rapid eye movement; SWS, slow wave sleep.</t>
  </si>
  <si>
    <t>Human physiologic sleep regulation; Hypersomnia; Lipocalin-type prostaglandin D synthase (EC 5.3.99.2); Melatonin; PGD 2; Sleep deprivation; β-trace</t>
  </si>
  <si>
    <t>melatonin; prostaglandin D synthase; prostaglandin D2; adult; article; circadian rhythm; controlled study; enzyme blood level; female; hormone blood level; human; human experiment; hypersomnia; male; normal human; priority journal; prostaglandin synthesis; REM sleep deprivation; sleep; sleep deprivation; sleep pattern</t>
  </si>
  <si>
    <t>melatonin, 73-31-4; prostaglandin D synthase, 65802-85-9; prostaglandin D2, 41598-07-6</t>
  </si>
  <si>
    <t>Jordan, W.; Dept. of Psychiat. and Psychotherapy, Georg-August-University of Gottingen, von Sieboldstr. 5, 37075 Göttingen, Germany; email: wjordan@gwdg.de</t>
  </si>
  <si>
    <t>2-s2.0-4143074760</t>
  </si>
  <si>
    <t>2.39 (SD)</t>
  </si>
  <si>
    <t>Brainard G.C., Richardson B.A., Hurlbut E.C., Steinlechner S., Matthews S.A., Reiter R.J.</t>
  </si>
  <si>
    <t>7003540124;7202396064;6602279125;7003404441;7201477461;7402574751;</t>
  </si>
  <si>
    <t>The Influence of Various Irradiances of Artificial Light, Twilight, and Moonlight on the Suppression of Pineal Melatonin Content in the Syrian Hamster</t>
  </si>
  <si>
    <t>10.1111/j.1600-079X.1984.tb00202.x</t>
  </si>
  <si>
    <t>https://www.scopus.com/inward/record.uri?eid=2-s2.0-0021671915&amp;doi=10.1111%2fj.1600-079X.1984.tb00202.x&amp;partnerID=40&amp;md5=f543519f0f52a306949d0b1aceb6544b</t>
  </si>
  <si>
    <t>Department of Anatomy, University of Texas, Health Science Centerr, San Antonio, United States; Department of Neurology, Thomas Jefferson Medical College, Philadelphia, United States</t>
  </si>
  <si>
    <t>Brainard, G.C., Department of Anatomy, University of Texas, Health Science Centerr, San Antonio, United States, Department of Neurology, Thomas Jefferson Medical College, Philadelphia, United States; Richardson, B.A., Department of Anatomy, University of Texas, Health Science Centerr, San Antonio, United States, Department of Neurology, Thomas Jefferson Medical College, Philadelphia, United States; Hurlbut, E.C., Department of Anatomy, University of Texas, Health Science Centerr, San Antonio, United States, Department of Neurology, Thomas Jefferson Medical College, Philadelphia, United States; Steinlechner, S., Department of Anatomy, University of Texas, Health Science Centerr, San Antonio, United States, Department of Neurology, Thomas Jefferson Medical College, Philadelphia, United States; Matthews, S.A., Department of Anatomy, University of Texas, Health Science Centerr, San Antonio, United States, Department of Neurology, Thomas Jefferson Medical College, Philadelphia, United States; Reiter, R.J., Department of Anatomy, University of Texas, Health Science Centerr, San Antonio, United States, Department of Neurology, Thomas Jefferson Medical College, Philadelphia, United States</t>
  </si>
  <si>
    <t>The purpose of the present studies using artificial light was to determine how the timing and duration of exposure influence the light‐induced suppression of pineal melatonin levels in hamsters. An 8‐min exposure to 0.186 μW/cm2 of cool white fluorescent light caused a continued depression of pineal melatonin even when animals were returned to darkness. In addition, the pineal gland does not appear to change its sensitivity to light throughout the night. A 20‐min exposure to 0.019 μW/cm2 of cool white fluorescent light did not significantly suppress pineal melatonin during any time of the melatonin peak, whereas a 20‐min exposure to 0.186 μW/cm2was capable of always suppressing melatonin. Furthermore, increasing the duration of 0.019‐μW/cm2 exposure to 30, 60, 120, or 180 min does not increase the capacity of this irradiance to depress melatonin. Similar to artifical light, natural light has a variable capacity for suppressing nocturnal levels of pineal melatonin. Twilight irradiances of 0.138 μW/cm2 or less did not suppress nocturnal melatonin whereas twilight irradiances of 3.0 μW/cm2 or greater did suppress pineal melatonin. A few animals did have lower melatonin after a 40‐min exposure to full moonlight during July (0.045 μW/cm2) or January (0.240 μW/cm2). However, pineal melatonin levels remained high in the majority of animals exposed to full moonlight. Copyright © 1984, Wiley Blackwell. All rights reserved</t>
  </si>
  <si>
    <t>light; melatonin; moonlight; pineal; twilight</t>
  </si>
  <si>
    <t>melatonin; animal experiment; central nervous system; endocrine system; etiology; light exposure; nonhuman; pineal body; Animals; Cricetinae; Kinetics; Light; Lighting; Male; Melatonin; Mesocricetus; Pineal Gland</t>
  </si>
  <si>
    <t>Reiter, R.J.; Department of Cellular and Structural Biology, University of Texas, Health Science Center, 7703 Floyd Curl Drive, San Antonio, Texas, 78284, United States</t>
  </si>
  <si>
    <t>2-s2.0-0021671915</t>
  </si>
  <si>
    <t>Anisimov V.N., Vinogradova I.A., Panchenko A.V., Popovich I.G., Zabezhinski M.A.</t>
  </si>
  <si>
    <t>7203083897;23500350300;51964396400;7006436774;6701860956;</t>
  </si>
  <si>
    <t>Light-at-night-induced circadian disruption, cancer and aging</t>
  </si>
  <si>
    <t>Current Aging Science</t>
  </si>
  <si>
    <t>10.2174/1874609811205030002</t>
  </si>
  <si>
    <t>https://www.scopus.com/inward/record.uri?eid=2-s2.0-84874830779&amp;doi=10.2174%2f1874609811205030002&amp;partnerID=40&amp;md5=dd0ded37a35ac59792e28a7bc87bcb0e</t>
  </si>
  <si>
    <t>Department of Carcinogenesis and Oncogerontology, N.N. Petrov Research Institute of Oncology, Pesochny-2, St. Petersburg 197758, Russian Federation; Petrozavodsk State University, pr. Lenina, 33, Petrozavodsk 185910, Russian Federation</t>
  </si>
  <si>
    <t>Anisimov, V.N., Department of Carcinogenesis and Oncogerontology, N.N. Petrov Research Institute of Oncology, Pesochny-2, St. Petersburg 197758, Russian Federation; Vinogradova, I.A., Petrozavodsk State University, pr. Lenina, 33, Petrozavodsk 185910, Russian Federation; Panchenko, A.V., Department of Carcinogenesis and Oncogerontology, N.N. Petrov Research Institute of Oncology, Pesochny-2, St. Petersburg 197758, Russian Federation; Popovich, I.G., Department of Carcinogenesis and Oncogerontology, N.N. Petrov Research Institute of Oncology, Pesochny-2, St. Petersburg 197758, Russian Federation; Zabezhinski, M.A., Department of Carcinogenesis and Oncogerontology, N.N. Petrov Research Institute of Oncology, Pesochny-2, St. Petersburg 197758, Russian Federation</t>
  </si>
  <si>
    <t>Light-at-night has become an increasing and essential part of the modern lifestyle and leads to a number of health problems, including excessive body mass index, cardiovascular diseases, diabetes, and cancer. The International Agency for Research on Cancer (IARC) Working Group concluded that "shift-work that involves circadian disruption is probably carcinogenic to humans" (Group 2A) [1]. According to the circadian disruption hypothesis, light-at-night might disrupt the endogenous circadian rhythm and specifically suppress nocturnal production of the pineal hormone melatonin and its secretion into the blood. We evaluated the effect of various light/dark regimens on the survival, life span, and spontaneous and chemical carcinogenesis in rodents. Exposure to constant illumination was followed by accelerated aging and enhanced spontaneous tumorigenesis in female CBA and transgenic HER-2/neu mice. In male and female rats maintained at various light/dark regimens (standard 12:12 light/dark [LD], the natural light [NL] of northwestern Russia, constant light [LL], and constant darkness [DD]) from the age of 25 days until natural death, it was found that exposure to NL and LL regimens accelerated age-related switch-off of the estrous function (in females), induced development of metabolic syndrome and spontaneous tumorigenesis, and shortened life span both in male and females rats compared to the standard LD regimen. Melatonin given in nocturnal drinking water prevented the adverse effect of the constant illumination (LL) and natural light (NL) regimens on the homeostasis, life span, and tumor development both in mice and rats. The exposure to the LL regimen accelerated colon carcinogenesis induced by 1,2-dimethylhydrazine (DMH) in rats, whereas the treatment with melatonin alleviated the effects of LL. The maintenance of rats at the DD regimen inhibited DMH-induced carcinogenesis. The LL regimen accelerated, whereas the DD regimen inhibited both mammary carcinogenesis induced by N-nitrosomethylurea and transplacental carcinogenesis induced by N-nitrosoethylurea in rats. Treatment with melatonin prevented premature aging and tumorigenesis in rodents. The data found in the literature and our observations suggest that the use of melatonin would be effective for cancer prevention in humans at risk as a result of light pollution. © 2012 Bentham Science Publishers.</t>
  </si>
  <si>
    <t>Aging; Cancer; Circadian rhythm; Light-at-night; Melatonin</t>
  </si>
  <si>
    <t>1,2 dimethylhydrazine; melatonin; methylnitrosourea; aging; article; breast cancer; breast carcinogenesis; cancer growth; cancer prevention; chemical carcinogenesis; circadian rhythm; colon cancer; colon carcinogenesis; estrus cycle; homeostasis; human; illumination; light exposure; metabolic syndrome X; nonhuman; priority journal; Russian Federation; Age Factors; Aging; Animals; Anticarcinogenic Agents; Blindness; Cell Transformation, Neoplastic; Circadian Rhythm; Female; Humans; Light; Male; Melatonin; Mice; Neoplasms, Radiation-Induced; Photoperiod; Rats; Reproduction; Risk Assessment; Risk Factors; Sleep Disorders, Circadian Rhythm; Time Factors</t>
  </si>
  <si>
    <t>1,2 dimethylhydrazine, 306-37-6, 540-73-8; melatonin, 73-31-4; methylnitrosourea, 684-93-5; Anticarcinogenic Agents; Melatonin, 73-31-4</t>
  </si>
  <si>
    <t>Anisimov, V. N.; Research Institute of Oncology, Pesochny-2, St. Petersburg 197758, Russian Federation; email: aging@mail.ru</t>
  </si>
  <si>
    <t>Curr. Aging Sci.</t>
  </si>
  <si>
    <t>2-s2.0-84874830779</t>
  </si>
  <si>
    <t>A (mice and rats)</t>
  </si>
  <si>
    <t xml:space="preserve">Accessed pdf online </t>
  </si>
  <si>
    <t>Ziv L., Tovin A., Strasser D., Gothilf Y.</t>
  </si>
  <si>
    <t>12791789300;15133205000;7003343115;6602722026;</t>
  </si>
  <si>
    <t>Spectral sensitivity of melatonin suppression in the zebrafish pineal gland</t>
  </si>
  <si>
    <t>Experimental Eye Research</t>
  </si>
  <si>
    <t>10.1016/j.exer.2006.09.004</t>
  </si>
  <si>
    <t>https://www.scopus.com/inward/record.uri?eid=2-s2.0-33751219194&amp;doi=10.1016%2fj.exer.2006.09.004&amp;partnerID=40&amp;md5=c875a9c3ba2abfa9fbee3e7d6f8f5f76</t>
  </si>
  <si>
    <t>Department of Zoology, The George S. Wise Faculty of Life Sciences, Tel Aviv University, Tel Aviv, 69978, Israel; Department of Neurobiochemistry, The George S. Wise Faculty of Life Sciences, Tel Aviv University, Tel Aviv, 69978, Israel; Departments of Chemistry and Physics, University of California, Berkeley, CA 94720, United States</t>
  </si>
  <si>
    <t>Ziv, L., Department of Zoology, The George S. Wise Faculty of Life Sciences, Tel Aviv University, Tel Aviv, 69978, Israel; Tovin, A., Department of Zoology, The George S. Wise Faculty of Life Sciences, Tel Aviv University, Tel Aviv, 69978, Israel; Strasser, D., Departments of Chemistry and Physics, University of California, Berkeley, CA 94720, United States; Gothilf, Y., Department of Neurobiochemistry, The George S. Wise Faculty of Life Sciences, Tel Aviv University, Tel Aviv, 69978, Israel</t>
  </si>
  <si>
    <t>The pineal gland of the zebrafish (Danio rerio) is a clock-containing photoreceptive organ. Superfused pineal glands kept in darkness display rhythmic melatonin production that lasts for days, with high melatonin levels during the night and low levels during the day. Nocturnal light, however, evokes an acute suppression of melatonin synthesis in the photoreceptor cells. Towards characterizing zebrafish pineal photopigment that is involved in the acute melatonin suppression we have measured the spectral sensitivity of melatonin-suppression response in superfused pineal glands. The effect of 2 h light exposure of seven wavelengths (λavg 408, 460, 512, 560, 608, 660 and 697 ± 10-15 nm) at multiple irradiances (107-1014 photons/cm2/s) was determined, and an action spectrum was plotted. The resultant action spectrum provides evidence for the involvement of multiple photopigments in melatonin suppression. The most efficient melatonin-suppression response was achieved by exposure to light of around 512 nm; however, another peak of lower irradiance sensitivity was observed in the middle to long wavelengths. Opsins-specific RT-PCR analysis confirmed the expression of exo-rhodopsin and visual red-sensitive opsin in the pineal gland, while other zebrafish visual opsins as well as VA and VAL opsins were not detected. Dartnall monograms for exo-rhodopsin and visual red-sensitive opsin account for most but not all of the spectral sensitivity features. Therefore, additional pineal photopigments may contribute to the melatonin-suppression response in the pineal gland. © 2006 Elsevier Ltd. All rights reserved.</t>
  </si>
  <si>
    <t>action spectrum; light; melatonin; pineal; zebrafish</t>
  </si>
  <si>
    <t>melatonin; opsin; rhodopsin; animal cell; animal tissue; article; controlled study; darkness; light; light irradiance; nonhuman; pineal body; priority journal; reverse transcription polymerase chain reaction; spectral sensitivity; zebra fish; Animals; Circadian Rhythm; Female; Gene Expression Regulation; Light; Male; Melatonin; Opsin; Organ Culture Techniques; Photic Stimulation; Pineal Gland; Reverse Transcriptase Polymerase Chain Reaction; Zebrafish</t>
  </si>
  <si>
    <t>melatonin, 73-31-4; rhodopsin, 60383-01-9, 9009-81-8; Melatonin, 73-31-4; Opsin</t>
  </si>
  <si>
    <t>Ziv, L.; Department of Zoology, The George S. Wise Faculty of Life Sciences, Tel Aviv University, Tel Aviv, 69978, Israel; email: limor.ziv@ucsf.edu</t>
  </si>
  <si>
    <t>EXERA</t>
  </si>
  <si>
    <t>Exp. Eye Res.</t>
  </si>
  <si>
    <t>2-s2.0-33751219194</t>
  </si>
  <si>
    <t>Phelps J.</t>
  </si>
  <si>
    <t>8618328800;</t>
  </si>
  <si>
    <t>Dark therapy for bipolar disorder using amber lenses for blue light blockade</t>
  </si>
  <si>
    <t>10.1016/j.mehy.2007.05.026</t>
  </si>
  <si>
    <t>https://www.scopus.com/inward/record.uri?eid=2-s2.0-37349110999&amp;doi=10.1016%2fj.mehy.2007.05.026&amp;partnerID=40&amp;md5=6c4f9d2be18563caceb63762e348c7ce</t>
  </si>
  <si>
    <t>Corvallis Psychiatric Clinic, 3517 Samaritan Drive, Corvallis, OR 97330, United States</t>
  </si>
  <si>
    <t>Phelps, J., Corvallis Psychiatric Clinic, 3517 Samaritan Drive, Corvallis, OR 97330, United States</t>
  </si>
  <si>
    <t>"Dark Therapy", in which complete darkness is used as a mood stabilizer in bipolar disorder, roughly the converse of light therapy for depression, has support in several preliminary studies. Although data are limited, darkness itself appears to organize and stabilize circadian rhythms. Yet insuring complete darkness from 6 p.m. to 8 a.m. the following morning, as used in several studies thus far, is highly impractical and not accepted by patients. However, recent data on the physiology of human circadian rhythm suggests that "virtual darkness" may be achievable by blocking blue wavelengths of light. A recently discovered retinal photoreceptor, whose fibers connect only to the biological clock region of the hypothalamus, has been shown to respond only to a narrow band of wavelengths around 450 nm. Amber-tinted safety glasses, which block transmission of these wavelengths, have already been shown to preserve normal nocturnal melatonin levels in a light environment which otherwise completely suppresses melatonin production. Therefore it may be possible to influence human circadian rhythms by using these lenses at night to blunt the impact of electrical light, particularly the blue light of ubiquitous television screens, by creating a "virtual darkness". One way to investigate this would be to provide the lenses to patients with severe sleep disturbance of probable circadian origin. A preliminary case series herein demonstrates that some patients with bipolar disorder experience reduced sleep-onset latency with this approach, suggesting a circadian effect. If amber lenses can effectively simulate darkness, a broad range of conditions might respond to this inexpensive therapeutic tool: common forms of insomnia; sleep deprivation in nursing mothers; circadian rhythm disruption in shift workers; and perhaps even rapid cycling bipolar disorder, a difficult- to -treat variation of a common illness. © 2007 Elsevier Ltd. All rights reserved.</t>
  </si>
  <si>
    <t>melatonin; article; bipolar disorder; circadian rhythm; darkness; disease severity; human; insomnia; light related phenomena; photoreceptor; priority journal; sleep deprivation; sleep disorder; spectral sensitivity; Bipolar Disorder; Circadian Rhythm; Darkness; Eyeglasses; Humans; Melatonin; Models, Biological; Photobiology; Photoreceptors, Vertebrate</t>
  </si>
  <si>
    <t>Phelps, J.; Corvallis Psychiatric Clinic, 3517 Samaritan Drive, Corvallis, OR 97330, United States; email: jimp@PsychEducation.org</t>
  </si>
  <si>
    <t>2-s2.0-37349110999</t>
  </si>
  <si>
    <t>Probably not relevant- preliminary case series</t>
  </si>
  <si>
    <t>Zylka M.J., Reppert S.M.</t>
  </si>
  <si>
    <t>6602126384;7006606071;</t>
  </si>
  <si>
    <t>Discovery of a putative heme-binding protein family (SOUL/HBP) by two-tissue suppression subtractive hybridization and database searches</t>
  </si>
  <si>
    <t>10.1016/S0169-328X(99)00277-6</t>
  </si>
  <si>
    <t>https://www.scopus.com/inward/record.uri?eid=2-s2.0-0033395435&amp;doi=10.1016%2fS0169-328X%2899%2900277-6&amp;partnerID=40&amp;md5=3c7506e31fcdf28ac14e1fdad0af6d2e</t>
  </si>
  <si>
    <t>Zylka, M.J.; Reppert, S.M.</t>
  </si>
  <si>
    <t>In the domestic chicken, Gallus gallus, the retina and pineal gland contain circadian clocks that are directly entrained by environmental light-dark cycles. To identify novel genes that are expressed in the retina and pineal gland, we performed two-tissue suppression subtractive hybridization (SSH). Two-tissue SSH is designed to identify genes expressed in common between two RNA samples while at the same time subtracting out abundant transcripts. Using this method, we identified a novel chicken gene, named ckSoul, that is strongly expressed in the retina and pineal gland. The protein product of ckSoul is similar to a novel heme-binding protein (p22 HBP) and to an uncharacterized mammalian gene in the expressed sequence tag (EST) database. The mouse transcript of this new gene is expressed in the retina and may represent the mammalian ortholog of ckSoul. Molecular analysis of the mammalian and chicken proteins suggests SOUL and HBP are members of a new family of heme-binding proteins. Copyright (C) 1999 Elsevier Science B.V.</t>
  </si>
  <si>
    <t>Circadian rhythm; Heme-binding protein; Melatonin; PCR select; Suppression subtractive hybridization</t>
  </si>
  <si>
    <t>binding protein; crystallin; cystatin; glutamate ammonia ligase; guanine nucleotide binding protein; heme; lactate dehydrogenase; proenkephalin; purpurin; animal tissue; article; chicken; circadian rhythm; data base; gene expression; human; human tissue; in situ hybridization; light dark cycle; mouse; nonhuman; nucleotide sequence; pineal body; priority journal; protein family; retina; sequence analysis; sequence homology; 3T3 Cells; Amino Acid Sequence; Animals; Blotting, Northern; Carrier Proteins; Chickens; Cloning, Molecular; Databases, Factual; DNA, Complementary; Female; Gene Expression; Hemeproteins; Humans; Male; Mice; Mice, Inbred C57BL; Mice, Inbred Strains; Molecular Sequence Data; Nucleic Acid Hybridization; Pineal Gland; Retina; RNA; Sequence Alignment; Sequence Analysis, DNA; Sequence Homology, Amino Acid; Tissue Distribution; Gallus gallus; Mammalia</t>
  </si>
  <si>
    <t>GENBANK: AF117612, AF117613, AF117614, AF117615, AF117616, AI438107, AI438108, AI438109, AI438110, AI438111, AI438112, AI438113, AI438114, AI438115, AI438116, AI438117, AI438118, AI438119, AI438120, AI438121, AI438122, AI438123, AI438124, AI438125, AI438126, AI438127, AI438128, AI438129, AI438130, AI438131</t>
  </si>
  <si>
    <t>Carrier Proteins; DNA, Complementary; heme-binding protein; Hemeproteins; RNA, 63231-63-0</t>
  </si>
  <si>
    <t>MH11547</t>
  </si>
  <si>
    <t>We thank David C. Klein and Marianne Bernard for the chicken AA-NAT clone and Lauren Shearman for help with in situ hybridization. This work was supported by GM55820 and R37 HD14427. M.J.Z. was supported in part by National Research Service Award MH11547.</t>
  </si>
  <si>
    <t>Reppert, S.M.; Pediatric Service, Massachusetts General Hospital, Harvard Medical School, Boston, MA 02114, United States; email: reppert@helix.mgh.harvard.edu</t>
  </si>
  <si>
    <t>2-s2.0-0033395435</t>
  </si>
  <si>
    <t>Rea M.S., Bullough J.D., Figueiro M.G.</t>
  </si>
  <si>
    <t>57203044495;7004105788;6603467729;</t>
  </si>
  <si>
    <t>Phototransduction for human melatonin suppression</t>
  </si>
  <si>
    <t>10.1034/j.1600-079X.2002.01881.x</t>
  </si>
  <si>
    <t>https://www.scopus.com/inward/record.uri?eid=2-s2.0-0036245929&amp;doi=10.1034%2fj.1600-079X.2002.01881.x&amp;partnerID=40&amp;md5=38c9565c9bbf17b68ec2c55c28fd6fbe</t>
  </si>
  <si>
    <t>Lighting Research Center, Rensselaer Polytechnic Institute, Troy, NY, United States; Lighting Research Center, Rensselaer Polytechnic Institute, 21 Union Street, Troy, NY 12180, United States</t>
  </si>
  <si>
    <t>Rea, M.S., Lighting Research Center, Rensselaer Polytechnic Institute, Troy, NY, United States, Lighting Research Center, Rensselaer Polytechnic Institute, 21 Union Street, Troy, NY 12180, United States; Bullough, J.D., Lighting Research Center, Rensselaer Polytechnic Institute, Troy, NY, United States; Figueiro, M.G., Lighting Research Center, Rensselaer Polytechnic Institute, Troy, NY, United States</t>
  </si>
  <si>
    <t>Human adult males were exposed to combinations of two illuminances and two broadband spectral power distributions over the course of four night-time sessions. Results showed that melatonin suppression is dominated by short visible wavelengths (420-520 nm), consistent with recently published studies. Although the authors of these recent studies suggest that a novel opsin underlies melatonin suppression, the present paper offers a more conservative interpretation of the data based on what is known about existing photoreceptors and associated neuroanatomy and neurophysiology.</t>
  </si>
  <si>
    <t>Action spectrum; Circadian system; Melatonin suppression; Photopigments; Spectral sensitivity</t>
  </si>
  <si>
    <t>melatonin; opsin; adult; article; circadian rhythm; hormone inhibition; human; human experiment; light exposure; male; normal human; photoreceptor; phototransduction; spectral sensitivity; spectrum; Adult; Humans; Light; Male; Melatonin; Radioimmunoassay</t>
  </si>
  <si>
    <t>2-s2.0-0036245929</t>
  </si>
  <si>
    <t>29-59</t>
  </si>
  <si>
    <t>Referred to Rea et al 2004 for participant details. Only studied males.</t>
  </si>
  <si>
    <t>Robert K.A., Lesku J.A., Partecke J., Chambers B.</t>
  </si>
  <si>
    <t>7005992646;8921813100;6507882630;36701103600;</t>
  </si>
  <si>
    <t>Artificial light at night desynchronizes strictly seasonal reproduction in a wild mammal</t>
  </si>
  <si>
    <t>10.1098/rspb.2015.1745</t>
  </si>
  <si>
    <t>https://www.scopus.com/inward/record.uri?eid=2-s2.0-84943147771&amp;doi=10.1098%2frspb.2015.1745&amp;partnerID=40&amp;md5=336750ce55d1e5dc4abc864ac50aba2b</t>
  </si>
  <si>
    <t>Department of Ecology, Environment and Evolution, La Trobe University, Melbourne, 3086, Australia; Max Planck Institute for Ornithology, Radolfzell, 78315, Germany; Department of Biology, University of Konstanz, Konstanz, 78457, Germany; School of Animal Biology, The University of Western Australia, Perth, 6009, Australia</t>
  </si>
  <si>
    <t>Robert, K.A., Department of Ecology, Environment and Evolution, La Trobe University, Melbourne, 3086, Australia; Lesku, J.A., Department of Ecology, Environment and Evolution, La Trobe University, Melbourne, 3086, Australia; Partecke, J., Max Planck Institute for Ornithology, Radolfzell, 78315, Germany, Department of Biology, University of Konstanz, Konstanz, 78457, Germany; Chambers, B., School of Animal Biology, The University of Western Australia, Perth, 6009, Australia</t>
  </si>
  <si>
    <t>Change in day length is an important cue for reproductive activation in seasonally breeding animals to ensure that the timing of greatest maternal investment (e.g. lactation in mammals) coincides with favourable environmental conditions (e.g. peak productivity). However, artificial light at night has the potential to interfere with the perception of such natural cues. Following a 5-year study on two populations of wild marsupial mammals exposed to different night-time levels of anthropogenic light, we show that light pollution in urban environments masks seasonal changes in ambient light cues, suppressing melatonin levels and delaying births in the tammarwallaby. These results highlight a previously unappreciated relationship linking artificial light at night with induced changes in mammalian reproductive physiology, and the potential for larger-scale impacts at the population level. © 2015 The Author(s) Published by the Royal Society. All rights reserved.</t>
  </si>
  <si>
    <t>Anthropogenic disturbance; Circadian disruption; Light pollution; Macropus eugenii; Melatonin; Trophic mismatch</t>
  </si>
  <si>
    <t>anthropogenic source; breeding population; environmental conditions; light pollution; marsupial; reproduction; seasonal variation; wild population; Animalia; Macropus eugenii; Mammalia; Metatheria; melatonin; adverse effects; animal; city; kangaroo; light; physiology; radiation response; reproduction; Western Australia; Animals; Cities; Light; Macropodidae; Melatonin; Reproduction; Western Australia</t>
  </si>
  <si>
    <t>Robert, K.A.; Department of Ecology, Environment and Evolution, La Trobe UniversityAustralia; email: k.robert@latrobe.edu.au</t>
  </si>
  <si>
    <t>2-s2.0-84943147771</t>
  </si>
  <si>
    <t>A (wallabies)</t>
  </si>
  <si>
    <t>Reiter R.J., Hurlbut E.C., Brainard G.C., Steinlechner S., Richardson B.A.</t>
  </si>
  <si>
    <t>7402574751;6602279125;7003540124;7003404441;7202396064;</t>
  </si>
  <si>
    <t>Influence of light irradiance on hydroxyindole-O-methyltransferase activity, serotonin-N-acetyltranferase activity, and radioimmunoassayable melatonin levels in the pineal gland of the diurnally active Richardson's ground squirrel</t>
  </si>
  <si>
    <t>10.1016/0006-8993(83)90089-6</t>
  </si>
  <si>
    <t>https://www.scopus.com/inward/record.uri?eid=2-s2.0-0020973889&amp;doi=10.1016%2f0006-8993%2883%2990089-6&amp;partnerID=40&amp;md5=3f98f60e0a84535d8f7296146e62e61a</t>
  </si>
  <si>
    <t>The University of Texas Health Science Center at San Antonio, Department of Anatomy, 7703 Floyd Curl Drive, San Antonio, TX 78284, United States</t>
  </si>
  <si>
    <t>Reiter, R.J., The University of Texas Health Science Center at San Antonio, Department of Anatomy, 7703 Floyd Curl Drive, San Antonio, TX 78284, United States; Hurlbut, E.C., The University of Texas Health Science Center at San Antonio, Department of Anatomy, 7703 Floyd Curl Drive, San Antonio, TX 78284, United States; Brainard, G.C., The University of Texas Health Science Center at San Antonio, Department of Anatomy, 7703 Floyd Curl Drive, San Antonio, TX 78284, United States; Steinlechner, S., The University of Texas Health Science Center at San Antonio, Department of Anatomy, 7703 Floyd Curl Drive, San Antonio, TX 78284, United States; Richardson, B.A., The University of Texas Health Science Center at San Antonio, Department of Anatomy, 7703 Floyd Curl Drive, San Antonio, TX 78284, United States</t>
  </si>
  <si>
    <t>When Richardson's ground squirrels were kept under light:dark cycles of 14:10 h there was no nocturnal rise in pineal hydroxyindole-O-methyltransferase (HIOMT) activity. Conversely, the 10 h dark period was associated with large nocturnal rises in both pineal serotonin-N-acetyltransferase (NAT) activity and radioimmunoassayable melatonin levels. The nighttime rises in pineal NAT and melatonin were not suppressed by the exposure of the animals to a light irradiance of 925 μW/cm2 during the normal dark period. On the other hand, when the light irradiance was increased to 1850 μW/cm2 the rise in pineal NAT activity was eliminated while the melatonin rise was greatly reduced. When ground squirrels were acutely exposed to a light irradiance of 1850 μW/cm2 for 30 min beginning at 5.5 h after lights out, pineal NAT activity and melatonin levels were reduced to daytime values within 30 min. The half-time (t 1 2) for each constituent was less than 10 min. Exposure to a light irradiance of either 5 s or 5 min (beginning at 5.5 h intoim dark period) was equally as effective as 30 min light exposure in inhibiting pineal NAT activity and melatonin levels. When animals were returned to darkness after a 30 min exposure to a light irradiance of 1850 μW/cm2 at night, both pineal NAT activity and melatonin levels were restored to high nighttime levels within 2 h of their return to darkness. The results indicate that the pineal gland of the wild-captured, diurnal Richardson's ground squirrel is 9000× less sensitive to light at night than is the pineal gland of the laboratory raised, nocturnal Syrian hamster. © 1983.</t>
  </si>
  <si>
    <t>hydroxyindole-O-methyltransferase; irradiance; light; melatonin; N-acetyltransferase; pineal</t>
  </si>
  <si>
    <t>acetylserotonin methyltransferase; arylamine acetyltransferase; melatonin; radioisotope; acetylserotonin methyltransferase; Acetylserotonin N Methyltransferase; acyltransferase; arylamine acetyltransferase; melatonin; methyltransferase; animal experiment; central nervous system; endocrine system; light exposure; mammal; nonhuman; photoperiodicity; pineal body; radioimmunoassay; animal; article; circadian rhythm; darkness; kinetics; light; metabolism; pineal body; Sciuridae; Acetylserotonin N-Methyltransferase; Acetyltransferases; Animal; Arylamine N-Acetyltransferase; Circadian Rhythm; Darkness; Kinetics; Light; Melatonin; Methyltransferases; Pineal Gland; Sciuridae; Support, Non-U.S. Gov't; Support, U.S. Gov't, Non-P.H.S.; Support, U.S. Gov't, P.H.S.</t>
  </si>
  <si>
    <t>acetylserotonin methyltransferase, 9029-77-0; arylamine acetyltransferase, 9027-33-2; melatonin, 73-31-4; acyltransferase, 9012-30-0, 9054-54-0; methyltransferase, 9033-25-4; Acetylserotonin N-Methyltransferase, EC 2.1.1.4; Acetyltransferases, EC 2.3.1.; Arylamine N-Acetyltransferase, EC 2.3.1.5; Melatonin, 73-31-4; Methyltransferases, EC 2.1.1.</t>
  </si>
  <si>
    <t>Reiter, R.J.; The University of Texas Health Science Center at San Antonio, Department of Anatomy, 7703 Floyd Curl Drive, San Antonio, TX 78284, United States</t>
  </si>
  <si>
    <t>2-s2.0-0020973889</t>
  </si>
  <si>
    <t>Lynch H.J., Deng M.-H., Wurtman R.J.</t>
  </si>
  <si>
    <t>7201535161;7202079445;7203087223;</t>
  </si>
  <si>
    <t>Light intensities required to suppress nocturnal melatonin secretion in albino and pigmented rats</t>
  </si>
  <si>
    <t>10.1016/0024-3205(84)90409-0</t>
  </si>
  <si>
    <t>https://www.scopus.com/inward/record.uri?eid=2-s2.0-0021176561&amp;doi=10.1016%2f0024-3205%2884%2990409-0&amp;partnerID=40&amp;md5=926c2be797db07fcec534904cf3821e2</t>
  </si>
  <si>
    <t>Lynch, H.J., Laboratory of Neuroendocrine Regulation Department of Nutrition, Food Science Massachusetts Institute of Technology Cambridge, MA 02139, United States; Deng, M.-H., Laboratory of Neuroendocrine Regulation Department of Nutrition, Food Science Massachusetts Institute of Technology Cambridge, MA 02139, United States; Wurtman, R.J., Laboratory of Neuroendocrine Regulation Department of Nutrition, Food Science Massachusetts Institute of Technology Cambridge, MA 02139, United States</t>
  </si>
  <si>
    <t>Sprague-Dawley albino rats or Long-Evans pigmented rats were exposed during the dark phase of the daily light:dark cycle to various intensities of a sunlight-stimulating white fluorescent light (0.022, 0.044, 0.110, 0.220, 0.440 or 2.200 μW/cm2) for 30 min; pineal glands and trunk blood samples were then collected and assayed for melatonin by radioimmunoassay. Albino rats exposed to irradiances of 0.110 μW/cm2 or less had pineal melatonin levels that were not significantly different from those of unexposed animals; higher irradiances significantly (P &amp;lt; 0.001) reduced melatonin levels. In contrast, as little as 0.022 μW/cm2 significantly (P &amp;lt; 0.02) reduced pineal and serum melatonin levels in the pigmented rats. These results suggest that something other than the simple presence or absence of eye pigmentation is the critical factor in determining the sensitivity of the rat's pineal to retinal-mediated photic suppression of melatonin synthesis. © 1984.</t>
  </si>
  <si>
    <t>melatonin; albinism; animal experiment; central nervous system; circadian rhythm; light; nonhuman; rat; Albinism; Animal; Circadian Rhythm; Light; Male; Melatonin; Pineal Gland; Rats; Rats, Inbred Strains; Skin Pigmentation; Support, U.S. Gov't, P.H.S.</t>
  </si>
  <si>
    <t>Foundation for the National Institutes of Health: HD 11722</t>
  </si>
  <si>
    <t>These studies were supported Institutes of Health (HD 11722).</t>
  </si>
  <si>
    <t>Lynch, H.J.; Laboratory of Neuroendocrine Regulation Department of Nutrition, Food Science Massachusetts Institute of Technology Cambridge, MA 02139, United States</t>
  </si>
  <si>
    <t>2-s2.0-0021176561</t>
  </si>
  <si>
    <t>Van Dycke K.C.G., Rodenburg W., Van Oostrom C.T.M., Van Kerkhof L.W.M., Pennings J.L.A., Roenneberg T., Van Steeg H., Van Der Horst G.T.J.</t>
  </si>
  <si>
    <t>9737738300;22953914500;7003457264;56584378000;7004092416;7006415518;7006318945;35433123800;</t>
  </si>
  <si>
    <t>Chronically Alternating Light Cycles Increase Breast Cancer Risk in Mice</t>
  </si>
  <si>
    <t>10.1016/j.cub.2015.06.012</t>
  </si>
  <si>
    <t>https://www.scopus.com/inward/record.uri?eid=2-s2.0-84937485595&amp;doi=10.1016%2fj.cub.2015.06.012&amp;partnerID=40&amp;md5=3af8823efcff31c359c6a088e0d23bb4</t>
  </si>
  <si>
    <t>Centre for Health Protection, National Institute for Public Health and the Environment (RIVM), Bilthoven, 3720 BA, Netherlands; Department of Genetics, Center for Biomedical Genetics, Erasmus University Medical Center, Rotterdam, 3000 CA, Netherlands; Institute for Medical Psychology, Ludwig-Maximilian University, Munich, 80336, Germany; Department of Human Genetics, Leiden University Medical Center, Leiden, 2300 RC, Netherlands</t>
  </si>
  <si>
    <t>Van Dycke, K.C.G., Centre for Health Protection, National Institute for Public Health and the Environment (RIVM), Bilthoven, 3720 BA, Netherlands, Department of Genetics, Center for Biomedical Genetics, Erasmus University Medical Center, Rotterdam, 3000 CA, Netherlands; Rodenburg, W., Centre for Health Protection, National Institute for Public Health and the Environment (RIVM), Bilthoven, 3720 BA, Netherlands; Van Oostrom, C.T.M., Centre for Health Protection, National Institute for Public Health and the Environment (RIVM), Bilthoven, 3720 BA, Netherlands; Van Kerkhof, L.W.M., Centre for Health Protection, National Institute for Public Health and the Environment (RIVM), Bilthoven, 3720 BA, Netherlands; Pennings, J.L.A., Centre for Health Protection, National Institute for Public Health and the Environment (RIVM), Bilthoven, 3720 BA, Netherlands; Roenneberg, T., Institute for Medical Psychology, Ludwig-Maximilian University, Munich, 80336, Germany; Van Steeg, H., Centre for Health Protection, National Institute for Public Health and the Environment (RIVM), Bilthoven, 3720 BA, Netherlands, Department of Human Genetics, Leiden University Medical Center, Leiden, 2300 RC, Netherlands; Van Der Horst, G.T.J., Department of Genetics, Center for Biomedical Genetics, Erasmus University Medical Center, Rotterdam, 3000 CA, Netherlands</t>
  </si>
  <si>
    <t>Although epidemiological studies in shift workers and flight attendants have associated chronic circadian rhythm disturbance (CRD) with increased breast cancer risk, causal evidence for this association is lacking [1, 2]. Several scenarios have been proposed to contribute to the shift work-cancer connection: (1) internal desynchronization, (2) light at night (resulting in melatonin suppression), (3) sleep disruption, (4) lifestyle disturbances, and (5) decreased vitamin D levels due to lack of sunlight [3]. The confounders inherent in human field studies are less problematic in animal studies, which are therefore a good approach to assess the causal relation between circadian disturbance and cancer. However, the experimental conditions of many of these animal studies were far from the reality of human shift workers. For example, some involved xenografts (addressing tumor growth rather than cancer initiation and/or progression) [4, 5], chemically induced tumor models [6, 7], or continuous bright light exposure, which can lead to suppression of circadian rhythmicity [8, 9]. Here, we have exposed breast cancer-prone p53R270H©/+ WAPCre conditional mutant mice (in a FVB genetic background) to chronic CRD by subjecting them to a weekly alternating light-dark (LD) cycle throughout their life. Animals exposed to the weekly LD inversions showed a decrease in tumor suppression. In addition, these animals showed an increase in body weight. Importantly, this study provides the first experimental proof that CRD increases breast cancer development. Finally, our data suggest internal desynchronization and sleep disturbance as mechanisms linking shift work with cancer development and obesity. © 2015 Elsevier Ltd. All rights reserved.</t>
  </si>
  <si>
    <t>animal; body weight; Breast Neoplasms; complication; cross-sectional study; female; genetics; longitudinal study; mouse; mutant mouse strain; photoperiodicity; radiation response; risk factor; Sleep Disorders, Circadian Rhythm; Animals; Body Weight; Breast Neoplasms; Cross-Sectional Studies; Female; Longitudinal Studies; Mice; Mice, Mutant Strains; Photoperiod; Risk Factors; Sleep Disorders, Circadian Rhythm</t>
  </si>
  <si>
    <t>The Ministry of Economic Affairs and Employment
Rijksinstituut voor Volksgezondheid en Milieu: Z/110016, S/340001</t>
  </si>
  <si>
    <t>This research was carried out in part by financial support from the RIVM Strategic Programme grant number S/340001 and by grant number Z/110016 of the Dutch Ministry of Social Affairs and Employment.</t>
  </si>
  <si>
    <t>Van Steeg, H.; Centre for Health Protection, National Institute for Public Health and the Environment (RIVM)Netherlands</t>
  </si>
  <si>
    <t>Cell Press</t>
  </si>
  <si>
    <t>2-s2.0-84937485595</t>
  </si>
  <si>
    <t>Kozaki T., Koga S., Toda N., Noguchi H., Yasukouchi A.</t>
  </si>
  <si>
    <t>8731955400;57198135380;36808561200;7401581981;6701901911;</t>
  </si>
  <si>
    <t>Effects of short wavelength control in polychromatic light sources on nocturnal melatonin secretion</t>
  </si>
  <si>
    <t>10.1016/j.neulet.2008.05.035</t>
  </si>
  <si>
    <t>https://www.scopus.com/inward/record.uri?eid=2-s2.0-44649176304&amp;doi=10.1016%2fj.neulet.2008.05.035&amp;partnerID=40&amp;md5=712567740f0b726b4616bbe61c3ffbc9</t>
  </si>
  <si>
    <t>Faculty of Design, Kyushu University, 4-9-1, Shiobaru, Minami-ku, Fukuoka, 815-8540, Japan; Lighting Research and Development Center, Matsushita Electric Works, Ltd., Japan</t>
  </si>
  <si>
    <t>Kozaki, T., Faculty of Design, Kyushu University, 4-9-1, Shiobaru, Minami-ku, Fukuoka, 815-8540, Japan; Koga, S., Faculty of Design, Kyushu University, 4-9-1, Shiobaru, Minami-ku, Fukuoka, 815-8540, Japan; Toda, N., Lighting Research and Development Center, Matsushita Electric Works, Ltd., Japan; Noguchi, H., Lighting Research and Development Center, Matsushita Electric Works, Ltd., Japan; Yasukouchi, A., Faculty of Design, Kyushu University, 4-9-1, Shiobaru, Minami-ku, Fukuoka, 815-8540, Japan</t>
  </si>
  <si>
    <t>In this study, 12 healthy males were exposed to various light conditions (2300 K, 3000 K, 5000 K and dim) for 1.5 h at midnight. The conditions of 3000 K and 5000 K were created by commercial fluorescent lamps. The light at 2300 K was achieved by fitting a 3000 K fluorescent lamp with a special filter that absorbed short-wavelength light. The vertical illuminance level was kept at 200 lx. Saliva samples were taken before and after the light exposure. The light at 5000 K suppressed melatonin secretion acutely. The 2300 K lamp condition appeared to have no effect on melatonin secretion as well as the dim condition, while melatonin secretion was measurably suppressed by the light at 3000 K. © 2008 Elsevier Ireland Ltd. All rights reserved.</t>
  </si>
  <si>
    <t>Human; Melatonin suppression; Polychromatic light; Short-wavelength light</t>
  </si>
  <si>
    <t>melatonin; adult; article; filter; human; human experiment; light absorption; light exposure; male; night; normal human; priority journal; saliva analysis; Adult; Circadian Rhythm; Color; Dose-Response Relationship, Radiation; Female; Humans; Light; Male; Melatonin; Radio Waves</t>
  </si>
  <si>
    <t>Kozaki, T.; Faculty of Design, Kyushu University, 4-9-1, Shiobaru, Minami-ku, Fukuoka, 815-8540, Japan; email: kozaki@design.kyushu-u.ac.jp</t>
  </si>
  <si>
    <t>2-s2.0-44649176304</t>
  </si>
  <si>
    <t>19-23</t>
  </si>
  <si>
    <t>Ackermann K., Plomp R., Lao O., Middleton B., Revell V.L., Skene D.J., Kayser M.</t>
  </si>
  <si>
    <t>13605428200;55789093800;56001576300;7102750967;8613504500;21035951300;26643477000;</t>
  </si>
  <si>
    <t>Effect of sleep deprivation on rhythms of clock gene expression and melatonin in humans</t>
  </si>
  <si>
    <t>10.3109/07420528.2013.784773</t>
  </si>
  <si>
    <t>https://www.scopus.com/inward/record.uri?eid=2-s2.0-84879959760&amp;doi=10.3109%2f07420528.2013.784773&amp;partnerID=40&amp;md5=c8c87d12ca407da48446f37655829738</t>
  </si>
  <si>
    <t>Department of Forensic Molecular Biology, Erasmus MC University Medical Center Rotterdam, Rotterdam, Netherlands; Centre for Chronobiology, Faculty of Health and Medical Sciences, University of Surrey, Guildford, Surrey, United Kingdom; School of Biology, Biomolecular Sciences Building, University of St. Andrews, North Haugh, St. Andrews, Fife, KY16 9ST, United Kingdom; Department of Parasitology, Leiden University Medical Centre, Leiden, Netherlands</t>
  </si>
  <si>
    <t>Ackermann, K., Department of Forensic Molecular Biology, Erasmus MC University Medical Center Rotterdam, Rotterdam, Netherlands, School of Biology, Biomolecular Sciences Building, University of St. Andrews, North Haugh, St. Andrews, Fife, KY16 9ST, United Kingdom; Plomp, R., Department of Forensic Molecular Biology, Erasmus MC University Medical Center Rotterdam, Rotterdam, Netherlands, Department of Parasitology, Leiden University Medical Centre, Leiden, Netherlands; Lao, O., Department of Forensic Molecular Biology, Erasmus MC University Medical Center Rotterdam, Rotterdam, Netherlands; Middleton, B., Centre for Chronobiology, Faculty of Health and Medical Sciences, University of Surrey, Guildford, Surrey, United Kingdom; Revell, V.L., Centre for Chronobiology, Faculty of Health and Medical Sciences, University of Surrey, Guildford, Surrey, United Kingdom; Skene, D.J., Centre for Chronobiology, Faculty of Health and Medical Sciences, University of Surrey, Guildford, Surrey, United Kingdom; Kayser, M., Department of Forensic Molecular Biology, Erasmus MC University Medical Center Rotterdam, Rotterdam, Netherlands</t>
  </si>
  <si>
    <t>This study investigated the impact of sleep deprivation on the human circadian system. Plasma melatonin and cortisol levels and leukocyte expression levels of 12 genes were examined over 48h (sleep vs. no-sleep nights) in 12 young males (mean±SD: 23±5 yrs). During one night of total sleep deprivation, BMAL1 expression was suppressed, the heat shock gene HSPA1B expression was induced, and the amplitude of the melatonin rhythm increased, whereas other high-amplitude clock gene rhythms (e.g., PER1-3, REV-ERBα) remained unaffected. These data suggest that the core clock mechanism in peripheral oscillators is compromised during acute sleep deprivation. © 2013 Informa Healthcare USA, Inc. All rights reserved: reproduction in whole or part not permitted.</t>
  </si>
  <si>
    <t>Circadian clock; Circadian rhythms; Clock genes; Oxidative stress; Sleep deprivation</t>
  </si>
  <si>
    <t>ARNTL protein, human; circadian rhythm signaling protein; heat shock protein 70; HSPA1B protein, human; hydrocortisone; melatonin; NR1D1 protein, human; nuclear receptor NR1D1; PER1 protein, human; PER2 protein, human; PER3 protein, human; transcription factor ARNTL; adult; article; blood; circadian rhythm; gene expression profiling; gene expression regulation; genetics; human; leukocyte; light; male; metabolism; methodology; oscillometry; oxidative stress; radioimmunoassay; sleep; sleep deprivation; time; young adult; Adult; ARNTL Transcription Factors; Circadian Rhythm; Gene Expression Profiling; Gene Expression Regulation; HSP70 Heat-Shock Proteins; Humans; Hydrocortisone; Leukocytes; Light; Male; Melatonin; Nuclear Receptor Subfamily 1, Group D, Member 1; Oscillometry; Oxidative Stress; Period Circadian Proteins; Radioimmunoassay; Sleep; Sleep Deprivation; Time Factors; Young Adult</t>
  </si>
  <si>
    <t>hydrocortisone, 50-23-7; melatonin, 73-31-4; ARNTL Transcription Factors; ARNTL protein, human; HSP70 Heat-Shock Proteins; HSPA1B protein, human; Hydrocortisone, WI4X0X7BPJ; Melatonin, JL5DK93RCL; NR1D1 protein, human; Nuclear Receptor Subfamily 1, Group D, Member 1; PER1 protein, human; PER2 protein, human; PER3 protein, human; Period Circadian Proteins</t>
  </si>
  <si>
    <t>Biotechnology and Biological Sciences Research Council
018741
Philips
Nederlandse Organisatie voor Wetenschappelijk Onderzoek
Biotechnology and Biological Sciences Research Council: BB/I019405/1</t>
  </si>
  <si>
    <t>This was not an industry-supported study. D.J.S. is a Royal Society Wolfson Research Merit Award holder and has received research support from Philips Lighting. D.J.S and B.M. are co-directors of Stockgrand Ltd. VLR is a scientific advisor to Lumie Ltd., UK, and has received research support from Philips Lighting. This work was supported in part by the Netherlands Forensic Institute (NFI), by the Netherlands Genomics Initiative (NGI)/Netherlands Organization for Scientific Research (NWO) within the framework of the Forensic Genomics Consortium Netherlands (FGCN), by the 6th Framework project EUCLOCK (018741), and by the UK Biotechnology and Biological Sciences Research Council (BBSRC) (grant BB/I019405/1).</t>
  </si>
  <si>
    <t>Ackermann, K.; School of Biology, Biomolecular Sciences Building, University of St. Andrews, North Haugh, St. Andrews, Fife, KY16 9ST, United Kingdom; email: ka44@st-andrews.ac.uk</t>
  </si>
  <si>
    <t>2-s2.0-84879959760</t>
  </si>
  <si>
    <t xml:space="preserve">T  </t>
  </si>
  <si>
    <t>Abílio V., Vera J., Ferreira L., Duarte C., Carvalho R., Grassl C., Martins C., Torres-Leite D., Bignotto M., Tufik S., Ribeiro D.R., Frussa-Filho R.</t>
  </si>
  <si>
    <t>6602155803;7103156312;7202856839;7202476638;7103357027;24174223500;7201722420;6505982757;6601948155;7006596857;17341222900;7004746145;</t>
  </si>
  <si>
    <t>Effects of melatonin on orofacial movements in rats</t>
  </si>
  <si>
    <t>Psychopharmacology</t>
  </si>
  <si>
    <t>10.1007/s00213-002-1081-7</t>
  </si>
  <si>
    <t>https://www.scopus.com/inward/record.uri?eid=2-s2.0-0035987115&amp;doi=10.1007%2fs00213-002-1081-7&amp;partnerID=40&amp;md5=02e97e8cfabadc463cafe947e1dd0f59</t>
  </si>
  <si>
    <t>Department of Pharmacology, Escola Paulista de Medicina/UNIFESP, Edifício José Leal Prado, Rua Botucatu, 862, CEP 04023-062 São Paulo, Brazil; Department of Psychobiology, Escola Paulista de Medicina/UNIFESP, São Paulo, Brazil</t>
  </si>
  <si>
    <t>Abílio, V., Department of Pharmacology, Escola Paulista de Medicina/UNIFESP, Edifício José Leal Prado, Rua Botucatu, 862, CEP 04023-062 São Paulo, Brazil; Vera, J., Department of Pharmacology, Escola Paulista de Medicina/UNIFESP, Edifício José Leal Prado, Rua Botucatu, 862, CEP 04023-062 São Paulo, Brazil; Ferreira, L., Department of Pharmacology, Escola Paulista de Medicina/UNIFESP, Edifício José Leal Prado, Rua Botucatu, 862, CEP 04023-062 São Paulo, Brazil; Duarte, C., Department of Pharmacology, Escola Paulista de Medicina/UNIFESP, Edifício José Leal Prado, Rua Botucatu, 862, CEP 04023-062 São Paulo, Brazil; Carvalho, R., Department of Pharmacology, Escola Paulista de Medicina/UNIFESP, Edifício José Leal Prado, Rua Botucatu, 862, CEP 04023-062 São Paulo, Brazil; Grassl, C., Department of Pharmacology, Escola Paulista de Medicina/UNIFESP, Edifício José Leal Prado, Rua Botucatu, 862, CEP 04023-062 São Paulo, Brazil; Martins, C., Department of Pharmacology, Escola Paulista de Medicina/UNIFESP, Edifício José Leal Prado, Rua Botucatu, 862, CEP 04023-062 São Paulo, Brazil; Torres-Leite, D., Department of Pharmacology, Escola Paulista de Medicina/UNIFESP, Edifício José Leal Prado, Rua Botucatu, 862, CEP 04023-062 São Paulo, Brazil; Bignotto, M., Department of Psychobiology, Escola Paulista de Medicina/UNIFESP, São Paulo, Brazil; Tufik, S., Department of Psychobiology, Escola Paulista de Medicina/UNIFESP, São Paulo, Brazil; Ribeiro, D.R., Department of Pharmacology, Escola Paulista de Medicina/UNIFESP, Edifício José Leal Prado, Rua Botucatu, 862, CEP 04023-062 São Paulo, Brazil; Frussa-Filho, R., Department of Pharmacology, Escola Paulista de Medicina/UNIFESP, Edifício José Leal Prado, Rua Botucatu, 862, CEP 04023-062 São Paulo, Brazil</t>
  </si>
  <si>
    <t>Rationale: While reserpine-induced oral movements (OM), an animal model of tardive dyskinesia, are more persistent in old than in adult rats, old animals present spontaneous OM, which are phenomenologically similar to those presented by reserpine-treated adult rats. We postulate that these OM may be the result of oxidative stress induced by both age and reserpine treatment. Objectives: We intended to determine the preventative effects of exogenous melatonin (one of the most important endogenous antioxidants) as well as suppression of endogenous melatonin via continuous exposure to light on reserpine- or age-induced OM in rats. Methods: Adult (4 months of age) male Wistar rats were repeatedly treated with saline or melatonin (5 mg/kg, IP) and saline or reserpine and kept under a 12-h light/dark cycle for quantification of reserpine-induced OM as well as oxidative stress (via quantification of lipid peroxidation). To verify the effects of endogenous melatonin suppression on reserpine-induced OM, adult rats were repeatedly treated with saline or reserpine and continuously exposed to light. To verify the effects of exogenous melatonin on age-induced OM older (20 months of age) rats were long-term treated with saline or melatonin and kept under a 12-h light/dark cycle. Results: Melatonin attenuated both reserpine- and age-induced OM. Reserpine enhanced striatal lipid peroxidation, that was prevented by melatonin co-administration. Continuous exposure to light increased spontaneous as well as reserpine-induced OM, indicating that endogenous melatonin may be involved in this movement disorder. Conclusions: We suggested that melatonin attenuates both reserpine- and age-induced OM in rats.</t>
  </si>
  <si>
    <t>Aging; Dopamine; Melatonin; Orofacial movement; Oxidative stress; Tardive dyskinesia</t>
  </si>
  <si>
    <t>melatonin; reserpine; sodium chloride; melatonin; reserpine; aging; animal experiment; animal model; article; controlled study; drug effect; light dark cycle; lipid peroxidation; male; nonhuman; oxidative stress; priority journal; rat; tardive dyskinesia; age; animal; corpus striatum; dyskinesia; illumination; metabolism; pathophysiology; physiology; Wistar rat; Age Factors; Animal; Corpus Striatum; Dyskinesia, Drug-Induced; Lighting; Lipid Peroxidation; Male; Melatonin; Rats; Rats, Wistar; Reserpine; Support, Non-U.S. Gov't; Age Factors; Animals; Corpus Striatum; Lighting; Lipid Peroxidation; Male; Rats; Rats, Wistar; Reserpine</t>
  </si>
  <si>
    <t>Melatonin, 73-31-4; Reserpine, 50-55-5</t>
  </si>
  <si>
    <t>Fundação de Amparo à Pesquisa do Estado de São Paulo</t>
  </si>
  <si>
    <t>Acknowledgements This research was supported by fellowships from FAPESP (Procs. 1995/9462-7 and 98/13448-8), CNPq (Proc. 522975/95), CAPES, AFIP and FADA. The authors would like to thank Mrs. Teotila R.R. Amaral and Mr. Cleomar S. Ferreira for capable assistance.</t>
  </si>
  <si>
    <t>Frussa-Filho, R.; Department of Pharmacology, Escola Paulista de Medicina/UNIFESP, Edificio Jose Leal Prado, Rua Botucatu, 862, CEP 04023-062 São Paulo, Brazil; email: abilio.farm@epm.br</t>
  </si>
  <si>
    <t>PSCHD</t>
  </si>
  <si>
    <t>2-s2.0-0035987115</t>
  </si>
  <si>
    <t>Whalley L.J., Perini T., Shering A., Bennie J.</t>
  </si>
  <si>
    <t>7004861593;6503884352;6603479871;6604026387;</t>
  </si>
  <si>
    <t>Melatonin response to bright light in recovered, drug-free, bipolar patients</t>
  </si>
  <si>
    <t>10.1016/0165-1781(91)90048-T</t>
  </si>
  <si>
    <t>https://www.scopus.com/inward/record.uri?eid=2-s2.0-0025870793&amp;doi=10.1016%2f0165-1781%2891%2990048-T&amp;partnerID=40&amp;md5=a4b605c9312b888314bd755d7cf249a9</t>
  </si>
  <si>
    <t>Western General Hospital, Edinburgh, Scotland, United Kingdom; Rampton Hospital, Retford, United Kingdom; University Department of Psychiatry, Royal Edinburgh Hospital, Edinburgh, Scotland, United Kingdom; MRC Brain Metabolism Unit, Royal Edinburgh Hospital, Edinburgh, Scotland, United Kingdom</t>
  </si>
  <si>
    <t>Whalley, L.J., Western General Hospital, Edinburgh, Scotland, United Kingdom; Perini, T., Rampton Hospital, Retford, United Kingdom; Shering, A., University Department of Psychiatry, Royal Edinburgh Hospital, Edinburgh, Scotland, United Kingdom; Bennie, J., MRC Brain Metabolism Unit, Royal Edinburgh Hospital, Edinburgh, Scotland, United Kingdom</t>
  </si>
  <si>
    <t>Melatonin suppression by bright light was investigated in 15 drug-free euthymic bipolar patients and control subjects matched for age and sex with the patients. There were no differences between groups on the extent of melatonin suppression by 500 lux bright light administered between 0200h and 0400h. These results do not support the hypothesis that melatonin suppression by bright light is a reliable trait marker in recovered bipolar patients. © 1991.</t>
  </si>
  <si>
    <t>bipolar; euthymic; light; Melatonin</t>
  </si>
  <si>
    <t>melatonin; adult; article; clinical article; depression; female; human; male; phototherapy; priority journal; Adult; Bipolar Disorder; Circadian Rhythm; Female; Follow-Up Studies; Human; Light; Male; Melatonin; Middle Age; Norepinephrine; Receptors, Adrenergic</t>
  </si>
  <si>
    <t>melatonin, 73-31-4; Melatonin, 73-31-4; Norepinephrine, 51-41-2; Receptors, Adrenergic</t>
  </si>
  <si>
    <t>Whalley, L.J.; Western General Hospital, Edinburgh, Scotland, United Kingdom</t>
  </si>
  <si>
    <t>2-s2.0-0025870793</t>
  </si>
  <si>
    <t>15 (recovered manic depressive patients), 15 (matched healthy controls)</t>
  </si>
  <si>
    <t>6(recovered manic depressive patients), 6(matched healthy controls)</t>
  </si>
  <si>
    <t>Unknown (between subjects) but compared melatonin supression in pre vs post menopausal women and found no difference</t>
  </si>
  <si>
    <t>All 'drug-free'</t>
  </si>
  <si>
    <t>42.1 (recovered manic depressive patients), 40.7 (matched healthy controls)</t>
  </si>
  <si>
    <t>3.5 (recovered manic depressive patients), 3.6 (matched healthy controls) (SD)</t>
  </si>
  <si>
    <t>Barrett T., Kent S., Voudouris N.</t>
  </si>
  <si>
    <t>7202538493;34569807800;6603555339;</t>
  </si>
  <si>
    <t>Does melatonin modulate beta-endorphin, corticosterone, and pain threshold?</t>
  </si>
  <si>
    <t>10.1016/S0024-3205(99)00616-5</t>
  </si>
  <si>
    <t>https://www.scopus.com/inward/record.uri?eid=2-s2.0-0033621370&amp;doi=10.1016%2fS0024-3205%2899%2900616-5&amp;partnerID=40&amp;md5=33caffb6a393f785c6969cd6fb198bd3</t>
  </si>
  <si>
    <t>School of Psychological Science, La Trobe University, Melbourne, Bundoora, Vic. 3083, Australia</t>
  </si>
  <si>
    <t>Barrett, T., School of Psychological Science, La Trobe University, Melbourne, Bundoora, Vic. 3083, Australia; Kent, S., School of Psychological Science, La Trobe University, Melbourne, Bundoora, Vic. 3083, Australia; Voudouris, N., School of Psychological Science, La Trobe University, Melbourne, Bundoora, Vic. 3083, Australia</t>
  </si>
  <si>
    <t>Converging lines of evidence suggest that the pineal hormone, melatonin, may regulate changes in pain threshold by modulating fluctuations in opioid receptor expression and levels of β-endorphin (β-END). This study investigated whether the circadian oscillation in plasma melatonin is involved in the modulation of plasma β-END immunoreactivity (β-END-ir), and whether fluctuations in pain threshold measured using the hotplate test are contingent upon the fluctuation of these two hormones in Rattus Norvegicus. The role of melatonin was explored using light-induced functional pinealectomy (LFPX) to suppress nocturnal melatonin release. Pinealectomized rats were found to have significantly elevated levels of β-END-ir compared to control animals at both photophase (398 ± 89 pg/ml versus 180 ± 23 pg/ml) and scotophase (373 ± 45 pg/ml versus 203 ± 20 pg/ml) test-periods, thus supporting the putative melatonin-opioid axis. Similarly, latency to pain threshold of LFPX rats was significantly longer when compared to control animals at photophase (7.3 ± 1.4 sec versus 4.8 ± 0.7 sec) and scotophase (6.3 ± 0.7 sec versus 5.1 ± 0.7 sec). Previous studies have produced conflicting data regarding the role of the pineal system in modulating levels of corticosterone (CORT). We observed a moderate, but non-significant, increase in the CORT concentration of LFPX rats during the photophase test period.</t>
  </si>
  <si>
    <t>β-endorphin; Constant light; Corticosterone; Hotplate test; Pineal gland</t>
  </si>
  <si>
    <t>beta endorphin; corticosterone; melatonin; animal experiment; article; controlled study; corticosterone release; hormone release; hot plate test; light; male; nonhuman; pain; pineal body; pinealectomy; radioimmunoassay; rat; Animals; beta-Endorphin; Corticosterone; Male; Melatonin; Pain Threshold; Pineal Gland; Rats; Rats, Sprague-Dawley; Animalia; Rattus norvegicus</t>
  </si>
  <si>
    <t>beta-Endorphin, 60617-12-1; Corticosterone, 50-22-6; Melatonin, 73-31-4</t>
  </si>
  <si>
    <t>National Health and Medical Research Council
Australian Research Council: A79803956
La Trobe University: 8984</t>
  </si>
  <si>
    <t>All experimental procedures were approved by the La Trobe University Animal Ethics Committee and were conducted in accordance with the guidelines of the National Health and Medical Research Council’s Australian Code for the Care and Use of Animals for Scientific Purposes.</t>
  </si>
  <si>
    <t>Acknowledgments This research was supported by grants from the Australian Research Council to Dr. S. Kent (A79803956) and Dr. N. Voudouris through the ARC Small Grants Scheme (La Trobe University No. 8984). The authors thank Dr M. Martin for conducting biochemical analyses and Drs. K. Greenwood and B. Ong for advice regarding statistical analyses.</t>
  </si>
  <si>
    <t>Barrett, T.; School of Psychological Science, La Trobe University, Bundoora, Vic. 3083, Australia</t>
  </si>
  <si>
    <t>2-s2.0-0033621370</t>
  </si>
  <si>
    <t>Gong Y., Liu J., Zhang Y., He G., Lu Y., Fan W.B., Yuan W.Z., Sun J.Z., Zhang Y.</t>
  </si>
  <si>
    <t>35172950600;55776868300;55700847600;7401955702;55506638500;56338435500;15125310900;7410370115;55739889100;</t>
  </si>
  <si>
    <t>AIE-active, highly thermally and morphologically stable, mechanochromic and efficient solid emitters for low color temperature OLEDs</t>
  </si>
  <si>
    <t>Journal of Materials Chemistry C</t>
  </si>
  <si>
    <t>10.1039/c4tc00915k</t>
  </si>
  <si>
    <t>https://www.scopus.com/inward/record.uri?eid=2-s2.0-84906535937&amp;doi=10.1039%2fc4tc00915k&amp;partnerID=40&amp;md5=9b4f760c000edf2d997d74511b930995</t>
  </si>
  <si>
    <t>School of Chemistry and Chemical Engineering, Shanghai Key Lab of Electrical Insulation and Thermal Aging, Shanghai Jiao Tong University, Shanghai 200240, China; National Engineering Lab for TFT-LCD Materials and Technologies, Department of Electronic Engineering, Shanghai Jiao Tong University, Shanghai 200240, China; Department of Polymer Science and Engineering, Zhejiang University, Hangzhou 310027, China</t>
  </si>
  <si>
    <t>Gong, Y., School of Chemistry and Chemical Engineering, Shanghai Key Lab of Electrical Insulation and Thermal Aging, Shanghai Jiao Tong University, Shanghai 200240, China; Liu, J., National Engineering Lab for TFT-LCD Materials and Technologies, Department of Electronic Engineering, Shanghai Jiao Tong University, Shanghai 200240, China; Zhang, Y., School of Chemistry and Chemical Engineering, Shanghai Key Lab of Electrical Insulation and Thermal Aging, Shanghai Jiao Tong University, Shanghai 200240, China; He, G., National Engineering Lab for TFT-LCD Materials and Technologies, Department of Electronic Engineering, Shanghai Jiao Tong University, Shanghai 200240, China; Lu, Y., School of Chemistry and Chemical Engineering, Shanghai Key Lab of Electrical Insulation and Thermal Aging, Shanghai Jiao Tong University, Shanghai 200240, China; Fan, W.B., School of Chemistry and Chemical Engineering, Shanghai Key Lab of Electrical Insulation and Thermal Aging, Shanghai Jiao Tong University, Shanghai 200240, China; Yuan, W.Z., School of Chemistry and Chemical Engineering, Shanghai Key Lab of Electrical Insulation and Thermal Aging, Shanghai Jiao Tong University, Shanghai 200240, China; Sun, J.Z., Department of Polymer Science and Engineering, Zhejiang University, Hangzhou 310027, China; Zhang, Y., School of Chemistry and Chemical Engineering, Shanghai Key Lab of Electrical Insulation and Thermal Aging, Shanghai Jiao Tong University, Shanghai 200240, China</t>
  </si>
  <si>
    <t>Low color temperature (CT) lighting sources such as candle light are of significant importance to human health owing to their remarkably low suppression effect on the secretion of melatonin, which helps people relax. As an alternative to hydrocarbon-burning candles, spark- and smog-free low CT organic light-emitting diodes (OLEDs) are highly desired. So far, however, low CT OLEDs are mainly fabricated by doping technology with several rare-metal complexes and multiple emissive layers. Metal-free and non-doped low CT OLEDs remain challenging due to the notorious aggregation-caused quenching (ACQ) effect of traditional chromophores. In this contribution, two luminogens, namely BPA2TPAN and BNA2TPAN, consisting of bisarylamine and two triphenylacrylonitrile (TPAN) units, were designed and synthesized. Both luminogens exhibit typical aggregation-induced emission (AIE) characteristics with high solid-state efficiency up to 47.7%. They also possess high thermal stability and outstanding morphological stability as well as obvious mechanochromism. Non-doped OLED devices of the luminogens show physiologically friendly orange light (603, 606 nm) with low CT values of 2093 and 1883 K, which are much lower than those of incandescent bulbs (2000-2500 K) or even candles (∼1900 K), whereas their doped OLED devices emit yellow light (551, 559 nm) with significantly improved performance, whose maximal power, current and external quantum efficiencies are 8.3 lm W-1, 12.2 cd A-1 and 4.2%, respectively. These results suggest that AIE luminogens are suitable to fabricate metal-free and non-doped low CT OLEDs with rational molecular design; meanwhile, their electroluminescence can be easily modulated through doping technology. © the Partner Organisations 2014.</t>
  </si>
  <si>
    <t>Chromophores; Light; Light emitting diodes; Metal complexes; Physiology; Aggregation-induced emissions; External quantum efficiency; High thermal stability; Incandescent bulbs; Low color temperatures; Morphological stability; Organic light emitting diodes(OLEDs); Suppression effects; Electroluminescence</t>
  </si>
  <si>
    <t>National Science Foundation, NSF: 21104044</t>
  </si>
  <si>
    <t>Yuan, W.Z.; School of Chemistry and Chemical Engineering, Shanghai Key Lab of Electrical Insulation and Thermal Aging, Shanghai Jiao Tong University, Shanghai 200240, China; email: wzhyuan@sjtu.edu.cn</t>
  </si>
  <si>
    <t>Royal Society of Chemistry</t>
  </si>
  <si>
    <t>JMCCC</t>
  </si>
  <si>
    <t>J. Mater. Chem. C</t>
  </si>
  <si>
    <t>2-s2.0-84906535937</t>
  </si>
  <si>
    <t>Najjar R.P., Chiquet C., Teikari P., Cornut P.-L., Claustrat B., Denis P., Cooper H.M., Gronfier C.</t>
  </si>
  <si>
    <t>55376172800;7003552424;55240506000;16070579300;24494646700;56222616300;35500089700;56150474600;</t>
  </si>
  <si>
    <t>Aging of non-visual spectral sensitivity to light in humans: Compensatory mechanisms?</t>
  </si>
  <si>
    <t xml:space="preserve"> e85837</t>
  </si>
  <si>
    <t>10.1371/journal.pone.0085837</t>
  </si>
  <si>
    <t>https://www.scopus.com/inward/record.uri?eid=2-s2.0-84899832822&amp;doi=10.1371%2fjournal.pone.0085837&amp;partnerID=40&amp;md5=736ebd431300165c0ca3eb5220f4eaf7</t>
  </si>
  <si>
    <t>Department of Chronobiology, Inserm U846, Stem Cell and Brain Research Institute, Bron, France; University of Lyon, Claude Bernard Lyon 1, Villeurbanne, France; University Joseph Fourier Grenoble 1, Grenoble, France; Department of Ophthalmology, CHU Grenoble, Grenoble, France; Department of Ophthalmology, CHU de Lyon Hôpital Edouard Herriot, Lyon, France; Center of Biology, Hormone Laboratory, Bron, France; Department of Ophtalmology, Hôpital de la Croix-Rousse, Lyon, France; Department of Psychiatry and Behavioral Sciences, Stanford University, Veterans Affairs Palo Alto Health Care System, Palo Alto, CA, United States; Lighting Research Center, Rensselaer Polytechnic Institute, Troy, NY, United States</t>
  </si>
  <si>
    <t>Najjar, R.P., Department of Chronobiology, Inserm U846, Stem Cell and Brain Research Institute, Bron, France, University of Lyon, Claude Bernard Lyon 1, Villeurbanne, France, Department of Psychiatry and Behavioral Sciences, Stanford University, Veterans Affairs Palo Alto Health Care System, Palo Alto, CA, United States; Chiquet, C., Department of Chronobiology, Inserm U846, Stem Cell and Brain Research Institute, Bron, France, University Joseph Fourier Grenoble 1, Grenoble, France, Department of Ophthalmology, CHU Grenoble, Grenoble, France; Teikari, P., Department of Chronobiology, Inserm U846, Stem Cell and Brain Research Institute, Bron, France, University of Lyon, Claude Bernard Lyon 1, Villeurbanne, France, Lighting Research Center, Rensselaer Polytechnic Institute, Troy, NY, United States; Cornut, P.-L., Department of Chronobiology, Inserm U846, Stem Cell and Brain Research Institute, Bron, France, Department of Ophthalmology, CHU de Lyon Hôpital Edouard Herriot, Lyon, France; Claustrat, B., Department of Chronobiology, Inserm U846, Stem Cell and Brain Research Institute, Bron, France, Center of Biology, Hormone Laboratory, Bron, France; Denis, P., Department of Chronobiology, Inserm U846, Stem Cell and Brain Research Institute, Bron, France, Department of Ophtalmology, Hôpital de la Croix-Rousse, Lyon, France; Cooper, H.M., Department of Chronobiology, Inserm U846, Stem Cell and Brain Research Institute, Bron, France, University of Lyon, Claude Bernard Lyon 1, Villeurbanne, France; Gronfier, C., Department of Chronobiology, Inserm U846, Stem Cell and Brain Research Institute, Bron, France, University of Lyon, Claude Bernard Lyon 1, Villeurbanne, France</t>
  </si>
  <si>
    <t>The deterioration of sleep in the older population is a prevalent feature that contributes to a decrease in quality of life. Inappropriate entrainment of the circadian clock by light is considered to contribute to the alteration of sleep structure and circadian rhythms in the elderly. The present study investigates the effects of aging on non-visual spectral sensitivity to light and tests the hypothesis that circadian disturbances are related to a decreased light transmittance. In a within-subject design, eight aged and five young subjects were exposed at night to 60 minute monochromatic light stimulations at 9 different wavelengths (420-620 nm). Individual sensitivity spectra were derived from measures of melatonin suppression. Lens density was assessed using a validated psychophysical technique. Although lens transmittance was decreased for short wavelength light in the older participants, melatonin suppression was not reduced. Peak of non-visual sensitivity was, however, shifted to longer wavelengths in the aged participants (494 nm) compared to young (484 nm). Our results indicate that increased lens filtering does not necessarily lead to a decreased non-visual sensitivity to light. The lack of age-related decrease in non-visual sensitivity to light may involve as yet undefined adaptive mechanisms. © 2014 Najjar et al.</t>
  </si>
  <si>
    <t>melatonin; adaptation; adult; aging; article; circadian rhythm; controlled study; female; human; human experiment; lens; light exposure; male; night; normal human; photosensitivity; photostimulation; psychophysics; sensitivity analysis; sensory system electrophysiology; spectral sensitivity; vision; visual stimulation; Adult; Aging; Circadian Clocks; Circadian Rhythm; Female; Humans; Lens, Crystalline; Light; Male; Melatonin; Middle Aged; Sleep; Young Adult</t>
  </si>
  <si>
    <t>Public Library of Science</t>
  </si>
  <si>
    <t>2-s2.0-84899832822</t>
  </si>
  <si>
    <t>France, USA</t>
  </si>
  <si>
    <t>5 (young), 8 (older)</t>
  </si>
  <si>
    <t>0 (young), 6 (older)</t>
  </si>
  <si>
    <t>Unknown (although only females were 55+, so likely post-menopausal)</t>
  </si>
  <si>
    <t>25.8 (young), 59.4 (older)</t>
  </si>
  <si>
    <t>0.73 (young), 0.99 (older)</t>
  </si>
  <si>
    <t>24-27 (young), 55-63 (older)</t>
  </si>
  <si>
    <t>Megaw P.L., Boelen M.G., Morgan I.G., Boelen M.K.</t>
  </si>
  <si>
    <t>15073113600;6604013242;7102095507;57192303048;</t>
  </si>
  <si>
    <t>Diurnal patterns of dopamine release in chicken retina</t>
  </si>
  <si>
    <t>Neurochemistry International</t>
  </si>
  <si>
    <t>10.1016/j.neuint.2005.08.004</t>
  </si>
  <si>
    <t>https://www.scopus.com/inward/record.uri?eid=2-s2.0-28844502402&amp;doi=10.1016%2fj.neuint.2005.08.004&amp;partnerID=40&amp;md5=9552ea68d533a0864e3270e5508b331b</t>
  </si>
  <si>
    <t>Faculty of Science, Technology and Engineering, La Trobe University, P.O. Box 199, Bendigo, Vic. 3552, Australia; Faculty of Health Sciences, La Trobe University, Bendigo, Vic., Australia; School of Applied Science and Design, University of Canberra, Canberra, ACT, Australia; Visual Sciences Group, Centre for Visual Science and Research School of Biological Science, Australian National University, Canberra, ACT, Australia</t>
  </si>
  <si>
    <t>Megaw, P.L., Faculty of Science, Technology and Engineering, La Trobe University, P.O. Box 199, Bendigo, Vic. 3552, Australia, School of Applied Science and Design, University of Canberra, Canberra, ACT, Australia, Visual Sciences Group, Centre for Visual Science and Research School of Biological Science, Australian National University, Canberra, ACT, Australia; Boelen, M.G., Faculty of Health Sciences, La Trobe University, Bendigo, Vic., Australia; Morgan, I.G., Visual Sciences Group, Centre for Visual Science and Research School of Biological Science, Australian National University, Canberra, ACT, Australia; Boelen, M.K., Faculty of Science, Technology and Engineering, La Trobe University, P.O. Box 199, Bendigo, Vic. 3552, Australia</t>
  </si>
  <si>
    <t>The retinal dopaminergic system appears to play a major role in the regulation of global retinal processes related to light adaptation. Although most reports agree that dopamine release is stimulated by light, some retinal functions that are mediated by dopamine exhibit circadian patterns of activity, suggesting that dopamine release may be controlled by a circadian oscillator as well as by light. Using the accumulation of the dopamine metabolite dihydroxyphenylacetic acid (DOPAC) in the vitreous as a measure of dopamine release rates, we have investigated the balance between circadian- and light control over dopamine release. In chickens held under diurnal light:dark conditions, vitreal levels of DOPAC showed daily oscillations with the steady-state levels increasing nine-fold during the light phase. Kinetic analysis of this data indicates that apparent dopamine release rates increased almost four-fold at the onset of light and then remained continuously elevated throughout the 12 h light phase. In constant darkness, vitreal levels of DOPAC displayed circadian oscillations, with an almost two-fold increase in dopamine release rates coinciding with subjective dawn/early morning. This circadian rise in vitreal DOPAC could be blocked by intravitreal administration of melatonin (10 nmol), as predicted by the model of the dark-light switch where a circadian fall in melatonin would relieve dopamine release of inhibition and thus be responsible for the slight circadian increase in dopamine release. The increase in vitreal DOPAC in response to light, however, was only partially suppressed by melatonin. The activity of the dopaminergic amacrine cell in the chicken retina thus appears to be dominated by light-activated input. © 2005 Elsevier Ltd. All rights reserved.</t>
  </si>
  <si>
    <t>Amacrine cells; Circadian; Dihydroxyphenylacetic acid; Light adaptation; Melatonin; Neural circuit</t>
  </si>
  <si>
    <t>3,4 dihydroxyphenylacetic acid; dihydroxyphenylacetic acid; dopamine; melatonin; animal experiment; animal tissue; article; chicken; circadian rhythm; controlled study; dopamine release; dopaminergic nerve cell; kinetics; light dark cycle; nonhuman; oscillation; oscillator; priority journal; retina; retina amacrine cell; steady state; vitreous body; 3,4-Dihydroxyphenylacetic Acid; Animals; Chickens; Circadian Rhythm; Dopamine; Kinetics; Retina; Animalia; Gallus gallus</t>
  </si>
  <si>
    <t>3,4 dihydroxyphenylacetic acid, 102-32-9; dopamine, 51-61-6, 62-31-7; melatonin, 73-31-4; 3,4-Dihydroxyphenylacetic Acid, 102-32-9; Dopamine, 51-61-6</t>
  </si>
  <si>
    <t>Australian Research Council
Australian National University</t>
  </si>
  <si>
    <t>This work was supported by grants from the Australian Research Council to M.K.B. and I.G.M. P.L.M. was the recipient of an Australian Postgraduate Award and a Collaborative Research Scholarship from the Australian National University. We gratefully acknowledge Dr Robert Champion and Christine Flens for advice on the mathematical modeling.</t>
  </si>
  <si>
    <t>Boelen, M.K.; Faculty of Science, Technology and Engineering, La Trobe University, P.O. Box 199, Bendigo, Vic. 3552, Australia; email: m.boelen@latrobe.edu.au</t>
  </si>
  <si>
    <t>NEUID</t>
  </si>
  <si>
    <t>Neurochem. Int.</t>
  </si>
  <si>
    <t>2-s2.0-28844502402</t>
  </si>
  <si>
    <t>Vera L.M., López-Olmeda J.F., Bayarri M.J., Madrid J.A., Sánchez-Vázquez F.J.</t>
  </si>
  <si>
    <t>7006233078;8563033500;36785039200;7006900341;7003727141;</t>
  </si>
  <si>
    <t>Influence of light intensity on plasma melatonin and locomotor activity rhythms in tench</t>
  </si>
  <si>
    <t>10.1081/CBI-200038157</t>
  </si>
  <si>
    <t>https://www.scopus.com/inward/record.uri?eid=2-s2.0-17244373452&amp;doi=10.1081%2fCBI-200038157&amp;partnerID=40&amp;md5=07f680b5e44310f415eb3a25b52d0638</t>
  </si>
  <si>
    <t>Department of Physiology, Faculty of Biology, University of Murcia, Murcia, Spain; Department of Physiology, Faculty of Biology, University of Murcia, 30100, Murcia, Spain</t>
  </si>
  <si>
    <t>Vera, L.M., Department of Physiology, Faculty of Biology, University of Murcia, Murcia, Spain; López-Olmeda, J.F., Department of Physiology, Faculty of Biology, University of Murcia, Murcia, Spain; Bayarri, M.J., Department of Physiology, Faculty of Biology, University of Murcia, Murcia, Spain; Madrid, J.A., Department of Physiology, Faculty of Biology, University of Murcia, Murcia, Spain; Sánchez-Vázquez, F.J., Department of Physiology, Faculty of Biology, University of Murcia, Murcia, Spain, Department of Physiology, Faculty of Biology, University of Murcia, 30100, Murcia, Spain</t>
  </si>
  <si>
    <t>Melatonin production by the pineal organ is influenced by light intensity, as has been described in most vertebrate species, in which melatonin is considered a synchronizer of circadian rhythms. In tench, strict nocturnal activity rhythms have been described, although the role of melatonin has not been clarified. In this study we investigated daily activity and melatonin rhythms under 12:12 light-dark (LD) conditions with two different light intensities (58.6 and 1,091 μW/cm2), and the effect of 1 h broad spectrum white light pulses of different intensities (3.3, 5.3, 10.5, 1,091.4 μW/cm2) applied at middarkness (MD) on nocturnal circulating melatonin. The results showed that plasma melatonin in tench under LD 12:12 and high light conditions displayed rhythmic variation, where values at MD (255.8 ± 65.9 pg/ml) were higher than at midlight (ML) (70.7 ± 31.9 pg/ml). Such a difference between MD and ML values was reduced in animals exposed to LD 12:12 and low light intensity. The application of l h light pulses at MD lowered plasma melatonin to 111.6 ± 3.2 pg/ ml (in the 3.3-10.5 μW/cm2 range) and to 61.8 ± 18.3 pg/ml (with the 1,091.4 μW/ cm2 light pulse) and totally suppressed nocturnal locomotor activity. These results show that melatonin rhythms persisted in tench exposed to low light intensity although the amplitude of the rhythm is affected. In addition, it was observed that light pulses applied at MD affected plasma melatonin content and locomotor activity. Such a low threshold suggests that the melatonin system is capable of transducing light even under dim conditions, which may be used by this nocturnal fish to synchronize to weak night light signals (e.g., moonlight cycles). Copyright © 2005 Taylor &amp;amp; Francis, Inc.</t>
  </si>
  <si>
    <t>Circadian Rhythm; Light Intensity; Light Pulse; Locomotor Activity; Melatonin; Tinca tinca</t>
  </si>
  <si>
    <t>melatonin; analysis of variance; article; blood level; blood sampling; centrifugation; circadian rhythm; fish; light dark cycle; light intensity; locomotion; nonhuman; photosensitivity; radioimmunoassay; spectrum; Animals; Behavior, Animal; Circadian Rhythm; Cyprinidae; Light; Lighting; Melatonin; Motor Activity; Movement; Photoperiod; Time Factors; Animalia; Tinca tinca; Vertebrata</t>
  </si>
  <si>
    <t>This study was supported by the Spanish Ministry of Science &amp; Tecnology (MCYT) project. no. AGL2001-0593-C03-01 to FJSV and Ph.D. fellowship to LMVA. The authors thank the center “Vegas del Guadiana” (Badajoz) for their support.</t>
  </si>
  <si>
    <t>Sánchez-Vázquez, F.J.; Department of Physiology, Faculty of Biology, University of Murcia, 30100, Murcia, Spain; email: javisan@um.es</t>
  </si>
  <si>
    <t>2-s2.0-17244373452</t>
  </si>
  <si>
    <t>Takemura A., Ueda S., Hiyakawa N., Nikaido Y.</t>
  </si>
  <si>
    <t>35426111600;36944084900;12766294400;12767139900;</t>
  </si>
  <si>
    <t>A direct influence of moonlight intensity on changes in melatonin production by cultured pineal glands of the golden rabbitfish, Siganus guttatus</t>
  </si>
  <si>
    <t>10.1111/j.1600-079X.2005.00306.x</t>
  </si>
  <si>
    <t>https://www.scopus.com/inward/record.uri?eid=2-s2.0-33644781580&amp;doi=10.1111%2fj.1600-079X.2005.00306.x&amp;partnerID=40&amp;md5=fe59544936ded4ccd89a341d642c71ff</t>
  </si>
  <si>
    <t>Sesoko Station, Tropical Biosphere Research Center, University of the Ryukyus, Motobu, Okinawa, Japan; Sesoko Station, Tropical Biosphere Research Center, University of the Ryukyus, 3422 Sesoko, Motobu, Okinawa 905-0227, Japan</t>
  </si>
  <si>
    <t>Takemura, A., Sesoko Station, Tropical Biosphere Research Center, University of the Ryukyus, Motobu, Okinawa, Japan, Sesoko Station, Tropical Biosphere Research Center, University of the Ryukyus, 3422 Sesoko, Motobu, Okinawa 905-0227, Japan; Ueda, S., Sesoko Station, Tropical Biosphere Research Center, University of the Ryukyus, Motobu, Okinawa, Japan; Hiyakawa, N., Sesoko Station, Tropical Biosphere Research Center, University of the Ryukyus, Motobu, Okinawa, Japan; Nikaido, Y., Sesoko Station, Tropical Biosphere Research Center, University of the Ryukyus, Motobu, Okinawa, Japan</t>
  </si>
  <si>
    <t>Rabbitfish are a restricted lunar-synchronized spawner that spawns around a species-specific lunar phase. It is not known how the fish perceive changes in cues from the moon. One possible explanation is that rabbitfish utilize changes in moonlight intensity to establish synchrony. The purpose of the present study was to examine whether or not the pineal gland of the golden rabbitfish can directly perceive changes in moonlight intensity. Isolated pineal glands were statically cultured under natural or artificial light conditions and melatonin secreted into the culture medium was measured using a time-resolved fluoroimmunoassay. Under an artificial light/dark cycle, melatonin secretion significantly increased during the dark phase. Under continuous light conditions, melatonin secretion was suppressed, while culture under continuous dark conditions seemed to duplicate melatonin secretion corresponding to the light/dark cycle in which the fish were acclimated. When cultured pineal glands were kept under natural light conditions on the dates of the full and the new moon, small amounts of melatonin were secreted at night. Moreover, exposure of cultured pineal glands to artificial and natural light conditions resulted in a significant decrease of melatonin secretion within 2 hr. These results suggest that the isolated pineal gland of golden rabbitfish responds to environmental light cycles and that 'brightness' of the night moon has an influence on melatonin secretion from the isolated pineal gland. © 2006 The Authors.</t>
  </si>
  <si>
    <t>Lunar cycle; Melatonin; Moonlight; Pineal gland; Rabbitfish; Siganus guttatus; Teleost</t>
  </si>
  <si>
    <t>melatonin; animal tissue; article; controlled study; culture medium; darkness; fish; fluoroimmunoassay; hormone synthesis; isolated organ; light exposure; light intensity; moon; nonhuman; pineal body; siganus guttatus; statistical significance; time; tissue culture; Animals; Circadian Rhythm; Light; Melatonin; Moon; Organ Culture Techniques; Perciformes; Pineal Gland</t>
  </si>
  <si>
    <t>Takemura, A.; Sesoko Station, Tropical Biosphere Research Center, University of the Ryukyus, 3422 Sesoko, Motobu, Okinawa 905-0227, Japan; email: tilapia@lab.u-ryukyu.ac.jp</t>
  </si>
  <si>
    <t>2-s2.0-33644781580</t>
  </si>
  <si>
    <t>Benshoff H.M., Brainard G.C., Rollag M.D., Lynch G.R.</t>
  </si>
  <si>
    <t>57199597442;7003540124;7004476998;36013416500;</t>
  </si>
  <si>
    <t>Suppression of pineal melatonin in Peromyscus leucopus by different monochromatic wavelengths of visible and near-ultraviolet light (UV-A)</t>
  </si>
  <si>
    <t>10.1016/0006-8993(87)91264-9</t>
  </si>
  <si>
    <t>https://www.scopus.com/inward/record.uri?eid=2-s2.0-0023231524&amp;doi=10.1016%2f0006-8993%2887%2991264-9&amp;partnerID=40&amp;md5=ad4524ec45bf371f744a9580a6e6c6a5</t>
  </si>
  <si>
    <t>Department of Neurology, Jefferson Medical College, Philadelphia, PA 19107, United States; Department of Anatomy, Uniformed Services University of Health Sciences, Bethesda, MD 20814, United States; Department of Biology, Wesleyan University, Middletown, CT 06457, United States</t>
  </si>
  <si>
    <t>Benshoff, H.M., Department of Neurology, Jefferson Medical College, Philadelphia, PA 19107, United States; Brainard, G.C., Department of Neurology, Jefferson Medical College, Philadelphia, PA 19107, United States; Rollag, M.D., Department of Anatomy, Uniformed Services University of Health Sciences, Bethesda, MD 20814, United States; Lynch, G.R., Department of Biology, Wesleyan University, Middletown, CT 06457, United States</t>
  </si>
  <si>
    <t>The purpose of this study was to examine the effects of monochromatic visible and near-ultraviolet radiation (UV-A) on pineal melatonin suppression in the white-footed mouse, Peromyscus leucopus. To this end, mice were entrained to a daily cycle 8 h of light and 16 h of darkness. During the night when pineal melatonin contents were high, mice were individually exposed for 5 min to specific wavelengths of monochromatic light (10 nm half-peak bandwidths). Control animals received the same handling conditions but no experimental exposure. Pineal glands were collected from animals 18 min after the 5 min experimental exposure and were later assayed for melatonin content. In groups of animals exposed to equal photon densities (2.64 × 1015 photons/cm2) of either 320, 340, 360, 500, or 560 nm, mean pineal melatonin content was significantly suppressed as compared to the unexposed control animals. The 640 nm wavelength (red) at the same photon density did not suppress pineal melatonin. These experiments are the first to demonstrate light-induced suppression of pineal melatonin in Peromyscus leucopus. In addition, these data reveal a novel finding: the suppression of pineal melatonin content by ultraviolet wavelength as low as 320 and 340 nm. © 1987.</t>
  </si>
  <si>
    <t>Peromyscus leucopus; Pineal melatonin; Ultraviolet; Visible light; Wavelength</t>
  </si>
  <si>
    <t>melatonin; animal experiment; central nervous system; mouse; nonhuman; peromyscus leucopus; pineal body; ultraviolet radiation; wavelength; Animal; Circadian Rhythm; Light; Melatonin; Peromyscus; Photic Stimulation; Pineal Gland; Support, Non-U.S. Gov't; Support, U.S. Gov't, Non-P.H.S.; Support, U.S. Gov't, P.H.S.; Ultraviolet Rays</t>
  </si>
  <si>
    <t>T35 HL07 497
National Science Foundation: PCM 82-08086
Gustavus and Louise Pfeiffer Research Foundation: R07039, C07049
Whitehall Foundation</t>
  </si>
  <si>
    <t>This work was generously supported by the Light Research Foundation (G.C.B.), the Louise and Gustav Pfeiffer Foundation (G.C.B.), USUHS Protocols R07039 and C07049 (M.D.R.), NSF Grant PCM 82-08086 (G.R.L.), NIH T35 HL07 497 (G.C.B. and H.M.B.) and the Whitehall Foundation (G.R.L.).</t>
  </si>
  <si>
    <t>2-s2.0-0023231524</t>
  </si>
  <si>
    <t>Miché F., Vivien-Roels B., Pévet P., Spehner C., Robin J.P., Le Maho Y.</t>
  </si>
  <si>
    <t>6504502078;7005984530;7101611483;15732243600;35577990500;7006131359;</t>
  </si>
  <si>
    <t>Daily pattern of melatonin secretion in an Antarctic bird, the emperor penguin, Aptenodytes forsteri: Seasonal variations, effect of constant illumination and of administration of isoproterenol or propranolol</t>
  </si>
  <si>
    <t>10.1016/0016-6480(91)90048-B</t>
  </si>
  <si>
    <t>https://www.scopus.com/inward/record.uri?eid=2-s2.0-0026003298&amp;doi=10.1016%2f0016-6480%2891%2990048-B&amp;partnerID=40&amp;md5=599d94490e086ec5f353762a9d69b007</t>
  </si>
  <si>
    <t>URA-CNRS 1332, Neurobiologie des fonctions rythmiques et saisonnières, Laboratoire de Zoologie, Strasbourg, France; Laboratoire d'étude des régulations physiologiques, CNRS, Strasbourg, France</t>
  </si>
  <si>
    <t>Miché, F., URA-CNRS 1332, Neurobiologie des fonctions rythmiques et saisonnières, Laboratoire de Zoologie, Strasbourg, France; Vivien-Roels, B., URA-CNRS 1332, Neurobiologie des fonctions rythmiques et saisonnières, Laboratoire de Zoologie, Strasbourg, France; Pévet, P., URA-CNRS 1332, Neurobiologie des fonctions rythmiques et saisonnières, Laboratoire de Zoologie, Strasbourg, France; Spehner, C., URA-CNRS 1332, Neurobiologie des fonctions rythmiques et saisonnières, Laboratoire de Zoologie, Strasbourg, France; Robin, J.P., Laboratoire d'étude des régulations physiologiques, CNRS, Strasbourg, France; Le Maho, Y., Laboratoire d'étude des régulations physiologiques, CNRS, Strasbourg, France</t>
  </si>
  <si>
    <t>Daily variations in circulating melatonin concentrations have been measured at monthly intervals from April to December 1986 in an Antarctic bird, the emperor penguin, Aptenodytes forsteri, maintained under natural conditions. Both duration of the elevated nighttime melatonin levels and amplitude of the day-night rhythm displays an annual variation closely related to variations in the daylength. Duration of the nocturnal peak of melatonin secretion depended upon the duration of the darkness, decreasing with increasing daylength and disappearing completely during the summer solstice. The duration of the nighttime melatonin peak melatonin increased inversely with decreasing daylength. The amplitude of the day-night rhythm decreased in such a way that the nocturnal peak of melatonin completely disappeared during the winter solstice. Three days of constant illumination in September did not suppress the nighttime peak of melatonin secretion. The response of melatonin secretion, decreasing after β-adrenergic agonist treatment and increasing after antagonist treatment, reinforces the hypothesis that in birds the regulation of melatonin synthesis differs from that of the rat. Receptors other than β receptors may be involved. © 1991.</t>
  </si>
  <si>
    <t>isoprenaline; melatonin; propranolol; animal experiment; article; circadian rhythm; controlled study; female; intraperitoneal drug administration; male; nonhuman; penguin; photosensitivity; pineal body; priority journal; subcutaneous drug administration; Animal; Birds; Circadian Rhythm; Female; Isoproterenol; Light; Male; Melatonin; Propranolol; Seasons</t>
  </si>
  <si>
    <t>isoprenaline, 299-95-6, 51-30-9, 6700-39-6, 7683-59-2; melatonin, 73-31-4; propranolol, 13013-17-7, 318-98-9, 3506-09-0, 4199-09-1, 525-66-6; Isoproterenol, 7683-59-2; Melatonin, 73-31-4; Propranolol, 525-66-6</t>
  </si>
  <si>
    <t>Vivien-Roels, B.; URA-CNRS 1332, Neurobiologie des fonctions rythmiques et saisonnières, Laboratoire de Zoologie, Strasbourg, France</t>
  </si>
  <si>
    <t>2-s2.0-0026003298</t>
  </si>
  <si>
    <t>A (penguins)</t>
  </si>
  <si>
    <t>Lipton J.S., Petterborg L.J., Reiter R.J.</t>
  </si>
  <si>
    <t>7202143852;7004199477;7402574751;</t>
  </si>
  <si>
    <t>Influence of propranolol, phenoxybenzamine or phentolamine on the in vivo nocturnal rise of pineal melatonin levels in the syrian hamster</t>
  </si>
  <si>
    <t>10.1016/0024-3205(81)90503-8</t>
  </si>
  <si>
    <t>https://www.scopus.com/inward/record.uri?eid=2-s2.0-0019866585&amp;doi=10.1016%2f0024-3205%2881%2990503-8&amp;partnerID=40&amp;md5=bf79b637e0ec234ffaef7520897792fd</t>
  </si>
  <si>
    <t>Departments of Anatomy and Oral Surgery, The University of Texas Health Science Center at San Antonio, 7703 Floyd Curl Drive, San Antonio, TX 78284, United States</t>
  </si>
  <si>
    <t>Lipton, J.S., Departments of Anatomy and Oral Surgery, The University of Texas Health Science Center at San Antonio, 7703 Floyd Curl Drive, San Antonio, TX 78284, United States; Petterborg, L.J., Departments of Anatomy and Oral Surgery, The University of Texas Health Science Center at San Antonio, 7703 Floyd Curl Drive, San Antonio, TX 78284, United States; Reiter, R.J., Departments of Anatomy and Oral Surgery, The University of Texas Health Science Center at San Antonio, 7703 Floyd Curl Drive, San Antonio, TX 78284, United States</t>
  </si>
  <si>
    <t>In the Syrian hamster, pineal melatonin levels exhibit a 15-fold rise during the dark phase of the light: dark cycle. This rise is believed to be mediated by the release of norepinephrine from the postganglionic sympathetic fibers which terminate within the pineal. In order to determine the nature of the adrenergic receptor involved in the norepinephrine mediated nocturnal increase in melatonin, male hamsters were treated with either α- or β-adrenergic blockers just prior to lights out. Subsequently, radioimmunoassayable levels of melatonin were measured at 7, 8 and 9 hours (0300, 0400 and 0500 h, respectively) into the dark period. Propranolol (20 mg/kg) completely suppressed the nocturnal rise of melatonin while phentolamine (10 mg/kg) had no effect upon the increase. The minimum amount of propranolol necessary to block the nighttime rise of melatonin was determined to lie between 1 mg/kg and 10 mg/kg. Phenoxybenzamine (20 mg/kg) exhibited a slight, although statistically significant, blockade of the nocturnal melatonin rise. © 1981.</t>
  </si>
  <si>
    <t>beta adrenergic receptor; melatonin; noradrenalin; phenoxybenzamine; phentolamine; propranolol; animal experiment; autonomic nervous system; circadian rhythm; drug efficacy; endocrine system; pineal body; Animal; Circadian Rhythm; Hamsters; Male; Melatonin; Mesocricetus; Phenoxybenzamine; Phentolamine; Pineal Gland; Propranolol; Support, U.S. Gov't, Non-P.H.S.</t>
  </si>
  <si>
    <t>melatonin, 73-31-4; noradrenalin, 1407-84-7, 51-41-2; phenoxybenzamine, 59-96-1, 63-92-3; phentolamine, 50-60-2, 73-05-2; propranolol, 13013-17-7, 318-98-9, 3506-09-0, 4199-09-1, 525-66-6; Melatonin, 73-31-4; Phenoxybenzamine, 59-96-1; Phentolamine, 50-60-2; Propranolol, 525-66-6</t>
  </si>
  <si>
    <t>National Science Foundation</t>
  </si>
  <si>
    <t>This work was supported by NSF grant no. PCM-8003441. Send all reprint requests to Dr. R. J. Reiter, Department of Anatomy, The University of Texas Health Science Center at San Antonio, 7703 Floyd Curl Drive, San Antonio, Texas 78284.</t>
  </si>
  <si>
    <t>Lipton, J.S.; Departments of Anatomy and Oral Surgery, The University of Texas Health Science Center at San Antonio, 7703 Floyd Curl Drive, San Antonio, TX 78284, United States</t>
  </si>
  <si>
    <t>2-s2.0-0019866585</t>
  </si>
  <si>
    <t>Merle A., Delagrange Ph., Renard P., Lesieur D., Cuber J.C., Roche M., Pellissier S.</t>
  </si>
  <si>
    <t>6602130650;7007022477;57204256368;7005509978;7005800199;7103256177;6603330085;</t>
  </si>
  <si>
    <t>Effect of melatonin on motility pattern of small intestine in rats and its inhibition by melatonin receptor antagonist S 22153</t>
  </si>
  <si>
    <t>10.1034/j.1600-079X.2000.290208.x</t>
  </si>
  <si>
    <t>https://www.scopus.com/inward/record.uri?eid=2-s2.0-0033850968&amp;doi=10.1034%2fj.1600-079X.2000.290208.x&amp;partnerID=40&amp;md5=122386da935ec7ab37878c82943faee2</t>
  </si>
  <si>
    <t>Laboratoire de Physiologie et Pharmacologie Appliquées (Affilié INSERM U45), Université de Savoie, 73376 Le Bourget du Lac Cédex, France; Institut de Recherche Internationnale Servier, 6 place des Pléïades, 92415 Courbevoie Cédex, France; Faculté de Pharmacie, 3 rue du Pr. Laguesse, 59006 Lille Cédex, France; INSERM U 45 Hôpital Edouard Herriot, Place d'Arsonval, 69437 Lyon Cédex 03, France; Université de Savoie, Laboratoire de Physiologie et Pharmacologie Appliquées (Affilié INSERM U45), 73376 Le Bourget du Lac Cédex, France</t>
  </si>
  <si>
    <t>Merle, A., Laboratoire de Physiologie et Pharmacologie Appliquées (Affilié INSERM U45), Université de Savoie, 73376 Le Bourget du Lac Cédex, France; Delagrange, Ph., Institut de Recherche Internationnale Servier, 6 place des Pléïades, 92415 Courbevoie Cédex, France; Renard, P., Institut de Recherche Internationnale Servier, 6 place des Pléïades, 92415 Courbevoie Cédex, France; Lesieur, D., Faculté de Pharmacie, 3 rue du Pr. Laguesse, 59006 Lille Cédex, France; Cuber, J.C., INSERM U 45 Hôpital Edouard Herriot, Place d'Arsonval, 69437 Lyon Cédex 03, France; Roche, M., Laboratoire de Physiologie et Pharmacologie Appliquées (Affilié INSERM U45), Université de Savoie, 73376 Le Bourget du Lac Cédex, France; Pellissier, S., Laboratoire de Physiologie et Pharmacologie Appliquées (Affilié INSERM U45), Université de Savoie, 73376 Le Bourget du Lac Cédex, France, Université de Savoie, Laboratoire de Physiologie et Pharmacologie Appliquées (Affilié INSERM U45), 73376 Le Bourget du Lac Cédex, France</t>
  </si>
  <si>
    <t>Melatonin is synthesized during the night by the pineal gland. Recently, melatonin binding sites have been identified in the gut. Despite few studies, the physiological role of melatonin in gut function remains unclear. The objective of the present study was to investigate the effects of melatonin in the regulation of intestinal motility by using the melatonin receptor antagonist S 22153 in rats. Twenty-four male Wistar rats (400 ± 25 g) were equipped with intraparietal electrodes along the small intestine. Rats were subjected to a 12:12 hr light:dark schedule. During the dark phase, intestinal migrating motor complexes (MMCs) frequency increased (P &lt; 0.05) by 20% in the duodenum and in the jejunum compared with daylight. This effect is due to a significant reduction in the irregular spiking activity (ISA) of MMCs. Concurrently, at night, the duration of the postprandial motor response is reduced by 30% in the duodenum and 50% in the jejunum and ileum. The administration of S 22153 (2 mg/kg sc) at night suppressed these nocturnal variations and restored the daylight values. In contrast, S 22153 was ineffective during daylight whatever the digestive state. Administration of melatonin (1 mg/kg iv) during the preprandial state, 3 hr after light onset, decreased (-80%) the duration of the ISA of MMCs at the three intestinal levels. During the satiety phase, melatonin administered 10 min before or 15 min after food onset induced the appearance of a transitory preprandial-like motor profile in the entire small intestine. In contrast, when administered at the end of the meal it was ineffective. Preprandial and postprandial melatonin effects were prevented-by S 22153 pretreatment. In conclusion, these findings reveal, first, that endogenous melatonin is physiologically involved in the pre- and postprandial changes of intestinal motility at night. Second, exogenous melatonin produces pharmacological effects on pre- and postprandial intestinal motility. In both cases, the action of melatonin corresponds to an inhibition of ISA and a reinforcement of the cyclic MMC pattern.</t>
  </si>
  <si>
    <t>Circadian rhythm; Food intake; Intestinal motility; Melatonin; Melatonin antagonist; Myoelectrical complex; Rat; Small intestine</t>
  </si>
  <si>
    <t>melatonin; receptor blocking agent; s 22153; unclassified drug; animal experiment; article; binding site; controlled study; drug effect; duodenum; electrode; ileum; intestine motility; jejunum; light dark cycle; male; migrating myoelectric complex; nonhuman; postprandial state; rat; spike</t>
  </si>
  <si>
    <t>Sigma, France</t>
  </si>
  <si>
    <t>Pellissier, S.; Universite de Savoie, Lab. de Physiol./Pharmacol. Appli., INSERM U45, 73376 Le Bourget du Lac Cedex, France; email: sonia.pellissier@univ-savoie.fr</t>
  </si>
  <si>
    <t>Blackwell Munksgaard</t>
  </si>
  <si>
    <t>2-s2.0-0033850968</t>
  </si>
  <si>
    <t>Higuchi S., Motohashi Y., Ishibashi K., Maeda T.</t>
  </si>
  <si>
    <t>7202930876;7102153452;8931922700;36502216700;</t>
  </si>
  <si>
    <t>Influence of eye colors of Caucasians and Asians on suppression of melatonin secretion by light</t>
  </si>
  <si>
    <t>R2352</t>
  </si>
  <si>
    <t>R2356</t>
  </si>
  <si>
    <t>10.1152/ajpregu.00355.2006</t>
  </si>
  <si>
    <t>https://www.scopus.com/inward/record.uri?eid=2-s2.0-34447529290&amp;doi=10.1152%2fajpregu.00355.2006&amp;partnerID=40&amp;md5=c705e0fea42d3fb3bdb6afd6818e72d0</t>
  </si>
  <si>
    <t>Department of Public Health, Akita University, School of Medicine, Akita, Japan; National Institute of Occupational Safety and Health, Akita, Japan; Department of Human Living System Design, Faculty of Design, Kyushu University, Akita, Japan; Laboratory of Environmental Ergonomics, Graduate School of Engineering, Hokkaido University, Akita, Japan; National Institute of Occupational Safety and Health, 6-21-1 Nagao, Tama-ku, Kawasaki, 214-8585, Japan</t>
  </si>
  <si>
    <t>Higuchi, S., Department of Public Health, Akita University, School of Medicine, Akita, Japan, National Institute of Occupational Safety and Health, Akita, Japan, National Institute of Occupational Safety and Health, 6-21-1 Nagao, Tama-ku, Kawasaki, 214-8585, Japan; Motohashi, Y., Department of Public Health, Akita University, School of Medicine, Akita, Japan; Ishibashi, K., Department of Human Living System Design, Faculty of Design, Kyushu University, Akita, Japan; Maeda, T., Laboratory of Environmental Ergonomics, Graduate School of Engineering, Hokkaido University, Akita, Japan</t>
  </si>
  <si>
    <t>This experiment tested effects of human eye pigmentation depending on the ethnicity on suppression of nocturnal melatonin secretion by light. Ten healthy Caucasian males with blue, green, or light brown irises (light-eyed Caucasians) and 11 Asian males with dark brown irises (dark-eyed Asians) volunteered to participate in the study. The mean ages of the light-eyed Caucasians and dark-eyed Asians were 26.4 ± 3.2 and 25.3 ± 5.7 years, respectively. The subjects were exposed to light (1,000 lux) for 2 h at night. The starting time of exposure was set to 2 h before the time of peak salivary melatonin concentration of each subject, which was determined in a preliminary experiment. Salivary melatonin concentration and pupil size were measured before exposure to light and during exposure to light. The percentage of suppression of melatonin secretion by light was calculated. The percentage of suppression of melatonin secretion 2 h after the start of light exposure was significantly larger in light-eyed Caucasians (88.9 ± 4.2%) than in dark-eyed Asians (73.4 ± 20.0%) (P &lt; 0.01). No significant difference was found between pupil sizes in light-eyed Caucasians and dark-eyed Asians. These results suggest that sensitivity of melatonin to light suppression is influenced by eye pigmentation and/or ethnicity. Copyright © 2007 the American Physiological Society.</t>
  </si>
  <si>
    <t>Circadian rhythm; Ethnic; Iris; Pigmentation; Retina</t>
  </si>
  <si>
    <t>melatonin; adult; article; Asian; calculation; Caucasian; drug saliva level; ethnicity; eye; eye color; hormone release; hormone sensitivity; human; human experiment; light; light exposure; male; night; normal human; pigmentation; priority journal; pupil; statistical significance; Adult; Asian Continental Ancestry Group; Circadian Rhythm; Dose-Response Relationship, Radiation; European Continental Ancestry Group; Eye Color; Humans; Light; Male; Melatonin; Pineal Gland; Saliva</t>
  </si>
  <si>
    <t>Higuchi, S.; National Institute of Occupational Safety and Health, 6-21-1 Nagao, Tama-ku, Kawasaki, 214-8585, Japan; email: higuchi@h.jniosh.go.jp</t>
  </si>
  <si>
    <t>2-s2.0-34447529290</t>
  </si>
  <si>
    <t>10 (Caucasians), 11 (Asians)</t>
  </si>
  <si>
    <t>0 (Caucasians), 0 (Asians)</t>
  </si>
  <si>
    <t>26.4 (Caucasians), 25.3 (Asians)</t>
  </si>
  <si>
    <t>3.2 (Causcasians), 5.7 (Asians)</t>
  </si>
  <si>
    <t>Martin J.E., McKellar S., Klein D.C.</t>
  </si>
  <si>
    <t>55494966500;57197675084;7402360691;</t>
  </si>
  <si>
    <t>Melatonin inhibition of the in vivo pituitary response to luteinizing hormone-releasing hormone in the neonatal rat</t>
  </si>
  <si>
    <t>10.1159/000123044</t>
  </si>
  <si>
    <t>https://www.scopus.com/inward/record.uri?eid=2-s2.0-0018891742&amp;doi=10.1159%2f000123044&amp;partnerID=40&amp;md5=90e4b1bd6516a8ea7ec7ddeffccf2e5f</t>
  </si>
  <si>
    <t>Dept. Pharmacol., Washington Univ. Med. Sch., St Louis, Mo. 63110, United States</t>
  </si>
  <si>
    <t>Martin, J.E., Dept. Pharmacol., Washington Univ. Med. Sch., St Louis, Mo. 63110, United States; McKellar, S., Dept. Pharmacol., Washington Univ. Med. Sch., St Louis, Mo. 63110, United States; Klein, D.C., Dept. Pharmacol., Washington Univ. Med. Sch., St Louis, Mo. 63110, United States</t>
  </si>
  <si>
    <t>The effects of melatonin on the in vivo pituitary LH response to LH-releasing hormone (LHRH) were examined in neonatal male and female rats, in 35- to 44-day-old male rats, and in 35- to 44-day-old male animals which had been either pinealectomized or maintained in constant light for at least 3 weeks before use. Animals were given saline or melatonin (1-100 μg/rat) followed within 30 sec by saline or LHRH (10-1,000 ng/rat) at separate subcutaneous sites. Blood was collected following decaptitation either without prior injection or 15, 30, 45, or 60 min afterwards. Serum LH concentrations were determined by double antibody radioimmunoassay. In neonatal male and female rats, melatonin (1 μg) significantly (p &lt; 0.01) suppressed by approximately 65% serum LH at 15 min after LHRH. Suppression was maintained for at least 60 min, a finding which indicates that melatonin blocks rather than delays the response to LHRH. By contrast, in normal, pinealectomized, and constant light older male rats, melatonin (100 μg) had no detectable effect on either the magnitude or the time course of LH release by LHRH. These data extend our previous in vitro findings by demonstrating that melatonin is a potent inhibitor of the in vivo pituitary response to LHRH in neonatal rats but not in older animals. Neither pinealectomy nor constant light, both of which are assumed to reduce pineal melatonin production, for at least 3 weeks before use restores neonatal pituitary responsiveness to the pineal indole in the older animals.</t>
  </si>
  <si>
    <t>gonadorelin; gonadotropin; luteinizing hormone; melatonin; animal experiment; endocrine system; hypophysis; in vitro study; newborn; pinealectomy; rat; subcutaneous drug administration</t>
  </si>
  <si>
    <t>gonadorelin, 33515-09-2, 9034-40-6; gonadotropin, 63231-54-9; luteinizing hormone, 39341-83-8, 9002-67-9; melatonin, 73-31-4</t>
  </si>
  <si>
    <t>Regis, United States</t>
  </si>
  <si>
    <t>2-s2.0-0018891742</t>
  </si>
  <si>
    <t>Parry B.L., Udell C., Elliott J.A., Berga S.L., Klauber M.R., Mostofi N., LeVeau B., Gillin J.C.</t>
  </si>
  <si>
    <t>7102441431;6603321472;35757353900;7005442795;7005047853;6603138891;6602602162;7103387502;</t>
  </si>
  <si>
    <t>Blunted Phase-Shift Responses to Morning Bright Light in Premenstrual Dysphoric Disorder</t>
  </si>
  <si>
    <t>10.1177/074873049701200506</t>
  </si>
  <si>
    <t>https://www.scopus.com/inward/record.uri?eid=2-s2.0-0031255413&amp;doi=10.1177%2f074873049701200506&amp;partnerID=40&amp;md5=00014bdcb7db0d1c172f3b0d8dc093f6</t>
  </si>
  <si>
    <t>Department of Psychiatry, University of California, San Diego, San Diego, CA 92093-0804, United States; Dept. of Fam. and Prev. Medicine, University of California, San Diego, CA 92093-0804, United States; Depts. Obstet., Gynecol., Repro. S., University of Pittsburgh, Pittsburgh, PA 15213-3180, United States; Department of Psychiatry (0804), University of California, San Diego, 9500 Gilman Drive, San Diego, CA 92093-0804, United States</t>
  </si>
  <si>
    <t>Parry, B.L., Department of Psychiatry, University of California, San Diego, San Diego, CA 92093-0804, United States, Department of Psychiatry (0804), University of California, San Diego, 9500 Gilman Drive, San Diego, CA 92093-0804, United States; Udell, C., Department of Psychiatry, University of California, San Diego, San Diego, CA 92093-0804, United States; Elliott, J.A., Department of Psychiatry, University of California, San Diego, San Diego, CA 92093-0804, United States; Berga, S.L., Depts. Obstet., Gynecol., Repro. S., University of Pittsburgh, Pittsburgh, PA 15213-3180, United States; Klauber, M.R., Dept. of Fam. and Prev. Medicine, University of California, San Diego, CA 92093-0804, United States; Mostofi, N., Department of Psychiatry, University of California, San Diego, San Diego, CA 92093-0804, United States; LeVeau, B., Department of Psychiatry, University of California, San Diego, San Diego, CA 92093-0804, United States; Gillin, J.C., Department of Psychiatry, University of California, San Diego, San Diego, CA 92093-0804, United States</t>
  </si>
  <si>
    <t>Patients with premenstrual dysphoric disorder (PMDD) respond therapeutically to sleep deprivation and light therapy. They have blunted circadian rhythms of melatonin. The authors sought to test the hypothesis that these disturbances are a reflection of a disturbance in the underlying circadian pacemaker or, alternatively, that they reflect a disturbance in the input pathways to the clock. To test these hypotheses, after a 2-month diagnostic evaluation, 8 patients who met DSM-IV criteria for PMDD and 5 normal control (NC) subjects underwent two studies to determine whether PMDD subjects showed (1) altered melatonin sensitivity to light suppression (Study 1) and (2) altered phase-shift responses to morning light as a measure of the functional capacity of the underlying pacemaker (Study 2). In both studies, measurements were made during asymptomatic follicular and symptomatic luteal menstrual cycle phases in PMDD patients. The results of Study 1 showed no significant effect of group or menstrual cycle phase on the amount or percentage of suppression of melatonin by light. The results of Study 2 showed that with respect to the variable of offset time, PMDD subjects, when symptomatic, showed a reduced and directionally altered melatonin phase-shift response to a morning bright light stimulus; in 4 of 5 NC subjects, melatonin offset was advanced by bright morning light, whereas in PMDD subjects, it was delayed (3 subjects) or not shifted (5 subjects) (group effect, p = .045). Study 2 also revealed that area under the curve also changed differentially in PMDD versus NC subjects. In summary, the primary findings from this pilot study suggest that in PMDD there is a maladaptive (directionally altered and blunted) response to light in the symptomatic luteal phase. Because the suppressive effects of light were similar in PMDD and NC subjects, the previously observed low melatonin levels in this disorder do not likely represent a disturbance in pineal reactivity to suprachiasmatic nucleus efferents. Instead, the findings support a possible disturbance in PMDD in the clock itself or its coupling mechanisms.</t>
  </si>
  <si>
    <t>Circadian rhythms; Depression; Light; Melatonin; Menstrual cycle; Phase shifts; Premenstrual dysphoric disorder; Women</t>
  </si>
  <si>
    <t>melatonin; adult; affect; area under the curve; article; blood; circadian rhythm; clinical trial; female; human; menstrual cycle; metabolism; phototherapy; physiology; premenstrual syndrome; psychological aspect; Adult; Affect; Area Under Curve; Circadian Rhythm; Female; Humans; Melatonin; Menstrual Cycle; Phototherapy; Premenstrual Syndrome</t>
  </si>
  <si>
    <t>Parry, B.L.; Department of Psychiatry (0804), University of California, San Diego, 9500 Gilman Drive, San Diego, CA 92093-0804, United States</t>
  </si>
  <si>
    <t>2-s2.0-0031255413</t>
  </si>
  <si>
    <t>8 (premenstrual dysphoric disorder), 5 (healthy controls matched for age and stage of menstrual cycle +-2 days)</t>
  </si>
  <si>
    <t>8 (premenstrual dysphoric disorder), 5 (healthy controls matched for age and stage of menstrual cycle +- 2 days)</t>
  </si>
  <si>
    <t>Yes (patients with premenstrual dysphoric disorder and matched pair healthy controls matched to be within +-2 days of the menstrual cycle)</t>
  </si>
  <si>
    <t>Mid-follicular and late luteal stages, with matched pair healthy controls matched to within same 2 days of menstrual cycle</t>
  </si>
  <si>
    <t xml:space="preserve">Excluded those who had taken oral contraceptives within the last 6 months </t>
  </si>
  <si>
    <t>39.3 (premenstrual dysphoric disorder), 40.4 (healthy controls matched for age and stage of menstrual cycle +-2 days)</t>
  </si>
  <si>
    <t>5 (premenstrual dysphoric disorder), 2.7 (healthy controls matched for age and stage of menstrual cycle +-2 days)</t>
  </si>
  <si>
    <t>Horne J.A., Donlon J., Arendt J.</t>
  </si>
  <si>
    <t>7103005863;7006692253;7101704924;</t>
  </si>
  <si>
    <t>Green light attenuates melatonin output and sleepiness during sleep deprivation</t>
  </si>
  <si>
    <t xml:space="preserve">10.1093/sleep/14.3.233 </t>
  </si>
  <si>
    <t>https://www.scopus.com/inward/record.uri?eid=2-s2.0-0025738130&amp;partnerID=40&amp;md5=548e9624895d59cf913e49ce6ac464cb</t>
  </si>
  <si>
    <t>Department of Human Sciences, Loughborough University, Loughborough LE11 3TU, United Kingdom</t>
  </si>
  <si>
    <t>Horne, J.A., Department of Human Sciences, Loughborough University, Loughborough LE11 3TU, United Kingdom; Donlon, J., Department of Human Sciences, Loughborough University, Loughborough LE11 3TU, United Kingdom; Arendt, J., Department of Human Sciences, Loughborough University, Loughborough LE11 3TU, United Kingdom</t>
  </si>
  <si>
    <t>Melatonin output covaries with sleepiness, with both peaking early morning. Bright white light suppresses this output, but it is not known if such treatment ameliorates nighttime sleepiness during sleep deprivation. However, sleep-deprived subjects find such light irritating. Humans are particularly sensitive to green light, and melatonin output is more readily suppressed by this hue. A pilot study using different green light regimens showed that sleep-deprived subjects well tolerated 2,000 lux green light given 10 min hourly, and that this dose reduced nighttime melatonin output. The main study gave this light treatment vs. a low intensity red/green light control, from 1900 hr for 11 hr, to two groups of subjects (n = 6 each) sleep deprived for 36 hr. Urine was collected at 6-hr intervals during sleep loss and on a baseline day. Vigilance performance, subjective sleepiness, and oral temperature were monitored during sleep loss. The experimental condition suppressed urine 6-hydroxymelatonin sulfate (aMT6s) output between 0000 hr and 0600 hr, and increased it 0600-1200 hr; but there was no change in total 24-hr values. The control condition had no such effects. The oral temperature rhythm remained unchanged. Vigilance and subjective sleepiness were improved significantly relative to control values during 0000-0600 hr; these improvements were maintained somewhat over the 0600-1200-hr period, contrary to what one might expect if the delayed melatonin surge at this time was increasing sleepiness. Although the bright green light helped counteract sleepiness, any causal link with changes in melatonin output seem tenuous.</t>
  </si>
  <si>
    <t>body temperature; light; melatonin; performance; sleep deprivation; sleepiness</t>
  </si>
  <si>
    <t>melatonin; adult; article; body temperature; circadian rhythm; clinical article; controlled study; female; human; human experiment; male; normal human; photosensitivity; priority journal; sleep deprivation; Adult; Arousal; Body Temperature Regulation; Circadian Rhythm; Color; Female; Human; Lighting; Male; Melatonin; Pilot Projects; Sleep Deprivation; Wakefulness</t>
  </si>
  <si>
    <t>Horne, J.A.; Department of Human Sciences, Loughborough University, Loughborough LE11 3TU, United Kingdom</t>
  </si>
  <si>
    <t>2-s2.0-0025738130</t>
  </si>
  <si>
    <t>6 (pilot), 12 (main study)</t>
  </si>
  <si>
    <t>3 (pilot), 8 (main study)</t>
  </si>
  <si>
    <t>No luteal phase'</t>
  </si>
  <si>
    <t>20-27 (pilot), 19-26 (main study)</t>
  </si>
  <si>
    <t>Thompson C., Childs P.A., Martin N.J., Rodin I., Smythe P.J.</t>
  </si>
  <si>
    <t>7404238078;35921153600;16224258100;57197563278;57197369306;</t>
  </si>
  <si>
    <t>Effects of morning phototherapy on circadian markers in seasonal affective disorder</t>
  </si>
  <si>
    <t>British Journal of Psychiatry</t>
  </si>
  <si>
    <t>MAY</t>
  </si>
  <si>
    <t>https://www.scopus.com/inward/record.uri?eid=2-s2.0-0030952172&amp;partnerID=40&amp;md5=63a97c88d587a5d5daceeb9cf1f9a9a4</t>
  </si>
  <si>
    <t>University of Southampton, Hampshire, United Kingdom; University of Southampton, Department of Psychiatry, Royal South Hants Hospital, Graham Road, Southampton SO9 4PE, United Kingdom</t>
  </si>
  <si>
    <t>Thompson, C., University of Southampton, Hampshire, United Kingdom, University of Southampton, Department of Psychiatry, Royal South Hants Hospital, Graham Road, Southampton SO9 4PE, United Kingdom; Childs, P.A., University of Southampton, Hampshire, United Kingdom; Martin, N.J., University of Southampton, Hampshire, United Kingdom; Rodin, I., University of Southampton, Hampshire, United Kingdom; Smythe, P.J., University of Southampton, Hampshire, United Kingdom</t>
  </si>
  <si>
    <t>Background: The suppression of melatonin by light at 00.30 hours has been shown to be greater in winter than in summer in patients with seasonal affective disorder (SAD) but not in matched normal controls. Method: In this study 12 patients with SAD and 12 matched normal controls were exposed to morning light therapy in the winter. Melatonin profiles and sensitivity to light were measured before and after treatment. Results: The SAD but not the normal group showed a phase advance of melatonin rhythms in response to phototherapy. There was an association between phase position and phase shift in the SAD but not in the normal group. Conclusions: There may be instability of circadian rhythms in SAD mediated by a high amplitude phase response curve, rather than a fixed phase abnormality as had been previously suggested. This instability may be secondary to impaired serotoninergic function in the afferent pathways to the suprachiasmatic nuclei.</t>
  </si>
  <si>
    <t>melatonin; adult; affective neurosis; article; circadian rhythm; clinical article; controlled study; female; human; male; photosensitivity; phototherapy; serotoninergic system; sunlight; Adult; Circadian Rhythm; Female; Humans; Male; Melatonin; Phototherapy; Seasonal Affective Disorder; Time Factors</t>
  </si>
  <si>
    <t>Thompson, C.; Department of Psychiatry, Royal South Hants Hospital, University of Southampton, Graham Road, Southampton SO9 4PF, United Kingdom</t>
  </si>
  <si>
    <t>BJPYA</t>
  </si>
  <si>
    <t>BR. J. PSYCHIATRY</t>
  </si>
  <si>
    <t>2-s2.0-0030952172</t>
  </si>
  <si>
    <t>12 (SAD patients), 12 (matched healthy controls)</t>
  </si>
  <si>
    <t>9 (SAD patients), 9 (matched healthy controls)</t>
  </si>
  <si>
    <t>none was taking medication'</t>
  </si>
  <si>
    <t>42.7 (SAD), 40.25 (matched healthy controls)</t>
  </si>
  <si>
    <t>2.3 (SAD), 2.4 (matched healthy controls)</t>
  </si>
  <si>
    <t>Figueiro M.G., Rea M.S., Bullough J.D.</t>
  </si>
  <si>
    <t>6603467729;57203044495;7004105788;</t>
  </si>
  <si>
    <t>Circadian effectiveness of two polychromatic lights in suppressing human nocturnal melatonin</t>
  </si>
  <si>
    <t>10.1016/j.neulet.2006.07.069</t>
  </si>
  <si>
    <t>https://www.scopus.com/inward/record.uri?eid=2-s2.0-33748191604&amp;doi=10.1016%2fj.neulet.2006.07.069&amp;partnerID=40&amp;md5=ac3917376dcfc4dd9c90276bf33d7c0c</t>
  </si>
  <si>
    <t>Lighting Research Center, Rensselaer Polytechnic Institute, 21 Union St, Troy, NY 12180, United States</t>
  </si>
  <si>
    <t>Figueiro, M.G., Lighting Research Center, Rensselaer Polytechnic Institute, 21 Union St, Troy, NY 12180, United States; Rea, M.S., Lighting Research Center, Rensselaer Polytechnic Institute, 21 Union St, Troy, NY 12180, United States; Bullough, J.D., Lighting Research Center, Rensselaer Polytechnic Institute, 21 Union St, Troy, NY 12180, United States</t>
  </si>
  <si>
    <t>Forty subjects participated in a study to test the accuracy of a recent model of human circadian phototransduction for predicting the relative effectiveness of two polychromatic light sources at suppressing nocturnal melatonin. Brief exposures to four different light levels (30, 100, 300 and 1000 photopic lux at the cornea) and two different "white" lamp spectra (4100 and 8000 K) were used. Results suggest that the model can properly order the relative magnitudes of the two circadian stimuli, but that nocturnal melatonin suppression follows a rate-limited response to light that cannot be predicted from the magnitude of the suppressing light stimulus alone. Some practical implications of these results are discussed. © 2006 Elsevier Ireland Ltd. All rights reserved.</t>
  </si>
  <si>
    <t>Circadian phototransduction; Melanopsin; Melatonin suppression; Photoreceptors; Polychromatic light</t>
  </si>
  <si>
    <t>melatonin; adult; article; circadian rhythm; colorimetry; controlled study; cornea; experimental model; female; human; human experiment; light; male; normal human; photopic vision; photoreceptor; photostimulation; phototransduction; prediction; priority journal; spectroscopy; task performance; vision; Adult; Analysis of Variance; Circadian Rhythm; Dose-Response Relationship, Radiation; Female; Humans; Light; Lighting; Male; Melatonin; Middle Aged; Photic Stimulation; Phototransduction; Predictive Value of Tests; Sex Factors</t>
  </si>
  <si>
    <t>This study was sponsored by OSRAM Sylvania. The authors would like to acknowledge A. Bierman, J. Brons, M. Cimo, C. Fay, D. Frering, J. Gustafson, D. Guyon, P. Horner, R. Levin, L. Lyman, M. Nickleson, H. Ohlhous, M. Overington, M. Scurry, B. Plitnick, J. Wedro, and H. Wu for their contributions to this study.</t>
  </si>
  <si>
    <t>Rea, M.S.; Lighting Research Center, Rensselaer Polytechnic Institute, 21 Union St, Troy, NY 12180, United States; email: ream@rpi.edu</t>
  </si>
  <si>
    <t>2-s2.0-33748191604</t>
  </si>
  <si>
    <t>Sometimes: within subjects design with each tested on the same night, but some stats compared across subjects </t>
  </si>
  <si>
    <t>See BE</t>
  </si>
  <si>
    <t>18-54</t>
  </si>
  <si>
    <t>Iigo M., Abe T., Kambayashi S., Oikawa K., Masuda T., Mizusawa K., Kitamura S., Azuma T., Takagi Y., Aida K., Yanagisawa T.</t>
  </si>
  <si>
    <t>56274143500;55338790600;20734707300;36947627100;7403694525;7006599187;7402416682;7201514563;7401511113;35498027200;7202705729;</t>
  </si>
  <si>
    <t>Lack of circadian regulation of in vitro melatonin release from the pineal organ of salmonid teleosts</t>
  </si>
  <si>
    <t>10.1016/j.ygcen.2007.06.013</t>
  </si>
  <si>
    <t>https://www.scopus.com/inward/record.uri?eid=2-s2.0-34548451038&amp;doi=10.1016%2fj.ygcen.2007.06.013&amp;partnerID=40&amp;md5=28f60e8965c8048279bde4b739f6e0a6</t>
  </si>
  <si>
    <t>Department of Applied Biochemistry, Utsunomiya University, 350 Mine-machi, Utsunomiya, Tochigi, 321-8505, Japan; Department of Biotechnology, United Graduate School of Agricultural Science, Tokyo University of Agriculture and Technology, 3-5-8 Saiwai-cho, Fuchu, Tokyo, 183-8509, Japan; Laboratory of Aquatic Animal Physiology, Graduate School of Agricultural and Life Sciences, The University of Tokyo, Bunkyo, Tokyo, 113-8657, Japan; Nikko Branch, National Research Institute of Aquaculture, 2482-3 Chugushi, Nikko, Tochigi, 321-1661, Japan; Graduate School of Fisheries Sciences, Hokkaido University, 3-1-1 Minato, Hakodate,, Hokkaido 0441-8611, Japan</t>
  </si>
  <si>
    <t>Iigo, M., Department of Applied Biochemistry, Utsunomiya University, 350 Mine-machi, Utsunomiya, Tochigi, 321-8505, Japan, Department of Biotechnology, United Graduate School of Agricultural Science, Tokyo University of Agriculture and Technology, 3-5-8 Saiwai-cho, Fuchu, Tokyo, 183-8509, Japan; Abe, T., Department of Applied Biochemistry, Utsunomiya University, 350 Mine-machi, Utsunomiya, Tochigi, 321-8505, Japan, Department of Biotechnology, United Graduate School of Agricultural Science, Tokyo University of Agriculture and Technology, 3-5-8 Saiwai-cho, Fuchu, Tokyo, 183-8509, Japan; Kambayashi, S., Department of Applied Biochemistry, Utsunomiya University, 350 Mine-machi, Utsunomiya, Tochigi, 321-8505, Japan, Department of Biotechnology, United Graduate School of Agricultural Science, Tokyo University of Agriculture and Technology, 3-5-8 Saiwai-cho, Fuchu, Tokyo, 183-8509, Japan; Oikawa, K., Department of Applied Biochemistry, Utsunomiya University, 350 Mine-machi, Utsunomiya, Tochigi, 321-8505, Japan; Masuda, T., Department of Applied Biochemistry, Utsunomiya University, 350 Mine-machi, Utsunomiya, Tochigi, 321-8505, Japan, Laboratory of Aquatic Animal Physiology, Graduate School of Agricultural and Life Sciences, The University of Tokyo, Bunkyo, Tokyo, 113-8657, Japan; Mizusawa, K., Laboratory of Aquatic Animal Physiology, Graduate School of Agricultural and Life Sciences, The University of Tokyo, Bunkyo, Tokyo, 113-8657, Japan; Kitamura, S., Nikko Branch, National Research Institute of Aquaculture, 2482-3 Chugushi, Nikko, Tochigi, 321-1661, Japan; Azuma, T., Nikko Branch, National Research Institute of Aquaculture, 2482-3 Chugushi, Nikko, Tochigi, 321-1661, Japan; Takagi, Y., Graduate School of Fisheries Sciences, Hokkaido University, 3-1-1 Minato, Hakodate,, Hokkaido 0441-8611, Japan; Aida, K., Laboratory of Aquatic Animal Physiology, Graduate School of Agricultural and Life Sciences, The University of Tokyo, Bunkyo, Tokyo, 113-8657, Japan; Yanagisawa, T., Department of Applied Biochemistry, Utsunomiya University, 350 Mine-machi, Utsunomiya, Tochigi, 321-8505, Japan, Department of Biotechnology, United Graduate School of Agricultural Science, Tokyo University of Agriculture and Technology, 3-5-8 Saiwai-cho, Fuchu, Tokyo, 183-8509, Japan</t>
  </si>
  <si>
    <t>In many teleost species, the photoreceptive pineal organ harbors the circadian clock that regulates melatonin release in the pineal organ itself. However, the pineal organ of three salmonids (rainbow trout Oncorhynchus mykiss, masu salmon Oncorhynchus masou, and sockeye salmon Oncorhynchus nerka) did not exhibit circadian rhythms in melatonin release when maintained under constant darkness (DD) in vitro, suggesting that the pineal organs of all salmonids lack the circadian regulation of melatonin production. To test this hypothesis, the pineal organ of seven salmonids (common whitefish Coregonus lavaretus, grayling Thymallus thymallus, Japanese huchen Hucho perryi, Japanese charr Salvelius leucomaenis pluvius, brook trout Salvelius fontinalis, brown trout Salmo trutta and chum salmon Oncorhynchus keta) and closely related osmerids (ayu Plecoglossus altivelis altivelis and Japanese smelt Hypomesus nipponensis) were individually maintained in flow-through culture at 15 °C under several light conditions. Under light-dark cycles, the pineal organ of all species showed a rhythmic melatonin release with high rates during the dark phase. Under DD, the osmerid pineal organs exhibited circadian rhythms in melatonin release with high rates only during the subjective-night but the salmonid pineal organs constantly released melatonin at high rates. Under constant light, melatonin release was suppressed in all species. The pineal organ of rainbow trout maintained at different temperature (15, 20 or 25 °C) under DD released melatonin with high rates but the amount of melatonin released was temperature-sensitive (highest at 20 °C). Thus, melatonin release from the pineal organ of osmerids is regulated by both light and circadian clock but the circadian regulation is lacking in salmonids. These results indicate that ancestral salmonids lost the circadian regulation of melatonin production after the divergence from osmerid teleosts. © 2007 Elsevier Inc. All rights reserved.</t>
  </si>
  <si>
    <t>Circadian clock; Light; Melatonin; Osmeridae; Pineal organ; Salmonidae; Temperature</t>
  </si>
  <si>
    <t>article; circadian rhythm; controlled study; darkness; fish; genetic variability; hormone release; hypothesis; light dark cycle; light exposure; nonhuman; osmeridae; pineal body; priority journal; rainbow trout; regulatory mechanism; rhythm; salmonid; teleost; temperature sensitivity</t>
  </si>
  <si>
    <t>Japan Science Society
Fellowships for Young International Scientists
Japan Society for the Promotion of Science
Ministry of Education, Culture, Sports, Science and Technology</t>
  </si>
  <si>
    <t>We express our thanks to Prof. K. Wakabayashi (Gunma University, Maebashi, Gunma, Japan), for providing the melatonin antiserum, and to Prof. E. Yamaha (Nanae Fresh-Water Laboratory, Field Science Center for Northern Biosphere, Hokkaido University, Nanae, Hokkaido, Japan), for providing Japanese huchen. We also thank Fuji Trout Hatchery, Shizuoka Prefectural Fisheries Experimental Station, Shizuoka Prefecture, for supplying the rainbow trout. We also thank Toshio Shikama, Koji Muto and Hidefumi Nakamura (National Research Institute of Aquaculture, Nikko, Tochigi Prefecture, Japan) for technical assistance. This study was supported in part by Grants-in-Aid from the Ministry of Education, Science, Sports and Culture of Japan, JSPS, and Utsunomiya University, and by the Sasakawa Scientific Research Grant from The Japan Science Society. T.M. and K.M. were supported individually by JSPS Research Fellowships for Young Scientists.</t>
  </si>
  <si>
    <t>Iigo, M.; Department of Applied Biochemistry, Utsunomiya University, 350 Mine-machi, Utsunomiya, Tochigi, 321-8505, Japan; email: iigo@cc.utsunomiya-u.ac.jp</t>
  </si>
  <si>
    <t>2-s2.0-34548451038</t>
  </si>
  <si>
    <t>D'Souza T., Dryer S.E.</t>
  </si>
  <si>
    <t>8667811200;7005724545;</t>
  </si>
  <si>
    <t>A cationic channel regulated by a vertebrate intrinsic circadian oscillator</t>
  </si>
  <si>
    <t>Nature</t>
  </si>
  <si>
    <t>10.1038/382165a0</t>
  </si>
  <si>
    <t>https://www.scopus.com/inward/record.uri?eid=2-s2.0-0029987625&amp;doi=10.1038%2f382165a0&amp;partnerID=40&amp;md5=b4a18e5ddc03fa7723fc597ee31fa162</t>
  </si>
  <si>
    <t>Program in Neuroscience, Department of Biological Science, Florida State University, Tallahassee, FL 3206-4075, United States</t>
  </si>
  <si>
    <t>D'Souza, T., Program in Neuroscience, Department of Biological Science, Florida State University, Tallahassee, FL 3206-4075, United States; Dryer, S.E., Program in Neuroscience, Department of Biological Science, Florida State University, Tallahassee, FL 3206-4075, United States</t>
  </si>
  <si>
    <t>SECRETORY cells of the chicken pineal gland exhibit light-sensitive circadian rhythms in melatonin release that persist in vitro. Melatonin secretion is positively regulated by cyclic AMP and intracellular Ca2+ (refs 8, 10-15). Cyclic AMP analogues are more effective at stimulating melatonin secretion during the circadian night owing in part to increased Ca2+ influx at those times. However, this cannot be attributed to increased activity of L-type Ca2+ channels. Here we describe an unusual 40-pS cationic channel (I(LOT)) in cultured chicken pineal cells that is permeable to Ca2+ and active in the night but not during the day. I(LOT) is not voltage- or stretch-activated, it has a characteristically long open time, and its gating persists in excised inside-out patches in the absence of Ca2+ or cyclic nucleotides. Daily rhythms in I(LOT) gating are also observed in previously entrained chicken pineal cells free-running under constant dark conditions. Nighttime I(LOT) activity is net suppressed by brief light pulses.</t>
  </si>
  <si>
    <t>cation; cation channel; cyclic AMP; cyclic AMP derivative; cyclic nucleotide; melatonin; animal cell; article; calcium transport; channel gating; chicken; circadian rhythm; controlled study; hormone release; light dark cycle; nonhuman; pineal body; priority journal; Animals; Calcium; Cations; Cells, Cultured; Chickens; Circadian Rhythm; Cyclic AMP; Darkness; Ion Channel Gating; Ion Channels; Kinetics; Light; Melatonin; Membrane Potentials; Pineal Gland; Animalia; Gallus gallus; Vertebrata</t>
  </si>
  <si>
    <t>Calcium, 7440-70-2; Cations; Cyclic AMP, 60-92-4; Ion Channels; Melatonin, 73-31-4</t>
  </si>
  <si>
    <t>Dryer, S.E.; Program in Neuroscience, Department of Biological Science, Florida State University, Tallahassee, FL 3206-4075, United States</t>
  </si>
  <si>
    <t>NATUA</t>
  </si>
  <si>
    <t>NATURE</t>
  </si>
  <si>
    <t>2-s2.0-0029987625</t>
  </si>
  <si>
    <t>Haim A., Zubida A.E.</t>
  </si>
  <si>
    <t>35555504100;56554212700;</t>
  </si>
  <si>
    <t>Artificial light at night: Melatonin as a mediator between the environment and epigenome</t>
  </si>
  <si>
    <t>10.1098/rstb.2014.0121</t>
  </si>
  <si>
    <t>https://www.scopus.com/inward/record.uri?eid=2-s2.0-84924872479&amp;doi=10.1098%2frstb.2014.0121&amp;partnerID=40&amp;md5=9f5dce3176ab7933341cf32868d04674</t>
  </si>
  <si>
    <t>The Israeli Center for Interdisciplinary Research in Chronobiology, Department of Evolutionary and Environmental Biology, University of Haifa, Mount Carmel, Haifa  31905, Israel</t>
  </si>
  <si>
    <t>Haim, A., The Israeli Center for Interdisciplinary Research in Chronobiology, Department of Evolutionary and Environmental Biology, University of Haifa, Mount Carmel, Haifa  31905, Israel; Zubida, A.E., The Israeli Center for Interdisciplinary Research in Chronobiology, Department of Evolutionary and Environmental Biology, University of Haifa, Mount Carmel, Haifa  31905, Israel</t>
  </si>
  <si>
    <t>The adverse effects of excessive use of artificial light at night (ALAN) are becoming increasingly evident and associated with several health problems including cancer. Results of epidemiological studies revealed that the increase in breast cancer incidents co-distribute with ALAN worldwide. There is compiling evidence that suggests that melatonin suppression is linked to ALAN-induced cancer risks, but the specific genetic mechanism linking environmental exposure and the development of disease is not well known. Here we propose a possible genetic link between environmental exposure and tumorigenesis processes. We discuss evidence related to the relationship between epigenetic remodelling and oncogene expression. In breast cancer, enhanced global hypomethylation is expected in oncogenes, whereas in tumour suppressor genes local hypermethylation is recognized in the promoter CpG chains. A putative mechanism of action involving epigenetic modifications mediated by pineal melatonin is discussed in relation to cancer prevalence. Taking into account that ALAN-induced epigenetic modifications are reversible, early detection of cancer development is of great significance in the treatment of the disease. Therefore, new biomarkers for circadian disruption need to be developed to prevent ALAN damage. © 2015 The Authors. All rights reserved.</t>
  </si>
  <si>
    <t>Breast cancer; Epigenetic modifications; Light pollution; Melatonin</t>
  </si>
  <si>
    <t>biomarker; disease prevalence; disease treatment; epidemiology; genome; health risk; hormone; light pollution; methylation; numerical model; tumor; womens health; melatonin; adverse effects; circadian rhythm; environmental monitoring; epigenetics; gene expression regulation; genetic epigenesis; human; illumination; metabolism; pollution; radiation response; Circadian Rhythm; Environmental Monitoring; Environmental Pollution; Epigenesis, Genetic; Epigenomics; Gene Expression Regulation; Humans; Lighting; Melatonin</t>
  </si>
  <si>
    <t>Haim, A.; The Israeli Center for Interdisciplinary Research in Chronobiology, Department of Evolutionary and Environmental Biology, University of HaifaIsrael; email: ahaim@research.haifa.ac.il</t>
  </si>
  <si>
    <t>2-s2.0-84924872479</t>
  </si>
  <si>
    <t>Perez-Leighton C.E., Schmidt T.M., Abramowitz J., Birnbaumer L., Kofuji P.</t>
  </si>
  <si>
    <t>35318521900;25632721300;7006381483;35401284700;6701527969;</t>
  </si>
  <si>
    <t>Intrinsic phototransduction persists in melanopsin-expressing ganglion cells lacking diacylglycerol-sensitive TRPC subunits</t>
  </si>
  <si>
    <t>10.1111/j.1460-9568.2010.07583.x</t>
  </si>
  <si>
    <t>https://www.scopus.com/inward/record.uri?eid=2-s2.0-79952440062&amp;doi=10.1111%2fj.1460-9568.2010.07583.x&amp;partnerID=40&amp;md5=01c8144860f46632713cede6225f10b3</t>
  </si>
  <si>
    <t>Department of Neuroscience, University of Minnesota, 321 Church St SE, 6-145 Jackson Hall, Minneapolis, MN, United States; Laboratory of Neurobiology, Division of Intramural Research, National Institute of Environmental Health Sciences, National Institutes of Health, Department of Health and Human Services, Building 101, 111 T.W. Alexander Drive, Research Triangle Park, NC 27709, United States</t>
  </si>
  <si>
    <t>Perez-Leighton, C.E., Department of Neuroscience, University of Minnesota, 321 Church St SE, 6-145 Jackson Hall, Minneapolis, MN, United States; Schmidt, T.M., Department of Neuroscience, University of Minnesota, 321 Church St SE, 6-145 Jackson Hall, Minneapolis, MN, United States; Abramowitz, J., Laboratory of Neurobiology, Division of Intramural Research, National Institute of Environmental Health Sciences, National Institutes of Health, Department of Health and Human Services, Building 101, 111 T.W. Alexander Drive, Research Triangle Park, NC 27709, United States; Birnbaumer, L., Laboratory of Neurobiology, Division of Intramural Research, National Institute of Environmental Health Sciences, National Institutes of Health, Department of Health and Human Services, Building 101, 111 T.W. Alexander Drive, Research Triangle Park, NC 27709, United States; Kofuji, P., Department of Neuroscience, University of Minnesota, 321 Church St SE, 6-145 Jackson Hall, Minneapolis, MN, United States</t>
  </si>
  <si>
    <t>In mammals, intrinsically photosensitive retinal ganglion cells (ipRGCs) mediate various non-image-forming photic responses, such as circadian photoentrainment, pupillary light reflex and pineal melatonin suppression. ipRGCs directly respond to environmental light by activation of the photopigment melanopsin followed by the opening of an unidentified cation-selective channel. Studies in heterologous expression systems and in the native retina have strongly implicated diacylglycerol-sensitive transient receptor potential channels containing TRPC3, TRPC6 and TRPC7 subunits in melanopsin-evoked depolarization. Here we show that melanopsin-evoked electrical responses largely persist in ipRGCs recorded from early postnatal (P6-P8) and adult (P22-P50) mice lacking expression of functional TRPC3, TRPC6 or TRPC7 subunits. Multielectrode array (MEA) recordings performed at P6-P8 stages under conditions that prevent influences from rod/cone photoreceptors show comparable light sensitivity for the melanopsin-evoked responses in these mutant mouse lines in comparison to wild-type (WT) mice. Patch-clamp recordings from adult mouse ipRGCs lacking TRPC3 or TRPC7 subunits show intrinsic light-evoked responses equivalent to those recorded in WT mice. Persistence of intrinsic light-evoked responses was also noted in ipRGCs lacking TRPC6 subunits, although with significantly smaller magnitudes. These results demonstrate that the melanopsin-evoked depolarization in ipRGCs is not mediated by either TRPC3, TRPC6 or TRPC7 channel subunits alone. They also suggest that the melanopsin signaling pathway includes TRPC6-containing heteromeric channels in mature retinas. European Journal of Neuroscience © 2011 Federation of European Neuroscience Societies and Blackwell Publishing Ltd. No claim to original US government works.</t>
  </si>
  <si>
    <t>Circadian entrainment; Intrinsically photosensitive ganglion cell; Mouse; Retina</t>
  </si>
  <si>
    <t>diacylglycerol; melanopsin; transient receptor potential channel 3; transient receptor potential channel 6; transient receptor potential channel 7; animal cell; animal experiment; animal tissue; article; controlled study; evoked response; female; male; mouse; nerve cell membrane steady potential; nonhuman; photoreceptor; photosensitivity; phototransduction; priority journal; protein defect; protein expression; retina cone; retina ganglion cell; retina rod; wild type; Animals; Diglycerides; Humans; Light; Light Signal Transduction; Mice; Mice, Knockout; Patch-Clamp Techniques; Photic Stimulation; Protein Isoforms; Protein Subunits; Retinal Ganglion Cells; Rod Opsins; TRPC Cation Channels</t>
  </si>
  <si>
    <t>melanopsin, 403476-86-8; Diglycerides; Protein Isoforms; Protein Subunits; Rod Opsins; TRPC Cation Channels; TRPC3 cation channel; Trpc6 protein, mouse; Trpc7 protein, mouse; melanopsin</t>
  </si>
  <si>
    <t>Kofuji, P.; Department of Neuroscience, University of Minnesota, 321 Church St SE, 6-145 Jackson Hall, Minneapolis, MN, United States; email: kofuj001@umn.edu</t>
  </si>
  <si>
    <t>2-s2.0-79952440062</t>
  </si>
  <si>
    <t>Xiang S., Dauchy R.T., Hauch A., Mao L., Yuan L., Wren M.A., Belancio V.P., Mondal D., Frasch T., Blask D.E., Hill S.M.</t>
  </si>
  <si>
    <t>24173887600;7004364685;46761086400;24173817200;57031094000;55908155700;12799250700;7006936772;25227189800;7006151595;7402766036;</t>
  </si>
  <si>
    <t>Doxorubicin resistance in breast cancer is driven by light at night-induced disruption of the circadian melatonin signal</t>
  </si>
  <si>
    <t>10.1111/jpi.12239</t>
  </si>
  <si>
    <t>https://www.scopus.com/inward/record.uri?eid=2-s2.0-84934296827&amp;doi=10.1111%2fjpi.12239&amp;partnerID=40&amp;md5=57ae62e8e665cfcaeefa7808a6f1a10f</t>
  </si>
  <si>
    <t>Department of Structural and Cellular Biology, Tulane University, School of Medicine, 1430 Tulane Avenue, New Orleans, LA  SL-49, United States; Tulane Cancer Center, Louisiana Cancer Research Consortium, New Orleans, LA, United States; Tulane Circadian Cancer Biology Group, New Orleans, LA, United States; Tulane Center for Circadian Biology, Tulane University, School of Medicine, New Orleans, LA, United States; Department of Surgery, Tulane University, School of Medicine, New Orleans, LA, United States; Department of Comparative Medicine, Tulane University, New Orleans, LA, United States; Department of Pharmacology, Tulane University, School of Medicine, New Orleans, LA, United States</t>
  </si>
  <si>
    <t>Xiang, S., Department of Structural and Cellular Biology, Tulane University, School of Medicine, 1430 Tulane Avenue, New Orleans, LA  SL-49, United States, Tulane Cancer Center, Louisiana Cancer Research Consortium, New Orleans, LA, United States, Tulane Circadian Cancer Biology Group, New Orleans, LA, United States, Tulane Center for Circadian Biology, Tulane University, School of Medicine, New Orleans, LA, United States; Dauchy, R.T., Department of Structural and Cellular Biology, Tulane University, School of Medicine, 1430 Tulane Avenue, New Orleans, LA  SL-49, United States, Tulane Circadian Cancer Biology Group, New Orleans, LA, United States, Tulane Center for Circadian Biology, Tulane University, School of Medicine, New Orleans, LA, United States; Hauch, A., Tulane Circadian Cancer Biology Group, New Orleans, LA, United States, Department of Surgery, Tulane University, School of Medicine, New Orleans, LA, United States; Mao, L., Department of Structural and Cellular Biology, Tulane University, School of Medicine, 1430 Tulane Avenue, New Orleans, LA  SL-49, United States, Tulane Cancer Center, Louisiana Cancer Research Consortium, New Orleans, LA, United States, Tulane Circadian Cancer Biology Group, New Orleans, LA, United States, Tulane Center for Circadian Biology, Tulane University, School of Medicine, New Orleans, LA, United States; Yuan, L., Department of Structural and Cellular Biology, Tulane University, School of Medicine, 1430 Tulane Avenue, New Orleans, LA  SL-49, United States, Tulane Circadian Cancer Biology Group, New Orleans, LA, United States, Tulane Center for Circadian Biology, Tulane University, School of Medicine, New Orleans, LA, United States; Wren, M.A., Department of Structural and Cellular Biology, Tulane University, School of Medicine, 1430 Tulane Avenue, New Orleans, LA  SL-49, United States, Tulane Circadian Cancer Biology Group, New Orleans, LA, United States, Department of Comparative Medicine, Tulane University, New Orleans, LA, United States; Belancio, V.P., Department of Structural and Cellular Biology, Tulane University, School of Medicine, 1430 Tulane Avenue, New Orleans, LA  SL-49, United States, Tulane Cancer Center, Louisiana Cancer Research Consortium, New Orleans, LA, United States, Tulane Circadian Cancer Biology Group, New Orleans, LA, United States, Tulane Center for Circadian Biology, Tulane University, School of Medicine, New Orleans, LA, United States; Mondal, D., Department of Pharmacology, Tulane University, School of Medicine, New Orleans, LA, United States; Frasch, T., Department of Structural and Cellular Biology, Tulane University, School of Medicine, 1430 Tulane Avenue, New Orleans, LA  SL-49, United States, Tulane Center for Circadian Biology, Tulane University, School of Medicine, New Orleans, LA, United States; Blask, D.E., Department of Structural and Cellular Biology, Tulane University, School of Medicine, 1430 Tulane Avenue, New Orleans, LA  SL-49, United States, Tulane Cancer Center, Louisiana Cancer Research Consortium, New Orleans, LA, United States, Tulane Circadian Cancer Biology Group, New Orleans, LA, United States, Tulane Center for Circadian Biology, Tulane University, School of Medicine, New Orleans, LA, United States; Hill, S.M., Department of Structural and Cellular Biology, Tulane University, School of Medicine, 1430 Tulane Avenue, New Orleans, LA  SL-49, United States, Tulane Cancer Center, Louisiana Cancer Research Consortium, New Orleans, LA, United States, Tulane Circadian Cancer Biology Group, New Orleans, LA, United States, Tulane Center for Circadian Biology, Tulane University, School of Medicine, New Orleans, LA, United States</t>
  </si>
  <si>
    <t>Chemotherapeutic resistance, particularly to doxorubicin (Dox), represents a major impediment to successfully treating breast cancer and is linked to elevated tumor metabolism and tumor over-expression and/or activation of various families of receptor- and non-receptor-associated tyrosine kinases. Disruption of circadian time structure and suppression of nocturnal melatonin production by dim light exposure at night (dLEN), as occurs with shift work, and/or disturbed sleep-wake cycles, is associated with a significantly increased risk of an array of diseases, including breast cancer. Melatonin inhibits human breast cancer growth via mechanisms that include the suppression of tumor metabolism and inhibition of expression or phospho-activation of the receptor kinases AKT and ERK1/2 and various other kinases and transcription factors. We demonstrate in tissue-isolated estrogen receptor alpha-positive (ERα+) MCF-7 human breast cancer xenografts, grown in nude rats maintained on a light/dark cycle of LD 12:12 in which dLEN is present during the dark phase (suppressed endogenous nocturnal melatonin), a significant shortening of tumor latency-to-onset, increased tumor metabolism and growth, and complete intrinsic resistance to Dox therapy. Conversely, a LD 12:12 dLEN environment incorporating nocturnal melatonin replacement resulted in significantly lengthened tumor latency-to-onset, tumor regression, suppression of nighttime tumor metabolism, and kinase and transcription factor phosphorylation, while Dox sensitivity was completely restored. Melatonin acts as both a tumor metabolic inhibitor and circadian-regulated kinase inhibitor to reestablish the sensitivity of breast tumors to Dox and drive tumor regression, indicating that dLEN-induced circadian disruption of nocturnal melatonin production contributes to a complete loss of tumor sensitivity to Dox chemotherapy. © 2015 John Wiley &amp; Sons A/S. Published by John Wiley &amp; Sons Ltd.</t>
  </si>
  <si>
    <t>breast; circadian; doxorubicin; melatonin; warburg</t>
  </si>
  <si>
    <t>ABC transporter; doxorubicin; estrogen receptor alpha; melatonin; phosphotransferase; transcription factor; doxorubicin; glucose; melatonin; oxygen; animal model; animal tissue; Article; breast cancer; cancer chemotherapy; cancer inhibition; circadian rhythm; controlled study; female; glucose metabolism; glucose transport; human; human cell; light dark cycle; nonhuman; protein phosphorylation; rat; signal transduction; tumor regression; animal; Breast Neoplasms; circadian rhythm; drug resistance; drug screening; light; MCF-7 cell line; metabolism; nude mouse; nude rat; radiation response; Western blotting; Animals; Blotting, Western; Breast Neoplasms; Circadian Rhythm; Doxorubicin; Drug Resistance, Neoplasm; Female; Glucose; Humans; Light; MCF-7 Cells; Melatonin; Mice, Nude; Oxygen; Rats; Rats, Nude; Xenograft Model Antitumor Assays</t>
  </si>
  <si>
    <t>doxorubicin, 23214-92-8, 25316-40-9; melatonin, 73-31-4; phosphotransferase, 9031-09-8, 9031-44-1; glucose, 50-99-7, 84778-64-3; oxygen, 7782-44-7; Doxorubicin; Glucose; Melatonin; Oxygen</t>
  </si>
  <si>
    <t>Frasch, T.; Department of Structural and Cellular Biology, Tulane University, School of Medicine, 1430 Tulane Avenue, United States; email: tfrasch@tulane.edu</t>
  </si>
  <si>
    <t>2-s2.0-84934296827</t>
  </si>
  <si>
    <t>Constantinescu C.S., Hilliard B., Ventura E., Rostami A.</t>
  </si>
  <si>
    <t>35420038300;6603809259;35554632700;7005439036;</t>
  </si>
  <si>
    <t>Luzindole, a melatonin receptor antagonist, suppresses experimental autoimmune encephalomyelitis</t>
  </si>
  <si>
    <t>Pathobiology</t>
  </si>
  <si>
    <t>10.1159/000164122</t>
  </si>
  <si>
    <t>https://www.scopus.com/inward/record.uri?eid=2-s2.0-0030867140&amp;doi=10.1159%2f000164122&amp;partnerID=40&amp;md5=48d2d78ec987456d75e5c3ef2ad5e14e</t>
  </si>
  <si>
    <t>Department of Neurology, University of Pennsylvania, Philadelphia, PA, United States</t>
  </si>
  <si>
    <t>Constantinescu, C.S., Department of Neurology, University of Pennsylvania, Philadelphia, PA, United States; Hilliard, B., Department of Neurology, University of Pennsylvania, Philadelphia, PA, United States; Ventura, E., Department of Neurology, University of Pennsylvania, Philadelphia, PA, United States; Rostami, A., Department of Neurology, University of Pennsylvania, Philadelphia, PA, United States</t>
  </si>
  <si>
    <t>Melatonin has immune-enhancing effects and can exacerbate autoimmunity. Pinealectomy or light exposure, which suppress melatonin, inhibit T cell autoimmunity. To investigate the involvement of melatonin in experimental autoimmune encephalomyelitis (EAE), a T-cell-mediated autoimmune demyelinating disease, we tested the effect of luzindole, a melatonin receptor antagonist, on EAE. Luzindole-treated mice did not develop EAE after immunization with spinal cord homogenate, whereas control mice developed EAE. This study suggests that pharmacological inhibition of the immunoenhancing effects of melatonin may prevent autoimmune demyelination. © 1997 S. Karger AG, Basel.</t>
  </si>
  <si>
    <t>Autoimmunity; Demyelinating disease; Experimental autoimmune encephalomyelitis; Luzindole; Melatonin; Mouse; Receptor antagonist; Tcell</t>
  </si>
  <si>
    <t>luzindole; melatonin; melatonin receptor; allergic encephalomyelitis; animal cell; animal experiment; animal model; animal tissue; article; controlled study; immunostimulation; intraperitoneal drug administration; mouse; nonhuman; priority journal; spinal cord; tissue homogenate</t>
  </si>
  <si>
    <t>luzindole, 117946-91-5; melatonin, 73-31-4</t>
  </si>
  <si>
    <t>Tocris Cookson, United States</t>
  </si>
  <si>
    <t>Constantinescu, C.S.; Department of Neurology, University of Pennsylvania Medical Center, 3400 Spruce Street, Philadelphia, PA, 19104-4283, United States; email: cconstan@mail.mcd.upcnn.edu</t>
  </si>
  <si>
    <t>2-s2.0-0030867140</t>
  </si>
  <si>
    <t>Evans J.A., Elliott J.A., Gorman M.R.</t>
  </si>
  <si>
    <t>55724911600;35757353900;7102043403;</t>
  </si>
  <si>
    <t>Circadian effects of light no brighter than moonlight</t>
  </si>
  <si>
    <t>10.1177/0748730407301988</t>
  </si>
  <si>
    <t>https://www.scopus.com/inward/record.uri?eid=2-s2.0-34447555679&amp;doi=10.1177%2f0748730407301988&amp;partnerID=40&amp;md5=4987dff8855aeeabe06206c0af5bd273</t>
  </si>
  <si>
    <t>Department of Psychology, University of California, San Diego, San Diego, CA, United States; Department of Psychiatry, University of California, San Diego, San Diego, CA, United States; University of California, San Diego, Department of Psychology, 0109, 9500 Gilman Drive, San Diego, CA 92093, United States</t>
  </si>
  <si>
    <t>Evans, J.A., Department of Psychology, University of California, San Diego, San Diego, CA, United States, University of California, San Diego, Department of Psychology, 0109, 9500 Gilman Drive, San Diego, CA 92093, United States; Elliott, J.A., Department of Psychiatry, University of California, San Diego, San Diego, CA, United States; Gorman, M.R., Department of Psychology, University of California, San Diego, San Diego, CA, United States</t>
  </si>
  <si>
    <t>In mammals, light entrains endogenous circadian pacemakers by inducing daily phase shifts via a photoreceptor mechanism recently discovered in retinal ganglion cells. Light that is comparable in intensity to moonlight is generally ineffective at inducing phase shifts or suppressing melatonin secretion, which has prompted the view that circadian photic sensitivity has been titrated so that the central pacemaker is unaffected by natural nighttime illumination. However, the authors have shown in several different entrainment paradigms that completely dark nights are not functionally equivalent to dimly lit nights, even when nighttime illumination is below putative thresholds for the circadian visual system. The present studies extend these findings. Dim illumination is shown here to be neither a strong zeitgeber, consistent with published fluence response curves, nor a potentiator of other zeitgebers. Nevertheless, dim light markedly alters the behavior of the free-running circadian pacemaker. Syrian hamsters were released from entrained conditions into constant darkness or dim narrowband green illumination (∼0.01 lx, 1.3 × 10 -9 W/cm 2 , peak λ = 560 nm). Relative to complete darkness, constant dim light lengthened the period by ∼0.3 h and altered the waveform of circadian rhythmicity. Among animals transferred from long day lengths (14 L:10 D) into constant conditions, dim illumination increased the duration of the active phase (α) by ∼3 h relative to complete darkness. Short day entrainment (8 L:16 D) produced initially long α that increased further under constant dim light but decreased under complete darkness. In contrast, dim light pulses 2 h or longer produced effects on circadian phase and melatonin secretion that were small in magnitude. Furthermore, the amplitude of phase resetting to bright light and nonphotic stimuli was similar against dimly lit and dark backgrounds, indicating that the former does not directly amplify circadian inputs. Dim illumination markedly alters circadian waveform through effects on α, suggesting that dim light influences the coupling between oscillators theorized to program the beginning and end of subjective night. Physiological mechanisms responsible for conveying dim light stimuli to the pacemaker and implications for chronotherapeutics warrant further study. © 2007 Sage Publications.</t>
  </si>
  <si>
    <t>Circadian visual system; Constant conditions; Dim light; Irradiance; Phase response curve; Phase shift; PRC</t>
  </si>
  <si>
    <t>melatonin; amplitude modulation; animal experiment; article; circadian rhythm; controlled study; darkness; light; male; nonhuman; pacemaker; physiology; priority journal; Syrian hamster; visual system; waveform; Animals; Biological Clocks; Circadian Rhythm; Cricetinae; Dose-Response Relationship, Radiation; Lighting; Male; Mesocricetus; Motor Activity; Oscillometry; Photic Stimulation; Photoperiod; Physical Conditioning, Animal; Time Factors; Animalia; Mammalia; Mesocricetus auratus</t>
  </si>
  <si>
    <t>Evans, J.A.; University of California, San Diego, Department of Psychology, 0109, 9500 Gilman Drive, San Diego, CA 92093, United States; email: jaevans@ucsd.edu</t>
  </si>
  <si>
    <t>2-s2.0-34447555679</t>
  </si>
  <si>
    <t>Mao L., Dauchy R.T., Blask D.E., Slakey L.M., Xiang S., Yuan L., Dauchy E.M., Shan B., Brainard G.C., Hanifin J.P., Frasch T., Duplessis T.T., Hill S.M.</t>
  </si>
  <si>
    <t>24173817200;7004364685;7006151595;36129665400;24173887600;57031094000;6505803035;35335482700;7003540124;7102742786;25227189800;8615602900;7402766036;</t>
  </si>
  <si>
    <t>Circadian gating of epithelial-to-mesenchymal transition in breast cancer cells via melatonin- regulation of GSK3β</t>
  </si>
  <si>
    <t>Molecular Endocrinology</t>
  </si>
  <si>
    <t>10.1210/me.2012-1071</t>
  </si>
  <si>
    <t>https://www.scopus.com/inward/record.uri?eid=2-s2.0-84868107443&amp;doi=10.1210%2fme.2012-1071&amp;partnerID=40&amp;md5=68ea4e395cb78eecd7b46c51eae3de01</t>
  </si>
  <si>
    <t>Departments of Structural and Cellular Biology, Tulane University School of Medicine, New Orleans, LA 70112, United States; Departments of Medicine, Tulane University School of Medicine, New Orleans, LA 70112, United States; Laboratory of Chrono-Neuroendocrine Oncology, Tulane University School of Medicine, New Orleans, LA 70112, United States; Tulane Cancer Center and Louisiana Cancer Research Consortium, Tulane University School of Medicine, New Orleans, LA 70112, United States; Thomas Jefferson University, Philadelphia, PA 19107, United States</t>
  </si>
  <si>
    <t>Mao, L., Departments of Structural and Cellular Biology, Tulane University School of Medicine, New Orleans, LA 70112, United States, Tulane Cancer Center and Louisiana Cancer Research Consortium, Tulane University School of Medicine, New Orleans, LA 70112, United States; Dauchy, R.T., Departments of Structural and Cellular Biology, Tulane University School of Medicine, New Orleans, LA 70112, United States, Laboratory of Chrono-Neuroendocrine Oncology, Tulane University School of Medicine, New Orleans, LA 70112, United States, Tulane Cancer Center and Louisiana Cancer Research Consortium, Tulane University School of Medicine, New Orleans, LA 70112, United States; Blask, D.E., Departments of Structural and Cellular Biology, Tulane University School of Medicine, New Orleans, LA 70112, United States, Laboratory of Chrono-Neuroendocrine Oncology, Tulane University School of Medicine, New Orleans, LA 70112, United States, Tulane Cancer Center and Louisiana Cancer Research Consortium, Tulane University School of Medicine, New Orleans, LA 70112, United States; Slakey, L.M., Departments of Structural and Cellular Biology, Tulane University School of Medicine, New Orleans, LA 70112, United States; Xiang, S., Departments of Structural and Cellular Biology, Tulane University School of Medicine, New Orleans, LA 70112, United States, Tulane Cancer Center and Louisiana Cancer Research Consortium, Tulane University School of Medicine, New Orleans, LA 70112, United States; Yuan, L., Departments of Structural and Cellular Biology, Tulane University School of Medicine, New Orleans, LA 70112, United States, Tulane Cancer Center and Louisiana Cancer Research Consortium, Tulane University School of Medicine, New Orleans, LA 70112, United States; Dauchy, E.M., Departments of Structural and Cellular Biology, Tulane University School of Medicine, New Orleans, LA 70112, United States, Laboratory of Chrono-Neuroendocrine Oncology, Tulane University School of Medicine, New Orleans, LA 70112, United States, Tulane Cancer Center and Louisiana Cancer Research Consortium, Tulane University School of Medicine, New Orleans, LA 70112, United States; Shan, B., Departments of Medicine, Tulane University School of Medicine, New Orleans, LA 70112, United States; Brainard, G.C., Thomas Jefferson University, Philadelphia, PA 19107, United States; Hanifin, J.P., Thomas Jefferson University, Philadelphia, PA 19107, United States; Frasch, T., Departments of Structural and Cellular Biology, Tulane University School of Medicine, New Orleans, LA 70112, United States; Duplessis, T.T., Departments of Structural and Cellular Biology, Tulane University School of Medicine, New Orleans, LA 70112, United States, Tulane Cancer Center and Louisiana Cancer Research Consortium, Tulane University School of Medicine, New Orleans, LA 70112, United States; Hill, S.M., Departments of Structural and Cellular Biology, Tulane University School of Medicine, New Orleans, LA 70112, United States, Tulane Cancer Center and Louisiana Cancer Research Consortium, Tulane University School of Medicine, New Orleans, LA 70112, United States</t>
  </si>
  <si>
    <t>Disturbed sleep-wake cycle and circadian rhythmicity are associated with cancer, but the underlying mechanisms are unknown. Employing a tissue-isolated human breast xenograft tumor nude rat model, we observed that glycogen synthase kinase 3β (GSK3β), an enzyme critical in metabolism and cell proliferation/survival, exhibits a circadian rhythm of phosphorylation in human breast tumors. Exposure to light-at-night suppresses the nocturnal pineal melatonin synthesis, disrupting the circadian rhythm of GSK3β phosphorylation. Melatonin activates GSK3β by inhibiting the serine-threonine kinase Akt phosphorylation, inducing β-catenin degradation and inhibiting epithelial-to-mesenchymal transition, a fundamental process underlying cancer metastasis. Thus, chronic circadian disruption by light-at-night via occupational exposure or age-related sleep disturbances may contribute to cancer incidence and the metastatic spread of breast cancer by inhibiting GSK3β activity and driving epithelial-to-mesenchymal transition in breast cancer patients. © 2012 by The Endocrine Society.</t>
  </si>
  <si>
    <t>beta catenin; glycogen synthase kinase 3beta; melatonin; protein kinase B; adult; animal experiment; animal model; article; breast cancer; cancer cell culture; cancer incidence; cancer patient; cell proliferation; cell survival; circadian rhythm; controlled study; enzyme phosphorylation; epithelial mesenchymal transition; female; hormone synthesis; human; human cell; human experiment; male; metastasis; nonhuman; normal human; occupational exposure; pineal body; priority journal; protein degradation; rat; sleep disorder; Animals; beta Catenin; Breast Neoplasms; Cell Line, Tumor; Circadian Rhythm; Enzyme Activation; Epithelial-Mesenchymal Transition; Female; Glycogen Synthase Kinase 3; Humans; Light; Male; Melatonin; Models, Biological; Phosphorylation; Phosphoserine; Prostatic Neoplasms; Proto-Oncogene Proteins c-akt; Rats; Transcription Factors; Xenograft Model Antitumor Assays; Young Adult; Rattus</t>
  </si>
  <si>
    <t>melatonin, 73-31-4; protein kinase B, 148640-14-6; Glycogen Synthase Kinase 3, 2.7.11.26; Melatonin, 73-31-4; Phosphoserine, 17885-08-4; Proto-Oncogene Proteins c-akt, 2.7.11.1; Transcription Factors; beta Catenin; glycogen synthase kinase 3 beta, 2.7.11.1; snail family transcription factors</t>
  </si>
  <si>
    <t>Mao, L.; Departments of Structural and Cellular Biology, Tulane University School of Medicine, New Orleans, LA 70112, United States</t>
  </si>
  <si>
    <t>MOENE</t>
  </si>
  <si>
    <t>Mol. Endocrinol.</t>
  </si>
  <si>
    <t>2-s2.0-84868107443</t>
  </si>
  <si>
    <t>Used human breast cancer cell lines</t>
  </si>
  <si>
    <t>Glickman G., Levin R., Brainard G.C.</t>
  </si>
  <si>
    <t>7003492763;7402496027;7003540124;</t>
  </si>
  <si>
    <t>Ocular input for human melatonin regulation: Relevance to breast cancer</t>
  </si>
  <si>
    <t>https://www.scopus.com/inward/record.uri?eid=2-s2.0-0036331966&amp;partnerID=40&amp;md5=0e55df63d2aa4e973854b50634099a91</t>
  </si>
  <si>
    <t>Department of Neurology, Jefferson Medical College, 1015 Walnut Street, Philadelphia, PA 19107, United States</t>
  </si>
  <si>
    <t>Glickman, G., Department of Neurology, Jefferson Medical College, 1015 Walnut Street, Philadelphia, PA 19107, United States; Levin, R., Department of Neurology, Jefferson Medical College, 1015 Walnut Street, Philadelphia, PA 19107, United States; Brainard, G.C., Department of Neurology, Jefferson Medical College, 1015 Walnut Street, Philadelphia, PA 19107, United States</t>
  </si>
  <si>
    <t>The impact of breast cancer on women across the world has been extensive and severe. As prevalence of breast cancer is greatest in industrialized regions, exposure to light at night has been proposed as a potential risk factor. This theory is supported by the epidemiological observations of decreased breast cancer in blind women and increased breast cancer in women who do shift-work. In addition, human, animal and in vitro studies which have investigated the melatonin-cancer dynamic indicate an apparent relationship between light, melatonin and cancer, albeit complex. Recent developments in understanding melatonin regulation by light in humans are examined, with particular attention to factors that contribute to the sensitivity of the light-induced melatonin suppression response. Specifically, the role of spectral characteristics of light is addressed, and recent relevant action spectrum studies in humans and other mammalian species are discussed. Across five action spectra for circadian and other non-visual responses, a peak sensitivity between 446-484 nm was identified. Under highly controlled exposure circumstances, less than 1 lux of monochromatic light elicited a significant suppression of nocturnal melatonin. In view of the possible link between light exposure, melatonin suppression and cancer risk, it is important to continue to identify the basic related ocular physiology. Visual performance, rather than circadian function, has been the primary focus of architectural lighting systems. It is now necessary to reevaluate lighting strategies, with consideration of circadian influences, in an effort to maximize physiological homeostasis and health.</t>
  </si>
  <si>
    <t>Action spectrum; Cancer; Circadian; Light; Melatonin; Photoreceptor</t>
  </si>
  <si>
    <t>melatonin; retinol; article; blindness; breast cancer; cancer risk; circadian rhythm; controlled study; female; homeostasis; hormonal regulation; hormone inhibition; human; in vitro study; industrialization; light exposure; night; nonhuman; photosensitivity; photostimulation; prevalence; sensory stimulation; shift worker; spectrum; vision; visual system function; NASA Discipline Space Human Factors; Non-NASA Center; Breast Neoplasms; Circadian Rhythm; Female; Humans; Light; Melatonin; Photoreceptors, Vertebrate; Risk Factors</t>
  </si>
  <si>
    <t>Glickman, G.; Department of Neurology, Jefferson Medical College, 1015 Walnut Street, Philadelphia, PA 19107, United States; email: gxg001@jefferson.edu</t>
  </si>
  <si>
    <t>2-s2.0-0036331966</t>
  </si>
  <si>
    <t>Araki M., Fukada Y., Shichida Y., Yoshizawa T., Tokunaga F.</t>
  </si>
  <si>
    <t>7201372114;7102295396;7005703426;7202636051;7102490140;</t>
  </si>
  <si>
    <t>Differentiation of both rod and cone types of photoreceptors in the in vivo and in vitro developing pineal glands of the quail</t>
  </si>
  <si>
    <t>Developmental Brain Research</t>
  </si>
  <si>
    <t>10.1016/0165-3806(92)90011-K</t>
  </si>
  <si>
    <t>https://www.scopus.com/inward/record.uri?eid=2-s2.0-0026516954&amp;doi=10.1016%2f0165-3806%2892%2990011-K&amp;partnerID=40&amp;md5=09ebbc8edae7765bd7e41c8e0bef55a4</t>
  </si>
  <si>
    <t>Department of Anatomy, Jichi Medical School, Tochigi, 329-04, Japan; Department of Biophysics, Faculty of Science, Kyoto University, Kyoto, 606, Japan; Department of Biology, Faculty of Science, Osaka University, Osaka, 560, Japan</t>
  </si>
  <si>
    <t>Araki, M., Department of Anatomy, Jichi Medical School, Tochigi, 329-04, Japan; Fukada, Y., Department of Biophysics, Faculty of Science, Kyoto University, Kyoto, 606, Japan; Shichida, Y., Department of Biophysics, Faculty of Science, Kyoto University, Kyoto, 606, Japan; Yoshizawa, T., Department of Biophysics, Faculty of Science, Kyoto University, Kyoto, 606, Japan; Tokunaga, F., Department of Biology, Faculty of Science, Osaka University, Osaka, 560, Japan</t>
  </si>
  <si>
    <t>The avian pineal is a photo-endocrinal organ and is considered to synthesize and secrete melatonin in an intrapineal rhythm which can be modified by direct light stimulation of the pineal photoreceptors. Since the avian retina contains numerous different types of photoreceptors, at least 6 types in the quail retina, it is interesting to ask how many types of photoreceptors are present in the avian pineal. In the present study, we have identified two types of photoreceptors in the quail pineal organ, one appears rod-like and the other cone-like, using an immunohistochemical method with highly specific anti-chicken rhodopsin and anti-iodopsin monoclonal antibodies. Rhodopsin-immunoreactive (Rho-I) cells were much larger in number than iodopsin-immunoreactive (Iodo-I) cells. During pineal development, Rho-I cells were first observed at embryonic day 13 (E13: 13 days of incubation), whereas Iodo-I cells were found at day E15. Rho-I cells showed numerous neurite-like processes, but Iodo-I cells had few, if any, processes. We developed a new culture system for avian pineal cell differentiation by seeding cells on nitrocellulose membrane filters. By this method both types of pineal photoreceptors differentiated in vitro: Rho-I cells were much larger in number and had much more fine processes than Iodo-I cells, similar to those seen in the intact developing pineal. With the new culture system the relation between pineal photoreceptor differentiation and sympathetic innervation was examined in vitro. Norepinephrine (NE) significantly suppressed in vitro differentiation of Rho-I cells, when pineals removed from E8 embryos were cultured in the presence of NE, but other transmitters, dopamine, acetylcholine and γ-aminobutyric acid, were not effective. As development proceeded, NE gradually became less effective. Since the sympathetic innervation to the quail pineal is initiated later than day E13, we suggest that most Rho-I cells are not disturbed by NE in their in vivo differentiation. This view differs substantially from rat pineals, which, as shown in our previous study, do not contain Rho-I cells in vivo but show many Rho-I cells in vitro when pineals removed from newborn rats are transferred to the culture condition. © 1992.</t>
  </si>
  <si>
    <t>Cell culture; Iodopsin; Neurotransmitter; Photoreceptor; Pineal gland; Quail embryo; Rhodopsin</t>
  </si>
  <si>
    <t>iodopsin; rhodopsin; unclassified drug; animal tissue; article; cell culture; controlled study; embryo; immunohistochemistry; nonhuman; photoreceptor; pineal body; priority journal; quail; Animal; Cell Differentiation; Cells, Cultured; Embryo; Neurotransmitters; Photoreceptors; Pineal Gland; Potassium Chloride; Quail; Support, Non-U.S. Gov't; Animalia; Aves; Gallus gallus; Phasianidae</t>
  </si>
  <si>
    <t>Neurotransmitters; Potassium Chloride, 7447-40-7</t>
  </si>
  <si>
    <t>Ministry of Education, Culture, Sports, Science and Technology</t>
  </si>
  <si>
    <t>Acknowledgements. This work was partly supported by a Grant-in-Aid from the Ministry of Education, Science and Culture, Japan. We are grateful to Dr H. Kimura (Shiga University of Medical Sciences) for his generous gift of anti-serotonin antiserum.</t>
  </si>
  <si>
    <t>Araki, M.; Department of Anatomy, Jichi Medical School, Tochigi, 329-04, Japan</t>
  </si>
  <si>
    <t>DBRRD</t>
  </si>
  <si>
    <t>Dev. Brain Res.</t>
  </si>
  <si>
    <t>2-s2.0-0026516954</t>
  </si>
  <si>
    <t>Sahin L., Wood B.M., Plitnick B., Figueiro M.G.</t>
  </si>
  <si>
    <t>23111748900;50961895300;35071763800;6603467729;</t>
  </si>
  <si>
    <t>Daytime light exposure: Effects on biomarkers, measures of alertness, and performance</t>
  </si>
  <si>
    <t>10.1016/j.bbr.2014.08.017</t>
  </si>
  <si>
    <t>https://www.scopus.com/inward/record.uri?eid=2-s2.0-84906751730&amp;doi=10.1016%2fj.bbr.2014.08.017&amp;partnerID=40&amp;md5=c8d3a6208d2073ddd3a8644bb58137db</t>
  </si>
  <si>
    <t>Sahin, L., Lighting Research Center, Rensselaer Polytechnic Institute, 21 Union Street, Troy, NY 12180, United States; Wood, B.M., Lighting Research Center, Rensselaer Polytechnic Institute, 21 Union Street, Troy, NY 12180, United States; Plitnick, B., Lighting Research Center, Rensselaer Polytechnic Institute, 21 Union Street, Troy, NY 12180, United States; Figueiro, M.G., Lighting Research Center, Rensselaer Polytechnic Institute, 21 Union Street, Troy, NY 12180, United States</t>
  </si>
  <si>
    <t>Light can elicit an alerting response in humans, independent from acute melatonin suppression. Recent studies have shown that red light significantly increases daytime and nighttime alertness. The main goal of the present study was to further investigate the effects of daytime light exposure on performance, biomarkers and measures of alertness. It was hypothesized that, compared to remaining in dim light, daytime exposure to narrowband long-wavelength (red) light or polychromatic (2568K) light would induce greater alertness and shorter response times. Thirteen subjects experienced three lighting conditions: dim light (&amp;lt;5lux), red light (λmax=631nm, 213lux, 1.1W/m2), and white light (2568K, 361lux, 1.1W/m2). The presentation order of the lighting conditions was counterbalanced across the participants and each participant saw a different lighting condition each week. Our results demonstrate, for the first time, that red light can increase short-term performance as shown by the significant (p&amp;lt;0.05) reduced response time and higher throughput in performance tests during the daytime. There was a significant decrease (p&amp;lt;0.05) in alpha power and alpha-theta power after exposure to the white light, but this alerting effect did not translate to better performance. Alpha power was significantly reduced after red light exposure in the middle of the afternoon. There was no significant effect of light on cortisol and alpha amylase. The present results suggest that red light can be used to increase daytime performance. © 2014 Elsevier B.V.</t>
  </si>
  <si>
    <t>Alertness; Daytime performance; EEG; Light; Red light; Sleepiness</t>
  </si>
  <si>
    <t>alpha amylase saliva isoenzyme; hydrocortisone; amylase; biological marker; adult; alertness; article; brain region; controlled study; female; human; human experiment; Karolinska Sleepiness Scale; light exposure; light irradiance; male; mental performance; priority journal; rating scale; red light; response time; sleep deprivation; task performance; white light; adolescent; analysis of variance; decision making; electroencephalogram; electroencephalography; light; metabolism; photostimulation; psychomotor performance; radiation response; saliva; Sleep Initiation and Maintenance Disorders; spectroscopy; wakefulness; young adult; Adolescent; Adult; alpha-Amylases; Analysis of Variance; Biological Markers; Brain Waves; Choice Behavior; Electroencephalography; Female; Humans; Hydrocortisone; Light; Male; Photic Stimulation; Psychomotor Performance; Saliva; Sleep Initiation and Maintenance Disorders; Spectrum Analysis; Wakefulness; Young Adult</t>
  </si>
  <si>
    <t>hydrocortisone, 50-23-7; amylase, 9000-90-2, 9000-92-4, 9001-19-8; alpha-Amylases; Biological Markers; Hydrocortisone</t>
  </si>
  <si>
    <t>Office of Naval Research: N00014-11-1-0572</t>
  </si>
  <si>
    <t>The study was sponsored by the Office of Naval Research (award # N00014-11-1-0572 ). The authors would like to acknowledge Mark Rea, PhD, Robert Hamner, Roy Plummer, Rebekah Mullaney, Dennis Guyon, and Sarah Hulse of the Lighting Research Center for their technical and editorial assistance.</t>
  </si>
  <si>
    <t>2-s2.0-84906751730</t>
  </si>
  <si>
    <t>Unknown (within subjects design but tested 3 weeks apart)</t>
  </si>
  <si>
    <t>excluded anyone 'taking prescription medication'</t>
  </si>
  <si>
    <t>Montagnese S., Middleton B., Mani A.R., Skene D.J., Morgan M.Y.</t>
  </si>
  <si>
    <t>8778703700;7102750967;7101619634;21035951300;56765086300;</t>
  </si>
  <si>
    <t>On the origin and the consequences of circadian abnormalities in patients with cirrhosis</t>
  </si>
  <si>
    <t>American Journal of Gastroenterology</t>
  </si>
  <si>
    <t>10.1038/ajg.2010.86</t>
  </si>
  <si>
    <t>https://www.scopus.com/inward/record.uri?eid=2-s2.0-77955427290&amp;doi=10.1038%2fajg.2010.86&amp;partnerID=40&amp;md5=19d724d82e9ae5adac1b53713b95675f</t>
  </si>
  <si>
    <t>Department of Medicine, University College London Medical School, University College London, Rowland Hill Street, London NW3 2PF, United Kingdom; Centre for Chronobiology, Faculty of Health and Medical Sciences, University of Surrey, Guildford, United Kingdom; Department of Clinical and Experimental Medicine, University of Padova, Padova, Italy</t>
  </si>
  <si>
    <t>Montagnese, S., Department of Medicine, University College London Medical School, University College London, Rowland Hill Street, London NW3 2PF, United Kingdom, Department of Clinical and Experimental Medicine, University of Padova, Padova, Italy; Middleton, B., Centre for Chronobiology, Faculty of Health and Medical Sciences, University of Surrey, Guildford, United Kingdom; Mani, A.R., Department of Medicine, University College London Medical School, University College London, Rowland Hill Street, London NW3 2PF, United Kingdom; Skene, D.J., Centre for Chronobiology, Faculty of Health and Medical Sciences, University of Surrey, Guildford, United Kingdom; Morgan, M.Y., Department of Medicine, University College London Medical School, University College London, Rowland Hill Street, London NW3 2PF, United Kingdom</t>
  </si>
  <si>
    <t>Objectives: Plasma melatonin profile abnormalities have been described in patients with cirrhosis and generally attributed to impaired hepatic melatonin metabolism. The possibility that they might reflect circadian clock dysfunction has not been explored. In addition, the relationship between plasma melatonin profiles and the sleep disturbances observed in these patients remains unclear. The aims of this study were: (i) to evaluate circadian clock function and hepatic melatonin metabolism in cirrhotic patients, and (ii) to study the relationship between plasma melatonin profiles and sleep-wake behavior. Methods: The study population comprised 20 patients with cirrhosis (mean (range) age, 59 (39-77) years) and 9 healthy volunteers (60 (38-84) years). Plasma melatonin/cortisol concentrations were measured hourly, for 24 h, in light/posture-controlled conditions. Urinary 6-sulfatoxymelatonin, the main melatonin metabolite, was measured simultaneously to determine clearance. The ability of light to suppress nocturnal melatonin synthesis was assessed. Habitual sleep quality/timing was evaluated using a questionnaire, actigraphy, and sleep diaries. Results: There was evidence of central circadian disruption in patients compared with healthy controls: peak plasma melatonin/cortisol times were delayed (04:48±02:36 vs. 02:48±00:54, P=0.01; 10:18±02:54 vs. 08:54±01:24, P=0.06) and the plasma melatonin response to light was reduced (12%±19% vs. 24%±15%, P=0.09). However, the mean 24 h plasma melatonin clearance did not differ significantly between patients and healthy volunteers (0.22±0.10 vs. 0.280.17 l/kg per h, P=0.36). Finally, although patients showed a degree of misalignment between sleep and circadian timings, there was no association between circadian abnormalities and impaired sleep quality. Conclusions: Plasma melatonin profile abnormalities, predominantly central in origin, are observed in patients with mild to moderately decompensated cirrhosis. However, they are substantially unrelated to the sleep disturbances prevalent in this population. © 2010 by the American College of Gastroenterology.</t>
  </si>
  <si>
    <t>hydrocortisone; melatonin; actimetry; adult; aged; article; blood level; body posture; circadian rhythm; circadian rhythm sleep disorder; clearance; clinical article; controlled study; decompensated liver cirrhosis; disease association; disease severity; female; human; hydrocortisone blood level; liver cirrhosis; male; metabolism; metabolite; plasma; population; prevalence; priority journal; questionnaire; sleep disorder; sleep waking cycle; volunteer; Actigraphy; Adult; Aged; Aged, 80 and over; Case-Control Studies; Circadian Rhythm; Female; Humans; Hydrocortisone; Likelihood Functions; Liver Cirrhosis; Male; Melatonin; Middle Aged; Sleep Disorders; Statistics, Nonparametric</t>
  </si>
  <si>
    <t>Morgan, M. Y.; Department of Medicine, University College London Medical School, University College London, Rowland Hill Street, London NW3 2PF, United Kingdom; email: mymorgan@medsch.ucl.ac.uk</t>
  </si>
  <si>
    <t>AJGAA</t>
  </si>
  <si>
    <t>Am. J. Gastroenterol.</t>
  </si>
  <si>
    <t>2-s2.0-77955427290</t>
  </si>
  <si>
    <t>UK, Italy</t>
  </si>
  <si>
    <t>20 (patients with cirrhosis), 9 (healthy volunteers)</t>
  </si>
  <si>
    <t>8 (patients with cirrhosis), 2 (healthy volunteers)</t>
  </si>
  <si>
    <t>59 (patients with cirrhosis), 60 (healthy volunteers)</t>
  </si>
  <si>
    <t>14 (patients with cirrhosis), 11 (healthy volunteers)</t>
  </si>
  <si>
    <t>39-77 (patients with cirrhosis), 38-84 (healthy volunteers)</t>
  </si>
  <si>
    <t>Studied patients with cirrhosis vs healthy controls</t>
  </si>
  <si>
    <t>Weak relationships between suppression of melatonin and suppression of sleepiness/fatigue in response to light exposure</t>
  </si>
  <si>
    <t>10.1111/j.1365-2869.2005.00452.x</t>
  </si>
  <si>
    <t>https://www.scopus.com/inward/record.uri?eid=2-s2.0-24744432275&amp;doi=10.1111%2fj.1365-2869.2005.00452.x&amp;partnerID=40&amp;md5=5043ff50f8938653e76ed45e5000d004</t>
  </si>
  <si>
    <t>Department of Chronobiology, University of Groningen, Groningen, Netherlands; Department of Chronobiology, University of Groningen, PO Box 14, 9750 AA Haren, Netherlands</t>
  </si>
  <si>
    <t>Rüger, M., Department of Chronobiology, University of Groningen, Groningen, Netherlands, Department of Chronobiology, University of Groningen, PO Box 14, 9750 AA Haren, Netherlands; Gordijn, M.C.M., Department of Chronobiology, University of Groningen, Groningen, Netherlands; Beersma, D.G.M., Department of Chronobiology, University of Groningen, Groningen, Netherlands; De Vries, B., Department of Chronobiology, University of Groningen, Groningen, Netherlands; Daan, S., Department of Chronobiology, University of Groningen, Groningen, Netherlands</t>
  </si>
  <si>
    <t>In this paper we examine the relationship between melatonin suppression and reduction of sleepiness through light by comparing three different data sets. In total 36 subjects participated in three studies and received 4 h of bright light either from midnight till 4:00 hours (experiments A and B) or from noon till 16:00 hours (experiment C). In experiment A (night-time light, partial illumination of the retina, pupil dilated) subjects were exposed to either 100 1x of ocular light on the temporal, 100 1x on the nasal part of the retina, or &lt; 10 1x of dim light on the whole retina. In experiments B (night-time light, whole retina, pupil not dilated) and C (daytime light, whole retina, pupil not dilated) subjects were exposed either to bright (5000 1x) or to dim light (&lt; 10 1x). Subjective sleepiness/fatigue and melatonin concentrations in saliva were assessed hourly in all three experiments. For experiment A, a significant suppression of melatonin due to nasal and temporal illumination of the retina was found, that was not accompanied by a detectable reduction of subjective sleepiness/fatigue. For experiment B we found a suppression of melatonin that was paralleled with a significant reduction in subjective sleepiness, but not in fatigue. During experiment C we found no melatonin suppression but a reduction of subjective sleepiness, but also no effect on fatigue. From these data we conclude that the effects of light on sleepiness/fatigue are not mediated by melatonin and that the influence of endogenous melatonin concentration on sleepiness/fatigue is restricted. © 2005 European Sleep Research Society.</t>
  </si>
  <si>
    <t>Bright light; Melatonin; Night time and daytime exposure; Subjective sleepiness</t>
  </si>
  <si>
    <t>melatonin; article; controlled study; fatigue; female; human; human experiment; illumination; light; light exposure; male; mydriasis; night; normal human; priority journal; retina; saliva analysis; scanning electron microscopy; scoring system; sleep deprivation; somnolence; spectrum; Adult; Circadian Rhythm; Disorders of Excessive Somnolence; Fatigue; Female; Humans; Light; Male; Melatonin; Phototherapy; Pupil; Questionnaires; Radioimmunoassay; Retina; Saliva; Wakefulness</t>
  </si>
  <si>
    <t>Rüger, M.; Department of Chronobiology, University of Groningen, PO Box 14, 9750 AA Haren, Netherlands; email: m.rueger@rug.nl</t>
  </si>
  <si>
    <t>2-s2.0-24744432275</t>
  </si>
  <si>
    <t>Netherlands</t>
  </si>
  <si>
    <t xml:space="preserve">Yes   </t>
  </si>
  <si>
    <t>Female subjects not using oral contraceptives were tested in the luteal phase of their menstrual cycle, whereas female subjects taking oral contraceptives were tested during the phases they took a contraceptive by which a stable hormone concentration ensues</t>
  </si>
  <si>
    <t>Unknown, but oral contraceptive use was recorded</t>
  </si>
  <si>
    <t>Chen H.J., Brainard III G.C., Reiter R.J.</t>
  </si>
  <si>
    <t>7501614549;7003540124;7402574751;</t>
  </si>
  <si>
    <t>Melatonin given in the morning prevents the suppressive action on the reproductive system of melatonin given in late afternoon</t>
  </si>
  <si>
    <t>10.1159/000123063</t>
  </si>
  <si>
    <t>https://www.scopus.com/inward/record.uri?eid=2-s2.0-0018839749&amp;doi=10.1159%2f000123063&amp;partnerID=40&amp;md5=2a7620939106c25cae8b55b681a8c87b</t>
  </si>
  <si>
    <t>Dept. Anat., Univ. Texas Hlth Sci. Cent., San Antonio, Tex. 78284, United States</t>
  </si>
  <si>
    <t>Chen, H.J., Dept. Anat., Univ. Texas Hlth Sci. Cent., San Antonio, Tex. 78284, United States; Brainard III, G.C., Dept. Anat., Univ. Texas Hlth Sci. Cent., San Antonio, Tex. 78284, United States; Reiter, R.J., Dept. Anat., Univ. Texas Hlth Sci. Cent., San Antonio, Tex. 78284, United States</t>
  </si>
  <si>
    <t>Melatonin administered to female hamsters kept under light:dark cycles of 14:10 (in hours) normally suppresses reproductive processes only if the indoleamine is administered later than 6.5 hr after the beginning of the photoperiod. In the present study, the authors investigated the influence of morning (11.00 hr) injections of melatonin on the reproductive inhibitory effects of afternoon (17.00 hr) melatonin injections. Adult female hamsters were exposed to light daily from 06.00 to 20.00 hr. The animals were divided into the following experimental groups: group 1, injected with vehicle at both 11.00 and 17.00 hr; group 2, injected with vehicle at 11.00 hr and 25 μg melatonin at 17.00 hr; group 3, injected with 1 mg melatonin at 11.00 hr and 25 μg melatonin at 17.00 hr; group 4, injected with 1 mg melatonin at 11.00 hr and vehicle at 17.00 hr. Control animals injected with vehicle at both 11.00 and 17.00 hr had normal 4-day estrous cycles throughout the 8 weeks of the experiment. 100% of the animals injected with vehicle in the morning and melatonin in the afternoon became acyclic within 7 weeks. However, if the afternoon injections of melatonin were preceded by morning injections of the indoleamine, the animals continued to exhibit normal estrous cycles. Also, hamsters injected with melatonin at 11.00 hr and vehicle at 15.00 hr had normal estrous cycles throughout the study. At the conclusion of the experiment, the uterine weights and plasma prolactin levels in the animals that received vehicle at 11.00 hr and melatonin at 17.00 hr were depressed compared to those in the vehicle-vehicle injected controls. Again, the morning injections of melatonin prevented the afternoon injections of melatonin from decreasing either the uterine weights or the plasma prolactin levels. It is concluded that the morning injections of melatonin either down-regulated the malatonin receptors or decreased their number and thereby rendered afternoon injections of melatonin incapable of inhibiting reproductive processes.</t>
  </si>
  <si>
    <t>luteinizing hormone; melatonin; prolactin; estrus; uterus</t>
  </si>
  <si>
    <t>luteinizing hormone, 39341-83-8, 9002-67-9; melatonin, 73-31-4; prolactin, 12585-34-1, 50647-00-2, 9002-62-4</t>
  </si>
  <si>
    <t>2-s2.0-0018839749</t>
  </si>
  <si>
    <t>Ling Z.-Q., Tian Q., Wang L., Fu Z.-Q., Wang X.-C., Wang Q., Wang J.-Z.</t>
  </si>
  <si>
    <t>8685865300;8655807800;36068534900;36833734800;8616266100;56982103200;23006741000;</t>
  </si>
  <si>
    <t>Constant illumination induces Alzheimer-like damages with endoplasmic reticulum involvement and the protection of melatonin</t>
  </si>
  <si>
    <t>Journal of Alzheimer's Disease</t>
  </si>
  <si>
    <t>10.3233/JAD-2009-0949</t>
  </si>
  <si>
    <t>https://www.scopus.com/inward/record.uri?eid=2-s2.0-60349129257&amp;doi=10.3233%2fJAD-2009-0949&amp;partnerID=40&amp;md5=6c86f8c382db2cdf449633a8f4885299</t>
  </si>
  <si>
    <t>Department of Pathology and Pathophysiology, Tongji Medical College, Huazhong University of Science and Technology, Wuhan, China; College of Pharmacy, Chengdu University of Traditional Chinese Medicine, Chengdu, China; Department of Pathophysiology, Tongji Medical College, Huazhong University of Science and Technology, Wuhan 430030, China</t>
  </si>
  <si>
    <t>Ling, Z.-Q., Department of Pathology and Pathophysiology, Tongji Medical College, Huazhong University of Science and Technology, Wuhan, China, College of Pharmacy, Chengdu University of Traditional Chinese Medicine, Chengdu, China; Tian, Q., Department of Pathology and Pathophysiology, Tongji Medical College, Huazhong University of Science and Technology, Wuhan, China, Department of Pathophysiology, Tongji Medical College, Huazhong University of Science and Technology, Wuhan 430030, China; Wang, L., Department of Pathology and Pathophysiology, Tongji Medical College, Huazhong University of Science and Technology, Wuhan, China; Fu, Z.-Q., Department of Pathology and Pathophysiology, Tongji Medical College, Huazhong University of Science and Technology, Wuhan, China; Wang, X.-C., Department of Pathology and Pathophysiology, Tongji Medical College, Huazhong University of Science and Technology, Wuhan, China; Wang, Q., Department of Pathology and Pathophysiology, Tongji Medical College, Huazhong University of Science and Technology, Wuhan, China; Wang, J.-Z., Department of Pathology and Pathophysiology, Tongji Medical College, Huazhong University of Science and Technology, Wuhan, China, Department of Pathophysiology, Tongji Medical College, Huazhong University of Science and Technology, Wuhan 430030, China</t>
  </si>
  <si>
    <t>Most patients with Alzheimer's disease (AD) present decreased levels of melatonin, a day-night rhythm-related hormone. To investigate the role of melatonin deficiency in AD, we used constant illumination to interrupt melatonin metabolism and measured some of the AD-like alterations in rats. Concomitant with decreased serum melatonin, the rats developed spatial memory deficits, tau hyperphosphorylation at multiple sites, activation of glycogen synthase kinase-3 and protein kinase A, as well as suppression of protein phosphatase-1. Prominent oxidative damage and organelle lesions, demonstrated by increased expression of endoplasmic reticulum (ER) stress-related proteins including BiP/GRP78 and CHOP/GADD153, decreased number of rough ER and free ribosome, thinner synapses, and increased superoxide dismutase and monoamine oxidase were also observed in the light exposed rats. Simultaneous supplement of melatonin partially arrested the behavioral and molecular impairments. It is suggested that melatonin deficiency may be an upstream effector responsible for the AD-like behavioral and molecular pathologies with ER stress-involved mechanisms. © 2009 - IOS Press and the authors. All rights reserved.</t>
  </si>
  <si>
    <t>Alzheimer's disease; Endoplasmic reticulum stress; Light illumination; Melatonin; Tau</t>
  </si>
  <si>
    <t>amine oxidase (flavin containing); cyclic AMP dependent protein kinase; glucose regulated protein 78; glycogen synthase kinase 3; growth arrest and DNA damage inducible protein 153; melatonin; phosphoprotein phosphatase 1; superoxide dismutase; tau protein; Alzheimer disease; amnesia; animal experiment; animal tissue; article; cell organelle; controlled study; endoplasmic reticulum; endoplasmic reticulum stress; enzyme activation; enzyme repression; hormone blood level; hormone metabolism; illumination; male; nonhuman; oxidative stress; priority journal; protein expression; protein phosphorylation; rat; ribosome; rough endoplasmic reticulum; spatial memory; synapse; Wistar rat</t>
  </si>
  <si>
    <t>amine oxidase (flavin containing), 37255-42-8, 9001-66-5, 9059-11-4; cyclic AMP dependent protein kinase; melatonin, 73-31-4; superoxide dismutase, 37294-21-6, 9016-01-7, 9054-89-1</t>
  </si>
  <si>
    <t>Tian, Q.; Department of Pathophysiology, Tongji Medical College, Huazhong University of Science and Technology, Wuhan 430030, China; email: tts0001@yahoo.cn</t>
  </si>
  <si>
    <t>IOS Press</t>
  </si>
  <si>
    <t>JADIF</t>
  </si>
  <si>
    <t>J. Alzheimer's Dis.</t>
  </si>
  <si>
    <t>2-s2.0-60349129257</t>
  </si>
  <si>
    <t>Luboshitzky R., Lavi S., Thuma I., Lavie P.</t>
  </si>
  <si>
    <t>7007123866;9632725200;16691147400;7102847613;</t>
  </si>
  <si>
    <t>Testosterone treatment alters melatonin concentrations in male patients with gonadotropin-releasing hormone deficiency</t>
  </si>
  <si>
    <t>10.1210/jc.81.2.770</t>
  </si>
  <si>
    <t>https://www.scopus.com/inward/record.uri?eid=2-s2.0-0030056297&amp;doi=10.1210%2fjc.81.2.770&amp;partnerID=40&amp;md5=d2af769b0d3d8d0849084f64c84343db</t>
  </si>
  <si>
    <t>Endocrine Institute, Central Emek Hospital, Afula, Israel; Sleep Research Center, Technion, Haifa, Israel; Faculty of Medicine, Technion, Israel Institute of Technology, Haifa, Israel; Endocrine Institute, Central Emek Hospital, Afula 18101, Israel</t>
  </si>
  <si>
    <t>Luboshitzky, R., Endocrine Institute, Central Emek Hospital, Afula, Israel, Faculty of Medicine, Technion, Israel Institute of Technology, Haifa, Israel, Endocrine Institute, Central Emek Hospital, Afula 18101, Israel; Lavi, S., Sleep Research Center, Technion, Haifa, Israel; Thuma, I., Endocrine Institute, Central Emek Hospital, Afula, Israel; Lavie, P., Sleep Research Center, Technion, Haifa, Israel, Faculty of Medicine, Technion, Israel Institute of Technology, Haifa, Israel</t>
  </si>
  <si>
    <t>Recently, we demonstrated that melatonin secretion is increased in untreated male patients with GnRH deficiency. As testosterone (T) ca n be aromatized to estradiol (E2), and both T and E2 increase during T enanthate treatment, we were interested in determining whether T treatment (when T and E2 levels were well matched with pubertal control values) has an effect on melatonin levels in these patients. We measured nocturnal serum melatonin levels during the administration of 250 mg testosterone enantale/month for 4 months in 12 male patients with idiopathic hypogonadotropic hypogonadism (IGD; n 6) and delayed puberty (DP; n = 6). Serum samples for melatonin and LH determinations were obtained every 15 min from 1900-0700 h in a controlled light-dark environment. The results of melatonin profiles were compared with the pretreatment values in each group and with values obtained in six normal pubertal male controls. After 4 months of testosterone treatment, all patients attained normal serum testosterone (19.5 ± 3.7 in IGD vs. 20.8 ± 4.1 nmol/L in DP) and E2 levels (83 ± 12 in IGD vs. 84 ± 9 pmol/L in DP). Serum LH levels were suppressed in all patients during T treatment (0.12 ± 0.1 in IGD vs. 0.12 ± 0.2 IU/L in DP). Before T treatment, patient melatonin levels were greater than those in age-matched pubertal controls. Melatonin levels were equal in patients and controls when T and E2 levels were well matched. Mean (± SD) dark-time melatonin levels decreased from 286 ± 23 to 157 ± 36 pmol/L in IGD and from 217 ± 32 to 133 ± 47 pmol/L in DP (vs. 183 ± 64 pmol/L in controls). The integrated melatonin values decreased to normal (from 184 ± 16 to 102 ± 21 in IGD and from 142 ± 19 to 90 ± 26 pmol/min · L x 103 in DP vs. 119 ± 61 pmol/min · L x 103 in controls). The intraindividual variations in melatonin levels ranged from 7.2-14.5%. These data indicate that male patients with GnRH deficiency have increased nocturnal melatonin secretion. V treatment decreased melatonin secretion to normal levels. The results suggest that in GnRH-deficient male patients, sex steroids, rather than LH, modulate pineal melatonin in a reverse fashion.</t>
  </si>
  <si>
    <t>gonadorelin; luteinizing hormone; melatonin; melatonin receptor; testosterone; adolescent; adult; article; clinical article; controlled study; hormone deficiency; hormone substitution; human; luteinizing hormone blood level; luteinizing hormone release; male; priority journal; testosterone blood level; Adolescent; Adult; Estradiol; Follicle Stimulating Hormone; Gonadotropin-Releasing Hormone; Humans; Hypogonadism; Luteinizing Hormone; Male; Melatonin; Prolactin; Puberty, Delayed; Testosterone</t>
  </si>
  <si>
    <t>Estradiol, 50-28-2; Follicle Stimulating Hormone, 9002-68-0; Gonadotropin-Releasing Hormone, 33515-09-2; Luteinizing Hormone, 9002-67-9; Melatonin, 73-31-4; Prolactin, 9002-62-4; Testosterone, 58-22-0</t>
  </si>
  <si>
    <t>Luboshitzky, R.; Endocrine Institute, Central Emek Hospital, Afula 18101, Israel</t>
  </si>
  <si>
    <t>2-s2.0-0030056297</t>
  </si>
  <si>
    <t>T (effects of medication)</t>
  </si>
  <si>
    <t>Costa G., Ghirlanda G., Minors D.S., Waterhouse J.M.</t>
  </si>
  <si>
    <t>36771797000;35465289800;56249491600;7102956346;</t>
  </si>
  <si>
    <t>Effect of bright light on tolerance to night work</t>
  </si>
  <si>
    <t>10.5271/sjweh.1453</t>
  </si>
  <si>
    <t>https://www.scopus.com/inward/record.uri?eid=2-s2.0-0027722249&amp;doi=10.5271%2fsjweh.1453&amp;partnerID=40&amp;md5=f376c1ed81e97e5f8dc162d8fb39483e</t>
  </si>
  <si>
    <t>Istituto di Medicina del Lavoro, Universita di Verona, Ospedale Policlinico, I-37134 Verona, Italy</t>
  </si>
  <si>
    <t>Costa, G., Istituto di Medicina del Lavoro, Universita di Verona, Ospedale Policlinico, I-37134 Verona, Italy; Ghirlanda, G., Istituto di Medicina del Lavoro, Universita di Verona, Ospedale Policlinico, I-37134 Verona, Italy; Minors, D.S., Istituto di Medicina del Lavoro, Universita di Verona, Ospedale Policlinico, I-37134 Verona, Italy; Waterhouse, J.M., Istituto di Medicina del Lavoro, Universita di Verona, Ospedale Policlinico, I-37134 Verona, Italy</t>
  </si>
  <si>
    <t>Fifteen young (mean age 23.4 years) female nurses engaged in a resuscitation unit and working on a fast rotating shift schedule comprising two consecutive night shifts were exposed to short periods (4 x 20 min) of bright light (2350 lx) during their night duty to test a possible positive effect on their tolerance to night work. Two nights with normal lighting (20-380 lx) and two nights with bright light were compared. The following positive effects of bright light upon psychophysical conditions and performance efficiency were noted: in particular, signs of better physical fitness; less tiredness and sleepiness; a more balanced sleep pattern; and higher performance efficiency (letter cancellation test). This result could not be attributed to shifts of the internal clock although the exact cause remains to be determined. In fact, hormonal excretion and body temperature did not show any effect from bright light. In additional melatonin excretion was not suppressed appreciably by the bright light used.</t>
  </si>
  <si>
    <t>Catecolamines; Cortisol; Masking; Melatonin; Nurses; Oral temperature; Performance; Purification; Shift work</t>
  </si>
  <si>
    <t>hormone; melatonin; adult; article; body temperature; circadian rhythm; fatigue; female; fitness; hormone action; hormone urine level; human; illumination; job performance; light exposure; night work; normal human; nurse; performance; priority journal; psychophysiology; sleep pattern; somnolence</t>
  </si>
  <si>
    <t>Costa, G.; Istituto di Medicina del Lavoro, Universita di Verona, Ospedale Policlinico, I-37134 Verona, Italy</t>
  </si>
  <si>
    <t>Nordic Association of Occupational Safety and Health</t>
  </si>
  <si>
    <t>SCAND. J. WORK ENVIRON. HEALTH</t>
  </si>
  <si>
    <t>2-s2.0-0027722249</t>
  </si>
  <si>
    <t>Italy</t>
  </si>
  <si>
    <t>Unknown (within subjects design, but over 3 month period)</t>
  </si>
  <si>
    <t>Only studied women. Accessed pdf online.</t>
  </si>
  <si>
    <t>Constant light suppresses sleep and circadian rhythms in pigeons without consequent sleep rebound in darkness</t>
  </si>
  <si>
    <t>4 36-4</t>
  </si>
  <si>
    <t>R945</t>
  </si>
  <si>
    <t>R952</t>
  </si>
  <si>
    <t>https://www.scopus.com/inward/record.uri?eid=2-s2.0-0027984579&amp;partnerID=40&amp;md5=ee527c33ffe8cad41297bdfbf692cf76</t>
  </si>
  <si>
    <t>Sinsheimer Laboratories, Dept. of Biology, Univ. of California, Santa Cruz, CA 95064, United States</t>
  </si>
  <si>
    <t>Berger, R.J., Sinsheimer Laboratories, Dept. of Biology, Univ. of California, Santa Cruz, CA 95064, United States; Phillips, N.H., Sinsheimer Laboratories, Dept. of Biology, Univ. of California, Santa Cruz, CA 95064, United States</t>
  </si>
  <si>
    <t>Sleep patterns and circadian rhythms of body temperature, activity, body weight, and electroencephalographic (EEG) power spectra of pigeons were compared among three photic conditions: a 12:12-h light-dark cycle (LD), followed successively by constant bright (LL) and dim light (DD) periods. LL suppressed non-rapid-eye-movement and rapid eye movement sleep and circadian rhythms of the measured variables without producing increased drowsiness or other physiological or behavioral changes. Sleep patterns after LL-DD transitions also showed no evidence of prior sleep deprivation during LL. Sleep latency after LL-DD transitions was 93 min longer than after L-D transitions in LD. Total sleep and EEG slow wave activity during the first 24 h in DD did not differ from D in LD. Free-running circadian rhythms subsequently reappeared in DD after LL.</t>
  </si>
  <si>
    <t>body temperature; melatonin; sleep homeostasis</t>
  </si>
  <si>
    <t>melatonin; animal experiment; article; body temperature; circadian rhythm; darkness; drowsiness; electroencephalogram; light; light dark cycle; male; nonhuman; pigeon; priority journal; rem sleep; sleep; sleep deprivation; task performance; Animal; Body Temperature; Circadian Rhythm; Darkness; Electrophysiology; Homeostasis; Light; Male; Pigeons; Sleep; Sleep Stages; Sleep, REM; Support, U.S. Gov't, P.H.S.; Time; Wakefulness</t>
  </si>
  <si>
    <t>Berger, R.J.; Sinsheimer Laboratories, Dept. of Biology, Univ. of California, Santa Cruz, CA 95064, United States</t>
  </si>
  <si>
    <t>2-s2.0-0027984579</t>
  </si>
  <si>
    <t>Beldhuis H.J.A., Dittami J.P., Gwinner E.</t>
  </si>
  <si>
    <t>56781364700;7003330896;7004498981;</t>
  </si>
  <si>
    <t>Melatonin and the circadian rhythms of feeding and perch-hopping in the European starling, Sturnus vulgaris</t>
  </si>
  <si>
    <t>10.1007/BF00612712</t>
  </si>
  <si>
    <t>https://www.scopus.com/inward/record.uri?eid=2-s2.0-0024208326&amp;doi=10.1007%2fBF00612712&amp;partnerID=40&amp;md5=0d91988b1d3dc69b5d57c60f95047489</t>
  </si>
  <si>
    <t>Max-Planck-Institut für Verhaltensphysiologie, Vogelwarte, Andechs, D-8138, Germany</t>
  </si>
  <si>
    <t>Beldhuis, H.J.A., Max-Planck-Institut für Verhaltensphysiologie, Vogelwarte, Andechs, D-8138, Germany; Dittami, J.P., Max-Planck-Institut für Verhaltensphysiologie, Vogelwarte, Andechs, D-8138, Germany; Gwinner, E., Max-Planck-Institut für Verhaltensphysiologie, Vogelwarte, Andechs, D-8138, Germany</t>
  </si>
  <si>
    <t>The role of melatonin plasma titers in the control of free-running circadian rhythms was investigated in European starlings, Sturnus vulgaris, held in continuous dim light. Simultaneous recordings of plasma melatonin, perch-hopping and feeding activity revealed synchronous circadian variations in all three functions with high melatonin titers during resting and low titers during activity periods. Implanting birds with melatonin silastic capsules resulted in a 100-fold increase in plasma concentrations and an abolition of the endogenous melatonin rhythm. Feeding rhythms persisted during this treatment, although the activity time (α) was lengthened and the circadian period (τ) shortened. Similar changes were found in perchhopping activity, but in some birds, this activity was more or less suppressed. These data demonstrate that although melatonin plasma titers freerun synchronously with other circadian parameters, fluctuations in peripheral melatonin are not essential for the expression of circadian activity. © 1988 Springer-Verlag.</t>
  </si>
  <si>
    <t>melatonin; animal experiment; bird; circadian rhythm; controlled study; feeding behavior; locomotion; male; nonhuman; psychological aspect; starling</t>
  </si>
  <si>
    <t>sigma</t>
  </si>
  <si>
    <t>Beldhuis, H.J.A.; Max-Planck-Institut für Verhaltensphysiologie, Vogelwarte, Andechs, D-8138, Germany</t>
  </si>
  <si>
    <t>2-s2.0-0024208326</t>
  </si>
  <si>
    <t>Boyce P., Kennaway D.J.</t>
  </si>
  <si>
    <t>7103152342;7005386876;</t>
  </si>
  <si>
    <t>Effects of light on melatonin production</t>
  </si>
  <si>
    <t>10.1016/0006-3223(87)90169-7</t>
  </si>
  <si>
    <t>https://www.scopus.com/inward/record.uri?eid=2-s2.0-0023101853&amp;doi=10.1016%2f0006-3223%2887%2990169-7&amp;partnerID=40&amp;md5=cd49b7a8d99722c914fefd1ce27a4fbf</t>
  </si>
  <si>
    <t>From the School of Psychiatry, University of New South Wales, KensingtonAustralia; the Mood Disorders Unit, Prince Henry Hospital, Little BayAustralia; Department of Obstetrics and Gynecology, University of Adelaide, Adelaide, Australia</t>
  </si>
  <si>
    <t>Boyce, P., From the School of Psychiatry, University of New South Wales, KensingtonAustralia, the Mood Disorders Unit, Prince Henry Hospital, Little BayAustralia; Kennaway, D.J., Department of Obstetrics and Gynecology, University of Adelaide, Adelaide, Australia</t>
  </si>
  <si>
    <t>A study was carried out to determine the intensity of light necessary to suppress melatonin. Ten normal subjects were exposed to four light intensities of 1000, 1500, 2000, and 2500 lux for 2 hr on different occasions, and melatonin levels were measured during exposure. All light intensities suppressed melatonin significantly, but none to daytime levels, with 2500 lux appearing to be the most "potent.". © 1987.</t>
  </si>
  <si>
    <t>radioisotope; adult; central nervous system; circadian rhythm; endocrine system; human; human experiment; light exposure; melatonin blood level; pineal body; priority journal; Adult; Circadian Rhythm; Female; Human; Light; Male; Melatonin; Support, Non-U.S. Gov't</t>
  </si>
  <si>
    <t>Prom the School of Psychiatry, University of New Sooth Wales, Kensington (P.B.), the Mood Disordem Unit, Prince ~cnry Hospital, Little Bay (P.B.), and the Department of Obstetrics and Gynecology, University of Adelaide, Adelaide (D.I.K.), AUStii. Address reprint quests to Dr. Philip Boyce, School of Psychiatry, University of New Sooth Wales, P.O. Box 1, Kensington, N.S.W. 2033, Australia. Funded by a grant from the Sydney County Council. Received June 2, 1986; revised August 25, 1986.</t>
  </si>
  <si>
    <t>Boyce, P.</t>
  </si>
  <si>
    <t>2-s2.0-0023101853</t>
  </si>
  <si>
    <t>Unknown (within subjects design, but over 20 day period)</t>
  </si>
  <si>
    <t>7.4 (SD)</t>
  </si>
  <si>
    <t>Hätönen T., Alila-Johansson A., Mustanoja S., Laakso M.-L.</t>
  </si>
  <si>
    <t>6602156841;6602661116;6603141219;7202693190;</t>
  </si>
  <si>
    <t>Suppression of melatonin by 2000-lux light in humans with closed eyelids</t>
  </si>
  <si>
    <t>10.1016/S0006-3223(98)00357-6</t>
  </si>
  <si>
    <t>https://www.scopus.com/inward/record.uri?eid=2-s2.0-0344563416&amp;doi=10.1016%2fS0006-3223%2898%2900357-6&amp;partnerID=40&amp;md5=6b2d8c6226ab88f7c3dac158d6208695</t>
  </si>
  <si>
    <t>Institute of Biomedicine, Dept. of Physiol., Univ. of Helsinki, Helsinki, Finland</t>
  </si>
  <si>
    <t>Hätönen, T., Institute of Biomedicine, Dept. of Physiol., Univ. of Helsinki, Helsinki, Finland; Alila-Johansson, A., Institute of Biomedicine, Dept. of Physiol., Univ. of Helsinki, Helsinki, Finland; Mustanoja, S., Institute of Biomedicine, Dept. of Physiol., Univ. of Helsinki, Helsinki, Finland; Laakso, M.-L., Institute of Biomedicine, Dept. of Physiol., Univ. of Helsinki, Helsinki, Finland</t>
  </si>
  <si>
    <t>Background: In order to clarify the role of light in regulating body functions in sleeping humans, we studied whether the light-sensitive pineal hormone melatonin can be suppressed by facial light exposure in subjects with closed eyelids. Methods: Eight healthy volunteers participated in 3 nightly sessions: a dim-light control session (&lt;10 lux) and two light-exposure sessions (2000 lux, 60 min between 2400 and 0200 h). One light exposure occurred with eyes open and the other with eyes closed. Saliva samples were collected at least every hour from 1900 to 0300 h. Melatonin concentrations were measured by radioimmunoassay. Results: Salivary melatonin concentrations decreased only in 2 of the 8 volunteers during light-exposure sessions with eyes closed. On average, light exposure did not decrease the salivary melatonin concentration. Conclusions: Because indoor illuminance is usually much lower than 2000 lux, light is probably ineffective in regulating the neuroendocrine hypothalamic functions in people during their sleep. Nevertheless, the possibility remains that higher illuminances, often used for therapeutic purposes, can inhibit the secretion of melatonin even in sleeping patients.</t>
  </si>
  <si>
    <t>Circadian rhythms; Light therapy; Lighting; Melatonin; Pineal gland</t>
  </si>
  <si>
    <t>melatonin; adult; article; circadian rhythm; controlled study; eyelid closure; female; hormone release; human; human experiment; light exposure; male; normal human; phototherapy; pineal body; priority journal; saliva analysis; Adult; Biological Transport; Circadian Rhythm; Eyelids; Female; Humans; Light; Male; Melatonin; Middle Aged; Pineal Gland; Radioimmunoassay; Saliva; Sleep</t>
  </si>
  <si>
    <t>Taina Hätönen was financially supported by Finnish Sleep Research Society, Helsinki, Finland.</t>
  </si>
  <si>
    <t>Laakso, M.-L.; Institute of Biomedicine, Department of Physiology, University of Helsinki, P.O.B. 9, FIN-00014 Helsinki, Finland</t>
  </si>
  <si>
    <t>2-s2.0-0344563416</t>
  </si>
  <si>
    <t>Unknown (within subjects design, but over 3 week period)</t>
  </si>
  <si>
    <t>20-53</t>
  </si>
  <si>
    <t>Clokie S.J.H., Lau P., Kim H.H., Coon S.L., Klein D.C.</t>
  </si>
  <si>
    <t>6508374874;14819545400;56063078300;7004844201;7402360691;</t>
  </si>
  <si>
    <t>MicroRNAs in the pineal Gland: miR-483 regulates melatonin synthesis by targeting arylalkylamine N-acetyltransferase</t>
  </si>
  <si>
    <t>Journal of Biological Chemistry</t>
  </si>
  <si>
    <t>10.1074/jbc.M112.356733</t>
  </si>
  <si>
    <t>https://www.scopus.com/inward/record.uri?eid=2-s2.0-84864115832&amp;doi=10.1074%2fjbc.M112.356733&amp;partnerID=40&amp;md5=94d17d4da1daff9e9d40051ed4192ccc</t>
  </si>
  <si>
    <t>Program in Developmental Endocrinology and Genetics, Eunice Kennedy Shriver NICHD, National Institutes of Health, Bethesda, MD 20892, United States; Center for Human Genetics, Leuven Institute for Neurodegenerative Disorders (LIND), University of Leuven, 3000 Leuven, Belgium</t>
  </si>
  <si>
    <t>Clokie, S.J.H., Program in Developmental Endocrinology and Genetics, Eunice Kennedy Shriver NICHD, National Institutes of Health, Bethesda, MD 20892, United States; Lau, P., Center for Human Genetics, Leuven Institute for Neurodegenerative Disorders (LIND), University of Leuven, 3000 Leuven, Belgium; Kim, H.H., Program in Developmental Endocrinology and Genetics, Eunice Kennedy Shriver NICHD, National Institutes of Health, Bethesda, MD 20892, United States; Coon, S.L., Program in Developmental Endocrinology and Genetics, Eunice Kennedy Shriver NICHD, National Institutes of Health, Bethesda, MD 20892, United States; Klein, D.C., Program in Developmental Endocrinology and Genetics, Eunice Kennedy Shriver NICHD, National Institutes of Health, Bethesda, MD 20892, United States</t>
  </si>
  <si>
    <t>MicroRNAs (miRNAs) play a broad range of roles in biological regulation. In this study, rat pineal miRNAs were profiled for the first time, and their importance was evaluated by focusing on the main function of the pineal gland, melatonin synthesis. Massively parallel sequencing and related methods revealed them iRNA population is dominated by a small group of miRNAs as follows: ∼75% is accounted for by 15 miRNAs; miR-182 represents 28%. In addition to miR-182, miR-183 and miR-96 are also highly enriched in the pineal gland, a distinctive pattern also found in the retina. This effort also identified previously unrecognized miRNAs and other small noncoding RNAs. Pineal miRNAs do not exhibit a marked night/day difference in abundance with few exceptions (e.g. 2-fold night/day differences in the abundance of miR-96 and miR-182); this contrasts sharply with the dynamic 24-h pattern that characterizes the pineal transcriptome. During development, the abundance of most pineal gland-enriched miRNAs increases; however, there is a marked decrease in at least one, miR-483. miR-483 is a likely regulator of melatonin synthesis, based on the following. It inhibits melatonin synthesis by pinealocytes in culture; it acts via predicted binding sites in the 3′-UTR of arylalkylamine N-acetyltransferase (Aanat) mRNA, the penultimate enzyme in melatonin synthesis,andit exhibits a developmental profile opposite to that of Aanat transcripts. Additionally, a miR-483 targeted antagonist increased melatonin synthesis in neonatal pinealocytes. These observations support the hypothesis that miR-483 suppresses Aanat mRNA levels during development and that the developmental decrease in miR-483 abundance promotes melatonin synthesis.</t>
  </si>
  <si>
    <t>Massively parallel sequencing; MicroRNAs; MRNA level; N-acetyltransferases; Non-coding RNAs; Pineal gland; Transcriptomes; Nucleic acids; Hormones; aralkylamine acetyltransferase; melatonin; messenger RNA; microRNA; microRNA 182; miR 183; miR 483; miR 96; small untranslated RNA; transcriptome; unclassified drug; 3' untranslated region; animal tissue; article; controlled study; drug binding site; drug targeting; enzyme inhibition; female; human; human cell; light dark cycle; newborn; nonhuman; pineal body; pinealocyte; priority journal; protein synthesis inhibition; rat; retina; RNA sequence; transcription regulation; 3' Untranslated Regions; Animals; Arylalkylamine N-Acetyltransferase; Cells, Cultured; HEK293 Cells; Humans; Melatonin; MicroRNAs; Organ Specificity; Pineal Gland; Rats; Rats, Sprague-Dawley; Rattus</t>
  </si>
  <si>
    <t>aralkylamine acetyltransferase, 92941-56-5; melatonin, 73-31-4; 3' Untranslated Regions; Aanat protein, rat, 2.3.1.87; Arylalkylamine N-Acetyltransferase, 2.3.1.87; Melatonin, 73-31-4; MicroRNAs</t>
  </si>
  <si>
    <t>Klein, D.C.; National Institutes of Health, Bldg. 49, Bethesda, MD 20892, United States; email: kleind@mail.nih.gov</t>
  </si>
  <si>
    <t>JBCHA</t>
  </si>
  <si>
    <t>J. Biol. Chem.</t>
  </si>
  <si>
    <t>2-s2.0-84864115832</t>
  </si>
  <si>
    <t>Acute and phase-shifting effects of ocular and extraocular light in human circadian physiology</t>
  </si>
  <si>
    <t>10.1177/0748730403256650</t>
  </si>
  <si>
    <t>https://www.scopus.com/inward/record.uri?eid=2-s2.0-0141453185&amp;doi=10.1177%2f0748730403256650&amp;partnerID=40&amp;md5=7f6734aa76e228e2325a21f6a79e3796</t>
  </si>
  <si>
    <t>Department of Animal Behavior, University of Groningen, Haren, Netherlands; Department of Animal Behavior, University of Groningen, P.O. Box 14, 9750 AA Haren, Netherlands</t>
  </si>
  <si>
    <t>Rüger, M., Department of Animal Behavior, University of Groningen, Haren, Netherlands, Department of Animal Behavior, University of Groningen, P.O. Box 14, 9750 AA Haren, Netherlands; Gordijn, M.C.M., Department of Animal Behavior, University of Groningen, Haren, Netherlands; Beersma, D.G.M., Department of Animal Behavior, University of Groningen, Haren, Netherlands; De Vries, B., Department of Animal Behavior, University of Groningen, Haren, Netherlands; Daan, S., Department of Animal Behavior, University of Groningen, Haren, Netherlands</t>
  </si>
  <si>
    <t>Light can influence physiology and performance of humans in two distinct ways. It can acutely change the level of physiological and behavioral parameters, and it can induce a phase shift in the circadian oscillators underlying variations in these levels. Until recently, both effects were thought to require retinal light perception. This view was challenged by Campbell and Murphy, who showed significant phase shifts in core body temperature and melatonin using an extraocular stimulus. Their study employed popliteal skin illumination and exclusively considered phase-shifting effects. In this paper, the authors explore both acute effects and phase-shifting effects of ocular as well as extraocular light. Twelve healthy males participated in a within-subject design and received all of three light conditions-(1) dim ocular light/no light to the knee, (2) dim ocular light/bright extraocular light to the knee, and (3) bright ocular light/no light to the knee-on separate nights in random order. The protocol consisted of an adaptation night followed by a 26-h period of sustained wakefulness, during which a 4-h light pulse was presented at a time when maximal phase delays were expected. The authors found neither immediate nor phase-shifting effects of extraocular light exposure on melatonin, core body temperature (CBT), or sleepiness. Ocular bright-light exposure reduced the nocturnal circadian drop in CBT, suppressed melatonin, and reduced sleepiness significantly. In addition, the 4-h ocular light pulse delayed the CBT rhythm by -55 min compared to the drift of the CBT rhythm in dim light. The melatonin rhythm shifted by -113 min, which differed significantly from the drift in the melatonin rhythm in the dim-light condition (-26 min). The failure to find immediate or phase-shifting effects in response to extraocular light in a within-subjects design in which effects of ocular bright light are confirmed strengthens the doubts raised by other labs of the impact of extraocular light on the human circadian system.</t>
  </si>
  <si>
    <t>Acute effects; Circadian rhythms; Core body temperature; Extraocular light; Human; Melatonin; Phase-shifting effects; Sleepiness</t>
  </si>
  <si>
    <t>melatonin; adaptation; adult; animal behavior; article; body temperature; circadian rhythm; hormonal regulation; human; human experiment; light dark cycle; male; normal human; oscillation; signal processing; sleep waking cycle; somnolence; time series analysis; visual stimulation; wakefulness; Adolescent; Adult; Biological Clocks; Body Temperature; Circadian Rhythm; Humans; Light; Male; Melatonin; Questionnaires; Random Allocation; Retina; Sleep; Social Isolation; Task Performance and Analysis; Visual Perception; Animalia</t>
  </si>
  <si>
    <t>Rüger, M.; Department of Animal Behavior, University of Groningen, P.O. Box 14, 9750 AA Haren, Netherlands; email: m.ruger@biol.rug.nl</t>
  </si>
  <si>
    <t>2-s2.0-0141453185</t>
  </si>
  <si>
    <t>1.9 (SD)</t>
  </si>
  <si>
    <t>Dumont M., Lanctt V., Cadieux-Viau R., Paquet J.</t>
  </si>
  <si>
    <t>55664792400;54974164900;54974165200;7007173526;</t>
  </si>
  <si>
    <t>Melatonin production and light exposure of rotating night workers</t>
  </si>
  <si>
    <t>10.3109/07420528.2011.647177</t>
  </si>
  <si>
    <t>https://www.scopus.com/inward/record.uri?eid=2-s2.0-84856863665&amp;doi=10.3109%2f07420528.2011.647177&amp;partnerID=40&amp;md5=93b31b9dc3bd4eea810e3e0b6eba433b</t>
  </si>
  <si>
    <t>Chronobiology Laboratory, Center for Advanced Research in Sleep Medicine, Sacre-Coeur Hospital of Montreal, 5400 Gouin Blvd West, Montreal, QC H4J 1C5, Canada; Department of Psychiatry, University of Montreal, Montreal, QC, Canada</t>
  </si>
  <si>
    <t>Dumont, M., Chronobiology Laboratory, Center for Advanced Research in Sleep Medicine, Sacre-Coeur Hospital of Montreal, 5400 Gouin Blvd West, Montreal, QC H4J 1C5, Canada, Department of Psychiatry, University of Montreal, Montreal, QC, Canada; Lanctt, V., Chronobiology Laboratory, Center for Advanced Research in Sleep Medicine, Sacre-Coeur Hospital of Montreal, 5400 Gouin Blvd West, Montreal, QC H4J 1C5, Canada; Cadieux-Viau, R., Chronobiology Laboratory, Center for Advanced Research in Sleep Medicine, Sacre-Coeur Hospital of Montreal, 5400 Gouin Blvd West, Montreal, QC H4J 1C5, Canada; Paquet, J., Chronobiology Laboratory, Center for Advanced Research in Sleep Medicine, Sacre-Coeur Hospital of Montreal, 5400 Gouin Blvd West, Montreal, QC H4J 1C5, Canada</t>
  </si>
  <si>
    <t>Decreased melatonin production, due to acute suppression of pineal melatonin secretion by light exposure during night work, has been suggested to underlie higher cancer risks associated with prolonged experience of night work. However, the association between light exposure and melatonin production has never been measured in the field. In this study, 24-h melatonin production and ambulatory light exposure were assessed during both night-shift and day/evening-shift periods in 13 full-time rotating shiftworkers. Melatonin production was estimated with the excretion of urinary 6-sulfatoxymelatonin (aMT6s), and light exposure was measured with an ambulatory photometer. There was no difference in total 24-h aMT6s excretion between the two work periods. The night-shift period was characterized by a desynchrony between melatonin and sleep-wake rhythms, as shown by higher melatonin production during work and lower melatonin production during sleep when working night shifts than when working day/evening shifts. Light exposure during night work showed no correlation with aMT6s excreted during the night of work (p&gt;.5), or with the difference in 24-h aMT6s excretion between the two work periods (p &gt;.1). However, light exposure during night work was negatively correlated with total 24-h aMT6s excretion over the entire night-shift period (p&lt;.01). In conclusion, there was no evidence of direct melatonin suppression during night work in this population. However, higher levels of light exposure during night work may have decreased total melatonin production, possibly by initiating re-entrainment and causing internal desynchrony. This interpretation is consistent with the proposition that circadian disruption, of which decreased melatonin production is only one of the adverse consequences, could be the mediator between night shiftwork and cancer risks. © 2012 Informa Healthcare USA, Inc.</t>
  </si>
  <si>
    <t>6-Sulfatoxymelatonin; Cancer; Circadian disruption; Light exposure; Light-at-night; Melatonin suppression; Night shiftwork</t>
  </si>
  <si>
    <t>6 hydroxymelatonin o sulfate; 6-sulfatoxymelatonin; drug derivative; melatonin; adult; animal; article; biosynthesis; circadian rhythm; human; light; neoplasm; photoperiodicity; physiology; risk factor; sleep; urine; work; work schedule; Adult; Animals; Circadian Rhythm; Humans; Light; Melatonin; Neoplasms; Photoperiod; Risk Factors; Sleep; Work; Work Schedule Tolerance</t>
  </si>
  <si>
    <t>Natural Sciences and Engineering Research Council of Canada</t>
  </si>
  <si>
    <t>The authors are grateful to all participants. We thank Zoé Morin for her contribution to data acquisition and Stéphanye Nault for the biochemical assays. The study was supported by a Discovery Research Grant from NSERC (MD) and by the NSERC Undergraduate Student Research Awards Program (V.L. and R.C.V.).</t>
  </si>
  <si>
    <t>Dumont, M.; Chronobiology Laboratory, Center for Advanced Research in Sleep Medicine, Sacre-Coeur Hospital of Montreal, 5400 Gouin Blvd West, Montreal, QC H4J 1C5, Canada; email: marie.dumont@umontreal.ca</t>
  </si>
  <si>
    <t>2-s2.0-84856863665</t>
  </si>
  <si>
    <t>Unknown (within subjects design, but comparing two study sessions at unspecified time apart)</t>
  </si>
  <si>
    <t>9.2 (SD)</t>
  </si>
  <si>
    <t>23-50</t>
  </si>
  <si>
    <t>Budnick L.D., Lerman S.E., Nicolich M.J.</t>
  </si>
  <si>
    <t>6701752346;7102273357;7003575714;</t>
  </si>
  <si>
    <t>An evaluation of scheduled bright light and darkness on rotating shiftworkers: Trial and limitations</t>
  </si>
  <si>
    <t>American Journal of Industrial Medicine</t>
  </si>
  <si>
    <t>10.1002/ajim.4700270602</t>
  </si>
  <si>
    <t>https://www.scopus.com/inward/record.uri?eid=2-s2.0-0029050380&amp;doi=10.1002%2fajim.4700270602&amp;partnerID=40&amp;md5=82301e5e33ce9d0cd73db0f203e6ead3</t>
  </si>
  <si>
    <t>University of Medicine and Dentistry of New Jersey, New Jersey Medical School, Newark, New Jersey, United States; Exxon Biomedical Sciences, East Millstone, New Jersey, United States; Medicine and Environmental Health Department, Exxon Chemical Company, Baytown, Texas, United States</t>
  </si>
  <si>
    <t>Budnick, L.D., University of Medicine and Dentistry of New Jersey, New Jersey Medical School, Newark, New Jersey, United States, Exxon Biomedical Sciences, East Millstone, New Jersey, United States; Lerman, S.E., Exxon Biomedical Sciences, East Millstone, New Jersey, United States; Nicolich, M.J., Medicine and Environmental Health Department, Exxon Chemical Company, Baytown, Texas, United States</t>
  </si>
  <si>
    <t>The effectiveness of a program of scheduled bright light and dark to alter the circadian pacemakers of rotating shiftworkers was evaluated. Thirteen industrial workers were exposed to scheduled bright light of 6,000‐12,000 lux on at least half of their 12‐hr night shifts for 3 months, as well as ambient light of 1,200‐1,500 lux. All 10 workers evaluated with urinary melatonin levels had morning melatonin suppression on the night shift, and 50% had a statistically significant circadian change. Although a few significant changes were noted concerning reported sleep and alertness, most findings concerning self‐perceived alertness and performance at work, and sleep patterns were mixed and inconsistent. The major complaint was increased difficulty adjusting to being off work after the night shift during the light phase. The alteration in urinary melatonin levels is the first objective demonstration that the bright light technology can alter the circadian pacemakers of workers in an industrial setting. At this worksite, a number of interventions to lessen the effects of rotating shiftwork are being evaluated. Criteria are proposed that should be considered in evaluating a worksite for the use of bright light technology. Copyright © 1995 Wiley Periodicals, Inc., A Wiley Company</t>
  </si>
  <si>
    <t>bright light technology; circadian rhythm; melatonin secretion; shiftwork; work patterns</t>
  </si>
  <si>
    <t>melatonin; adult; alertness; article; chemical industry; circadian rhythm; clinical article; clinical trial; crossover procedure; female; human; job performance; light exposure; male; shift worker; sleep pattern; work environment; Adult; Analysis of Variance; Attention; Bias (Epidemiology); Circadian Rhythm; Cross-Over Studies; Efficiency; Female; Human; Intervention Studies; Lighting; Male; Melatonin; Middle Age; Personnel Staffing and Scheduling; Questionnaires; Sleep; Support, Non-U.S. Gov't; Work Schedule Tolerance</t>
  </si>
  <si>
    <t>Budnick, L.D.; Employee Health Service, Department of Medicine, New Jersey Medical School, 185 South Orange Avenue, Newark, New Jersey, 07103-2714, United States</t>
  </si>
  <si>
    <t>Am. J. Ind. Med.</t>
  </si>
  <si>
    <t>2-s2.0-0029050380</t>
  </si>
  <si>
    <t>median 35</t>
  </si>
  <si>
    <t>24-52</t>
  </si>
  <si>
    <t>Studied industrial workers</t>
  </si>
  <si>
    <t>Kennaway D.J., Rowe S.A., Ferguson S.A.</t>
  </si>
  <si>
    <t>7005386876;7102954563;7402672985;</t>
  </si>
  <si>
    <t>Serotonin agonists mimic the phase shifting effects of light on the melatonin rhythm in rats</t>
  </si>
  <si>
    <t>10.1016/0006-8993(96)00922-5</t>
  </si>
  <si>
    <t>https://www.scopus.com/inward/record.uri?eid=2-s2.0-0030597192&amp;doi=10.1016%2f0006-8993%2896%2900922-5&amp;partnerID=40&amp;md5=30808b88f9959d275801e8701ca19a4f</t>
  </si>
  <si>
    <t>Dept. of Obstetrics and Gynaecology, University of Adelaide, Medical School, Frome Road, Adelaide, SA 5005, Australia</t>
  </si>
  <si>
    <t>Kennaway, D.J., Dept. of Obstetrics and Gynaecology, University of Adelaide, Medical School, Frome Road, Adelaide, SA 5005, Australia; Rowe, S.A., Dept. of Obstetrics and Gynaecology, University of Adelaide, Medical School, Frome Road, Adelaide, SA 5005, Australia; Ferguson, S.A., Dept. of Obstetrics and Gynaecology, University of Adelaide, Medical School, Frome Road, Adelaide, SA 5005, Australia</t>
  </si>
  <si>
    <t>The effect of serotonin agonists on the rhythmic excretion of the melatonin metabolite 6-sulphatoxymelatonin was examined in rats. The animals were maintained in 12L:12D and administered saline, quipazine (10 mg/kg), (±)-2-propylamino-8-hydroxy-1.2.3.3-tetrahydronaphthalene hydrobromide (8-OH-DPAT, 5 mg/kg) or buspirone (10 mg/kg), 4 h after dark (ZT16). All three drugs caused an acute, transient suppression of 6-sulphatoxymelatonin excretion and a significant delay (P &amp;lt; 0.01) in the onset of the nocturnal rise on the following night of 2.1 ± 0.6, 1.4 ± 0.7 and 1.5 ± 0.3 h respectively while saline administration had no effect (0.4 ± 0.2 h delay, P &amp;gt; 0.01). To examine the effects of the time of day of agonist administration, groups of rats were treated with quipazine (10 mg/kg) or 8-OH-DPAT (5 mg/kg) 18, 24 or 30 h after the initiation of continuous darkness (CT6, CT12 or CT18) and monitored for a further two nights. Quipazine but not 8-OH-DPAT injection at CT6 resulted in a small but significant delay in the onset of 6-sulphatoxymelatonin excretion on the following night (1.0 ± 0.2 h and 0.3 ± 0.2 h), while treatment with both agonists at CT12 failed to affect the onset of excretion (0.8 ± 0.2 and 0.1 ± 0.2 h). When quipazine (10 mg/kg) was administered at CT18, 6-sulphatoxymelatonin excretion was acutely suppressed for the rest of the night and there was a large significant delay in the onset of 6-sulphatoxymelatonin excretion (1.2 ± 0.2 h) while a smaller delay was observed following 8-OH-DPAT administration (0.8 ± 0.2 h). The acute suppression of 6-sulphatoxymelatonin excretion and subsequent phase delay following quipazine treatment at CT18 was also evident at doses of 1 mg/kg (1.6 ± 0.4 h) and 3 mg/kg (1.5 ± 0.6 h). These results show that peripheral administration of serotonin agonists active at 5HT1(a)/5HT7 receptors mimic the dual effects of light on melatonin production in therat and raise the possibility that serotonin pathways are more important in mediating the effects of retinally perceived light in the rat than previously believed.</t>
  </si>
  <si>
    <t>8-OH-DPAT; Buspirone; Circadian rhythms; Melatonin; Quipazine; Serotonin</t>
  </si>
  <si>
    <t>buspirone; melatonin; quipazine; serotonin agonist; animal experiment; animal tissue; article; circadian rhythm; controlled study; hormone metabolism; intraperitoneal drug administration; male; nonhuman; priority journal; rat; subcutaneous drug administration; urine</t>
  </si>
  <si>
    <t>buspirone, 33386-08-2, 36505-84-7; melatonin, 73-31-4; quipazine, 4774-24-7</t>
  </si>
  <si>
    <t>Kennaway, D.J.; Department of Obstetrics/Gynaecology, University of Adelaide, Medical School, Frome Road, Adelaide, SA 5005, Australia</t>
  </si>
  <si>
    <t>2-s2.0-0030597192</t>
  </si>
  <si>
    <t>Viswanathan M., Hissa R., George J.C.</t>
  </si>
  <si>
    <t>57206153301;7005645572;7403557893;</t>
  </si>
  <si>
    <t>Suppression of sympathetic nervous system by short photoperiod and melatonin in the Syrian hamster</t>
  </si>
  <si>
    <t>10.1016/0024-3205(86)90277-8</t>
  </si>
  <si>
    <t>https://www.scopus.com/inward/record.uri?eid=2-s2.0-0022628805&amp;doi=10.1016%2f0024-3205%2886%2990277-8&amp;partnerID=40&amp;md5=7052c239e1f2a55851d779acb10863aa</t>
  </si>
  <si>
    <t>Department of Zoology, University of Guelph, Guelph, Ont. N1G 2W1, Canada</t>
  </si>
  <si>
    <t>Viswanathan, M., Department of Zoology, University of Guelph, Guelph, Ont. N1G 2W1, Canada; Hissa, R., Department of Zoology, University of Guelph, Guelph, Ont. N1G 2W1, Canada; George, J.C., Department of Zoology, University of Guelph, Guelph, Ont. N1G 2W1, Canada</t>
  </si>
  <si>
    <t>Exposure to short photoperiod or melatonin treatment brings about gonadal regression in Syrian hamsters. The possible influence of these treatments on the sympathetic nervous system (SNS) in these animals was investigated. Male Syrian hamsters were exposed to either long or short photoperiod or subjected to administration of melatonin or its vehicle solution. Exposure of hamsters to 10 weeks of short photoperiod, significantly reduced the noradrenaline (NA) turnover in the heart. Daily administration of melatonin for 8 weeks also resulted in a similar suppression of NA turnover in the heart. Hamsters that were treated with melatonin maintained a lowered metabolic rate as well, at and below thermaneutral temperature. These findings suggest that in a deep hibernator, short photoperiod could suppress the peripheral sympathetic activity and that melatonin may act as the endogenous mediator. © 1986.</t>
  </si>
  <si>
    <t>melatonin; metirosine; noradrenalin; adrenergic system; animal experiment; autonomic nervous system; drug efficacy; endocrine system; hamster; nonhuman; photostimulation; priority journal; subcutaneous drug administration; Animal; Basal Metabolism; Body Temperature; Hamsters; Light; Melatonin; Mesocricetus; Myocardium; Norepinephrine; Oxygen Consumption; Support, Non-U.S. Gov't; Sympathetic Nervous System; Temperature; Time Factors</t>
  </si>
  <si>
    <t>melatonin, 73-31-4; metirosine, 672-87-7; noradrenalin, 1407-84-7, 51-41-2; Melatonin, 73-31-4; Norepinephrine, 51-41-2</t>
  </si>
  <si>
    <t>This study was supported by an operating grant to J.C.G. by the Natural Sciences and Engineering Research Council of Canada. We wish to thank Ms. Mary Anne Finkbeiner for typing this manuscript.</t>
  </si>
  <si>
    <t>Viswanathan, M.; Department of Zoology, University of Guelph, Guelph, Ont. N1G 2W1, Canada</t>
  </si>
  <si>
    <t>2-s2.0-0022628805</t>
  </si>
  <si>
    <t>Duncan M.J., Cheng X., Heller K.S.</t>
  </si>
  <si>
    <t>57203255937;16165425900;7202394971;</t>
  </si>
  <si>
    <t>Photoperiodic exposure and time of day modulate the expression of arginine vasopressin mRNA and vasoactive intestinal peptide mRNA in the suprachiasmatic nuclei of Siberian hamsters</t>
  </si>
  <si>
    <t>10.1016/0169-328X(95)00072-Z</t>
  </si>
  <si>
    <t>https://www.scopus.com/inward/record.uri?eid=2-s2.0-0029084085&amp;doi=10.1016%2f0169-328X%2895%2900072-Z&amp;partnerID=40&amp;md5=e3a822971343967a0f6eb174da3ecc7b</t>
  </si>
  <si>
    <t>Department of Anatomy and Neurobiology, University of Kentucky, Chandler Medical Center, 800 Rose Street, Lexington, KY 40517-0084, United States</t>
  </si>
  <si>
    <t>Duncan, M.J., Department of Anatomy and Neurobiology, University of Kentucky, Chandler Medical Center, 800 Rose Street, Lexington, KY 40517-0084, United States; Cheng, X., Department of Anatomy and Neurobiology, University of Kentucky, Chandler Medical Center, 800 Rose Street, Lexington, KY 40517-0084, United States; Heller, K.S., Department of Anatomy and Neurobiology, University of Kentucky, Chandler Medical Center, 800 Rose Street, Lexington, KY 40517-0084, United States</t>
  </si>
  <si>
    <t>In hamsters, changes in ambient photoperiod lead to alterations in the circadian rhythm of pineal melatonin secretion and subsequent changes in reproductive function. The present study examined whether photoperiod also alters 24-h rhythms in neuropeptide mRNA levels in the SCN of Siberian hamsters. In situ hybridization and quantitative autoradiography were used to assess messenger RNA levels for vasopressin (AVP) and vasoactive intestinal peptide (VIP) in the SCN of hamsters sacrificed at six times of day following exposure to long (16 h light/day) or short (10 h light/day) photoperiod for 2 weeks. Both AVP mRNA and VIP mRNA in the SCN were significantly affected by time of day and photoperiodic exposure. The 24-h profiles of AVP mRNA and VIP mRNA showed different relationships to the light:dark cycle, suggesting that these profiles are differentially regulated. In general, short photoperiod tended to suppress AVP mRNA and VIP mRNA in the SCN; this effect on AVP mRNA was significant at two times of day. These results complement and extend previous findings of 24-h h profiles in neuropeptide mRNA expression in the rat SCN by showing that these 24-h profiles are also characteristic of the Siberian hamster SCN and that they can be modulated by photoperiod. © 1995.</t>
  </si>
  <si>
    <t>Circadian rhythm; In situ hybridization; Photoperiod; Suprachiasmatic nucleus; Vasoactive intestinal peptide; Vasopressin</t>
  </si>
  <si>
    <t>argipressin; messenger rna; neuropeptide; vasoactive intestinal polypeptide; animal experiment; animal tissue; article; autoradiography; circadian rhythm; gene expression regulation; hamster; hormone response; in situ hybridization; male; neuroendocrine system; nonhuman; photoperiodicity; priority journal; suprachiasmatic nucleus; Animal; Argipressin; Autoradiography; Circadian Rhythm; Gene Expression; Hamsters; In Situ Hybridization; Male; Photoperiod; RNA, Messenger; Support, Non-U.S. Gov't; Support, U.S. Gov't, P.H.S.; Suprachiasmatic Nucleus; Vasoactive Intestinal Peptide; Animalia; Cricetinae</t>
  </si>
  <si>
    <t>Argipressin, 113-79-1; RNA, Messenger; Vasoactive Intestinal Peptide, 37221-79-7</t>
  </si>
  <si>
    <t>National Institutes of Health: DK-42056</t>
  </si>
  <si>
    <t>This work was supported by NIH Grant DK-42056 and an award from the University of Kentucky Medical Center Research Fund. We thank Dr. Kim Seroogy and Kerstin</t>
  </si>
  <si>
    <t>Duncan, M.J.; Department of Anatomy and Neurobiology, University of Kentucky, Chandler Medical Center, 800 Rose Street, Lexington, KY 40517-0084, United States</t>
  </si>
  <si>
    <t>2-s2.0-0029084085</t>
  </si>
  <si>
    <t>Figueiro M.G., Bierman A., Rea M.S.</t>
  </si>
  <si>
    <t>6603467729;7005696305;57203044495;</t>
  </si>
  <si>
    <t>Retinal mechanisms determine the subadditive response to polychromatic light by the human circadian system</t>
  </si>
  <si>
    <t>10.1016/j.neulet.2008.04.055</t>
  </si>
  <si>
    <t>https://www.scopus.com/inward/record.uri?eid=2-s2.0-43849106069&amp;doi=10.1016%2fj.neulet.2008.04.055&amp;partnerID=40&amp;md5=82cf477961b0f00b739c9c123d076c48</t>
  </si>
  <si>
    <t>Figueiro, M.G., Lighting Research Center, Rensselaer Polytechnic Institute, 21 Union Street, Troy, NY 12180, United States; Bierman, A., Lighting Research Center, Rensselaer Polytechnic Institute, 21 Union Street, Troy, NY 12180, United States; Rea, M.S., Lighting Research Center, Rensselaer Polytechnic Institute, 21 Union Street, Troy, NY 12180, United States</t>
  </si>
  <si>
    <t>Light is the major synchronizer of circadian rhythms to the 24-h solar day. The intrinsically photosensitive retinal ganglion cells (ipRGCs) play a central role in circadian regulation but cones also provide, albeit indirectly, input to these cells. In humans, spectrally opponent blue versus yellow (b-y) bipolar cells lying distal to the ganglion cell layer were hypothesized to provide direct input to the ipRGCs and therefore, the circadian system should exhibit subadditivity to some types of polychromatic light. Ten subjects participated in a within-subjects 3-night protocol. Three experimental conditions were employed that provided the same total irradiance at both eyes: (1) one unit of blue light (λmax = 450 nm, 0.077 W/m2) to the left eye plus one unit of green light (λmax = 525 nm, 0.211 W/m2) to the right eye, (2) one unit of blue light to the right eye plus one unit of green light to the left eye, and (3) 1/2 unit of blue light plus 1/2 unit of green light to both eyes. The first two conditions did not differ significantly in melatonin suppression while the third condition had significantly less melatonin suppression than conditions 1 and 2. Furthermore, the magnitudes of suppression were well predicted by a previously published model of circadian phototransduction incorporating spectral opponency. As was previously demonstrated, these results show that the human circadian system exhibits a subadditive response to certain polychromatic light spectra. This study demonstrates for the first time that subadditivity is due to spectrally opponent (color) retinal neurons. © 2008 Elsevier Ireland Ltd. All rights reserved.</t>
  </si>
  <si>
    <t>Additivity; Circadian phototransduction; Melanopsin; Melatonin suppression; Monochromatic and polychromatic light; Photoreceptors</t>
  </si>
  <si>
    <t>melatonin; adult; article; blue light; circadian rhythm; controlled study; down regulation; female; hormonal regulation; human; human experiment; light; light irradiance; male; photochromatic light; phototransduction; prediction; priority journal; regulatory mechanism; retina; retina bipolar ganglion cell; retina ganglion cell; spectroscopy; Adolescent; Adult; Circadian Rhythm; Color; Female; Humans; Light; Lighting; Male; Melatonin; Middle Aged; Photic Stimulation; Phototransduction; Retina; Retinal Bipolar Cells; Retinal Ganglion Cells; Vision, Binocular</t>
  </si>
  <si>
    <t>Empire State Development's Division of Science, Technology and Innovation
New York State Foundation for Science, Technology and Innovation</t>
  </si>
  <si>
    <t>This study was supported by the James D. Watson Young Investigator Award from The New York State Foundation for Science, Technology and Innovation (NYSTAR) to MGF. The authors would like to acknowledge J. Bullough, D. Guyon, T. Klein, L. Lyman, B. Morgan, C. Munson, B. Plitnick, R. Qi, N. Skinner of the Lighting Research Center, Rensselaer Polytechnic Institute, and J. Cunningham and K. Kubarek of The Sage Colleges for their work in this project.</t>
  </si>
  <si>
    <t>2-s2.0-43849106069</t>
  </si>
  <si>
    <t>Unknown; within subjects design over 3 study nights</t>
  </si>
  <si>
    <t>18-51 (female), 20-55 (male)</t>
  </si>
  <si>
    <t>?Control of menstrual cycle</t>
  </si>
  <si>
    <t>Melatonin synthesis in retina: Circadian regulation of arylalkylamine N-acetyltransferase activity in cultured photoreceptor cells of embryonic chicken retina</t>
  </si>
  <si>
    <t>10.1016/S0006-8993(03)02540-X</t>
  </si>
  <si>
    <t>https://www.scopus.com/inward/record.uri?eid=2-s2.0-0038299040&amp;doi=10.1016%2fS0006-8993%2803%2902540-X&amp;partnerID=40&amp;md5=706164c3a5283d81c3966ebeb50124ff</t>
  </si>
  <si>
    <t>Department of Pharmacology, Emory University School of Medicine, 1510 Clifton Road, Atlanta, GA 30322, United States; Department of Ophthalmology, Emory University School of Medicine, Atlanta, GA, United States</t>
  </si>
  <si>
    <t>Ivanova, T.N., Department of Pharmacology, Emory University School of Medicine, 1510 Clifton Road, Atlanta, GA 30322, United States; Iuvone, P.M., Department of Pharmacology, Emory University School of Medicine, 1510 Clifton Road, Atlanta, GA 30322, United States, Department of Ophthalmology, Emory University School of Medicine, Atlanta, GA, United States</t>
  </si>
  <si>
    <t>The key regulatory enzyme in melatonin synthesis is arylalkylamine N-acetyltransferase (AANAT). In vivo, AANAT activity in chicken retinal photoreceptor cells exhibits a circadian rhythm that peaks at night. The purpose of the present study was to investigate the temporal development of light/dark and circadian oscillations of AANAT activity in cultured retinal cells prepared from 6- and 8-day-old chicken embryos (E6, E8, respectively). Photoreceptor cells prepared from E6 retinas and incubated under a 14-h light/10-h dark (LD) cycle of illumination for 5-7 days displayed prominent daily fluctuations in AANAT activity on days 5 and 6 in vitro. However, when E6 cells, incubated for 5 days under LD, were transferred to continuous (24 h/day) darkness (DD) on day 6, no daily pattern of activity was observed. This result indicates that AANAT fluctuations were light-driven and not circadian at this stage. In contrast, cells prepared from E8 embryos and incubated under conditions identical to those for E6 cells displayed prominent rhythms of AANAT activity in both LD and DD, indicative of circadian control. To determine if circadian control of AANAT activity would develop in E6 cells incubated for a longer period of time to allow maturation, cells were incubated for 8 days in LD followed by 2 days in DD. AANAT activity in these cells was rhythmic in both LD and DD. In cells incubated in this manner, a 2-h light pulse in the middle of the subjective night suppressed AANAT activity, indicating that the enzyme activity in the cultured cells is acutely suppressed by light, as it is in vivo. These results indicate that the ability to express circadian regulation of AANAT activity is an intrinsic property of retinal cells that can develop in vitro. Development of light-dark regulation of AANAT activity appears to precede the circadian clock-control of enzyme activity. © 2003 Elsevier Science B.V. All rights reserved.</t>
  </si>
  <si>
    <t>Arylalkylamine N-acetyltransferase; Circadian rhythm; Melatonin; Photoreceptors cell; Retina</t>
  </si>
  <si>
    <t>aralkylamine acetyltransferase; melatonin; animal cell; animal cell culture; article; cell function; cell maturation; chicken; circadian rhythm; controlled study; darkness; embryo; embryo cell; enzyme activity; enzyme assay; enzyme regulation; enzyme repression; hormone determination; hormone synthesis; illumination; in vitro study; incubation time; light dark cycle; light exposure; nonhuman; oscillation; photoreceptor cell; priority journal; regulatory mechanism; retina; retina cell</t>
  </si>
  <si>
    <t>aralkylamine acetyltransferase, 92941-56-5; melatonin, 73-31-4</t>
  </si>
  <si>
    <t>Foundation for the National Institutes of Health</t>
  </si>
  <si>
    <t>We wish to express our thanks to Drs A.L. Alonso-Gomez and R. Haque for pilot data relevant to this study. We also wish to thank A. Brown, Dr S.S. Chaurasia and J. Wessel for their assistance. This work was supported by grant EY04864 from the National Institute of Health. A preliminary report of some of these data was presented at the 2002 meeting of the Association for Research in Vision and Ophthalmology.</t>
  </si>
  <si>
    <t>2-s2.0-0038299040</t>
  </si>
  <si>
    <t>Less exposure to daily ambient light in winter increases sensitivity of melatonin to light suppression</t>
  </si>
  <si>
    <t>10.1080/07420520601139805</t>
  </si>
  <si>
    <t>https://www.scopus.com/inward/record.uri?eid=2-s2.0-33847145053&amp;doi=10.1080%2f07420520601139805&amp;partnerID=40&amp;md5=ca1eb497d04db21ea63c4948ab6ae6e9</t>
  </si>
  <si>
    <t>Department of Public Health, Akita University School of Medicine, Akita, Japan; Japan National Institute of Occupational Safety and Health, Kawasaki, Japan; Department of Human Living System Design, Faculty of Design, Kyushu University, Fukuoka, Japan; Department of Hygiene and Preventive Medicine, Fukushima Medical University, School of Medicine, Fukushima, Japan; Japan National Institute of Occupational Safety and Health, 6-21-1 Nagao, Tama-ku, Kawasaki 214-8585, Japan</t>
  </si>
  <si>
    <t>Higuchi, S., Department of Public Health, Akita University School of Medicine, Akita, Japan, Japan National Institute of Occupational Safety and Health, Kawasaki, Japan, Japan National Institute of Occupational Safety and Health, 6-21-1 Nagao, Tama-ku, Kawasaki 214-8585, Japan; Motohashi, Y., Department of Public Health, Akita University School of Medicine, Akita, Japan; Ishibashi, K., Department of Human Living System Design, Faculty of Design, Kyushu University, Fukuoka, Japan; Maeda, T., Department of Hygiene and Preventive Medicine, Fukushima Medical University, School of Medicine, Fukushima, Japan</t>
  </si>
  <si>
    <t>This study was carried out to examine the seasonal difference in the magnitude of the suppression of melatonin secretion induced by exposure to light in the late evening. The study was carried out in Akita (39° North, 140° East), in the northern part of Japan, where the duration of sunshine in winter is the shortest. Ten healthy male university students (mean age: 21.9±1.2 yrs) volunteered to participate twice in the study in winter (from January to February) and summer (from June to July) 2004. According to Japanese meteorological data, the duration of sunshine in Akita in the winter (50.5 h/month) is approximately one-third of that in summer (159.7 h/month). Beginning one week prior to the start of the experiment, the level of daily ambient light to which each subject was exposed was recorded every minute using a small light sensor that was attached to the subject's wrist. In the first experiment, saliva samples were collected every hour over a period of 24 h in a dark experimental room (&lt;15 lux) to determine peak salivary melatonin concentration. The second experiment was conducted after the first experiment to determine the percentage of melatonin suppression induced by exposure to light. The starting time of exposure to light was set 2 h before the time of peak salivary melatonin concentration detected in the first experiment. The subjects were exposed to light (1000 lux) for 2 h using white fluorescent lamps (4200 K). The percentage of suppression of melatonin by light was calculated on the basis of the melatonin concentration determined before the start of exposure to light. The percentage of suppression of melatonin 2 h after the start of exposure to light was significantly greater in winter (66.6±18.4%) than summer (37.2±33.2%), p&lt;0.01). The integrated level of daily ambient light from rising time to bedtime in summer was approximately twice that in winter. The results suggest that the increase in suppression of melatonin by light in winter is caused by less exposure to daily ambient light. Copyright © Informa Healthcare.</t>
  </si>
  <si>
    <t>Adaptation; Circadian rhythm; Melatonin suppression; Photoperiod; Seasonal variation</t>
  </si>
  <si>
    <t>melatonin; adult; article; controlled study; hormonal regulation; hormone release; human; human experiment; Japan; light exposure; male; normal human; saliva level; seasonal variation; summer; winter; Adult; Circadian Rhythm; Darkness; Humans; Japan; Light; Male; Melatonin; Meteorological Concepts; Saliva; Seasons</t>
  </si>
  <si>
    <t>The authors would like to thank Ms. Yuko Yoshida for her assistance. This study was supported by a Grant-in-Aid for Scientific Research (No. 15107006) from the Japanese Ministry of Education, Culture, Sports, Science, and Technology.</t>
  </si>
  <si>
    <t>Higuchi, S.; Japan National Institute of Occupational Safety and Health, 6-21-1 Nagao, Tama-ku, Kawasaki 214-8585, Japan; email: higuchi@h.jniosh.go.jp</t>
  </si>
  <si>
    <t>2-s2.0-33847145053</t>
  </si>
  <si>
    <t>Wirz-Justice A., Kräuchi K., Cajochen C., Danilenko K.V., Renz C., Weber J.M.</t>
  </si>
  <si>
    <t>7005425500;7003651460;7003530216;6602607939;6601933797;56391271000;</t>
  </si>
  <si>
    <t>Evening melatonin and bright light administration induce additive phase shifts in dim light melatonin onset</t>
  </si>
  <si>
    <t>10.1111/j.1600-079X.2004.00117.x</t>
  </si>
  <si>
    <t>https://www.scopus.com/inward/record.uri?eid=2-s2.0-1842452985&amp;doi=10.1111%2fj.1600-079X.2004.00117.x&amp;partnerID=40&amp;md5=c8a8cb372b2f0eae94930902f940f25d</t>
  </si>
  <si>
    <t>Centre for Chronobiology, Psychiatric University Clinic, Basel, Switzerland; Bühlmann Laboratories, Allschwil, Switzerland; Centre for Chronobiology, Psychiatric University Clinic, Wilhelm Klein Strasse 27, CH-4025 Basel, Switzerland</t>
  </si>
  <si>
    <t>Wirz-Justice, A., Centre for Chronobiology, Psychiatric University Clinic, Basel, Switzerland, Centre for Chronobiology, Psychiatric University Clinic, Wilhelm Klein Strasse 27, CH-4025 Basel, Switzerland; Kräuchi, K., Centre for Chronobiology, Psychiatric University Clinic, Basel, Switzerland; Cajochen, C., Centre for Chronobiology, Psychiatric University Clinic, Basel, Switzerland; Danilenko, K.V., Centre for Chronobiology, Psychiatric University Clinic, Basel, Switzerland; Renz, C., Centre for Chronobiology, Psychiatric University Clinic, Basel, Switzerland; Weber, J.M., Bühlmann Laboratories, Allschwil, Switzerland</t>
  </si>
  <si>
    <t>In healthy young men, administration of a single light pulse (5000 lux for 3 hr) or a single melatonin pill (5 mg) at 20:40 hr under controlled constant routine conditions of &lt; 10 lux, yielded a phase delay and a phase advance, respectively, in the circadian marker of dim light melatonin onset 24 hr later. Phase shifts after combining the two interventions were additive. Melatonin suppression is not necessary for a phase shift by light, and melatonin is not a 'weak' Zeitgeber relative to bright light when ambient lighting is strictly controlled.</t>
  </si>
  <si>
    <t>Bright light; Dim light melatonin onset; Human circadian rhythms; Melatonin; Zeitgeber</t>
  </si>
  <si>
    <t>melatonin; analysis of variance; article; circadian rhythm; core temperature; human; human experiment; light exposure; male; normal human; saliva level; secretion; Adult; Circadian Rhythm; Cross-Over Studies; Humans; Light; Male; Melatonin</t>
  </si>
  <si>
    <t>Wirz-Justice, A.; Centre for Chronobiology, Psychiatric University Clinic, Wilhelm Klein Strasse 27, CH-4025 Basel, Switzerland; email: anna.wirz-justice@unibas.ch</t>
  </si>
  <si>
    <t>2-s2.0-1842452985</t>
  </si>
  <si>
    <t>Wang J., Hao H., Yao L., Zhang X., Zhao S., Ling E.-A., Hao A., Li G.</t>
  </si>
  <si>
    <t>54963549100;40361209300;51162231100;56080022800;56453681100;7103270079;7003499024;36013406300;</t>
  </si>
  <si>
    <t>Melatonin suppresses migration and invasion via inhibition of oxidative stress pathway in glioma cells</t>
  </si>
  <si>
    <t>10.1111/j.1600-079X.2012.00985.x</t>
  </si>
  <si>
    <t>https://www.scopus.com/inward/record.uri?eid=2-s2.0-84865038800&amp;doi=10.1111%2fj.1600-079X.2012.00985.x&amp;partnerID=40&amp;md5=0a94b2092387b82a9ed8afbd7ceedf4e</t>
  </si>
  <si>
    <t>Department of Neurosurgery, Qi Lu Hospital, Shandong University, 107#, Wenhua Xi Road, Jinan 250012, China; Department of General Surgery, Provincial Hospital Affiliated to Shandong University, Jinan, China; Shandong Provincial Key Laboratory of Mental Disorders, Department of Histology and Embryology, Shandong University School of Medicine, 44#, Wenhua Xi Road, 250012, Jinan, China; Department of Traditional Chinese Integrated Western Medicine, Qi Lu Hospital, Shandong University, Jinan, China; Center for Reproductive Medicine, Shandong Provincial Key Laboratory of Reproductive Medicine, Shandong University, Jinan, China; Department of Anatomy, Yong Loo Lin School of Medicine, National University of Singapore, Singapore, Singapore</t>
  </si>
  <si>
    <t>Wang, J., Department of Neurosurgery, Qi Lu Hospital, Shandong University, 107#, Wenhua Xi Road, Jinan 250012, China; Hao, H., Department of General Surgery, Provincial Hospital Affiliated to Shandong University, Jinan, China; Yao, L., Shandong Provincial Key Laboratory of Mental Disorders, Department of Histology and Embryology, Shandong University School of Medicine, 44#, Wenhua Xi Road, 250012, Jinan, China; Zhang, X., Department of Traditional Chinese Integrated Western Medicine, Qi Lu Hospital, Shandong University, Jinan, China; Zhao, S., Center for Reproductive Medicine, Shandong Provincial Key Laboratory of Reproductive Medicine, Shandong University, Jinan, China; Ling, E.-A., Department of Anatomy, Yong Loo Lin School of Medicine, National University of Singapore, Singapore, Singapore; Hao, A., Shandong Provincial Key Laboratory of Mental Disorders, Department of Histology and Embryology, Shandong University School of Medicine, 44#, Wenhua Xi Road, 250012, Jinan, China; Li, G., Department of Neurosurgery, Qi Lu Hospital, Shandong University, 107#, Wenhua Xi Road, Jinan 250012, China</t>
  </si>
  <si>
    <t>Melatonin, an indolamine produced and secreted predominately by the pineal gland, exhibits a variety of physiological functions, possesses antioxidant and antitumor properties. In this study, we have shown that pharmacologic concentration (1 mm) of melatonin significantly reduced cell migration and invasion of T98G and U251 glioma cells after 24-hr treatment and inhibited expression of matrix metalloproteinase 2 (MMP 2) and MMP 9. The melatonin inhibition of cell migration and invasion was associated with its reduction of intracellular basal free radical generation. Melatonin at pharmacologic concentration also inhibited the constitutive activation of the reactive oxygen species downstream transcription factor nuclear factor kappa-light-chain- enhancer of activated B cells (NF-κB). Furthermore, pyrrolidine dithiocarbamate, a NF-κB-specific inhibitor, at 10 μm displayed anti-migration and invasion effects and inhibition of MMP 2 and MMP 9 expression resembling that of melatonin. Taken together, it is concluded that inhibition of migration and invasion of glioma cells by melatonin is associated with the latter in its inhibition of oxidative stress pathway. This suggests a potential therapeutic application of melatonin in the treatment of glioma. © 2012 John Wiley &amp; Sons A/S.</t>
  </si>
  <si>
    <t>glioma; invasion; melatonin; migration; NF-κB; ROS</t>
  </si>
  <si>
    <t>gelatinase A; gelatinase B; I kappa B; immunoglobulin enhancer binding protein; melatonin; pyrrolidine dithiocarbamate; reactive oxygen metabolite; transcription factor; article; cell invasion; cell migration; glioma cell; human; human cell; human tissue; oxidative stress; pineal body; protein expression; Cell Line, Tumor; Cell Movement; Cell Survival; Free Radicals; Glioma; Humans; Melatonin; NF-kappa B; Oxidative Stress; Pyrrolidines; Reactive Oxygen Species; Signal Transduction; Thiocarbamates</t>
  </si>
  <si>
    <t>gelatinase A, 146480-35-5; gelatinase B, 146480-36-6; melatonin, 73-31-4; Free Radicals; Melatonin, 73-31-4; NF-kappa B; Pyrrolidines; Reactive Oxygen Species; Thiocarbamates; pyrrolidine dithiocarbamic acid, 25769-03-3</t>
  </si>
  <si>
    <t>Hao, A.; Shandong Provincial Key Laboratory of Mental Disorders, Department of Histology and Embryology, Shandong University School of Medicine, 44#, Wenhua Xi Road, 250012, Jinan, China; email: aijunhao@sdu.edu.cn</t>
  </si>
  <si>
    <t>2-s2.0-84865038800</t>
  </si>
  <si>
    <t>Garrick N.A., Tamarkin L., Taylor P.L., Markey S.P., Murphy D.L.</t>
  </si>
  <si>
    <t>7004149967;7003640553;57198977472;57206931094;35232216700;</t>
  </si>
  <si>
    <t>Light and propranolol suppress the nocturnal elevation of serotonin in the cerebrospinal fluid of rhesus monkeys</t>
  </si>
  <si>
    <t>10.1126/science.6683428</t>
  </si>
  <si>
    <t>https://www.scopus.com/inward/record.uri?eid=2-s2.0-0020581166&amp;doi=10.1126%2fscience.6683428&amp;partnerID=40&amp;md5=45c9114a8d683ffcf271488ca65856ea</t>
  </si>
  <si>
    <t>Clinical Neuropharmacology Branch, National Institute of Mental Health, Bethesda, MD 20205, United States; Physiology Division, Department of Zoology, University of Maryland, College Park 20742; Intramural Research Program, National Institute of Child Health and Human Development, Bethesda, MD 20205, United States; MRC Reproductive Biology Unit, Centre for Reproductive Biology, Edinburgh, EH3 9EW, United Kingdom; Laboratory of Clinical Science, National Institute of Mental Health; Clinical Neuropharmacology Branch, National Institute of Mental Health</t>
  </si>
  <si>
    <t>Garrick, N.A., Clinical Neuropharmacology Branch, National Institute of Mental Health, Bethesda, MD 20205, United States, Physiology Division, Department of Zoology, University of Maryland, College Park 20742; Tamarkin, L., Intramural Research Program, National Institute of Child Health and Human Development, Bethesda, MD 20205, United States; Taylor, P.L., MRC Reproductive Biology Unit, Centre for Reproductive Biology, Edinburgh, EH3 9EW, United Kingdom; Markey, S.P., Laboratory of Clinical Science, National Institute of Mental Health; Murphy, D.L., Clinical Neuropharmacology Branch, National Institute of Mental Health</t>
  </si>
  <si>
    <t>Markedly elevated nighttime concentrations of serotonin in rhesus monkey cerebrospinal fluid were reduced to daytime levels by exposing the monkeys to continuous light or to the β-adrenergic antagonist propranolol. Nighttime elevations of melatonin in cerebrospinal fluid were also suppressed by propranolol and light. Serotonin released in large quantities at night appears to be regulated like melatonin, and may act as a cerebroventricular hormone to influence brain and pituitary function at night.</t>
  </si>
  <si>
    <t>melatonin; propranolol; serotonin; animal experiment; brain; central nervous system; cerebrospinal fluid; circadian rhythm; drug efficacy; endocrine system; hypophysis; light; light dark cycle; monkey; nonhuman; Animals; Circadian Rhythm; Humans; Light; Macaca mulatta; Male; Melatonin; Propranolol; Rats; Serotonin; Animalia; Macaca mulatta</t>
  </si>
  <si>
    <t>melatonin, 73-31-4; propranolol, 13013-17-7, 318-98-9, 3506-09-0, 4199-09-1, 525-66-6; serotonin, 50-67-9; Melatonin, 73-31-4; Propranolol, 525-66-6; Serotonin, 50-67-9</t>
  </si>
  <si>
    <t>Garrick, N.A.; Clinical Neuropharmacology Branch, National Institute of Mental Health, Bethesda, MD 20205, United States</t>
  </si>
  <si>
    <t>2-s2.0-0020581166</t>
  </si>
  <si>
    <t>Figueiro M.G., Bullough J.D., Bierman A., Fay C.R., Rea M.S.</t>
  </si>
  <si>
    <t>6603467729;7004105788;7005696305;14832640200;57203044495;</t>
  </si>
  <si>
    <t>On light as an alerting stimulus at night</t>
  </si>
  <si>
    <t>Acta Neurobiologiae Experimentalis</t>
  </si>
  <si>
    <t>https://www.scopus.com/inward/record.uri?eid=2-s2.0-34447515705&amp;partnerID=40&amp;md5=aa886bda3152ebcdecffd13a61352081</t>
  </si>
  <si>
    <t>Figueiro, M.G., Lighting Research Center, Rensselaer Polytechnic Institute, 21 Union Street, Troy, NY 12180, United States; Bullough, J.D., Lighting Research Center, Rensselaer Polytechnic Institute, 21 Union Street, Troy, NY 12180, United States; Bierman, A., Lighting Research Center, Rensselaer Polytechnic Institute, 21 Union Street, Troy, NY 12180, United States; Fay, C.R., Lighting Research Center, Rensselaer Polytechnic Institute, 21 Union Street, Troy, NY 12180, United States; Rea, M.S., Lighting Research Center, Rensselaer Polytechnic Institute, 21 Union Street, Troy, NY 12180, United States</t>
  </si>
  <si>
    <t>Light exposure at night increases alertness; however, it is not clear if light affects nocturnal alertness in the same way that it affects measures of circadian regulation. The purpose of this study was to determine if a previously established functional relationship between light and nocturnal melatonin suppression was the same as that relating light exposure and nocturnal alertness. Four levels of narrow-band blue light at the cornea were presented during nighttime sessions. The ratio of electroencephalographic alpha power density with eyes closed to eyes open (alpha attenuation coefficient, AAC) and the Norris mood scale were used. The AAC and ratings of alertness increased monotonically with irradiance and were highly correlated. Both measures of alertness were highly correlated with model predictions of nocturnal melatonin suppression for the same circadian light stimulus, consistent with the inference that the suprachiasmatic nuclei play an important role in nocturnal alertness as well as circadian regulation.</t>
  </si>
  <si>
    <t>Alertness; Circadian; Circadian phototransduction; EEG; Light; Melatonin</t>
  </si>
  <si>
    <t>melatonin; adult; alertness; article; circadian rhythm; controlled study; cornea; electroencephalography; eye; female; human; human experiment; light; light irradiance; male; night; normal human; photostimulation; suprachiasmatic nucleus; Adaptation, Physiological; Alpha Rhythm; Analysis of Variance; Arousal; Circadian Rhythm; Dose-Response Relationship, Radiation; Humans; Light; Melatonin; Photic Stimulation</t>
  </si>
  <si>
    <t>ANEXA</t>
  </si>
  <si>
    <t>Acta Neurobiol. Exp.</t>
  </si>
  <si>
    <t>2-s2.0-34447515705</t>
  </si>
  <si>
    <t>Yes? Within subjects design over one night</t>
  </si>
  <si>
    <t>median 30 (females), 34.5 (males)</t>
  </si>
  <si>
    <t>26-41 (females), 20-54 (males)</t>
  </si>
  <si>
    <t>Accessed pdf online. ?Control of menstrual cycle and contraceptive use</t>
  </si>
  <si>
    <t>Karu T.I., Pyatibrat L.V., Kalendo G.S.</t>
  </si>
  <si>
    <t>7006160257;35582398700;7004612641;</t>
  </si>
  <si>
    <t>Cell attachment modulation by radiation from a pulsed light diode (λ = 820 nm) and various chemicals</t>
  </si>
  <si>
    <t>Lasers in Surgery and Medicine</t>
  </si>
  <si>
    <t>10.1002/lsm.1043</t>
  </si>
  <si>
    <t>https://www.scopus.com/inward/record.uri?eid=2-s2.0-0035069659&amp;doi=10.1002%2flsm.1043&amp;partnerID=40&amp;md5=283ccebf143958fa0298926c32328228</t>
  </si>
  <si>
    <t>Institute of Laser and Informatic Technologies, Russian Academy of Sciences, 142190 Troitsk, Moscow Region, Russian Federation; N.N. Blokhin Cancer Research Center, Russian Academy of Medical Sciences, 114578, Moscow, Russian Federation; Laser Technology Research Center, Pionerskaya Str. 2, 142092 Troitsk, Moscow Region, Russian Federation</t>
  </si>
  <si>
    <t>Karu, T.I., Institute of Laser and Informatic Technologies, Russian Academy of Sciences, 142190 Troitsk, Moscow Region, Russian Federation, Laser Technology Research Center, Pionerskaya Str. 2, 142092 Troitsk, Moscow Region, Russian Federation; Pyatibrat, L.V., Institute of Laser and Informatic Technologies, Russian Academy of Sciences, 142190 Troitsk, Moscow Region, Russian Federation; Kalendo, G.S., N.N. Blokhin Cancer Research Center, Russian Academy of Medical Sciences, 114578, Moscow, Russian Federation</t>
  </si>
  <si>
    <t>Background and Objective: Adhesive interactions between cells and extracellular matrices play a regulative role in wound repair processes. The objective of this investigation is to study the mechanisms of light action on cellular adhesion in vitro. The adhesion of HeLa cells to a glass matrix is evaluated after irradiation with a pulsed near-infrared (IR) diode and treatment with various chemicals. Study Design/Materials and Methods: A semiconductor diode (820 ±10 nm, 10Hz, 16-120 J/m2) is used for irradiation of the cell suspension. In parallel experiments, various chemicals (mannitol, melatonin, ethanol, ascorbic acid, superoxide dismutase, catalase, rotenone, azide, dinitrophenol (DNP), methylene blue, and hydrogen peroxide) are added to the cell suspension before or after the irradiation procedure. The cell-glass adhesion is studied by using the adhesion assay technique (Lasers Surg. Med. 1996;18:171). Results: It has been found that cell-glass adhesion increases in a dose-dependent manner after irradiation. The treatment of the cells with antioxidants (free radical scavengers), e.g., mannitol, melatonin, ethanol, and ascorbic acid, as well as with the ionophore DNP, eliminated the light effect. The respiratory chain inhibitors rotenone and azide strongly modified the light effect, depending on the dose. The oxidative agents hydrogen peroxide (in a low concentration) and methylene blue increased the cell adhesion. Superoxide dismutase did not modify the light effect. The effect of the catalase (stimulative or suppressive) was dependent on its concentration and treatment sequence. Preirradiation was found to decrease (or normalize to the control level) the suppressive effects of some chemicals. Conclusion: The results obtained are evidence that first, pulsed IR radiation with certain parameters modulates the cell-matrix attachment, second, free radical and redox processes are involved in the cell-matrix interaction, probably at some stage(s) of the photosignal transduction. Third, both types of the primary reactions in the respiratory chain, namely, the increase of the electron flow and production of the reactive oxygen species, cause a transient oxidative stress in the cytoplasm. © 2001 Wiley-Liss, Inc.</t>
  </si>
  <si>
    <t>Antioxidants; Cell-matrix adhesion; Free radical scavenger; Low-power laser therapy; Melatonin</t>
  </si>
  <si>
    <t>2,4 dinitrophenol; alcohol; ascorbic acid; azide; catalase; hydrogen peroxide; mannitol; melatonin; methylene blue; rotenone; superoxide dismutase; article; cell adhesion; controlled study; diode laser; extracellular matrix; HeLa cell; human; human cell; infrared radiation; light exposure; oxidative stress; priority journal; Ascorbic Acid; Cell Adhesion; Cells, Cultured; Dinitrophenols; Dose-Response Relationship, Radiation; Ethanol; Hela Cells; Humans; Hydrogen Peroxide; Inorganic Chemicals; Lasers; Mannitol; Melatonin; Methylene Blue; Organic Chemicals; Probability; Reference Values; Rotenone; Sensitivity and Specificity; Superoxide Dismutase</t>
  </si>
  <si>
    <t>Ascorbic Acid, 50-81-7; Dinitrophenols; Ethanol, 64-17-5; Hydrogen Peroxide, 7722-84-1; Inorganic Chemicals; Mannitol, 69-65-8; Melatonin, 73-31-4; Methylene Blue, 61-73-4; Organic Chemicals; Rotenone, 83-79-4; Superoxide Dismutase, EC 1.15.1.1</t>
  </si>
  <si>
    <t>Karu, T.I.; Laser Technology Research Center, Pionerskaya Str. 2, 142092 Troitsk, Moscow Region, Russian Federation; email: karu@isan.troitsk.ru</t>
  </si>
  <si>
    <t>LSMED</t>
  </si>
  <si>
    <t>Lasers Surg. Med.</t>
  </si>
  <si>
    <t>2-s2.0-0035069659</t>
  </si>
  <si>
    <t>Poeggeler B.H., Barlow‐Walden L.R., Reiter R.J., Saarela S., Menendez‐Pelaez A., Yaga K., Manchester L.C., Chen L.‐D.</t>
  </si>
  <si>
    <t>55840225600;6602340828;7402574751;7004031125;7005167440;6701675299;7004415929;7409440149;</t>
  </si>
  <si>
    <t>Red‐light‐induced suppression of melatonin synthesis is mediated by N‐methyl‐D‐aspartate receptor activation in retinally normal and retinally degenerate rats</t>
  </si>
  <si>
    <t>Journal of Neurobiology</t>
  </si>
  <si>
    <t>10.1002/neu.480280102</t>
  </si>
  <si>
    <t>https://www.scopus.com/inward/record.uri?eid=2-s2.0-0029145623&amp;doi=10.1002%2fneu.480280102&amp;partnerID=40&amp;md5=572f5502e2a9a70c0e7015095d66de7a</t>
  </si>
  <si>
    <t>Department of Cellular and Structural Biology, University of Texas Health Center at San Antonio, San Antonio, Texas, 78284-7762, United States</t>
  </si>
  <si>
    <t>Poeggeler, B.H., Department of Cellular and Structural Biology, University of Texas Health Center at San Antonio, San Antonio, Texas, 78284-7762, United States; Barlow‐Walden, L.R., Department of Cellular and Structural Biology, University of Texas Health Center at San Antonio, San Antonio, Texas, 78284-7762, United States; Reiter, R.J., Department of Cellular and Structural Biology, University of Texas Health Center at San Antonio, San Antonio, Texas, 78284-7762, United States; Saarela, S., Department of Cellular and Structural Biology, University of Texas Health Center at San Antonio, San Antonio, Texas, 78284-7762, United States; Menendez‐Pelaez, A., Department of Cellular and Structural Biology, University of Texas Health Center at San Antonio, San Antonio, Texas, 78284-7762, United States; Yaga, K., Department of Cellular and Structural Biology, University of Texas Health Center at San Antonio, San Antonio, Texas, 78284-7762, United States; Manchester, L.C., Department of Cellular and Structural Biology, University of Texas Health Center at San Antonio, San Antonio, Texas, 78284-7762, United States; Chen, L.‐D., Department of Cellular and Structural Biology, University of Texas Health Center at San Antonio, San Antonio, Texas, 78284-7762, United States</t>
  </si>
  <si>
    <t>Pineal gland N‐acetyltransferase (NAT) activity and pineal and serum levels of melatonin declined linearly in albino rats acutely exposed to different intensities of red light (600 nm or higher; low, 140μ W/cm2; moderate, 690 μW/Cm2; high, 1200 μW/Cm2) during the middle of the night. The high intensity red light was as effective as white light (780 μW/cm2) in suppressing NAT activity and pineal and circulating melatonin. Red‐light‐inhibited nighttime NAT activity and suppressed nocturnal melatonin levels in both retinally degenerate and normal rats. Pretreatment with the N‐methyl‐D‐aspartate (NMDA) receptor antagonist MK‐801 (10 mg/kg intraperitoneally) completely prevented the red‐light‐induced inhibition of nighttime melatonin synthesis. Magnesium chloride (300 mg/kg intraperitoneally) reduced the inhibitory effects of low and moderate intensities of red light but was ineffective when high red‐light intensity was used. However, both agents failed to antagonize the suppression of nighttime melatonin synthesis elicted by the exposure to white light. Since retinally degenerate and retinally normal animals respond in the same way to both red‐light and pharmacological intervention with the NMDA receptor blocker MK‐801, the findings indicate that the activation of central hypothalamic NMDA receptors might mediate the photic inhibition of nocturnal melatonin synthesis in the pineal gland elicited by the exposure to red light at night. Red‐light‐induced suppression of nocturnal melatonin synthesis possibly can be used to investigate the biochemical mechanisms by which light entrains melatonin synthesis and to study the pharmacological and physiological effects of endogenous and synthetic agents that antagonize the NMDA receptor response. © 1995 John Wiley &amp;amp; Sons, Inc. Copyright © 1995 John Wiley &amp;amp; Sons, Inc.</t>
  </si>
  <si>
    <t>melatonin; NMDA receptor; N‐acetyltransferse activity; pineal gland; retina</t>
  </si>
  <si>
    <t>acyltransferase; dizocilpine; magnesium chloride; melatonin; n methyl dextro aspartic acid receptor; n methyl dextro aspartic acid receptor blocking agent; albinism; animal experiment; animal model; animal tissue; article; controlled study; enzyme activity; hormone synthesis; intraperitoneal drug administration; light exposure; male; night; nonhuman; pineal body; priority journal; rat; retina degeneration; suprachiasmatic nucleus; Animal; Arylamine N-Acetyltransferase; Dizocilpine Maleate; Dose-Response Relationship, Radiation; Excitatory Amino Acid Antagonists; Male; Melatonin; Neuroprotective Agents; Photic Stimulation; Pineal Gland; Rats; Rats, Sprague-Dawley; Receptors, N-Methyl-D-Aspartate; Reference Values; Retina; Retinal Degeneration; Support, Non-U.S. Gov't; Support, U.S. Gov't, Non-P.H.S.</t>
  </si>
  <si>
    <t>Arylamine N-Acetyltransferase, EC 2.3.1.5; Dizocilpine Maleate, 77086-22-7; Excitatory Amino Acid Antagonists; Melatonin, 73-31-4; Neuroprotective Agents; Receptors, N-Methyl-D-Aspartate</t>
  </si>
  <si>
    <t>mk 801</t>
  </si>
  <si>
    <t>Reiter, R.J.; Department of Cellular and Structural Biology, University of Texas Health Center at San Antonio, San Antonio, Texas, 78284-7762, United States</t>
  </si>
  <si>
    <t>J. Neurobiol.</t>
  </si>
  <si>
    <t>2-s2.0-0029145623</t>
  </si>
  <si>
    <t>Zawilska J.B., Wawrocka M.</t>
  </si>
  <si>
    <t>7004273575;10639262500;</t>
  </si>
  <si>
    <t>Chick retina and pineal gland differentially respond to constant light and darkness: in vivo studies on serotonin N-acetyltransferase (NAT) activity and melatonin content</t>
  </si>
  <si>
    <t>10.1016/0304-3940(93)90067-U</t>
  </si>
  <si>
    <t>https://www.scopus.com/inward/record.uri?eid=2-s2.0-0027172982&amp;doi=10.1016%2f0304-3940%2893%2990067-U&amp;partnerID=40&amp;md5=b7f7c0cdd167d15ebea256b866060249</t>
  </si>
  <si>
    <t>Department of Pharmacodynamics, Medical University, Lodz, Poland; Department of Biogenic Amines, Polish Academy of Science, Lodz, Poland</t>
  </si>
  <si>
    <t>Zawilska, J.B., Department of Pharmacodynamics, Medical University, Lodz, Poland; Wawrocka, M., Department of Biogenic Amines, Polish Academy of Science, Lodz, Poland</t>
  </si>
  <si>
    <t>Oscillations in serotonin N-acetyltransferase (NAT) activity and melatonin content were investigated in retina and pineal gland of chicks kept for 5 days in constant darkness (DD) or continuous light (LL). Under DD the rhythm of the pineal melatonin biosynthesis resembled that found under diurnal illumination (LD), whereas in the retina DD resulted in significant elevations of NAT activity and melatonin level during subjective light. A low-amplitude rhythm of retinal NAT activity continued under LL with a period close to 24 h. In the pineal gland, light exposure suppressed the level of NAT activity and melatonin content (an effect being substantially weaker than that observed in retina), delayed the first peak of NAT activity by 3 h, and prolonged the rhythm's period to about 26 h. Our data suggest the existence of some differencies in the activity of circadian oscillators that regulate the melatonin generating system in the retina and pineal gland of chick. © 1993.</t>
  </si>
  <si>
    <t>Circadian rhythm; Melatonin; Pineal gland; Retina; Serotonin N-acetyltransferase</t>
  </si>
  <si>
    <t>melatonin; serotonin n acetyltransferase; adolescent; animal experiment; animal tissue; article; chicken; circadian rhythm; controlled study; male; newborn; nonhuman; pineal body; priority journal; retina; Animal; Arylamine N-Acetyltransferase; Chickens; Circadian Rhythm; Light; Male; Melatonin; Pineal Gland; Retina; Support, Non-U.S. Gov't</t>
  </si>
  <si>
    <t>Komitet Badań Naukowych: 4 1054 91 01</t>
  </si>
  <si>
    <t>A preliminary report of some of these data was presented at the International Symposium on Melatonin and the Pineal Gland: Form Basic Science to Clinical Application in Paris, 1992. Supported by KBN Grant 4 1054 91 01 (M.W.).</t>
  </si>
  <si>
    <t>Zawilska, J.B.; Department of Pharmacodynamics, Medical University, Lodz, Poland</t>
  </si>
  <si>
    <t>2-s2.0-0027172982</t>
  </si>
  <si>
    <t>Oh J.H., Yoo H., Park H.K., Do Y.R.</t>
  </si>
  <si>
    <t>35216284700;56585249900;23995381400;7103101103;</t>
  </si>
  <si>
    <t>Analysis of circadian properties and healthy levels of blue light from smartphones at night</t>
  </si>
  <si>
    <t>Scientific Reports</t>
  </si>
  <si>
    <t>10.1038/srep11325</t>
  </si>
  <si>
    <t>https://www.scopus.com/inward/record.uri?eid=2-s2.0-84934971674&amp;doi=10.1038%2fsrep11325&amp;partnerID=40&amp;md5=1f2f1f2e86a1ae7307c167c9c72674bb</t>
  </si>
  <si>
    <t>Oh, J.H., Department of Chemistry, Kookmin University, Seoul, 136-702, South Korea; Yoo, H., Department of Chemistry, Kookmin University, Seoul, 136-702, South Korea; Park, H.K., Department of Chemistry, Kookmin University, Seoul, 136-702, South Korea; Do, Y.R., Department of Chemistry, Kookmin University, Seoul, 136-702, South Korea</t>
  </si>
  <si>
    <t>This study proposes representative figures of merit for circadian and vision performance for healthy and efficient use of smartphone displays. The recently developed figures of merit for circadian luminous efficacy of radiation (CER) and circadian illuminance (CIL) related to human health and circadian rhythm were measured to compare three kinds of commercial smartphone displays. The CIL values for social network service (SNS) messenger screens from all three displays were higher than 41.3 biolux (blx) in a dark room at night, and the highest CIL value reached 50.9 blx. These CIL values corresponded to melatonin suppression values (MSVs) of 7.3% and 11.4%, respectively. Moreover, smartphone use in a bright room at night had much higher CIL and MSV values (58.7 ~ 105.2 blx and 15.4 ~ 36.1%, respectively). This study also analyzed the nonvisual and visual optical properties of the three smartphone displays while varying the distance between the screen and eye and controlling the brightness setting. Finally, a method to possibly attenuate the unhealthy effects of smartphone displays was proposed and investigated by decreasing the emitting wavelength of blue LEDs in a smartphone LCD backlight and subsequently reducing the circadian effect of the display.</t>
  </si>
  <si>
    <t>adverse effects; circadian rhythm; health status; human; light; photostimulation; radiation response; smartphone; Circadian Rhythm; Health Status; Humans; Light; Photic Stimulation; Smartphone</t>
  </si>
  <si>
    <t>Ministry of Education, Science and Technology, MEST: 2011-0017449
National Research Foundation of Korea, NRF</t>
  </si>
  <si>
    <t>This work was supported by the National Research Foundation (NRF) of Korea grant funded by the Korea government (MEST) (No. 2011-0017449).</t>
  </si>
  <si>
    <t>Sci. Rep.</t>
  </si>
  <si>
    <t>2-s2.0-84934971674</t>
  </si>
  <si>
    <t>Rupp T.L., Acebo C., Carskadon M.A.</t>
  </si>
  <si>
    <t>16744808200;6603871477;7004290450;</t>
  </si>
  <si>
    <t>Evening alcohol suppresses salivary melatonin in young adults</t>
  </si>
  <si>
    <t>10.1080/07420520701420675</t>
  </si>
  <si>
    <t>https://www.scopus.com/inward/record.uri?eid=2-s2.0-34347392072&amp;doi=10.1080%2f07420520701420675&amp;partnerID=40&amp;md5=5d808e93252e0033e3710e203d4af3dd</t>
  </si>
  <si>
    <t>E.P. Bradley Sleep and Chronobiology Laboratory, Providence, RI, United States; Warren Alpert Medical School, Brown University, Providence, RI, United States; Brown University, Department of Psychology, Providence, RI, United States; Department of Behavioral Biology, Division of Psychiatry and Neuroscience, Walter Reed Army Institute of Research, 503 Robert Grant Avenue, Silver Spring, MD 20910, United States</t>
  </si>
  <si>
    <t>Rupp, T.L., E.P. Bradley Sleep and Chronobiology Laboratory, Providence, RI, United States, Department of Behavioral Biology, Division of Psychiatry and Neuroscience, Walter Reed Army Institute of Research, 503 Robert Grant Avenue, Silver Spring, MD 20910, United States; Acebo, C., E.P. Bradley Sleep and Chronobiology Laboratory, Providence, RI, United States, Warren Alpert Medical School, Brown University, Providence, RI, United States; Carskadon, M.A., E.P. Bradley Sleep and Chronobiology Laboratory, Providence, RI, United States, Warren Alpert Medical School, Brown University, Providence, RI, United States, Brown University, Department of Psychology, Providence, RI, United States</t>
  </si>
  <si>
    <t>The study objective was to determine the acute effects of a moderate evening dose of alcohol on salivary melatonin levels in humans with stable prior sleep-wake histories and in a controlled environment. Twenty-nine adults (nine males) ages 21 to 25 (M=22.6, SD=1.2) yrs adhered to a 10-day at-home stabilized sleep schedule followed by three in-lab adaptation, placebo, and alcohol (order counterbalanced) study nights. Alcohol (vodka: 0.54 g/kg for men and 0.49 g/kg for women) or placebo beverage was consumed over 30 min, ending 1 h before stabilized bedtime. At 140 and 190 min after alcohol administration, melatonin level was reduced by 15% and 19%, respectively, in comparison to placebo. The findings indicate that a moderate dose of alcohol in the evening suppressed melatonin in young adults. Copyright © Informa Healthcare.</t>
  </si>
  <si>
    <t>Alcohol; Dim light; Melatonin suppression</t>
  </si>
  <si>
    <t>alcohol; melatonin; placebo; adult; alcohol consumption; article; beverage; controlled study; female; hormone determination; human; male; sleep waking cycle; vodka; Adult; Alcohol Drinking; Breath Tests; Ethanol; Female; Humans; Male; Melatonin; Saliva; Sex Factors; Sleep; Time Factors</t>
  </si>
  <si>
    <t>alcohol, 64-17-5; melatonin, 73-31-4; Ethanol, 64-17-5; Melatonin, 73-31-4</t>
  </si>
  <si>
    <t>National Institute on Alcohol Abuse and Alcoholism: AA13252
National Institutes of Health: AA 13252</t>
  </si>
  <si>
    <t>Submitted November 28, 2006, Returned for revision January 4, 2007, Accepted January 15, 2007 This research was supported by the National Institute on Alcohol Abuse and Alcoholism Grant AA13252 to Mary A. Carskadon.</t>
  </si>
  <si>
    <t>This work was supported by a grant from the National Institutes of Health (AA 13252) to Mary A. Carskadon, Ph.D. The authors would like to thank our consultants on the project, Dr. Tim Roehrs, Dr. J. Todd Arnedt, Dr. Robert Swift, and Dr. Peter Monti. Thanks also go to Denise Maceroni for saliva assays, and to Stephanie Crowley, M.S., and Jennifer Maxwell for assistance with data analysis and compilation. The assistance of Eliza Van Reen, M.S., the staff at the E.P. Bradley Sleep Lab, and Brown University students in data collection is gratefully acknowledged.</t>
  </si>
  <si>
    <t>Rupp, T.L.; Department of Behavioral Biology, Division of Psychiatry and Neuroscience, Walter Reed Army Institute of Research, 503 Robert Grant Avenue, Silver Spring, MD 20910, United States; email: tracy.rupp@amedd.army.mil</t>
  </si>
  <si>
    <t>2-s2.0-34347392072</t>
  </si>
  <si>
    <t>T (not about acute effects of light)</t>
  </si>
  <si>
    <t>Faillace M.P., Cutrera R., Sarmiento M.I.K., Rosenstein R.E.</t>
  </si>
  <si>
    <t>6602833152;55166543900;7006562441;7006342674;</t>
  </si>
  <si>
    <t>Evidence for local synthesis of melatonin in golden hamster retina</t>
  </si>
  <si>
    <t>10.1097/00001756-199510010-00033</t>
  </si>
  <si>
    <t>https://www.scopus.com/inward/record.uri?eid=2-s2.0-0028793412&amp;doi=10.1097%2f00001756-199510010-00033&amp;partnerID=40&amp;md5=6837f0cd5f5ef5aa3ffa302f43aa7125</t>
  </si>
  <si>
    <t>Departamento de Fisiología, Universidad de Buenos Aires, Buenos Aires, Argentina</t>
  </si>
  <si>
    <t>Faillace, M.P., Departamento de Fisiología, Universidad de Buenos Aires, Buenos Aires, Argentina; Cutrera, R., Departamento de Fisiología, Universidad de Buenos Aires, Buenos Aires, Argentina; Sarmiento, M.I.K., Departamento de Fisiología, Universidad de Buenos Aires, Buenos Aires, Argentina; Rosenstein, R.E., Departamento de Fisiología, Universidad de Buenos Aires, Buenos Aires, Argentina</t>
  </si>
  <si>
    <t>Daily variations in melatonin content of retinas of pinealectomized and sham-operated golden hamsters were studied. Melatonin content showed significant daily variations with maximal values at night (i.e. early in the night in pinealectomized hamsters and late at night in sham-operated animals). Moreover, mean retinal melatonin levels augmented significantly after pinealect-omy. In vitro the augmented melatonin levels found in retinas incubated in darkness for 8h was suppressed by exposure to light, indicating the ability of hamster retina to regulate melatonin synthesis in isolated conditions. Taken together, the in vivo and in vitro results support daily variations of melatonin content of exclusive retinal origin. © Rapid Science Publishers.</t>
  </si>
  <si>
    <t>Daily variations; Golden hamster; Melatonin; Pinealectomy; Retina</t>
  </si>
  <si>
    <t>melatonin; animal experiment; animal tissue; article; circadian rhythm; controlled study; hamster; male; nonhuman; pineal body; priority journal; retina; Analysis of Variance; Animal; Circadian Rhythm; Hamsters; Male; Melatonin; Retina; Support, Non-U.S. Gov't</t>
  </si>
  <si>
    <t>new england nuclear, United States</t>
  </si>
  <si>
    <t>Rosenstein, R.E.; Departamento de Fisiología, Facultad de Medicina, Universidad de Buenos Aires, Buenos Aires, Argentina</t>
  </si>
  <si>
    <t>2-s2.0-0028793412</t>
  </si>
  <si>
    <t>Gauer F., Masson‐Pévet M., Pévet P.</t>
  </si>
  <si>
    <t>6603754411;7005265863;7101611483;</t>
  </si>
  <si>
    <t>Effect of Constant Light, Pinealectomy and Guanosine Triphosphate Gamma‐S on the Density of Melatonin Receptors in the Rat Suprachiasmatic Nucleus: A Possible Implication of Melatonin Action</t>
  </si>
  <si>
    <t>Journal of Neuroendocrinology</t>
  </si>
  <si>
    <t>10.1111/j.1365-2826.1992.tb00193.x</t>
  </si>
  <si>
    <t>https://www.scopus.com/inward/record.uri?eid=2-s2.0-0026669020&amp;doi=10.1111%2fj.1365-2826.1992.tb00193.x&amp;partnerID=40&amp;md5=061fffed29365767e796d478007bb978</t>
  </si>
  <si>
    <t>Université Louis Pasteur, URA, CNRS 1332, 12 rue de l'Université, Strasbourg, 67000, France</t>
  </si>
  <si>
    <t>Gauer, F., Université Louis Pasteur, URA, CNRS 1332, 12 rue de l'Université, Strasbourg, 67000, France; Masson‐Pévet, M., Université Louis Pasteur, URA, CNRS 1332, 12 rue de l'Université, Strasbourg, 67000, France; Pévet, P., Université Louis Pasteur, URA, CNRS 1332, 12 rue de l'Université, Strasbourg, 67000, France</t>
  </si>
  <si>
    <t>We report here the effects of pinealectomy and exposition to constant light on the density of melatonin receptors in the suprachiasmatic nuclei of the rat using quantitative autoradiography. The Bmaxvalues were significantly increased when the animals were maintained in constant light for 3 days (8.22 ± 0.95 fmol/mg protein versus 4.55±0.14 fmol/mg protein in control group, 12 h light/12 h dark cycle (12L/12D), n = 6). A similar increase was also observed in rats pinealectomized 3 days before sacrifice and then maintained either under 12L/12D (Bmax7.56±0.80 fmol/mg protein) or in constant light (Bmax7.85±1.02 fmol/mg protein), while Kdvalues failed to show any variations after constant light and/or pinealectomy. The effect of GTPγS on the density of rnelatonin binding sites was also investigated in control animals and after 3 days of constant light. In 12L/12D animals, the Bmax shifted from 5.94 ± 0.14 fmol/mg protein in the absence of GTPγS to 3.97±0.22 fmol/ mg protein in the presence of 50μiM GTPγS. In animals maintained for 3 days in constant light, a similar decrease in the Bmax value was observed (8.95 ± 0.25 fmol/mg protein in absence and 5.95 ± 0.22 fmol/mg protein in presence of 50 μ GTPγS). In both cases, Kd values were not affected by GTPγS. Pinealectomy and constant light exposition are known to induce a suppression of the nocturnal peak of plasma rnelatonin and to keep plasma rnelatonin concentrations at a very low level. These results could suggest a regulatory effect of rnelatonin on the density of its own receptors which are shown here to be also coupled with a G‐protein. Copyright © 1992, Wiley Blackwell. All rights reserved</t>
  </si>
  <si>
    <t>constant light; G‐protein; pinealectomy; rnelatonin; suprachiasmatic nucleus</t>
  </si>
  <si>
    <t>guanine nucleotide binding protein; guanosine 5' o (3 thiotriphosphate); melatonin; melatonin receptor; protein; animal experiment; article; autoradiography; binding site; controlled study; light; male; nonhuman; pinealectomy; rat; receptor density; suprachiasmatic nucleus</t>
  </si>
  <si>
    <t>guanosine 5' o (3 thiotriphosphate), 37589-80-3; melatonin, 73-31-4; protein, 67254-75-5</t>
  </si>
  <si>
    <t>Gauer, F.; URA-CNRS 1332, Université Louis Pasteur, 12 rue de l'Université, Strasbourg, 67000, France</t>
  </si>
  <si>
    <t>J. Neuroendocrinol.</t>
  </si>
  <si>
    <t>2-s2.0-0026669020</t>
  </si>
  <si>
    <t>Claustrat B., Brun J., Chiquet C., Chazot G., Borson-Chazot F.</t>
  </si>
  <si>
    <t>24494646700;7202514547;7003552424;7005725003;7003959091;</t>
  </si>
  <si>
    <t>Melatonin secretion is supersensitive to light in migraine</t>
  </si>
  <si>
    <t>Cephalalgia</t>
  </si>
  <si>
    <t>10.1111/j.1468-2982.2004.00645.x</t>
  </si>
  <si>
    <t>https://www.scopus.com/inward/record.uri?eid=2-s2.0-1242269856&amp;doi=10.1111%2fj.1468-2982.2004.00645.x&amp;partnerID=40&amp;md5=9e895647fd565adc26c4659df9183ec1</t>
  </si>
  <si>
    <t>Service de Radioanalyse, Hôpital Neuro-Cardiologique, Lyon, France; Inst. Federatif de Neurosci., Lyon, France; INSERM U371, Service d'Ophtalmologie, Hôpital Edouard Herriot, Lyon, France; Service de Neurologie, Hôpital Neuro-Cardiologique, Lyon, France; Ctr. de Méd. Nucléaire, Hôpital Neuro-Cardiologique, Lyon, France; Service de Radioanalyse, Hôpital Neuro-Cardiologique, B.P. Lyon Montchat, 69394 Lyon Cedex 03, France</t>
  </si>
  <si>
    <t>Claustrat, B., Service de Radioanalyse, Hôpital Neuro-Cardiologique, Lyon, France, Inst. Federatif de Neurosci., Lyon, France, Service de Radioanalyse, Hôpital Neuro-Cardiologique, B.P. Lyon Montchat, 69394 Lyon Cedex 03, France; Brun, J., Service de Radioanalyse, Hôpital Neuro-Cardiologique, Lyon, France; Chiquet, C., Inst. Federatif de Neurosci., Lyon, France, INSERM U371, Service d'Ophtalmologie, Hôpital Edouard Herriot, Lyon, France; Chazot, G., Service de Neurologie, Hôpital Neuro-Cardiologique, Lyon, France; Borson-Chazot, F., Ctr. de Méd. Nucléaire, Hôpital Neuro-Cardiologique, Lyon, France</t>
  </si>
  <si>
    <t>The present study examined the sensitivity to light of melatonin (MLT) secretion in familial migraine during a headache-free interval. Twelve female patients and 12 healthy controls were included in the trial. All subjects were studied twice. In each session, light exposure (300 lx) or placebo was randomly administered for 30 min between 00.30 and 01.00 h. Blood was sampled hourly between 20.00 and 24.00 h, and 02.00 and 04.00 h and every 15 min between 00.30 and 01.30 h. Plasma MLT levels were determined by radioimmunoassay. MLT suppression was more marked in the migraine group than in the control group [difference of area under curve (ΔAUC) = -53.8 ± 16.2 vs. 18.5 ±12.7 pg/h/ml, P &lt; 0.005; maximum of MLT suppression (Δ) = -35. 7 ± 10.2 vs. -6.7 ± 5.8 pg/ml, P &lt; 0.05]. These findings show a clear hypersensitivity to light in young female migraineurs during the headache-free period.</t>
  </si>
  <si>
    <t>Light; Melatonin; Migraine; Supersensitivity</t>
  </si>
  <si>
    <t>melatonin; placebo; adult; area under the curve; article; blood sampling; clinical article; controlled study; female; headache; human; light exposure; migraine; photosensitivity; protein blood level; protein secretion; radioimmunoassay; regulatory mechanism; Circadian Rhythm; Female; Humans; Melatonin; Migraine Disorders; Photophobia; Radioimmunoassay</t>
  </si>
  <si>
    <t>Claustrat, B.; Service de Radioanalyse, Hôpital Neuro-Cardiologique, B.P. Lyon Montchat, 69394 Lyon Cedex 03, France; email: bruno.claustrat@chu-lyon.fr</t>
  </si>
  <si>
    <t>CEPHD</t>
  </si>
  <si>
    <t>2-s2.0-1242269856</t>
  </si>
  <si>
    <t>France</t>
  </si>
  <si>
    <t>12 (migraine patients), 12 (healthy controls)</t>
  </si>
  <si>
    <t>Each subject was studied during two night sessions separated by exactly 4 weeks, at the beginning of the menstrual cycle'</t>
  </si>
  <si>
    <t>the beginning'- follicular phase</t>
  </si>
  <si>
    <t>7 migraine patients and 11 controls taking oral contraceptive</t>
  </si>
  <si>
    <t>median 22 (migraine patients), 22 (healthy controls)</t>
  </si>
  <si>
    <t>19-29 (migraine patients), 18-29 (healthy controls)</t>
  </si>
  <si>
    <t>Huang H., Lee S.-C., Yang X.-L.</t>
  </si>
  <si>
    <t>25936318000;10139095300;23081981200;</t>
  </si>
  <si>
    <t>Modulation by melatonin of glutamatergic synaptic transmission in the carp retina</t>
  </si>
  <si>
    <t>10.1113/jphysiol.2005.098798</t>
  </si>
  <si>
    <t>https://www.scopus.com/inward/record.uri?eid=2-s2.0-29244458658&amp;doi=10.1113%2fjphysiol.2005.098798&amp;partnerID=40&amp;md5=e56b48e109d8e9d0c0af2f957ec2db14</t>
  </si>
  <si>
    <t>Institute of Neurobiology, Fudan University, 220 Handan Road, Shanghai 200433, China; Shanghai Institute for Biological Sciences, Graduate School, Chinese Academy of Sciences, 320 Yueyang Road, Shanghai 200031, China</t>
  </si>
  <si>
    <t>Huang, H., Institute of Neurobiology, Fudan University, 220 Handan Road, Shanghai 200433, China, Shanghai Institute for Biological Sciences, Graduate School, Chinese Academy of Sciences, 320 Yueyang Road, Shanghai 200031, China; Lee, S.-C., Institute of Neurobiology, Fudan University, 220 Handan Road, Shanghai 200433, China; Yang, X.-L., Institute of Neurobiology, Fudan University, 220 Handan Road, Shanghai 200433, China</t>
  </si>
  <si>
    <t>Melatonin is involved in a variety of physiological functions through activating specific receptors coupled to GTP-binding protein. Melatonin and its receptors are abundant in the retina. Here we show for the first time that melatonin modulates glutamatergic synaptic transmission from cones to horizontal cells (HCs) in carp retina. Immunocytochemical data revealed the expression of the MT1, receptor on carp HCs. Whole-cell recordings further showed that melatonin ofphysiological concentrations potentiated glutamate-induced currents from isolated cone-driven HCs (H1 cells) in a dose-dependent manner, by increasing the efficacy and apparent affinity of the glutamate receptor. The effects of melatonin were reversed by luzindole, but not by K 185, indicating the involvement of the MT1, receptor. Like melatonin, methylene blue (MB), a guanylate cyclase inhibitor, also potentiated the glutamate currents, but internal infusion of cGMP suppressed them. The effects of melatonin were not observed in cGMP-filled and MB-incubated HCs. These results suggest that the melatonin effects may be mediated by decreasing the intra-cellular concentration of cGMP. Consistent with these observations, melatonin depolarized the membrane potential of H1 cells and reduced their light responses, which could also be blocked by luzindole. These effects of melatonin persisted in the presence of the antagonists of receptors for dopamine, GABA and glycine, indicating a direct action of melatonin on Hi cells. Such modulation by melatonin of glutamatergic transmission from cones to HCs is thought to be in part responsible for circadian changes in light responsiveness of cone HCs in teleost retina. © 2005 The Physiological Society.</t>
  </si>
  <si>
    <t>4 aminobutyric acid receptor blocking agent; cyclic GMP; dopamine receptor blocking agent; glutamate receptor; glutamic acid; glycine receptor antagonist; guanine nucleotide binding protein; guanylate cyclase inhibitor; k 185; luzindole; melatonin; melatonin 1 receptor; melatonin 2 receptor; melatonin receptor; methylene blue; receptor blocking agent; unclassified drug; 4 aminobutyric acid receptor blocking agent; AMPA receptor; glutamate receptor; glutamic acid; hormone receptor blocking agent; melatonin; melatonin 1 receptor; animal cell; animal tissue; article; carp; circadian rhythm; controlled study; immunocytochemistry; nerve cell membrane steady potential; neuromodulation; nonhuman; priority journal; receptor upregulation; retina cone; retina horizontal nerve cell; synaptic transmission; Article; cell activity; cell level; concentration (parameters); crucian carp; glutamatergic synaptic transmission; modulation; protein expression; protein function; retina; retina cone; retina horizontal nerve cell; Animals; Carps; Cones (Retina); Cyclic GMP; Dose-Response Relationship, Drug; Glutamic Acid; Light; Melatonin; Membrane Potentials; Phototransduction; Receptor, Melatonin, MT1; Receptors, Glutamate; Retina; Retinal Horizontal Cells; Synaptic Transmission; Tryptamines</t>
  </si>
  <si>
    <t>cyclic GMP, 7665-99-8; glutamic acid, 11070-68-1, 138-15-8, 56-86-0, 6899-05-4; luzindole, 117946-91-5; melatonin, 73-31-4; methylene blue, 61-73-4; Cyclic GMP, 7665-99-8; Glutamic Acid, 56-86-0; luzindole, 117946-91-5; Melatonin, 73-31-4; Receptor, Melatonin, MT1; Receptors, Glutamate; Tryptamines</t>
  </si>
  <si>
    <t>Yang, X.-L.; Institute of Neurobiology, Fudan University, 220 Handan Road, Shanghai 200433, China; email: xlyang@fudan.edu.cn</t>
  </si>
  <si>
    <t>2-s2.0-29244458658</t>
  </si>
  <si>
    <t>Karaganis S.P., Kumar V., Beremand P.D., Bailey M.J., Thomas T.L., Cassone V.M.</t>
  </si>
  <si>
    <t>24335406600;57202531757;6603201285;57198531066;55425206200;56687667700;</t>
  </si>
  <si>
    <t>Circadian genomics of the chick pineal gland in vitro</t>
  </si>
  <si>
    <t>BMC Genomics</t>
  </si>
  <si>
    <t>10.1186/1471-2164-9-206</t>
  </si>
  <si>
    <t>https://www.scopus.com/inward/record.uri?eid=2-s2.0-44449131027&amp;doi=10.1186%2f1471-2164-9-206&amp;partnerID=40&amp;md5=4290f2a91c97b43ca0bf7e5b68b54f87</t>
  </si>
  <si>
    <t>Department of Biology, Texas A and M University, College Station, TX 77843-3258, United States; Department of Zoology, University of Lucknow, Lucknow 226007, India; Department of Poultry Science, Texas A and M University, College Station, TX 77843-3258, United States</t>
  </si>
  <si>
    <t>Karaganis, S.P., Department of Biology, Texas A and M University, College Station, TX 77843-3258, United States; Kumar, V., Department of Zoology, University of Lucknow, Lucknow 226007, India; Beremand, P.D., Department of Biology, Texas A and M University, College Station, TX 77843-3258, United States; Bailey, M.J., Department of Poultry Science, Texas A and M University, College Station, TX 77843-3258, United States; Thomas, T.L., Department of Biology, Texas A and M University, College Station, TX 77843-3258, United States; Cassone, V.M., Department of Biology, Texas A and M University, College Station, TX 77843-3258, United States</t>
  </si>
  <si>
    <t>Background: Chick pinealocytes exhibit all the characteristics of a complete circadian system, comprising photoreceptive inputs, molecular clockworks and an easily measured rhythmic output, melatonin biosynthesis. These properties make the in vitro pineal a particularly useful model for exploring circadian control of gene transcription in a pacemaker tissue, as well as regulation of the transcriptome by primary inputs to the clock (both photic and noradrenergic). Results: We used microarray analysis to investigate the expression of approximately 8000 genes within cultured pinealocytes subjected to both LD and DD. We report that a reduced subset of genes was rhythmically expressed in vitro compared to those previously published in vivo, and that gene expression rhythms were lower in amplitude, although the functional distribution of the rhythmic transcriptome was largely similar. We also investigated the effects of 6-hour pulses of light or of norepinephrine on gene expression in free-running cultures during both subjective day and night. As expected, both light and norepinephrine inhibited melatonin production; however, the two treatments differentially enhanced or suppressed specific sets of genes in a fashion that was dependent upon time of day. Conclusion: Our combined approach of utilizing a temporal, photic and pharmacological microarray experiment allowed us to identify novel genes linking clock input to clock function within the pineal. We identified approximately 30 rhythmic, light-responsive, NE-insensitive genes with no previously known clock function, which may play a role in circadian regulation of the pineal. These are candidates for future functional genomics experiments to elucidate their potential role in circadian physiology. Further, we hypothesize that the pineal circadian transcriptome is reduced but functionally conserved in vitro, and supports an endogenous role for the pineal in regulating local rhythms in metabolism, immune function, and other conserved pathways. © 2008 Karaganis et al; licensee BioMed Central Ltd.</t>
  </si>
  <si>
    <t>melatonin; messenger RNA; noradrenalin; transcriptome; melatonin; messenger RNA; noradrenalin; amplitude modulation; animal cell; article; cell culture; chick; circadian rhythm; controlled study; functional genomics; gene expression regulation; genetic conservation; immunoregulation; in vitro study; light dark cycle; metabolic regulation; microarray analysis; nonhuman; noradrenergic system; pineal body; pinealocyte; animal; DNA microarray; drug effect; gene expression; gene expression profiling; genetics; genomics; metabolism; photoperiodicity; photostimulation; physiology; radiation exposure; secretion; Animals; Cells, Cultured; Circadian Rhythm; Gene Expression; Gene Expression Profiling; Genomics; Melatonin; Norepinephrine; Oligonucleotide Array Sequence Analysis; Photic Stimulation; Photoperiod; Pineal Gland; RNA, Messenger</t>
  </si>
  <si>
    <t>melatonin, 73-31-4; noradrenalin, 1407-84-7, 51-41-2; Melatonin, 73-31-4; Norepinephrine, 51-41-2; RNA, Messenger</t>
  </si>
  <si>
    <t>Cassone, V.M.; Department of Biology, Texas A and M University, College Station, TX 77843-3258, United States; email: vmc@mail.bio.tamu.edu</t>
  </si>
  <si>
    <t>BGMEE</t>
  </si>
  <si>
    <t>2-s2.0-44449131027</t>
  </si>
  <si>
    <t>A (chick)</t>
  </si>
  <si>
    <t>Miyauchi F., Nanjo K., Otsuka K.</t>
  </si>
  <si>
    <t>6701392073;7006374573;57198246771;</t>
  </si>
  <si>
    <t>Effects of night shift on plasma concentrations of melatonin, LH, FSH and prolactin, and menstrual irregularity</t>
  </si>
  <si>
    <t>Sangyo Igaku</t>
  </si>
  <si>
    <t>10.1539/joh1959.34.545</t>
  </si>
  <si>
    <t>https://www.scopus.com/inward/record.uri?eid=2-s2.0-0027064406&amp;doi=10.1539%2fjoh1959.34.545&amp;partnerID=40&amp;md5=71f37039de1385d4709c0a6ff358a4f9</t>
  </si>
  <si>
    <t>Department of Obstetrics and Gynecology, Ehime Rosai Hospital, 13-27 Minami Komatsubara, Niihama, 792, Japan</t>
  </si>
  <si>
    <t>Miyauchi, F., Department of Obstetrics and Gynecology, Ehime Rosai Hospital, 13-27 Minami Komatsubara, Niihama, 792, Japan; Nanjo, K., Department of Obstetrics and Gynecology, Ehime Rosai Hospital, 13-27 Minami Komatsubara, Niihama, 792, Japan; Otsuka, K., Department of Obstetrics and Gynecology, Ehime Rosai Hospital, 13-27 Minami Komatsubara, Niihama, 792, Japan</t>
  </si>
  <si>
    <t>To examine the effect of night shift on the ovarian function, 122 teachers, 67 office workers, 377 nurses, 133 factory workers and 67 barmaids were surveyed. The incidence of irregular menstrual cycle was 13.1% in teachers, 14.9% in office workers, 24.9% in nurses, 36.8% in factory workers and 40.3% in barmaids. The incidence was significantly higher in women working at night than women working during the day. Plasma concentrations of melatonin, LH, FSH and prolactin were determined at 2200 h and 0200 h in 5 nurses working at night and in 6 nurses resting in their quarters. Plasma concentrations of melatonin and prolactin at 0200 h were significantly lower in nurses of the working group than others of the resting group, but plasma concentrations of LH and FSH did not differ between the two groups. These results indicate that night shift suppresses the ovarian function by affecting the circadian rhythm of melatonin and prolactin. © 1992, Japan Society for Occupational Health. All rights reserved.</t>
  </si>
  <si>
    <t>circadian rhythm; light; menstrual cycle; night shift</t>
  </si>
  <si>
    <t>follitropin; luteinizing hormone; melatonin; prolactin; adult; article; circadian rhythm; controlled study; female; follitropin blood level; human; luteinizing hormone blood level; major clinical study; menstrual cycle; night work; ovary function; prolactin blood level; Adult; Circadian Rhythm; English Abstract; Female; Follicle Stimulating Hormone; Human; Luteinizing Hormone; Melatonin; Menstrual Cycle; Menstruation Disturbances; Ovary; Prolactin; Work</t>
  </si>
  <si>
    <t>follitropin, 9002-68-0; luteinizing hormone, 39341-83-8, 9002-67-9; melatonin, 73-31-4; prolactin, 12585-34-1, 50647-00-2, 9002-62-4; Follicle Stimulating Hormone, 9002-68-0; Luteinizing Hormone, 9002-67-9; Melatonin, 73-31-4; Prolactin, 9002-62-4</t>
  </si>
  <si>
    <t>Miyauchi, F.; Department of Obstetrics and Gynecology, Ehime Rosai Hospital, 13-27 Minami Komatsubara, Niihama, 792, Japan</t>
  </si>
  <si>
    <t>Jpn. J. Ind. Health</t>
  </si>
  <si>
    <t>2-s2.0-0027064406</t>
  </si>
  <si>
    <t>O(Japanese)</t>
  </si>
  <si>
    <t>Excluded as paper Japanese</t>
  </si>
  <si>
    <t>Subramanian A., Kothari L.</t>
  </si>
  <si>
    <t>57191100717;7006465144;</t>
  </si>
  <si>
    <t>Suppressive effect by melatonin on different phases of 9,10-dimethyl-1,2-benzanthracene (DMBA)-induced rat mammary gland carcinogenesis.</t>
  </si>
  <si>
    <t>Anti-cancer drugs</t>
  </si>
  <si>
    <t>https://www.scopus.com/inward/record.uri?eid=2-s2.0-0026166922&amp;partnerID=40&amp;md5=7022252eaea57ecb42566455fed2062f</t>
  </si>
  <si>
    <t>Endocrinology Unit, Tata Memorial Centre, Bombay, India</t>
  </si>
  <si>
    <t>Subramanian, A., Endocrinology Unit, Tata Memorial Centre, Bombay, India; Kothari, L., Endocrinology Unit, Tata Memorial Centre, Bombay, India</t>
  </si>
  <si>
    <t>This comprehensive study examines the influence of oral melatonin on the initiation and promotion phases of DMBA-induced mammary tumorigenesis in intact and pinealectomized female Holtzman rats reared in short (light:dark schedule L:D 10:14) and long (L:D 24:0) photoperiods. Melatonin administration in the initiation phase significantly suppressed tumor incidence only in intact animals reared in both photoperiods, indicating that the presence of the pineal was obligatory. On the other hand, during the promotion phase, irrespective of the presence or absence of the pineal, the tumor-suppressive effect of exogenous melatonin was pronounced.</t>
  </si>
  <si>
    <t>7,12 dimethylbenz[a]anthracene; melatonin; animal; article; chemically induced disorder; experimental neoplasm; female; light; pathology; physiology; pineal body; rat; udder; 9,10-Dimethyl-1,2-benzanthracene; Animals; Female; Light; Mammary Glands, Animal; Mammary Neoplasms, Experimental; Melatonin; Pineal Gland; Rats</t>
  </si>
  <si>
    <t>7,12 dimethylbenz[a]anthracene, 57-97-6; melatonin, 73-31-4; 9,10-Dimethyl-1,2-benzanthracene, 57-97-6, 73-31-4; Melatonin, 73-31-4</t>
  </si>
  <si>
    <t>Subramanian, A.</t>
  </si>
  <si>
    <t>Anticancer Drugs</t>
  </si>
  <si>
    <t>2-s2.0-0026166922</t>
  </si>
  <si>
    <t>Monteleone P., Esposito G., La Rocca A., Maj M.</t>
  </si>
  <si>
    <t>7103295394;56229013500;6701493060;7102716455;</t>
  </si>
  <si>
    <t>Does bright light suppress nocturnal melatonin secretion more in women than men?</t>
  </si>
  <si>
    <t>10.1007/BF01276567</t>
  </si>
  <si>
    <t>https://www.scopus.com/inward/record.uri?eid=2-s2.0-0029096809&amp;doi=10.1007%2fBF01276567&amp;partnerID=40&amp;md5=4f2db281c3856e671f0bde6ed38f6b65</t>
  </si>
  <si>
    <t>Institute of Psychiatry, School of Medicine, Second University of Naples, Naples, Italy</t>
  </si>
  <si>
    <t>Monteleone, P., Institute of Psychiatry, School of Medicine, Second University of Naples, Naples, Italy; Esposito, G., Institute of Psychiatry, School of Medicine, Second University of Naples, Naples, Italy; La Rocca, A., Institute of Psychiatry, School of Medicine, Second University of Naples, Naples, Italy; Maj, M., Institute of Psychiatry, School of Medicine, Second University of Naples, Naples, Italy</t>
  </si>
  <si>
    <t>Sex differences in the sensitivity of the human pineal gland to the suppressant effect of bright light on melatonin synthesis were studied in 6 healthy men and women. Blood samples were collected in two randomly ordered sessions: in one, subjects rested supine in bed, in the dark, from 21.00 to 7.00h; in the other session, they were exposed to bright light (2,000 lux) from 2.00 to 4.00 h. In the dark condition, no significant differences were observed between men and women in either the timing or the absolute values of melatonin plasma levels, whereas after bright light exposure, the suppression of plasma melatonin was a 40% greater in women than in men. These findings suggest that, in humans, there is a sex difference in the nocturnal sensitivity of the pineal to light. © 1995 Springer-Verlag.</t>
  </si>
  <si>
    <t>Circadian rhythm; human melatonin; light sensitivity; sex difference</t>
  </si>
  <si>
    <t>melatonin; adult; article; blood level; blood sampling; clinical trial; controlled clinical trial; controlled study; darkness; female; hormone release; hormone synthesis; human; human experiment; light; male; normal human; pineal body; priority journal; randomized controlled trial; sex difference; supine position; Adult; Circadian Rhythm; Female; Humans; Male; Melatonin; Photic Stimulation; Sex Characteristics; Sex Factors</t>
  </si>
  <si>
    <t>Monteleone, P.; Institute of Psychiatry, School of Medicine, Second University of Naples, Naples, Italy</t>
  </si>
  <si>
    <t>2-s2.0-0029096809</t>
  </si>
  <si>
    <t>Yes; all women regularly menstruating and tested in follicular phase, day 6-9 from menses</t>
  </si>
  <si>
    <t>follicular phase, day 6-9 from menses</t>
  </si>
  <si>
    <t>None took oral contraceptives</t>
  </si>
  <si>
    <t>22-34 (women), 25-31 (men)</t>
  </si>
  <si>
    <t>Comparing women vs men</t>
  </si>
  <si>
    <t>Hansson I., Holmdahl R., Mattsson R.</t>
  </si>
  <si>
    <t>9839857200;7103259084;7004079038;</t>
  </si>
  <si>
    <t>Constant darkness enhances autoimmunity to type II collagen and exaggerates development of collagen-induced arthritis in DBA/1 mice</t>
  </si>
  <si>
    <t>Journal of Neuroimmunology</t>
  </si>
  <si>
    <t>10.1016/0165-5728(90)90139-E</t>
  </si>
  <si>
    <t>https://www.scopus.com/inward/record.uri?eid=2-s2.0-0025305046&amp;doi=10.1016%2f0165-5728%2890%2990139-E&amp;partnerID=40&amp;md5=066d02a6c41cb3238789d8bbbadb9204</t>
  </si>
  <si>
    <t>Department of Zoophysiology, University of Uppsala, S-751 22 Uppsala, Sweden; Department of Medical and Physiological Chemistry, BMC, University of Uppsala, S-751 23 Uppsala, Sweden</t>
  </si>
  <si>
    <t>Hansson, I., Department of Zoophysiology, University of Uppsala, S-751 22 Uppsala, Sweden; Holmdahl, R., Department of Medical and Physiological Chemistry, BMC, University of Uppsala, S-751 23 Uppsala, Sweden; Mattsson, R., Department of Zoophysiology, University of Uppsala, S-751 22 Uppsala, Sweden</t>
  </si>
  <si>
    <t>The humoral function of the pineal gland is known to be strongly dependent on environmental lighting. Melatonin, the best characterized of the photo-dependent pineal hormones, has been reported to affect immune responses in mice. It has been hypothesized that the development of some types of psychosomatic and autoimmune disease could be due to a disturbed release of this hormone. The present investigation was performed in order to evaluate effects of constant darkness (physiological stimulation of pineal melatonin synthesis) and constant light (physiological suppression of pineal melatonin synthesis) on the course of an experimental autoimmune model, the type II collagen-induced arthritis (CIA) in DBA/1 female mice. Mice kept in darkness develop more severe arthritis than those kept in constant light or in a normal dark/light rhythm (12 h light/12 h dark). Levels of anti-type II collagen antibodies were higher in mice kept in darkness, and the spleens of these animals were enlarged. Since castration of female DBA/1 mice enhances the severity of CIA, and since melatonin is known to exert effects on gonadal function, the experiment was repeated using oophorectomized mice. The same difference in arthritis severity between darkness- and light-exposed mice was obtained in this second experiment. We conclude that the exacerbation of arthritis in darkness is due to a darkness-induced change in levels of critical neurohumoral compound(s), that via gonadal independent mechanisms affect the autoimmune response. The exaggerated severity and chronicity of arthritis may be due to higher levels of melatonin in these animals. © 1990.</t>
  </si>
  <si>
    <t>(Mouse); Arthritis, collagen II-induced; Autoimmunity; Collagen, type II; Darkness, constant; Melatonin</t>
  </si>
  <si>
    <t>collagen; collagen type 2; melatonin; arthritis; article; autoimmunity; darkness; mouse; nonhuman; pineal body; priority journal; Animal; Arthritis; Autoimmunity; Collagen; Darkness; Female; Mice; Mice, Inbred DBA; Ovariectomy; Support, Non-U.S. Gov't</t>
  </si>
  <si>
    <t>Collagen, 9007-34-5</t>
  </si>
  <si>
    <t>Medicinska Forskningsrådet, MFR</t>
  </si>
  <si>
    <t>This study was financially supported by grants from the Swedish Natural Science Research Council (R.M.), Axson Johnson's Fund (I.H.), the Swedish Medical Research Council, RMR and the Gustav Vs 80 Year Foundation (R.H.). The authors also wish to thank Dr. G. Maestroni for consultation and Mikael Karlsson for skillful help with the anti-CII ELISA measurements.</t>
  </si>
  <si>
    <t>Hansson, I.; Department of Zoophysiology, University of Uppsala, S-751 22 Uppsala, Sweden</t>
  </si>
  <si>
    <t>JNRID</t>
  </si>
  <si>
    <t>J. Neuroimmunol.</t>
  </si>
  <si>
    <t>2-s2.0-0025305046</t>
  </si>
  <si>
    <t>Mueller A.D., Mear R.J., Mistlberger R.E.</t>
  </si>
  <si>
    <t>24391074600;22985864000;7005970188;</t>
  </si>
  <si>
    <t>Inhibition of hippocampal neurogenesis by sleep deprivation is independent of circadian disruption and melatonin suppression</t>
  </si>
  <si>
    <t>10.1016/j.neuroscience.2011.07.019</t>
  </si>
  <si>
    <t>https://www.scopus.com/inward/record.uri?eid=2-s2.0-80052440730&amp;doi=10.1016%2fj.neuroscience.2011.07.019&amp;partnerID=40&amp;md5=d05448dd35fbc58caf5e6f0ea2eecee4</t>
  </si>
  <si>
    <t>Department of Psychology, Simon Fraser University, Burnaby, BC, V5A 1S6, Canada</t>
  </si>
  <si>
    <t>Mueller, A.D., Department of Psychology, Simon Fraser University, Burnaby, BC, V5A 1S6, Canada; Mear, R.J., Department of Psychology, Simon Fraser University, Burnaby, BC, V5A 1S6, Canada; Mistlberger, R.E., Department of Psychology, Simon Fraser University, Burnaby, BC, V5A 1S6, Canada</t>
  </si>
  <si>
    <t>Procedures that restrict or fragment sleep can inhibit neurogenesis in the hippocampus of adult rodents, although the underlying mechanism is unknown. We showed that rapid-eye-movement (REM) sleep deprivation (RSD) by the platform-over-water method inhibits hippocampal cell proliferation in adrenalectomized rats with low-dose corticosterone clamp. This procedure also greatly disrupts daily behavioral rhythms. Given recent evidence for circadian clock regulation of cell proliferation, we asked whether disruption of circadian rhythms might play a role in the anti-neurogenic effects of sleep loss. Male Sprague-Dawley rats were subjected to a 4-day RSD procedure or were exposed to constant bright light (LL) for 4 days or 10 weeks, a non-invasive procedure for eliminating circadian rhythms of behavior and physiology in this species. Proliferating cells in the granule cell layer of the dentate gyrus were identified by immunolabeling for the thymidine analogue 5-bromo-2-deoxyuridine. Consistent with our previous results, the RSD procedure suppressed cell proliferation by ~50%. By contrast, although LL attenuated or eliminated daily rhythms of activity and sleep-wake without affecting daily amounts of REM sleep, cell proliferation was not affected. Melatonin, a nocturnally secreted neurohormone that is inhibited by light, has been shown to promote survival of new neurons. We found that 3-weeks of LL eliminated daily rhythms and decreased plasma melatonin by 88% but did not significantly affect either total cell survival or survival of new neurons (doublecortin+). Finally, we measured cell proliferation rates at the beginning and near the end of the daily light period in rats entrained to a 12:12 light/lark (LD) cycle, but did not detect a daily rhythm. These results indicate that the antineurogenic effect of RSD is not secondary to disruption of circadian rhythms, and provide no evidence that hippocampal cell proliferation and survival are regulated by the circadian system or by nocturnal secretion of pineal melatonin. © 2011 IBRO.</t>
  </si>
  <si>
    <t>Circadian rhythms; Constant light; Hippocampus; Melatonin; Neurogenesis; Sleep deprivation</t>
  </si>
  <si>
    <t>broxuridine; corticosterone; melatonin; animal experiment; antibody labeling; article; behavior; cell proliferation; cell survival; circadian rhythm; controlled study; dentate gyrus; granule cell; hippocampus; light dark cycle; light exposure; male; nerve cell; nervous system development; nonhuman; priority journal; rat; REM sleep; sleep deprivation; sleep waking cycle; Adrenalectomy; Analysis of Variance; Animals; Bromodeoxyuridine; Cell Proliferation; Cell Survival; Circadian Rhythm; Corticosterone; Electroencephalography; Hippocampus; Light; Male; Melatonin; Microtubule-Associated Proteins; Motor Activity; Neurogenesis; Neuropeptides; Rats; Rats, Sprague-Dawley; Sleep Deprivation; Sleep Stages; Time Factors</t>
  </si>
  <si>
    <t>broxuridine, 59-14-3; corticosterone, 50-22-6; melatonin, 73-31-4; Bromodeoxyuridine, 59-14-3; Corticosterone, 50-22-6; Melatonin, 73-31-4; Microtubule-Associated Proteins; Neuropeptides; doublecortin protein</t>
  </si>
  <si>
    <t>Canadian Institutes of Health Research
Natural Sciences and Engineering Research Council of Canada</t>
  </si>
  <si>
    <t>We thank Dr. Liisa Galea and Stephanie Lieblich for advice on BrdU and DCX staining and Dr. Michael Pollock for advise and help with the EEG recordings. Funding was provided by operating and equipment grants to R.E.M. from the Natural Sciences and Engineering Research Council of Canada and the Canadian Institutes for Health Research .</t>
  </si>
  <si>
    <t>Mistlberger, R.E.; Department of Psychology, Simon Fraser University, Burnaby, BC, V5A 1S6, Canada; email: mistlber@sfu.ca</t>
  </si>
  <si>
    <t>2-s2.0-80052440730</t>
  </si>
  <si>
    <t>Human melatonin suppression by light: A case for scotopic efficiency</t>
  </si>
  <si>
    <t>10.1016/S0304-3940(01)01512-9</t>
  </si>
  <si>
    <t>https://www.scopus.com/inward/record.uri?eid=2-s2.0-0035895768&amp;doi=10.1016%2fS0304-3940%2801%2901512-9&amp;partnerID=40&amp;md5=e0c9804165c9d73830d3447bf7a78431</t>
  </si>
  <si>
    <t>Rea, M.S., Lighting Research Center, Rensselaer Polytechnic Institute, 21 Union Street, Troy, NY 12180, United States; Bullough, J.D., Lighting Research Center, Rensselaer Polytechnic Institute, 21 Union Street, Troy, NY 12180, United States; Figueiro, M.G., Lighting Research Center, Rensselaer Polytechnic Institute, 21 Union Street, Troy, NY 12180, United States</t>
  </si>
  <si>
    <t>Human adult males were exposed to combinations of two illuminances and two spectral power distributions over the course of four nighttime sessions. A dose-dependent response of acute melatonin suppression to light was found, but photopic (cone-based) illuminance did not adequately predict suppression. When melatonin suppression was plotted against scotopic (rod-based) illuminance, the data formed a nearly monotonic function, implicating rods, or a rod-dominated mechanism, in the human melatonin regulation system. The results do not, however, rule out mechanisms other than rods, including novel photoreceptors, as candidates for melatonin regulation in humans. © 2001 Elsevier Science Ireland Ltd.</t>
  </si>
  <si>
    <t>Circadian rhythm; Photoreceptive system; Pineal response; Spectral sensitivity</t>
  </si>
  <si>
    <t>melatonin; adult; article; controlled study; dose response; hormonal regulation; hormone inhibition; human; illumination; male; night vision; normal human; photoreceptor; priority journal; regulatory mechanism; retina rod; spectroscopy; Adult; Circadian Rhythm; Cones (Retina); Dark Adaptation; Darkness; Humans; Light; Male; Melatonin; Middle Aged; Photic Stimulation; Phototransduction; Pineal Gland; Radioimmunoassay; Rods (Retina)</t>
  </si>
  <si>
    <t>Philips
Electric Power Research Institute</t>
  </si>
  <si>
    <t>This work was supported by Philips Lighting, Niagara Mohawk Power Corporation, Northeast Utilities and the Electric Power Research Institute. Lutron Electronics supplied the dimming ballasts used in this study. The assistance and advice of Peter Boyce, Richard Pysar, Nishantha Maliyagoda, Andrew Bierman, Marylou Nickleson, Daniel Dyer, Robert Lingard, Krzysztof Kryszczuk, Rohini Pendyala, S.H.A. Begemann, Gerrit van der Beld, Peter Morante, John Kesselring, and Benjamin Koyle are also gratefully acknowledged.</t>
  </si>
  <si>
    <t>2-s2.0-0035895768</t>
  </si>
  <si>
    <t>Wright H.R., Lack L.C., Partridge K.J.</t>
  </si>
  <si>
    <t>7202463101;34467711900;57206457669;</t>
  </si>
  <si>
    <t>Light emitting diodes can be used to phase delay the melatonin rhythm</t>
  </si>
  <si>
    <t>10.1034/j.1600-079X.2001.310410.x</t>
  </si>
  <si>
    <t>https://www.scopus.com/inward/record.uri?eid=2-s2.0-0034765434&amp;doi=10.1034%2fj.1600-079X.2001.310410.x&amp;partnerID=40&amp;md5=15f13898ea576d6d087aa31a0b3e7325</t>
  </si>
  <si>
    <t>School of Psychology, Flinders University, Adelaide, Australia; School of Psychology, Flinders University, GPO Box 2100, Adelaide, SA 5001, Australia</t>
  </si>
  <si>
    <t>Wright, H.R., School of Psychology, Flinders University, Adelaide, Australia; Lack, L.C., School of Psychology, Flinders University, Adelaide, Australia, School of Psychology, Flinders University, GPO Box 2100, Adelaide, SA 5001, Australia; Partridge, K.J., School of Psychology, Flinders University, Adelaide, Australia</t>
  </si>
  <si>
    <t>Two portable light sources, comprising light emitting diodes (LEDs) of two different wavelengths, were compared to a standard light box in suppressing and phase shifting nocturnal salivary melatonin. All light sources were equated for illuminance of 2000 lux. Sixty-six volunteers participated in the 2-day study and were randomly allocated to one of four conditions; light box, white LED, blue/green LED, or no light control group. Light was administered to the experimental groups from midnight to 02.00 hr on the first night. Half-hourly saliva samples were collected from 19.00 to 02.00 hr on night 1 and until 01.00 hr on night 2. Percent melatonin suppression on night 1 and dim light melatonin onset (DLMO) for each night were calculated. The experimental groups showed significant melatonin suppression during light stimulation, with the blue/green LEDs producing the greatest (70%) suppression. There was no significant difference between the light box at 63% and white LED at 50% suppression. Similarly, the blue/green LED had a significantly greater DLMO delay of 42 min and no difference between the light box of 23 min and the white LED of 22 min. These data suggest the portable LED light source is an effective way of delivering light to phase shift the melatonin rhythm, with the blue/green LED being the more effective of the two LEDs.</t>
  </si>
  <si>
    <t>Bright light; Circadian rhythm; Light emitting diodes; Melatonin</t>
  </si>
  <si>
    <t>melatonin; adult; article; circadian rhythm; clinical trial; controlled clinical trial; controlled study; female; human; human experiment; light emitting diode; male; normal human; photostimulation; randomized controlled trial; saliva; statistical analysis; Adult; Analysis of Variance; Case-Control Studies; Circadian Rhythm; Female; Humans; Light; Male; Melatonin; Phototherapy; Saliva</t>
  </si>
  <si>
    <t>2-s2.0-0034765434</t>
  </si>
  <si>
    <t>9.5 (SD)</t>
  </si>
  <si>
    <t>Deharo D., Kines K.J., Sokolowski M., Dauchy R.T., Streva V.A., Hill S.M., Hanifin J.P., Brainard G.C., Blask D.E., Belancio V.P.</t>
  </si>
  <si>
    <t>24480354900;12781012200;55994018700;7004364685;55750929900;7402766036;7102742786;7003540124;7006151595;12799250700;</t>
  </si>
  <si>
    <t>Regulation of L1 expression and retrotransposition by melatonin and its receptor: Implications for cancer risk associated with light exposure at night</t>
  </si>
  <si>
    <t>Nucleic Acids Research</t>
  </si>
  <si>
    <t>10.1093/nar/gku503</t>
  </si>
  <si>
    <t>https://www.scopus.com/inward/record.uri?eid=2-s2.0-84903979440&amp;doi=10.1093%2fnar%2fgku503&amp;partnerID=40&amp;md5=159d091864c362001f11aa69118e82b7</t>
  </si>
  <si>
    <t>Department of Structural and Cellular Biology, Tulane School of Medicine, Tulane Cancer Center, New Orleans, LA 70115, United States; Tulane Center for Aging, New Orleans, LA 70112, United States; Department of Neurology, Thomas Jefferson University, Jefferson Medical College, Philadelphia, PA 19107, United States; Department of Structural and Cellular Biology, Tulane School of Medicine, 1700 Tulane Avenue, New Orleans, LA 70112, United States</t>
  </si>
  <si>
    <t>Deharo, D., Department of Structural and Cellular Biology, Tulane School of Medicine, Tulane Cancer Center, New Orleans, LA 70115, United States, Tulane Center for Aging, New Orleans, LA 70112, United States; Kines, K.J., Department of Structural and Cellular Biology, Tulane School of Medicine, Tulane Cancer Center, New Orleans, LA 70115, United States, Tulane Center for Aging, New Orleans, LA 70112, United States; Sokolowski, M., Department of Structural and Cellular Biology, Tulane School of Medicine, Tulane Cancer Center, New Orleans, LA 70115, United States, Tulane Center for Aging, New Orleans, LA 70112, United States; Dauchy, R.T., Department of Structural and Cellular Biology, Tulane School of Medicine, Tulane Cancer Center, New Orleans, LA 70115, United States; Streva, V.A., Department of Structural and Cellular Biology, Tulane School of Medicine, Tulane Cancer Center, New Orleans, LA 70115, United States; Hill, S.M., Department of Structural and Cellular Biology, Tulane School of Medicine, Tulane Cancer Center, New Orleans, LA 70115, United States; Hanifin, J.P., Department of Neurology, Thomas Jefferson University, Jefferson Medical College, Philadelphia, PA 19107, United States; Brainard, G.C., Department of Neurology, Thomas Jefferson University, Jefferson Medical College, Philadelphia, PA 19107, United States; Blask, D.E., Department of Structural and Cellular Biology, Tulane School of Medicine, Tulane Cancer Center, New Orleans, LA 70115, United States; Belancio, V.P., Department of Structural and Cellular Biology, Tulane School of Medicine, Tulane Cancer Center, New Orleans, LA 70115, United States, Tulane Center for Aging, New Orleans, LA 70112, United States, Department of Structural and Cellular Biology, Tulane School of Medicine, 1700 Tulane Avenue, New Orleans, LA 70112, United States</t>
  </si>
  <si>
    <t>Expression of long interspersed element-1 (L1) is upregulated in many human malignancies. L1 can introduce genomic instability via insertional mutagenesis and DNA double-strand breaks, both of which may promote cancer. Light exposure at night, a recently recognized carcinogen, is associated with an increased risk of cancer in shift workers. We report that melatonin receptor 1 inhibits mobilization of L1 in cultured cells through downregulation of L1 mRNA and ORF1 protein. The addition of melatonin receptor antagonists abolishes the MT1 effect on retrotransposition in a dose-dependent manner. Furthermore, melatonin-rich, but not melatonin-poor, human blood collected at different times during the circadian cycle suppresses endogenous L1 mRNA during in situ perfusion of tissue-isolated xenografts of human cancer. Supplementation of human blood with exogenous melatonin or melatonin receptor antagonist during the in situ perfusion establishes a receptor-mediated action of melatonin on L1 expression. Combined tissue culture and in vivo data support that environmental light exposure of the host regulates expression of L1 elements in tumors. Our data imply that light-induced suppression of melatonin production in shift workers may increase L1-induced genomic instability in their genomes and suggest a possible connection between L1 activity and increased incidence of cancer associated with circadian disruption. © The Author(s) 2014. Published by Oxford University Press on behalf of Nucleic Acids Research.</t>
  </si>
  <si>
    <t>melatonin; melatonin 1 receptor; messenger RNA; nucleic acid; protein ORF1; unclassified drug; adult; animal experiment; animal model; article; cancer risk; cell culture; controlled study; disease association; down regulation; gene expression regulation; genomic instability; human; human cell; human tissue; in vivo study; light exposure; long interspersed repeat; male; night; nonhuman; priority journal; protein expression; rat; retroposon; shift worker; tissue culture; Alu Elements; Animals; Cell Line, Tumor; Cells, Cultured; Darkness; Humans; Light; Long Interspersed Nucleotide Elements; Male; Melatonin; Mutation; Neoplasms; Phosphorylation; Prostatic Neoplasms; Proteins; Rats; Receptor, Melatonin, MT1; Risk; RNA, Messenger; Ubiquitination</t>
  </si>
  <si>
    <t>Belancio, V.P.; Department of Structural and Cellular Biology, Tulane School of Medicine, 1700 Tulane Avenue, New Orleans, LA 70112, United States; email: vperepe@tulane.edu</t>
  </si>
  <si>
    <t>NARHA</t>
  </si>
  <si>
    <t>Nucleic Acids Res.</t>
  </si>
  <si>
    <t>2-s2.0-84903979440</t>
  </si>
  <si>
    <t>Li S.P., Deng Y.Q., Wang X.C., Wang Y.P., Wang J.-Z.</t>
  </si>
  <si>
    <t>7409243223;7401530823;8616266100;57210590069;23006741000;</t>
  </si>
  <si>
    <t>Melatonin protects SH-SY5Y neuroblastoma cells from calyculin A-induced neurofilament impairment and neurotoxicity</t>
  </si>
  <si>
    <t>10.1111/j.1600-079X.2004.00116.x</t>
  </si>
  <si>
    <t>https://www.scopus.com/inward/record.uri?eid=2-s2.0-1842505349&amp;doi=10.1111%2fj.1600-079X.2004.00116.x&amp;partnerID=40&amp;md5=ef29b3b2a8201b809a4007e098e3f3d0</t>
  </si>
  <si>
    <t>Department of Pathophysiology, Tongji Medical College, Huazhong Univ. of Sci. and Technol., Wuhan, China; Department of Pathophysiology, Tongji Medical College, Huazhong Univ. of Sci. and Technol., Wuhan 430030, China</t>
  </si>
  <si>
    <t>Li, S.P., Department of Pathophysiology, Tongji Medical College, Huazhong Univ. of Sci. and Technol., Wuhan, China; Deng, Y.Q., Department of Pathophysiology, Tongji Medical College, Huazhong Univ. of Sci. and Technol., Wuhan, China; Wang, X.C., Department of Pathophysiology, Tongji Medical College, Huazhong Univ. of Sci. and Technol., Wuhan, China; Wang, Y.P., Department of Pathophysiology, Tongji Medical College, Huazhong Univ. of Sci. and Technol., Wuhan, China; Wang, J.-Z., Department of Pathophysiology, Tongji Medical College, Huazhong Univ. of Sci. and Technol., Wuhan, China, Department of Pathophysiology, Tongji Medical College, Huazhong Univ. of Sci. and Technol., Wuhan 430030, China</t>
  </si>
  <si>
    <t>Hyperphosphorylation of cytoskeletal proteins seen in Alzheimer's disease is most probably the result of an imbalanced regulation in protein kinases and protein phosphatases (PP) in the affected neurons. Previous studies have revealed that PP-2A and PP-1 play important roles in the pathogenesis. Employing human neuroblastoma cells, we found that 10 nM calyculin A (CA), a selective inhibitor of PP-2A and PP-1, significantly increased phosphorylation and accumulation of neurofilament (NF) in the cells. Levels of NF-M (middle chain) and NF-L (light chain) mRNA decreased after CA treatment. Additionally, CA led to a decreased cell viability determined by MTT and crystal violet assay. Melatonin efficiently protects the cell from CA-induced alterations in NF hyperphosphorylation and accumulation, suppressed NF gene expression as well as decreased cell viability. It is concluded that inhibition of PP-2A/PP-1 by CA induces abnormalities in NF metabolism and cell survival, and melatonin efficiently arrests the lesions.</t>
  </si>
  <si>
    <t>Alzheimer's disease; Calyculin A; Melatonin; Neurofilament; Phosphorylation</t>
  </si>
  <si>
    <t>calyculin A; crystal violet; cytoskeleton protein; melatonin; neurofilament protein; phosphoprotein phosphatase 1; phosphoprotein phosphatase 2A; protein kinase; Alzheimer disease; article; cell metabolism; cell viability; controlled study; electron microscopy; gene expression; human; human cell; immunocytochemistry; neuroblastoma cell; neuroprotection; neurotoxicity; protein phosphorylation; reverse transcription polymerase chain reaction; Western blotting; Cell Survival; Enzyme Inhibitors; Humans; Melatonin; Neuroblastoma; Neurofilament Proteins; Neuroprotective Agents; Neurotoxicity Syndromes; Oxazoles; Phosphoprotein Phosphatase; Phosphorylation; Tumor Cells, Cultured</t>
  </si>
  <si>
    <t>calyculin A, 101932-71-2; crystal violet, 467-63-0, 548-62-9; melatonin, 73-31-4; protein kinase, 9026-43-1; calyculin A, 101932-71-2; Enzyme Inhibitors; Melatonin, 73-31-4; Neurofilament Proteins; Neuroprotective Agents; Oxazoles; Phosphoprotein Phosphatase, EC 3.1.3.16</t>
  </si>
  <si>
    <t>Wang, J.-Z.; Department of Pathophysiology, Tongji Medical College, Huazhong Univ. of Sci. and Technol., Wuhan 430030, China; email: wangjz@mails.tjmu.edu.cn</t>
  </si>
  <si>
    <t>2-s2.0-1842505349</t>
  </si>
  <si>
    <t>Grota L.J., Holloway W.R., Brown G.M.</t>
  </si>
  <si>
    <t>7005058123;24530493500;35493704500;</t>
  </si>
  <si>
    <t>24-Hour rhythm of hypothalamic melatonin immunofluorescence correlates with serum and retinal melatonin rhythms</t>
  </si>
  <si>
    <t>10.1159/000123329</t>
  </si>
  <si>
    <t>https://www.scopus.com/inward/record.uri?eid=2-s2.0-0020051295&amp;doi=10.1159%2f000123329&amp;partnerID=40&amp;md5=b8881bbd37eceb5476cbdef6995dd2c1</t>
  </si>
  <si>
    <t>Department of Psychiatry, University of Rochester, NY, United States; Department of Neurosciences, McMaster University, Hamilton, ON, Canada</t>
  </si>
  <si>
    <t>Grota, L.J., Department of Psychiatry, University of Rochester, NY, United States; Holloway, W.R., Department of Psychiatry, University of Rochester, NY, United States; Brown, G.M., Department of Neurosciences, McMaster University, Hamilton, ON, Canada</t>
  </si>
  <si>
    <t>The 24-hour rhythm of retinal and hypothalamic melatonin immunofluorescence was determined in male albino rats and compared to the 24-hour rhythm of serum melatonin determined by radioimmunoassay. Under a 12-hour (0:00-12:00): 12-hour dark cycle, the 24-hour rhythm of melatonin immunocytochemical fluorescence in the retina was biomodal (crests at 1:00 and 10:00-13:00). In serum, melatonin has a single crest late in the dark period (18:00). In the hypothalamus melatonin immunofluorescence showed increments corresponding to the crests in retina (13:00) and serum (18:00). In a 2-hour light: 22-hour dark cycle, the retinal rhythm was suppressed, the serum rhythm unchanged, and the hypothalamic rhythm had a single crest corresponding to the crest of the serum melatonin rhythm. These data indicate that the 24-hour hypothalamic rhythm of melatonin immunofluorescence may be secondary to the serum and retinal 24-hour rhythms of melatonin. © 1982 S. Karger AG, Basel.</t>
  </si>
  <si>
    <t>24-Hour rhythm; Hypothalamus; Immunofluorescence; Melatonin; Retina; Serum</t>
  </si>
  <si>
    <t>melatonin; animal experiment; circadian rhythm; endocrine system; hypothalamus; immunofluorescence; nervous system; rat; retina; serum; visual system; Animal; Circadian Rhythm; Comparative Study; Darkness; Fluorescent Antibody Technique; Histocytochemistry; Hypothalamus; Light; Male; Melatonin; Periodicity; Radioimmunoassay; Rats; Rats, Inbred Strains; Retina; Support, Non-U.S. Gov't; Support, U.S. Gov't, P.H.S.</t>
  </si>
  <si>
    <t>Grota, L.J.; Department of Psychiatry, 1-9045, University of Rochester Medical Center, Rochester, NY, 14642, United States</t>
  </si>
  <si>
    <t>2-s2.0-0020051295</t>
  </si>
  <si>
    <t>Reiter R.J., Richardson B.A.</t>
  </si>
  <si>
    <t>7402574751;7202396064;</t>
  </si>
  <si>
    <t>Some perturbations that disturb the circadian melatonin rhythm</t>
  </si>
  <si>
    <t>10.3109/07420529209064541</t>
  </si>
  <si>
    <t>https://www.scopus.com/inward/record.uri?eid=2-s2.0-0026909799&amp;doi=10.3109%2f07420529209064541&amp;partnerID=40&amp;md5=fc01b8e88e43727db2d37a1c2d3ffcf3</t>
  </si>
  <si>
    <t>Department of Cellular and Structural Biology, University of Texas Health Science Center at San Antonio, San Antonio, TX, United States</t>
  </si>
  <si>
    <t>Reiter, R.J., Department of Cellular and Structural Biology, University of Texas Health Science Center at San Antonio, San Antonio, TX, United States; Richardson, B.A., Department of Cellular and Structural Biology, University of Texas Health Science Center at San Antonio, San Antonio, TX, United States</t>
  </si>
  <si>
    <t>The circadian melatonin rhythm is highly reproducible and generally not easily altered. The few perturbations that are capable of significantly changing either the amplitude or the pattern of the 24-h melatonin rhythm are summarized herein. Aging alters cyclic melatonin production by decreasing the amplitude of the nocturnal melatonin peak in all species in which it has been studied. The best known acute suppressor of nocturnal melatonin is light exposure. The brightness of light required to acutely depress pineal melatonin production is species dependent; of the visible wavelengths, those in the blue range (∼500-520 nm) seem most effective in suppressing melatonin production. Nonvisible, nonionizing radiation in the extremely low frequency range (e.g., 60 Hz) seems also capable of altering pineal melatonin synthesis. Hormones have relatively little influence on the circadian production of melatonin, although either adrenalectomy or hypo-physectomy does attenuate the amplitude of the melatonin cycle. Exercise at the time of high melatonin production rapidly depresses pineal concentrations of the indole without influencing its synthesis; the mechanism of this suppression remains unknown. © 1992 Informa UK Ltd All rights reserved: reproduction in whole or part not permitted.</t>
  </si>
  <si>
    <t>Circadian rhythm; Melatonin</t>
  </si>
  <si>
    <t>arylamine acetyltransferase; melatonin; aging; animal; blood; circadian rhythm; darkness; exercise; human; hypophysectomy; light; metabolism; physiology; pineal body; radiation exposure; review; Aging; Animal; Arylamine N-Acetyltransferase; Circadian Rhythm; Darkness; Exertion; Human; Hypophysectomy; Light; Melatonin; Pineal Gland</t>
  </si>
  <si>
    <t>arylamine acetyltransferase, 9027-33-2; melatonin, 73-31-4; Arylamine N-Acetyltransferase, EC 2.3.1.5; Melatonin, 73-31-4</t>
  </si>
  <si>
    <t>Reiter, R.J.; Department of Cellular and Structural Biology, University of Texas Health Science Center at San Antonio, 7703 Floyd Curl Dr., San Antonio, TX, 78284-7762, United States</t>
  </si>
  <si>
    <t>2-s2.0-0026909799</t>
  </si>
  <si>
    <t>Wahnschaffe A., Haedel S., Rodenbeck A., Stoll C., Rudolph H., Kozakov R., Schoepp H., Kunz D.</t>
  </si>
  <si>
    <t>55625669700;23099873600;7003893807;55303460100;55625225500;6506483855;6506882946;7102913566;</t>
  </si>
  <si>
    <t>Out of the lab and into the bathroom: Evening short-term exposure to conventional light suppresses melatonin and increases alertness perception</t>
  </si>
  <si>
    <t>International Journal of Molecular Sciences</t>
  </si>
  <si>
    <t>10.3390/ijms14022573</t>
  </si>
  <si>
    <t>https://www.scopus.com/inward/record.uri?eid=2-s2.0-84875113755&amp;doi=10.3390%2fijms14022573&amp;partnerID=40&amp;md5=acc0d5e60e9f54c485594969522c3e65</t>
  </si>
  <si>
    <t>Institute of Physiology, Charité-Universitätsmedizin Berlin (CBF), 10115 Berlin, Germany; Trilux GmbH and Co.KG, 59759 Arnsberg, Germany; Leibniz Institute for Plasma Science and Technology (INP), 17489 Greifswald, Germany; German Heart Institute, 13353 Berlin, Germany</t>
  </si>
  <si>
    <t>Wahnschaffe, A., Institute of Physiology, Charité-Universitätsmedizin Berlin (CBF), 10115 Berlin, Germany; Haedel, S., Institute of Physiology, Charité-Universitätsmedizin Berlin (CBF), 10115 Berlin, Germany; Rodenbeck, A., Institute of Physiology, Charité-Universitätsmedizin Berlin (CBF), 10115 Berlin, Germany; Stoll, C., Institute of Physiology, Charité-Universitätsmedizin Berlin (CBF), 10115 Berlin, Germany; Rudolph, H., Trilux GmbH and Co.KG, 59759 Arnsberg, Germany; Kozakov, R., Leibniz Institute for Plasma Science and Technology (INP), 17489 Greifswald, Germany; Schoepp, H., Leibniz Institute for Plasma Science and Technology (INP), 17489 Greifswald, Germany; Kunz, D., Institute of Physiology, Charité-Universitätsmedizin Berlin (CBF), 10115 Berlin, Germany, German Heart Institute, 13353 Berlin, Germany</t>
  </si>
  <si>
    <t>Life in 24-h society relies on the use of artificial light at night that might disrupt synchronization of the endogenous circadian timing system to the solar day. This could have a negative impact on sleep-wake patterns and psychiatric symptoms. The aim of the study was to investigate the influence of evening light emitted by domestic and work place lamps in a naturalistic setting on melatonin levels and alertness in humans. Healthy subjects (6 male, 3 female, 22-33 years) were exposed to constant dim light (&lt;10 lx) for six evenings from 7:00 p.m. to midnight. On evenings 2 through 6, 1 h before habitual bedtime, they were also exposed to light emitted by 5 different conventional lamps for 30 min. Exposure to yellow light did not alter the increase of melatonin in saliva compared to dim light baseline during (38 ± 27 pg/mL vs. 39 ± 23 pg/mL) and after light exposure (39 ± 22 pg/mL vs. 44 ± 26 pg/mL). In contrast, lighting conditions including blue components reduced melatonin increase significantly both during (office daylight white: 25 ± 16 pg/mL, bathroom daylight white: 24 ± 10 pg/mL, Planon warm white: 26 ± 14 pg/mL, hall daylight white: 22 ± 14 pg/mL) and after light exposure (office daylight white: 25 ± 15 pg/mL, bathroom daylight white: 23 ± 9 pg/mL, Planon warm white: 24 ± 13 pg/mL, hall daylight white: 22 ± 26 pg/mL). Subjective alertness was significantly increased after exposure to three of the lighting conditions which included blue spectral components in their spectra. Evening exposure to conventional lamps in an everyday setting influences melatonin excretion and alertness perception within 30 min. © 2013 by the authors; licensee MDPI, Basel, Switzerland.</t>
  </si>
  <si>
    <t>Alertness; Circadian rhythm; Light; Melatonin; Sleep disturbances</t>
  </si>
  <si>
    <t>melatonin; adult; alertness; article; bath; color; controlled study; female; home; human; human experiment; illumination; light exposure; male; night; normal human; perception; saliva level; sleep quality; sleep waking cycle; workplace</t>
  </si>
  <si>
    <t>Wahnschaffe, A.; Institute of Physiology, Charité-Universitätsmedizin Berlin (CBF), 10115 Berlin, Germany; email: amely.wahnschaffe@charite.de</t>
  </si>
  <si>
    <t>Int. J. Mol. Sci.</t>
  </si>
  <si>
    <t>2-s2.0-84875113755</t>
  </si>
  <si>
    <t>Unknown: within subjects design, but tested across 6 day period with no reference to phase of menstrual cycle</t>
  </si>
  <si>
    <t>Excluded those who had taken any medication in the past month</t>
  </si>
  <si>
    <t>4.2 (SD)</t>
  </si>
  <si>
    <t>22-33</t>
  </si>
  <si>
    <t>?control of menstrual cycle</t>
  </si>
  <si>
    <t>Bonnefond C., Walker A.P., Stutz J.A., Maywood E., Juss T.S., Herbert J., Hastings M.H.</t>
  </si>
  <si>
    <t>6506538211;56817200400;56371253300;7003938597;6602777832;57203060260;35482382900;</t>
  </si>
  <si>
    <t>The hypothalamus and photoperiodic control of FSH secretion by melatonin in the male Syrian hamster</t>
  </si>
  <si>
    <t>Journal of Endocrinology</t>
  </si>
  <si>
    <t>https://www.scopus.com/inward/record.uri?eid=2-s2.0-0024392929&amp;partnerID=40&amp;md5=489ae194319dcaf98bf7b60f5d2a12a8</t>
  </si>
  <si>
    <t>Department of Anatomy, University of Cambridge, Cambridge CB2 3DY, United Kingdom</t>
  </si>
  <si>
    <t>Bonnefond, C., Department of Anatomy, University of Cambridge, Cambridge CB2 3DY, United Kingdom; Walker, A.P., Department of Anatomy, University of Cambridge, Cambridge CB2 3DY, United Kingdom; Stutz, J.A., Department of Anatomy, University of Cambridge, Cambridge CB2 3DY, United Kingdom; Maywood, E., Department of Anatomy, University of Cambridge, Cambridge CB2 3DY, United Kingdom; Juss, T.S., Department of Anatomy, University of Cambridge, Cambridge CB2 3DY, United Kingdom; Herbert, J., Department of Anatomy, University of Cambridge, Cambridge CB2 3DY, United Kingdom; Hastings, M.H., Department of Anatomy, University of Cambridge, Cambridge CB2 3DY, United Kingdom</t>
  </si>
  <si>
    <t>In the photoinhibited castrated male Syrian hamster, removal of the pineal gland or transfer to long photoperiods was followed by a rapid increase in the serum concentration of FSH. Levels were significantly above those of controls within 10 days. Central passive immunization of pineal-intact photoinhibited castrated animals against melatonin had a stimulatory effect on serum FSH levels, comparable with that observed following pinealectomy or transfer to short days. The effects of pinealectomy were blocked by programmed s.c. infusions of melatonin in a time-dependent manner. Serum FSH levels remained low in animals receiving 100 ng melatonin delivered over 10 h but the same mass of melatonin delivered over 4 h had no effect on the response to pinealectomy. Lesions of the anterior hypothalamus had no effect on the pinealectomy-induced increase of serum FSH in animals receiving saline infusions. However, in lesioned animals, programmed infusions of melatonin were no longer able to suppress the rise in FSH following pinealectomy. These results demonstrated that pineal melatonin is the mediator of central photoperiodic control of FSH secretion. The duration of the melatonin signal determines its effectiveness and an intact anterior hypothalamus is necessary for the signal to be read and/or the appropriate neuroendocrine response expressed.</t>
  </si>
  <si>
    <t>follitropin; melatonin; animal cell; animal experiment; controlled study; hamster; histology; hypothalamus lesion; neuroendocrinology; nonhuman; photoperiodicity; pinealectomy; priority journal; subcutaneous drug administration; Animal; Follicle Stimulating Hormone; Hamsters; Hypothalamus; Light; Male; Melatonin; Mesocricetus; Pineal Gland; Support, Non-U.S. Gov't</t>
  </si>
  <si>
    <t>follitropin, 9002-68-0; melatonin, 73-31-4; Follicle Stimulating Hormone, 9002-68-0; Melatonin, 73-31-4</t>
  </si>
  <si>
    <t>JOENA</t>
  </si>
  <si>
    <t>J. ENDOCRINOL.</t>
  </si>
  <si>
    <t>2-s2.0-0024392929</t>
  </si>
  <si>
    <t>Lewy A.J., Sack R.L., Singer C.M.</t>
  </si>
  <si>
    <t>7004848014;7102549707;7102316668;</t>
  </si>
  <si>
    <t>Melatonin, light and chronobiological disorders.</t>
  </si>
  <si>
    <t>https://www.scopus.com/inward/record.uri?eid=2-s2.0-0022250549&amp;partnerID=40&amp;md5=cfd485e2e2865467ca9640dc07c2f32c</t>
  </si>
  <si>
    <t>Lewy, A.J.; Sack, R.L.; Singer, C.M.</t>
  </si>
  <si>
    <t>Human plasma melatonin concentrations can be measured accurately and sensitively by gas chromatography-negative chemical ionization mass spectrometry. With this assay, we have shown that: in rats and in humans, plasma melatonin is exclusively derived from the pineal gland; propranolol and clonidine reduce melatonin levels in human; some blind people appear to have free-running melatonin secretory circadian rhythms; bright light can acutely suppress human melatonin production according to a linear fluence-response relationship; manic-depressive patients appear to be supersensitive to light, even when they are well; melatonin levels are greater in manic patients than in depressed patients; in experiments to test the clock-gate model and the hypothesized phase-response curve, two different effects of light appear to present in humans: an acute suppressant effect (mainly in the evening during long photoperiods) and an entrainment effect (particularly during the morning but also in the evening). When blood is sampled for measuring melatonin levels as a marker for circadian phase position, bright light should be avoided after 5 p.m. (the dim light melatonin onset). Bright-light exposure in the morning appears to advance circadian rhythms, whereas bright-light exposure in the evening appears to delay them. Once a patient has been 'phase typed' (phase-advanced vs. phase-delayed), predictions can be made about whether morning or evening light would be more effective in treating the sleep or mood disorder.</t>
  </si>
  <si>
    <t>melatonin; article; blood; circadian rhythm; darkness; depression; general aspects of disease; human; light; pathophysiology; periodicity; phototherapy; physiology; pineal body; season; Circadian Rhythm; Darkness; Depression; Disease; Human; Light; Melatonin; Periodicity; Phototherapy; Pineal Gland; Seasons; Support, Non-U.S. Gov't</t>
  </si>
  <si>
    <t>Lewy, A.J.</t>
  </si>
  <si>
    <t>2-s2.0-0022250549</t>
  </si>
  <si>
    <t>Mason R., Rusak B.</t>
  </si>
  <si>
    <t>7403491078;7006106608;</t>
  </si>
  <si>
    <t>Neurophysiological responses to melatonin in the SCN of short-day sensitive and refractory hamsters</t>
  </si>
  <si>
    <t>10.1016/0006-8993(90)91789-J</t>
  </si>
  <si>
    <t>https://www.scopus.com/inward/record.uri?eid=2-s2.0-0025162989&amp;doi=10.1016%2f0006-8993%2890%2991789-J&amp;partnerID=40&amp;md5=61ffbf31e8573e24c27c9af7a73c7acc</t>
  </si>
  <si>
    <t>Department of Physiology and Pharmacology, Medical School, Queen's Medical Centre, Nottingham, NG7 2UH, United Kingdom; Department of Psychology, Life Sciences Centre, Dalhousie University, Halifax, NS B3H 4J1, Canada</t>
  </si>
  <si>
    <t>Mason, R., Department of Physiology and Pharmacology, Medical School, Queen's Medical Centre, Nottingham, NG7 2UH, United Kingdom; Rusak, B., Department of Psychology, Life Sciences Centre, Dalhousie University, Halifax, NS B3H 4J1, Canada</t>
  </si>
  <si>
    <t>The pineal hormone melatonin plays a central role in the regulation of seasonal reproductive cycles in mammals and several studies have implicated the suprachiasmatic nucleus (SCN) as a target on which melatonin acts. The Syrian hamster is a long-day breeder which exhibits gonadal regression when housed in short (&lt; 12.5 h) daily photoperiods or injected daily with melatonin in long photoperiods. In the present paper we address the question whether melatonin affects firing rates of SCN neurones and whether these effects change as the animals become refractory to short photoperiods. In long-day (LD14:10) hamsters SCN neurones were suppressed (31%), activated (15%) or unaffected (54%) by melatonin. In contrast, there was an increased proportion of melatonin insensitive cells (88%) in short-day (refractory) hamsters. Melatonin-responsive cells were found primarily during the late projected day and early projected night in both long-day and short-day animals. This reduced responsiveness of SCN neurones to melatonin in hamsters refractory to short-day exposure may represent part of the mechanism underlying the development of gonadal refractoriness and the onset of gonadal growth in anticipation of long spring photoperiods. © 1990.</t>
  </si>
  <si>
    <t>Electrophysiology; Melatonin; Photoperiodism; Refractoriness; Serotonin; Suprachiasmatic nucleus</t>
  </si>
  <si>
    <t>melatonin; serotonin; animal cell; article; brain slice; electrophysiology; hamster; hypothalamus; male; nonhuman; photoperiodicity; priority journal; suprachiasmatic nucleus; Animal; Circadian Rhythm; Hamsters; In Vitro; Light; Male; Melatonin; Mesocricetus; Neurons; Support, Non-U.S. Gov't; Suprachiasmatic Nucleus</t>
  </si>
  <si>
    <t>Mason, R.; Department of Physiology and Pharmacology, Medical School, Queen's Medical Centre, Nottingham, NG7 2UH, United Kingdom</t>
  </si>
  <si>
    <t>2-s2.0-0025162989</t>
  </si>
  <si>
    <t>Goto M., Ebihara S.</t>
  </si>
  <si>
    <t>35497345100;56496474600;</t>
  </si>
  <si>
    <t>The influence of different light intensities on pineal melatonin content in the retinal degenerate C3H mouse and the normal CBA mouse</t>
  </si>
  <si>
    <t>10.1016/0304-3940(90)90652-P</t>
  </si>
  <si>
    <t>https://www.scopus.com/inward/record.uri?eid=2-s2.0-0025061057&amp;doi=10.1016%2f0304-3940%2890%2990652-P&amp;partnerID=40&amp;md5=d33fe5e386793bfa970a8e9ce6fc54b9</t>
  </si>
  <si>
    <t>Department of Animal Physiology, Faculty of Agriculture, Nagoya University, Nagoya, Japan</t>
  </si>
  <si>
    <t>Goto, M., Department of Animal Physiology, Faculty of Agriculture, Nagoya University, Nagoya, Japan; Ebihara, S., Department of Animal Physiology, Faculty of Agriculture, Nagoya University, Nagoya, Japan</t>
  </si>
  <si>
    <t>The sensitivity of light-induced suppression of pineal melatonin content was compared between C3H mice with hereditary retinal degeneration and CBA mice with normal retinas. At 2 h before lights on of light-dark (LD) cycles, when pineal melatonin content is the highest in both strains, groups of mice were exposed to different intensities of white fluorescent light (100, 0.14, 0.017 lux in both strains and 0.0021 and 0.00026 lux in CBA mice). For each intensity, pineals were collected just before and 5, 15 and 30 min after exposure to light. In C3H mice, the threshold of light intensity to suppress pineal melatonin content was between 0.14 and 0.017 lux, whereas that in CBA mice was between 0.0021 and 0.00026 lux. These results suggest that both rods and cones mediate photic information to the pineal gland in mice. © 1990.</t>
  </si>
  <si>
    <t>Cone; Light intensity; Melatonin; Mouse; Pineal gland; Rod</t>
  </si>
  <si>
    <t>melatonin; animal cell; animal experiment; article; female; male; mouse; mutant; nonhuman; photostimulation; pineal body; priority journal; retina cone; retina rod; Animal; Comparative Study; Female; Lighting; Male; Melatonin; Mice; Mice, Inbred C3H; Mice, Inbred CBA; Pineal Gland; Species Specificity; Support, Non-U.S. Gov't</t>
  </si>
  <si>
    <t>Ebihara, S.; Department of Animal Physiology, Faculty of Agriculture, Nagoya University, Nagoya, Japan</t>
  </si>
  <si>
    <t>2-s2.0-0025061057</t>
  </si>
  <si>
    <t>Honma S., Kanematsu N., Katsuno Y., Honma K.-i.</t>
  </si>
  <si>
    <t>7102603701;7004084750;7004662947;7103080395;</t>
  </si>
  <si>
    <t>Light suppression of nocturnal pineal and plasma melatonin in rats depends on wavelength and time of day</t>
  </si>
  <si>
    <t>10.1016/0304-3940(92)90595-X</t>
  </si>
  <si>
    <t>https://www.scopus.com/inward/record.uri?eid=2-s2.0-0026440688&amp;doi=10.1016%2f0304-3940%2892%2990595-X&amp;partnerID=40&amp;md5=f52624fe5bf82bf14298143d5e0cfa89</t>
  </si>
  <si>
    <t>Department of Physiology, Hokkaido University School of Medicine, Sapporo, Japan</t>
  </si>
  <si>
    <t>Honma, S., Department of Physiology, Hokkaido University School of Medicine, Sapporo, Japan; Kanematsu, N., Department of Physiology, Hokkaido University School of Medicine, Sapporo, Japan; Katsuno, Y., Department of Physiology, Hokkaido University School of Medicine, Sapporo, Japan; Honma, K.-i., Department of Physiology, Hokkaido University School of Medicine, Sapporo, Japan</t>
  </si>
  <si>
    <t>Effects of light on the pineal and plasma melatonin were examined in Wistar and Long-Evans rats at two different times in the dark phase (light off from 18.00 h to 06.00 h) using lights of two different monochromatic wavelengths but with the same irradiance. The green light pulse (520 nm) given at 24.00 h suppressed the pineal and plasma melatonin to the day-time level for at least 2 h, while the red light (660 nm) pulse given at the same time of the day suppressed pineal melatonin only transiently and did not suppress the plasma melatonin at all. Both green and red lights given at 4.00 h suppressed the pineal and plasma melatonin to a similar extent. The results demonstrated that the suppression of melatonin by light depends on the wavelength of light and the circadian phase. © 1992.</t>
  </si>
  <si>
    <t>Circadian rhythm; Light spectrum; Melatonin; Pineal gland; Strain difference; Visual sensitivity</t>
  </si>
  <si>
    <t>melatonin; animal experiment; animal tissue; article; circadian rhythm; controlled study; female; male; melatonin blood level; nonhuman; photostimulation; pineal body; priority journal; rat; strain difference; Animal; Circadian Rhythm; Female; Light; Male; Melatonin; Pineal Gland; Radioimmunoassay; Rats; Rats, Wistar; Species Specificity; Support, Non-U.S. Gov't; Time Factors</t>
  </si>
  <si>
    <t>We wish to thank Prof. K. Kawashima of Kyoritsu Pharmaceutical College for generous supply of melatonin antiserum. We also thank Drs. T. Kondo, M. Watanabe and Mr. M. Kubota of the National Institute of Basic Biology, Okazaki for calibrating the irradiance of monochromatic light. These studies were supported in part by a Grant-in-Aid for Scientific Research from the Ministry of Education, Culture and Sciences of Japan (03670071 ).</t>
  </si>
  <si>
    <t>Honma, S.; Department of Physiology, Hokkaido University School of Medicine, Sapporo, Japan</t>
  </si>
  <si>
    <t>2-s2.0-0026440688</t>
  </si>
  <si>
    <t>Amir S., Robinson B.</t>
  </si>
  <si>
    <t>7103164872;57206988343;</t>
  </si>
  <si>
    <t>Ultraviolet light entrains rodent suprachiasmatic nucleus pacemaker</t>
  </si>
  <si>
    <t>10.1016/0306-4522(95)00393-W</t>
  </si>
  <si>
    <t>https://www.scopus.com/inward/record.uri?eid=2-s2.0-0028820886&amp;doi=10.1016%2f0306-4522%2895%2900393-W&amp;partnerID=40&amp;md5=37381cf9d057aa525540ca44f234a5e3</t>
  </si>
  <si>
    <t>Center for Studies in Behavioral Neurobiology, Department of Psychology, Concordia University, 1455 de Maisonneuve Boulevard West, Montreal, Que. H3G 1MB, Canada</t>
  </si>
  <si>
    <t>Amir, S., Center for Studies in Behavioral Neurobiology, Department of Psychology, Concordia University, 1455 de Maisonneuve Boulevard West, Montreal, Que. H3G 1MB, Canada; Robinson, B., Center for Studies in Behavioral Neurobiology, Department of Psychology, Concordia University, 1455 de Maisonneuve Boulevard West, Montreal, Que. H3G 1MB, Canada</t>
  </si>
  <si>
    <t>It has long been assumed that, in contrast to other vertebrates, mammals are ultraviolet blind. 12 Recent evidence indicates, however, that the spectral sensitivity of the retina in rodents extends into the ultraviolet range. 14-16 This finding, combined with reports that ultraviolet light can suppress nocturnal melatonin release 2 and reverse the effect of short photoperiod on the gonads, 3 invites speculation about the role of ultraviolet light in photoperiodic control of physiological and behavioral functions. One idea is that ultraviolet light participates in retinally mediated processes underlying photic entrainment of a pacemaker located in the hypothalamic suprachasmatic nucleus that generates circadian rhythms. 29 Consistent with such a function, we now show that ultraviolet light is capable of inducing phase shifts in circadian rhythms in the rat and of inducing in the hypothalamic suprachiasmatic nucleus expression of the transcription factor Fos, a known cellular correlate of fight-induced phase shifts of the hypothalamic suprachiasmatic nucleus pacemaker. 6,18,28,30 . © 1995 IBRO.</t>
  </si>
  <si>
    <t>circadian rhythms; Fos immunohistochemistry; hamster; rat; ultraviolet photoreceptors</t>
  </si>
  <si>
    <t>protein c fos; animal experiment; animal tissue; article; circadian rhythm; controlled study; hamster; immunohistochemistry; nonhuman; photoperiodicity; photoreceptor; priority journal; rat; suprachiasmatic nucleus; ultraviolet radiation; Animal; Biological Clocks; Body Temperature; Cell Count; Circadian Rhythm; Locomotion; Male; Photic Stimulation; Proto-Oncogene Proteins c-fos; Rats; Rats, Wistar; Support, Non-U.S. Gov't; Suprachiasmatic Nucleus; Ultraviolet Rays</t>
  </si>
  <si>
    <t>Proto-Oncogene Proteins c-fos</t>
  </si>
  <si>
    <t>Acknowledgements-We thank J. Stewart and R. Wise for helpful discussions and comments on the manuscript. This work was supported by a grant from the Natural Sciences and Engineering council of Canada.</t>
  </si>
  <si>
    <t>Amir, S.; Center for Studies in Behavioral Neurobiology, Department of Psychology, Concordia University, 1455 de Maisonneuve Boulevard West, Montreal, Que. H3G 1MB, Canada</t>
  </si>
  <si>
    <t>2-s2.0-0028820886</t>
  </si>
  <si>
    <t>Prendergast B.J., Wynne-Edwards K.E., Yellon S.M., Nelson R.J.</t>
  </si>
  <si>
    <t>7005365289;7003593381;7006640939;7404561091;</t>
  </si>
  <si>
    <t>Photorefractoriness of immune function in male Siberian hamsters (Phodopus sungorus)</t>
  </si>
  <si>
    <t>10.1046/j.1365-2826.2002.00781.x</t>
  </si>
  <si>
    <t>https://www.scopus.com/inward/record.uri?eid=2-s2.0-0036211248&amp;doi=10.1046%2fj.1365-2826.2002.00781.x&amp;partnerID=40&amp;md5=23b9496c7073a706af14d6c8c851b12b</t>
  </si>
  <si>
    <t>Departments of Psychology and Neuroscience, Ohio State University, Columbus, OH, United States; Department of Biology, Queens University, Kingston, Ont., Canada; Center for Perinatal Biology, Department of Physiology, Loma Linda University School of Medicine, Loma Linda, CA, United States; Department of Psychology, Ohio State University, Townshend Hall, Columbus, OH 43210, United States</t>
  </si>
  <si>
    <t>Prendergast, B.J., Departments of Psychology and Neuroscience, Ohio State University, Columbus, OH, United States, Department of Psychology, Ohio State University, Townshend Hall, Columbus, OH 43210, United States; Wynne-Edwards, K.E., Department of Biology, Queens University, Kingston, Ont., Canada; Yellon, S.M., Center for Perinatal Biology, Department of Physiology, Loma Linda University School of Medicine, Loma Linda, CA, United States; Nelson, R.J., Departments of Psychology and Neuroscience, Ohio State University, Columbus, OH, United States</t>
  </si>
  <si>
    <t>Short days induce multiple changes in reproductive and immune function in Siberian hamsters. Short-day reproductive inhibition in this species is regulated by an endogenous timing mechanism; after approximately 20 weeks in short days, neuroendocrine refractoriness to short-day patterns of melatonin develops, triggering spontaneous recrudescence of the reproductive system. It is unknown whether analogous mechanisms control immune function, or if photoperiodic changes in immune function are masked by prevailing photoperiod. In Experiment 1, 3 weeks of exposure to long days was not sufficient to induce long-day-like enhancement of in vitro lymphocyte proliferation in short-day adapted male Siberian hamsters. Experiment 2 tested the hypothesis that immunological photorefractoriness is induced by prolonged exposure to short days. Adult male hamsters were gonadectomized or sham-gonadectomized and housed in long (14 h light/day) or short (10 h light/day) photoperiods for 12, 32 or 40 weeks. Somatic and reproductive regression occurred after 12 weeks in short days, and spontaneous recrudescence was complete after 32-40 weeks in short days, indicative of somatic and reproductive photorefractoriness. In gonad-intact hamsters, 12 weeks of exposure to short days decreased the number of circulating granulocytes and increased the number of B-like lymphocytes. After 32 weeks in short days, these measures were restored to long-day values, indicative of photorefractoriness; castration eliminated these effects of photoperiod. In both intact and castrated hamsters, in vitro proliferation of splenic lymphocytes was inhibited by 12 weeks of exposure to short days. After 40 weeks in short days lymphocyte proliferation was restored to long-day values in intact hamsters, but remained suppressed in castrated hamsters. These results suggest that short-day-induced inhibition of lymphocyte function does not depend on gonadal regression, but that spontaneous recrudescence of this measure is dependent on gonadal recrudescence. In Experiment 3, in vitro treatment with melatonin enhanced basal proliferation of lymphocytes from male hamsters exposed to short days for 12 weeks, but had no effect on lymphocytes of photorefractory hamsters or long-day control hamsters. Lymphocytes of castrated hamsters were unresponsive to in vitro melatonin, suggesting that photoperiodic changes in gonadal hormone secretion may be required to activate mechanisms which permit differential responsiveness to melatonin depending on phase in the annual reproductive cycle. Together, these data indicate that, similar to the reproductive system, the immune system of male Siberian hamsters exhibits refractoriness to short days.</t>
  </si>
  <si>
    <t>Lymphocyte; Melatonin; Photoperiodism; Reproduction; Seasonality</t>
  </si>
  <si>
    <t>melatonin; sex hormone; adaptation; animal cell; animal experiment; animal tissue; article; B lymphocyte; castration; cell count; circadian rhythm; controlled study; exposure; genital system; gonadectomy; granulocyte; hormone release; hypothesis; immune response; immune system; in vitro study; inhibition kinetics; lymphocyte function; lymphocyte proliferation; male; masking; neuroendocrine system; nonhuman; ovary cycle; Phodopus; photoperiodicity; priority journal; refractory period; reproduction; seasonal variation; sexual behavior; spleen lymphocyte; testis size; time; Adaptation, Physiological; Animals; Cell Division; Cricetinae; Immune System; Immunophenotyping; Lymphocytes; Male; Melatonin; Orchiectomy; Organ Size; Phodopus; Photoperiod; Seasons; Spleen; Testis</t>
  </si>
  <si>
    <t>Prendergast, B.J.; Department of Psychology, The Ohio State University, Townshend Hall, Columbus, OH 43210, United States; email: prendergast@psy.ohio-state.edu</t>
  </si>
  <si>
    <t>JOUNE</t>
  </si>
  <si>
    <t>2-s2.0-0036211248</t>
  </si>
  <si>
    <t>Yoo Y.-M., Jeung E.-B.</t>
  </si>
  <si>
    <t>7201927381;7004381369;</t>
  </si>
  <si>
    <t>Melatonin suppresses cyclosporine A-induced autophagy in rat pituitary GH3 cells</t>
  </si>
  <si>
    <t>10.1111/j.1600-079X.2010.00744.x</t>
  </si>
  <si>
    <t>https://www.scopus.com/inward/record.uri?eid=2-s2.0-77749336538&amp;doi=10.1111%2fj.1600-079X.2010.00744.x&amp;partnerID=40&amp;md5=1d9924af246543a8867c1f999b86d540</t>
  </si>
  <si>
    <t>Laboratory of Veterinary Biochemistry and Molecular Biology, College of Veterinary Medicine, Chungbuk National University, Cheongju, Chungbuk 361-763, South Korea; Department of Biomedical Engineering, College of Health Science, Yonsei University, Wonju, Kangwon-do, South Korea</t>
  </si>
  <si>
    <t>Yoo, Y.-M., Laboratory of Veterinary Biochemistry and Molecular Biology, College of Veterinary Medicine, Chungbuk National University, Cheongju, Chungbuk 361-763, South Korea, Department of Biomedical Engineering, College of Health Science, Yonsei University, Wonju, Kangwon-do, South Korea; Jeung, E.-B., Laboratory of Veterinary Biochemistry and Molecular Biology, College of Veterinary Medicine, Chungbuk National University, Cheongju, Chungbuk 361-763, South Korea</t>
  </si>
  <si>
    <t>Abstract: Cyclosporine A (CsA) is a powerful immunosuppressive drug with side effects including the induction of chronic nephrotoxicity including endoplasmic reticulum (ER) stress in tubular cells. Recently, it was reported that autophagy is induced by ER stress and serves to alleviate the associated deleterious effects. In the current study, CsA treatment (0-100 μm) decreased cell survival of rat pituitary GH3 cells in a dose-dependent manner. At concentrations ranging from 1.0 to 10 μm, CsA induced a dose-dependent increase in the expression of microtubule-associated protein 1 light chain 3 (LC3)-I and LC3-II. Cells treated with 2.5 μm CsA exhibited cytoplasmic vacuolation, indicating that CsA induces autophagy in rat pituitary GH3 cells. In the presence of 1.0-10 μm CsA, the expression of catalase decreased while that of the ER stress markers, ER luminal binding protein (BiP) and inositol-requiring enzyme 1 alpha (IRE1α), increased as compared those levels in untreated cells. These results suggested that CsA-induced autophagy is dependent on ER stress. To determine whether melatonin would protect cells against CsA-induced autophagy, we treated rat pituitary GH3 cells with melatonin in the presence of CsA. Melatonin treatment (100 and 200 μm) suppressed autophagy induced by 2.5 and 5 μm CsA. Furthermore, co-treatment with 100 μm melatonin inhibited LC3-II expression, and increased catalase and phosphorylated p-ERK levels in the presence of 2.5 and 5 μm CsA. BiP and IRE1α expression in melatonin-co-treated cells was superior to that in cells treated with 2.5 and 5 μm CsA alone. Thus, melatonin suppresses CsA-mediated autophagy in rat pituitary GH3 cells. © 2010 John Wiley &amp; Sons A/S.</t>
  </si>
  <si>
    <t>Autophagy; Cyclosporin A; GH3 cells; Melatonin</t>
  </si>
  <si>
    <t>binding protein; catalase; cyclosporin A; melatonin; microtubule associated protein 1; protein IRE1; animal cell; article; autophagy; cell strain GH3; cell survival; cell viability; controlled study; endoplasmic reticulum stress; hypophysis cell; light chain; nonhuman; protein expression; rat; Analysis of Variance; Animals; Autophagy; bcl-2-Associated X Protein; Blotting, Western; Catalase; Cell Line; Cell Survival; Cyclosporine; Drug Interactions; Endoplasmic Reticulum; Endoribonucleases; Extracellular Signal-Regulated MAP Kinases; Heat-Shock Proteins; Melatonin; Microtubule-Associated Proteins; Pituitary Gland; Protein-Serine-Threonine Kinases; Proto-Oncogene Proteins c-bcl-2; Rats; Stress, Physiological</t>
  </si>
  <si>
    <t>catalase, 9001-05-2; cyclosporin A, 59865-13-3, 63798-73-2; melatonin, 73-31-4; Bax protein, rat; Catalase, 1.11.1.6; Cyclosporine, 59865-13-3; Endoribonucleases, 3.1.-; Extracellular Signal-Regulated MAP Kinases, 2.7.11.24; Heat-Shock Proteins; LC3 protein, rat; Melatonin, 73-31-4; Microtubule-Associated Proteins; Protein-Serine-Threonine Kinases, 2.7.11.1; Proto-Oncogene Proteins c-bcl-2; bcl-2-Associated X Protein; molecular chaperone GRP78</t>
  </si>
  <si>
    <t>Jeung, E.-B.; Laboratory of Veterinary Biochemistry and Molecular Biology, College of Veterinary Medicine, Chungbuk National University, Cheongju, Chungbuk 361-763, South Korea; email: ebjeung@chungbuk.ac.kr</t>
  </si>
  <si>
    <t>2-s2.0-77749336538</t>
  </si>
  <si>
    <t>Brainard G.C., Hanifin J.P., Warfield B., Stone M.K., James M.E., Ayers M., Kubey A., Byrne B., Rollag M.</t>
  </si>
  <si>
    <t>7003540124;7102742786;43761695900;56548034600;43761169700;43761015000;56305516100;8336699800;7004476998;</t>
  </si>
  <si>
    <t>Short-wavelength enrichment of polychromatic light enhances human melatonin suppression potency</t>
  </si>
  <si>
    <t>10.1111/jpi.12221</t>
  </si>
  <si>
    <t>https://www.scopus.com/inward/record.uri?eid=2-s2.0-84924709346&amp;doi=10.1111%2fjpi.12221&amp;partnerID=40&amp;md5=0ddfe061b584b2f47b3ff418ccc54ef6</t>
  </si>
  <si>
    <t>Department of Neurology, Thomas Jefferson University, 1025 Walnut Street, Philadelphia, PA  19107, United States</t>
  </si>
  <si>
    <t>Brainard, G.C., Department of Neurology, Thomas Jefferson University, 1025 Walnut Street, Philadelphia, PA  19107, United States; Hanifin, J.P., Department of Neurology, Thomas Jefferson University, 1025 Walnut Street, Philadelphia, PA  19107, United States; Warfield, B., Department of Neurology, Thomas Jefferson University, 1025 Walnut Street, Philadelphia, PA  19107, United States; Stone, M.K., Department of Neurology, Thomas Jefferson University, 1025 Walnut Street, Philadelphia, PA  19107, United States; James, M.E., Department of Neurology, Thomas Jefferson University, 1025 Walnut Street, Philadelphia, PA  19107, United States; Ayers, M., Department of Neurology, Thomas Jefferson University, 1025 Walnut Street, Philadelphia, PA  19107, United States; Kubey, A., Department of Neurology, Thomas Jefferson University, 1025 Walnut Street, Philadelphia, PA  19107, United States; Byrne, B., Department of Neurology, Thomas Jefferson University, 1025 Walnut Street, Philadelphia, PA  19107, United States; Rollag, M., Department of Neurology, Thomas Jefferson University, 1025 Walnut Street, Philadelphia, PA  19107, United States</t>
  </si>
  <si>
    <t>The basic goal of this research is to determine the best combination of light wavelengths for use as a lighting countermeasure for circadian and sleep disruption during space exploration, as well as for individuals living on Earth. Action spectra employing monochromatic light and selected monochromatic wavelength comparisons have shown that short-wavelength visible light in the blue-appearing portion of the spectrum is most potent for neuroendocrine, circadian, and neurobehavioral regulation. The studies presented here tested the hypothesis that broad spectrum, polychromatic fluorescent light enriched in the short-wavelength portion of the visible spectrum is more potent for pineal melatonin suppression in healthy men and women. A total of 24 subjects were tested across three separate experiments. Each experiment used a within-subjects study design that tested eight volunteers to establish the full-range fluence-response relationship between corneal light irradiance and nocturnal plasma melatonin suppression. Each experiment tested one of the three types of fluorescent lamps that differed in their relative emission of light in the short-wavelength end of the visible spectrum between 400 and 500 nm. A hazard analysis, based on national and international eye safety criteria, determined that all light exposures used in this study were safe. Each fluence-response curve demonstrated that increasing corneal irradiances of light evoked progressively increasing suppression of nocturnal melatonin. Comparison of these fluence-response curves supports the hypothesis that polychromatic fluorescent light is more potent for melatonin regulation when enriched in the short-wavelength spectrum. © 2015 John Wiley &amp; Sons A/S. Published by John Wiley &amp; Sons Ltd.</t>
  </si>
  <si>
    <t>blue; circadian; fluorescent; light; melanopsin; melatonin; photoreception</t>
  </si>
  <si>
    <t>melanopsin; melatonin; melanopsin; melatonin; opsin; scotopsin; adult; Article; calculation; circadian rhythm; color vision; computer program; eye; female; fluorescence; hazard assessment; human; human experiment; illumination; light; light exposure; light irradiance; male; normal human; photoreception; photoreceptor; plasma; radioimmunoassay; safety; ultraviolet radiation; white light; young adult; blood; cornea; light; metabolism; physiology; radiation response; Adult; Circadian Rhythm; Cornea; Female; Humans; Light; Male; Melatonin; Opsins; Rod Opsins; Young Adult</t>
  </si>
  <si>
    <t>melanopsin, 403476-86-8; melatonin, 73-31-4; melanopsin; Melatonin; Opsins; Rod Opsins</t>
  </si>
  <si>
    <t>Brainard, G.C.; Department of Neurology, Thomas Jefferson University, 1025 Walnut Street, United States</t>
  </si>
  <si>
    <t>2-s2.0-84924709346</t>
  </si>
  <si>
    <t>Rahman S.A., Marcu S., Shapiro C.M., Brown T.J., Casper R.F.</t>
  </si>
  <si>
    <t>18037974200;24385503700;7102469663;7404318635;55558468700;</t>
  </si>
  <si>
    <t>Spectral modulation attenuates molecular, endocrine, and neurobehavioral disruption induced by nocturnal light exposure</t>
  </si>
  <si>
    <t>American Journal of Physiology - Endocrinology and Metabolism</t>
  </si>
  <si>
    <t>E518</t>
  </si>
  <si>
    <t>E527</t>
  </si>
  <si>
    <t>10.1152/ajpendo.00597.2010</t>
  </si>
  <si>
    <t>https://www.scopus.com/inward/record.uri?eid=2-s2.0-79952168741&amp;doi=10.1152%2fajpendo.00597.2010&amp;partnerID=40&amp;md5=052d9fdcc5ac15cacecd596e5878b008</t>
  </si>
  <si>
    <t>Fran and Lawrence Bloomberg Department of Obstetrics and Gynecology, Samuel Lunenfeld Research Institute, Mount Sinai Hospital, Toronto, ON, Canada; Department of Physiology, University of Toronto, Toronto, ON, Canada; Department of Obstetrics and Gynecology, Faculty of Medicine, University of Toronto, Toronto, ON, Canada; Department of Psychiatry, University of Toronto, Toronto, ON, Canada; Department of Ophthalmology and Vision Sciences, University of Toronto, Toronto, ON, Canada</t>
  </si>
  <si>
    <t>Rahman, S.A., Fran and Lawrence Bloomberg Department of Obstetrics and Gynecology, Samuel Lunenfeld Research Institute, Mount Sinai Hospital, Toronto, ON, Canada, Department of Physiology, University of Toronto, Toronto, ON, Canada, Department of Obstetrics and Gynecology, Faculty of Medicine, University of Toronto, Toronto, ON, Canada; Marcu, S., Department of Psychiatry, University of Toronto, Toronto, ON, Canada; Shapiro, C.M., Department of Psychiatry, University of Toronto, Toronto, ON, Canada, Department of Ophthalmology and Vision Sciences, University of Toronto, Toronto, ON, Canada; Brown, T.J., Fran and Lawrence Bloomberg Department of Obstetrics and Gynecology, Samuel Lunenfeld Research Institute, Mount Sinai Hospital, Toronto, ON, Canada, Department of Physiology, University of Toronto, Toronto, ON, Canada, Department of Obstetrics and Gynecology, Faculty of Medicine, University of Toronto, Toronto, ON, Canada; Casper, R.F., Fran and Lawrence Bloomberg Department of Obstetrics and Gynecology, Samuel Lunenfeld Research Institute, Mount Sinai Hospital, Toronto, ON, Canada, Department of Physiology, University of Toronto, Toronto, ON, Canada, Department of Obstetrics and Gynecology, Faculty of Medicine, University of Toronto, Toronto, ON, Canada</t>
  </si>
  <si>
    <t>The human eye serves distinctly dual roles in image forming (IF) and non-image-forming (NIF) responses when exposed to light. Whereas IF responses mediate vision, the NIF responses affect various molecular, neuroendocrine, and neurobehavioral variables. NIF responses can have acute and circadian phase-shifting effects on physiological variables. Both the acute and phase-shifting effects induced by photic stimuli demonstrate short-wavelength sensitivity peaking ≈450-480 nm. In the current study, we examined the molecular, neuroendocrine, and neurobehavioral effects of completely filtering (0% transmission) all short wavelengths &lt;480 nm and all short wavelengths &lt;460 nm or partially filtering (∼30% transmission) &lt;480 nm from polychromatic white light exposure between 2000 and 0800 in healthy individuals. Filtering short wavelengths &lt;480 nm prevented nocturnal light-induced suppression of melatonin secretion, increased cortisol secretion, and disrupted peripheral clock gene expression. Furthermore, subjective alertness, mood, and errors on an objective vigilance task were significantly less impaired at 0800 by filtering wavelengths &lt;480 nm compared with unfiltered nocturnal light exposure. These changes were not associated with significantly increased sleepiness or fatigue compared with unfiltered light exposure. The changes in molecular, endocrine, and neurobehavioral processes were not significantly improved by completely filtering &lt;460 nm or partially filtering &lt;480 nm compared with unfiltered nocturnal light exposure. Repeated light-dark cycle alterations as in rotating nightshifts can disrupt circadian rhythms and induce health disorders. The current data suggest that spectral modulation may provide an effective method of regulating the effects of light on physiological processes. Copyright © 2011 the American Physiological Society.</t>
  </si>
  <si>
    <t>Alertness; Circadian rhythms; Cortisol; Melatonin; Mood; Short-wavelength light; Sleepiness</t>
  </si>
  <si>
    <t>hydrocortisone; melatonin; adult; alertness; article; behavior; circadian rhythm; fatigue; female; gene expression; hormone release; human; human experiment; light exposure; male; mood; night; nocturnal light exposure; normal human; priority journal; psychometry; reverse transcription polymerase chain reaction; somnolence; spectral sensitivity; white light; Adult; Attention; Behavior; Circadian Rhythm; Circadian Rhythm Signaling Peptides and Proteins; Endocrine Glands; Female; Gene Expression; Humans; Hydrocortisone; Light; Male; Melatonin; Neuropsychological Tests; Photons; Psychometrics; Reverse Transcriptase Polymerase Chain Reaction; Saliva; Sleep</t>
  </si>
  <si>
    <t>hydrocortisone, 50-23-7; melatonin, 73-31-4; Circadian Rhythm Signaling Peptides and Proteins; Hydrocortisone, 50-23-7; Melatonin, 73-31-4</t>
  </si>
  <si>
    <t>Casper, R. F.; Fran and Lawrence Bloomberg Department of Obstetrics and Gynecology, Samuel Lunenfeld Research Institute, Mount Sinai Hospital, Toronto, ON, Canada; email: casper@lunenfeld.ca</t>
  </si>
  <si>
    <t>AJPMD</t>
  </si>
  <si>
    <t>Am. J. Physiol. Endocrinol. Metab.</t>
  </si>
  <si>
    <t>2-s2.0-79952168741</t>
  </si>
  <si>
    <t xml:space="preserve">All female participants taking oral contraceptives </t>
  </si>
  <si>
    <t>No ovulation</t>
  </si>
  <si>
    <t>Higuchi S., Nagafuchi Y., Lee S.-I., Harada T.</t>
  </si>
  <si>
    <t>7202930876;56364268500;55909429800;7403056485;</t>
  </si>
  <si>
    <t>Influence of light at night on melatonin suppression in children</t>
  </si>
  <si>
    <t>10.1210/jc.2014-1629</t>
  </si>
  <si>
    <t>https://www.scopus.com/inward/record.uri?eid=2-s2.0-84907212921&amp;doi=10.1210%2fjc.2014-1629&amp;partnerID=40&amp;md5=d910bb928c9c0afe747419b295f05e42</t>
  </si>
  <si>
    <t>Department of Human Science, Faculty of Design, Kyushu University, 4-9-1 Shiobaru, Minami-ku, Fukuoka, 815-8540, Japan; Laboratory of Environmental Physiology, Faculty of Education, Kochi University, Kochi, 780-8520, Japan</t>
  </si>
  <si>
    <t>Higuchi, S., Department of Human Science, Faculty of Design, Kyushu University, 4-9-1 Shiobaru, Minami-ku, Fukuoka, 815-8540, Japan; Nagafuchi, Y., Department of Human Science, Faculty of Design, Kyushu University, 4-9-1 Shiobaru, Minami-ku, Fukuoka, 815-8540, Japan; Lee, S.-I., Department of Human Science, Faculty of Design, Kyushu University, 4-9-1 Shiobaru, Minami-ku, Fukuoka, 815-8540, Japan; Harada, T., Laboratory of Environmental Physiology, Faculty of Education, Kochi University, Kochi, 780-8520, Japan</t>
  </si>
  <si>
    <t>Context: The sensitivity of melatonin to light suppression is expected to be higher in children because children have large pupilsandpure crystal lenses. However, melatonin suppression by light in children remains unclear. CopyrightObjective: We investigated whether light-induced melatonin suppression in children is larger than that in adults.Methods: Thirty-three healthy primary school children(meanage, 9.2±1.5 y)and29 healthy adults (meanage, 41.6±4.7 y) participated intwoexperiments. In the first experiment, salivary melatonin concentrations in 13 children and 13 adults were measured at night under a dim light (&lt;30 lux) and a moderately bright light (580 lux) in an experimental facility. Pupil diameters were also measured under dim light and bright light. In the second experiment, melatonin concentrations in 20 children and 16 adults were measured under dim light in the experimental facility and under room light at home (illuminance, 140.0 ± 82.7 lux).Results: In experiment 1, the melatonin concentration was significantly decreased by exposure to moderately bright light in both adults and children. Melatonin suppression was significantly larger in children (88.2%; n = 5) than in adults (46.3%; n = 6; P &lt; .01), although the data for some participants were excluded because melatonin concentrations had not yet risen. In experiment 2, melatonin secretion was significantly suppressed by room light at home in children (n = 15; P &lt; .05) but not in adults (n = 11).Conclusion: We found that the percentage of melatonin suppression by light in children was almost twice that in adults, suggesting that melatonin is more sensitive to light in children than in adults at night. © 2014 by the Endocrine Society.</t>
  </si>
  <si>
    <t>melatonin; melatonin; adult; age distribution; Article; child; controlled study; hormone inhibition; hormone release; human; human experiment; light; light exposure; light intensity; luminance; night; normal human; saliva level; school child; age; circadian rhythm; female; illumination; lens; light; male; metabolism; middle aged; physiology; pineal body; pupil; saliva; secretion (process); Sleep Disorders; Adult; Age Factors; Child; Circadian Rhythm; Female; Humans; Lens, Crystalline; Light; Lighting; Male; Melatonin; Middle Aged; Pineal Gland; Pupil; Saliva; Sleep Disorders</t>
  </si>
  <si>
    <t>Higuchi, S.; Department of Human Science, Faculty of Design, Kyushu University, 4-9-1 Shiobaru, Japan</t>
  </si>
  <si>
    <t>2-s2.0-84907212921</t>
  </si>
  <si>
    <t>Comparing children and adults</t>
  </si>
  <si>
    <t>Blask D.E., Dauchy R.T., Dauchy E.M., Mao L., Hill S.M., Greene M.W., Belancio V.P., Sauer L.A., Davidson L.</t>
  </si>
  <si>
    <t>7006151595;7004364685;6505803035;24173817200;7402766036;7201704917;12799250700;7004486514;55106670700;</t>
  </si>
  <si>
    <t>Light exposure at night disrupts host/cancer circadian regulatory dynamics: Impact on the Warburg effect, lipid signaling and tumor growth prevention</t>
  </si>
  <si>
    <t xml:space="preserve"> e102776</t>
  </si>
  <si>
    <t>10.1371/journal.pone.0102776</t>
  </si>
  <si>
    <t>https://www.scopus.com/inward/record.uri?eid=2-s2.0-84905472527&amp;doi=10.1371%2fjournal.pone.0102776&amp;partnerID=40&amp;md5=7cb115b77a455c59b074ca94f3ef865b</t>
  </si>
  <si>
    <t>Laboratory of Chrono-Neuroendocrine Oncology, Tulane University School of Medicine, New Orleans, LA, United States; Department of Structural and Cellular Biology, Tulane University School of Medicine, New Orleans, LA, United States; Tulane Cancer Center, Louisiana Cancer Research Consortium, New Orleans, LA, United States; Bassett Research Institute, Mary Imogene Bassett Hospital, Cooperstown, NY, United States</t>
  </si>
  <si>
    <t>Blask, D.E., Laboratory of Chrono-Neuroendocrine Oncology, Tulane University School of Medicine, New Orleans, LA, United States, Department of Structural and Cellular Biology, Tulane University School of Medicine, New Orleans, LA, United States, Tulane Cancer Center, Louisiana Cancer Research Consortium, New Orleans, LA, United States; Dauchy, R.T., Laboratory of Chrono-Neuroendocrine Oncology, Tulane University School of Medicine, New Orleans, LA, United States, Department of Structural and Cellular Biology, Tulane University School of Medicine, New Orleans, LA, United States, Tulane Cancer Center, Louisiana Cancer Research Consortium, New Orleans, LA, United States; Dauchy, E.M., Laboratory of Chrono-Neuroendocrine Oncology, Tulane University School of Medicine, New Orleans, LA, United States, Department of Structural and Cellular Biology, Tulane University School of Medicine, New Orleans, LA, United States, Tulane Cancer Center, Louisiana Cancer Research Consortium, New Orleans, LA, United States; Mao, L., Department of Structural and Cellular Biology, Tulane University School of Medicine, New Orleans, LA, United States, Tulane Cancer Center, Louisiana Cancer Research Consortium, New Orleans, LA, United States; Hill, S.M., Department of Structural and Cellular Biology, Tulane University School of Medicine, New Orleans, LA, United States, Tulane Cancer Center, Louisiana Cancer Research Consortium, New Orleans, LA, United States; Greene, M.W., Bassett Research Institute, Mary Imogene Bassett Hospital, Cooperstown, NY, United States; Belancio, V.P., Department of Structural and Cellular Biology, Tulane University School of Medicine, New Orleans, LA, United States, Tulane Cancer Center, Louisiana Cancer Research Consortium, New Orleans, LA, United States; Sauer, L.A., Laboratory of Chrono-Neuroendocrine Oncology, Tulane University School of Medicine, New Orleans, LA, United States; Davidson, L., Bassett Research Institute, Mary Imogene Bassett Hospital, Cooperstown, NY, United States</t>
  </si>
  <si>
    <t>The central circadian clock within the suprachiasmatic nucleus (SCN) plays an important role in temporally organizing and coordinating many of the processes governing cancer cell proliferation and tumor growth in synchrony with the daily light/dark cycle which may contribute to endogenous cancer prevention. Bioenergetic substrates and molecular intermediates required for building tumor biomass each day are derived from both aerobic glycolysis (Warburg effect) and lipid metabolism. Using tissue-isolated human breast cancer xenografts grown in nude rats, we determined that circulating systemic factors in the host and the Warburg effect, linoleic acid uptake/metabolism and growth signaling activities in the tumor are dynamically regulated, coordinated and integrated within circadian time structure over a 24-hour light/dark cycle by SCN-driven nocturnal pineal production of the anticancer hormone melatonin. Dim light at night (LAN)-induced melatonin suppression disrupts this circadian-regulated host/cancer balance among several important cancer preventative signaling mechanisms, leading to hyperglycemia and hyperinsulinemia in the host and runaway aerobic glycolysis, lipid signaling and proliferative activity in the tumor. © 2014 Blask et al.</t>
  </si>
  <si>
    <t>13 hydroxyoctadecadienoic acid; hypoxia inducible factor 1alpha; linoleic acid; melatonin; mitogenic agent; Myc protein; protein kinase B; unclassified drug; melatonin; animal experiment; animal model; animal tissue; article; circadian rhythm; controlled study; fatty acid metabolism; fatty acid transport; female; glucose metabolism; glycolysis; hyperglycemia; hyperinsulinemia; light dark cycle; light exposure; nonhuman; pineal body; rat; suprachiasmatic nucleus; tumor growth; tumor xenograft; Warburg effect; animal; Breast Neoplasms; cancer transplantation; cell proliferation; human; metabolism; nude rat; pathology; pathophysiology; pineal body; tumor cell line; xenograft; Animals; Breast Neoplasms; Cell Line, Tumor; Cell Proliferation; Circadian Rhythm; Female; Glycolysis; Heterografts; Humans; Melatonin; Neoplasm Transplantation; Pineal Gland; Rats; Rats, Nude</t>
  </si>
  <si>
    <t>linoleic acid, 1509-85-9, 2197-37-7, 60-33-3, 822-17-3; melatonin, 73-31-4; protein kinase B, 148640-14-6; Melatonin</t>
  </si>
  <si>
    <t>National Institutes of Health, NIH: R01CA054152
National Institutes of Health, NIH: R21CA129875</t>
  </si>
  <si>
    <t>2-s2.0-84905472527</t>
  </si>
  <si>
    <t>Lincoln G.A., Ebling F.J., Almeida O.F.</t>
  </si>
  <si>
    <t>7006590910;35596132600;7102997988;</t>
  </si>
  <si>
    <t>Generation of melatonin rhythms.</t>
  </si>
  <si>
    <t>https://www.scopus.com/inward/record.uri?eid=2-s2.0-0022177511&amp;partnerID=40&amp;md5=44a497c04e316dbb3860fddf148ecd47</t>
  </si>
  <si>
    <t>Lincoln, G.A.; Ebling, F.J.; Almeida, O.F.</t>
  </si>
  <si>
    <t>In mammals, information about the environmental photoperiod is relayed from the retina to the suprachiasmatic nuclei (SCN) in the anterior hypothalamus and via the sympathetic nervous system to the pineal gland where it influences the secretion of melatonin. Light plays a dual role: to suppress the release of melatonin and to entrain the circadian rhythm generators in the SCN, which govern the endogenous melatonin rhythm. Under normal daily light-dark cycles melatonin secretion is confined to the dark period. In most photoperiodic species the daily pattern of secretion changes in response to changes in daylength, and this acts as a physiological time cue in the brain for the control of seasonal cycles in reproduction, moulting and other processes. To illustrate the underlying mechanisms that control the melatonin rhythm, results are presented from five experiments in which the blood plasma concentrations of melatonin were measured in Soay rams exposed to a variety of artificial changes in photoperiod including a switch from 16L:8D (16 h light:8 h dark) or 8L:16D to constant darkness, a switch from constant darkness to 1L:23D and a switch from 16L:8D to a 25 h or 23 h light-dark cycle. The results confirm that the melatonin rhythm is generated endogenously and will free-run under constant darkness with a period close to 24 h for at least 10 days. The rhythm can be entrained by exposure to IL:23D with the end of the light period acting as the 'melatonin-on' signal, and phase-shifts in the melatonin rhythm can be induced by phase-shifts in the light-dark cycle. The period for which melatonin concentrations are high each day (melatonin peak) also varies in duration under the different photoperiods, as a result of both the suppressive and the entraining effects of light. Two models explaining the control of melatonin peak duration are discussed.</t>
  </si>
  <si>
    <t>melatonin; animal; article; blood; circadian rhythm; darkness; light; male; physiology; pineal body; sheep; suprachiasmatic nucleus; Animal; Circadian Rhythm; Darkness; Light; Male; Melatonin; Pineal Gland; Sheep; Suprachiasmatic Nucleus</t>
  </si>
  <si>
    <t>Lincoln, G.A.</t>
  </si>
  <si>
    <t>2-s2.0-0022177511</t>
  </si>
  <si>
    <t>A (rams)</t>
  </si>
  <si>
    <t>Bullough J., Rea M.S., Stevens R.G.</t>
  </si>
  <si>
    <t>7004105788;57203044495;56788478400;</t>
  </si>
  <si>
    <t>Light and magnetic fields in a neonatal intensive care unit</t>
  </si>
  <si>
    <t>10.1002/(SICI)1521-186X(1996)17:5&lt;396::AID-BEM7&gt;3.0.CO;2-Z</t>
  </si>
  <si>
    <t>https://www.scopus.com/inward/record.uri?eid=2-s2.0-0030330124&amp;doi=10.1002%2f%28SICI%291521-186X%281996%2917%3a5%3c396%3a%3aAID-BEM7%3e3.0.CO%3b2-Z&amp;partnerID=40&amp;md5=aef00e2476b7705b148c427c04edc0da</t>
  </si>
  <si>
    <t>Lighting Research Center, Rensselaer Polytechnic Institute, Troy, NY, United States; Pacific Northwest Laboratory, Richland, WA, United States; Lighting Research Center, Watervhet Facility, Rensselaer Polytechnic Institute, Troy, NY 12180, United States</t>
  </si>
  <si>
    <t>Bullough, J., Lighting Research Center, Rensselaer Polytechnic Institute, Troy, NY, United States, Lighting Research Center, Watervhet Facility, Rensselaer Polytechnic Institute, Troy, NY 12180, United States; Rea, M.S., Lighting Research Center, Rensselaer Polytechnic Institute, Troy, NY, United States; Stevens, R.G., Pacific Northwest Laboratory, Richland, WA, United States</t>
  </si>
  <si>
    <t>Effects of light and electromagnetic fields (EMFs) on pineal function could have implications for long-term risk of breast cancer, reproductive irregularities, or depression. Health-care workers in a neonatal intensive care unit (NICU) were interviewed to determine the tasks, work locations. and practices in their work environment as well as the care provided to the infants. After an initial visit, methods for measuring illuminance, luminance, and broadband resultant magnetic fields throughout the NICU were developed Measurements were made of one nursery during a daytime (1:00 p.m.) and a nighttime (12:30 a.m.) visit. Measurements relevant to both nurses and premature infants in the NICU were made. Some measurements could not be completed so as not to interfere with nurses' duties in the NICU. Illuminances measured during the daytime and nighttime averaged 184 and 34 lux (lx), respectively, much lower than those reported in other studies of illuminance in NICUs, with a maximum illuminance of 747 lx. Peak levels may be consistent with those thought to suppress melatonin. There was a high degree of variability in EMF levels, which exceeded 1,000 mG close to certain hospital equipment but averaged 1-2 mG at the nurses' workstation. Fields within incubators exceeded 10 mG. © 96 Wiley-Liss. Inc.</t>
  </si>
  <si>
    <t>Melatonin suppression; Occupational exposure; Premature infants</t>
  </si>
  <si>
    <t>melatonin; article; breast tumor; circadian rhythm; depression; electromagnetic field; female; hospital equipment; human; incubator; light; newborn; newborn intensive care; newborn nursing; physiology; pineal body; prematurity; reproduction; risk factor; secretion; task performance; workplace; Breast Neoplasms; Circadian Rhythm; Depression; Electromagnetic Fields; Equipment and Supplies, Hospital; Female; Humans; Incubators, Infant; Infant, Newborn; Infant, Premature; Intensive Care Units, Neonatal; Light; Melatonin; Neonatal Nursing; Pineal Gland; Reproduction; Risk Factors; Task Performance and Analysis; Workplace</t>
  </si>
  <si>
    <t>Bullough, J.; Lighting Research Center, Watervhet Facility, Rensselaer Polytechnic Institute, Troy, NY 12180, United States; email: bulloj@rpi.edu</t>
  </si>
  <si>
    <t>2-s2.0-0030330124</t>
  </si>
  <si>
    <t>O (analysis of properties of light)</t>
  </si>
  <si>
    <t>Johnston J.D., Bashforth R., Diack A., Andersson H., Lincoln G.A., Hazlerigg D.G.</t>
  </si>
  <si>
    <t>7403398000;6507846858;56418323700;7201455442;7006590910;6701834786;</t>
  </si>
  <si>
    <t>Rhythmic melatonin secretion does not correlate with the expression of arylalkylamine N-acetyltransferase, inducible cyclic AMP early repressor, Period1 or Cryptochrome1 mRNA in the sheep pineal</t>
  </si>
  <si>
    <t>10.1016/j.neuroscience.2004.01.011</t>
  </si>
  <si>
    <t>https://www.scopus.com/inward/record.uri?eid=2-s2.0-1542321095&amp;doi=10.1016%2fj.neuroscience.2004.01.011&amp;partnerID=40&amp;md5=d7e6cb9c0c91ca7a86d1dc07f543db08</t>
  </si>
  <si>
    <t>School of Biological Sciences, University of Aberdeen, Zoology Building, Tillydrone Avenue, Aberdeen AB24 2TZ, United Kingdom; Medical Research Council, Human Reproductive Sciences Unit, Centre for Reproductive Biology, 49 Little France Crescent, Edinburgh EH16 4SB, United Kingdom</t>
  </si>
  <si>
    <t>Johnston, J.D., School of Biological Sciences, University of Aberdeen, Zoology Building, Tillydrone Avenue, Aberdeen AB24 2TZ, United Kingdom; Bashforth, R., School of Biological Sciences, University of Aberdeen, Zoology Building, Tillydrone Avenue, Aberdeen AB24 2TZ, United Kingdom; Diack, A., School of Biological Sciences, University of Aberdeen, Zoology Building, Tillydrone Avenue, Aberdeen AB24 2TZ, United Kingdom; Andersson, H., Medical Research Council, Human Reproductive Sciences Unit, Centre for Reproductive Biology, 49 Little France Crescent, Edinburgh EH16 4SB, United Kingdom; Lincoln, G.A., Medical Research Council, Human Reproductive Sciences Unit, Centre for Reproductive Biology, 49 Little France Crescent, Edinburgh EH16 4SB, United Kingdom; Hazlerigg, D.G., School of Biological Sciences, University of Aberdeen, Zoology Building, Tillydrone Avenue, Aberdeen AB24 2TZ, United Kingdom</t>
  </si>
  <si>
    <t>The pineal gland, through nocturnal melatonin, acts as a neuroendocrine transducer of daily and seasonal time. Melatonin synthesis is driven by rhythmic activation of the rate-limiting enzyme, arylalkylamine N-acetyltransferase (AA-NAT). In ungulates, AA-NAT mRNA is constitutively high throughout the 24-h cycle, and melatonin production is primarily controlled through effects on AA-NAT enzyme activity; this is in contrast to dominant transcriptional control in rodents. To determine whether there has been a selective loss of circadian control of AA-NAT mRNA expression in the sheep pineal, we measured the expression of other genes known to be rhythmic in rodents (inducible cAMP early repressor ICER, the circadian clock genes Period1 and Cryptochrome1, as well as AA-NAT). We first assayed gene expression in pineal glands collected from Soay sheep adapted to short days (Light: dark, 8-h: 16-h), and killed at 4-h intervals through 24-h. We found no evidence for rhythmic expression of ICER, AA-NAT or Cryptochrome1 under these conditions, whilst Period1 showed a low amplitude rhythm of expression, with higher values during the dark period. In a second group of animals, lights out was delayed by 8-h during the final 24-h sampling period, a manipulation that causes an immediate shortening of the period of melatonin secretion. This did not significantly affect the expression of ICER, AA-NAT or Cryptochrome1 in the pineal, whilst a slight suppressive effect on overall Per1 levels was observed. The attenuated response to photoperiod change appears to be specific to the ovine pineal, as the first long day induced rapid changes of Period1 and ICER expression in the hypothalamic suprachiasmatic nuclei and pituitary pars tuberalis, respectively. Overall, our data suggest a general reduction of circadian control of transcript abundance in the ovine pineal gland, consistent with a marked evolutionary divergence in the mechanism regulating melatonin production between terrestrial ruminants and fossorial rodents. © 2004 IBRO. Published by Elsevier Ltd. All rights reserved.</t>
  </si>
  <si>
    <t>AA-NAT; Arylalkylamine N-acetyltransferase; cAMP response element; cAMP response element binding protein; Circadian rhythm; Clock gene; CRE; CREB; ICER; Inducible cAMP response early repressor; LD; Light/dark cycle; Ovine; Pars tuberalis; Photoperiod; PT; SCN</t>
  </si>
  <si>
    <t>aralkylamine acetyltransferase; cryptochrome; cryptochrome 1; inducible cyclic adenosine monophosphate early repressor; melatonin; PER1 protein; repressor protein; unclassified drug; animal tissue; article; attenuation; circadian rhythm; controlled study; correlation analysis; gene expression; hormone release; in situ hybridization; measurement; nonhuman; photoperiodicity; pineal body; priority journal; protein expression; radioimmunoassay; RNA probe; rodent; sheep; statistical analysis; Animals; Arylamine N-Acetyltransferase; Cyclic AMP Response Element Modulator; DNA-Binding Proteins; Drosophila Proteins; Eye Proteins; Flavoproteins; Gene Expression; Melatonin; Nuclear Proteins; Periodicity; Photoperiod; Photoreceptors, Invertebrate; Pineal Gland; Pituitary Gland; Receptors, G-Protein-Coupled; Repressor Proteins; RNA, Messenger; Sheep; Suprachiasmatic Nucleus</t>
  </si>
  <si>
    <t>aralkylamine acetyltransferase, 92941-56-5; cryptochrome, 73745-06-9; melatonin, 73-31-4; Arylamine N-Acetyltransferase, EC 2.3.1.5; cryptochrome protein, Drosophila; cryptochrome; Cyclic AMP Response Element Modulator, 135844-64-3; DNA-Binding Proteins; Drosophila Proteins; Eye Proteins; Flavoproteins; Melatonin, 73-31-4; Nuclear Proteins; Receptors, G-Protein-Coupled; Repressor Proteins; RNA, Messenger</t>
  </si>
  <si>
    <t>Biotechnology and Biological Sciences Research Council: S/17353
Medical Research Council</t>
  </si>
  <si>
    <t>We thank Prof. P. J. Morgan for supply of the ovine AA-NAT plasmid. This work was supported by the Biotechnology and Biological Sciences Research Council (D.G.H., grant S/17353), and by the Medical Research Council (H.A., G.A.L.). The authors gratefully acknowledge the staff at the Marshall building for the skilled efforts in performing the experiments, and Mrs. Kirsten Brown for technical assistance with in situ hybridisation procedures.</t>
  </si>
  <si>
    <t>Johnston, J.D.; School of Biological Sciences, University of Aberdeen, Zoology Building, Tillydrone Avenue, Aberdeen AB24 2TZ, United Kingdom; email: j.johnston@abdn.ac.uk</t>
  </si>
  <si>
    <t>2-s2.0-1542321095</t>
  </si>
  <si>
    <t>Kirimlioglu H., Ecevit A., Yilmaz S., Kirimlioglu V., Karabulut A.B.</t>
  </si>
  <si>
    <t>8571730800;23481842900;7102264810;6601982966;57130283000;</t>
  </si>
  <si>
    <t>Effect of Resveratrol and Melatonin on Oxidative Stress Enzymes, Regeneration, and Hepatocyte Ultrastructure in Rats Subjected to 70% Partial Hepatectomy</t>
  </si>
  <si>
    <t>Transplantation Proceedings</t>
  </si>
  <si>
    <t>10.1016/j.transproceed.2007.11.050</t>
  </si>
  <si>
    <t>https://www.scopus.com/inward/record.uri?eid=2-s2.0-38749094813&amp;doi=10.1016%2fj.transproceed.2007.11.050&amp;partnerID=40&amp;md5=523e635c6f671bf0575e83b0d224d128</t>
  </si>
  <si>
    <t>Inonu University, Malatya, Turkey, NIH Research Center, Washington, DC, United States</t>
  </si>
  <si>
    <t>Kirimlioglu, H., Inonu University, Malatya, Turkey, NIH Research Center, Washington, DC, United States; Ecevit, A., Inonu University, Malatya, Turkey, NIH Research Center, Washington, DC, United States; Yilmaz, S., Inonu University, Malatya, Turkey, NIH Research Center, Washington, DC, United States; Kirimlioglu, V., Inonu University, Malatya, Turkey, NIH Research Center, Washington, DC, United States; Karabulut, A.B., Inonu University, Malatya, Turkey, NIH Research Center, Washington, DC, United States</t>
  </si>
  <si>
    <t>Aim: We sought to compare the antioxidant effects of resveratrol (R) and melatonin (M) after 70% partial hepatectomy (PH) as evidenced by ultrastructural alterations and effects on hepatocyte proliferation and apoptosis. Methods: Twenty-six male Wistar albino rats were randomized into four groups: group A (n = 8) resveratrol (R); group B (n = 8) melatonin (M); group C (n = 5) control PH; group D (n = 5) sham operated animals. The rats that received either R or M were sacrificed a week after PH. The malondialdehyde, glutathione, glutathione S-transferase, and nitric oxide levels were estimated in liver homogenates. The morphological changes were investigated using light and electron microscopy (EM). Cell proliferation was detected by immunohistochemical staining with monoclonal antibodies to Ki-67. Apoptosis was detected by the transferase-mediated dUTP nick end-labeling method. Results: PH induced hepatic LP, decreased GSH and NO, and inhibited GST activity (P &lt; .05). R and M completely prevented PH-induced lipid peroxidation, decreased hepatic GSH and NO levels (P &lt; .05). The inhibition of GST activity was prevented by R (P &lt; .05), but not with M (P &gt; .05). In the PH group EM showed severe morphological changes: mitochondrial degeneration, vacuoles, lipid droplets, and myelin-like figures. In both the R and M groups, morphological alterations repaired protective effects more prominently in the R group. Ki-67 indices (KI) were increased in the PH group and decreased in both R and M groups (P &lt; .001). In the M group, KI was the lowest, but the difference compared with R was not significant (P &gt; .05). Apoptosis was slightly increased in PH, but in either the R or M groups, apoptosis was intensively increased (P &lt; .001). Increased apoptosis was greatest in the M group and the difference compared with the R group was statistically significant (P &lt; .05). Conclusion: R and M suppressed PH-induced oxidative damage, attenuated proliferation, and stimulated apoptosis. When we compared R and M, R showed more potent antioxidative effects and was morphologically more protective to hepatocytes. Antiproliferative effects of M were more potent. Because of their potent antioxidative effects, R and M can be effective for oxidative damage like ischemia-reperfusion injury; however, because of the adverse effects on proliferation and apoptosis more studies are needed in states in which regeneration is critical. © 2008 Elsevier Inc. All rights reserved.</t>
  </si>
  <si>
    <t>melatonin; resveratrol; animal cell; animal experiment; antioxidant activity; apoptosis; article; cell proliferation; controlled study; drug effect; electron microscopy; immunohistochemistry; lipid peroxidation; liver biopsy; liver cell; liver resection; male; nonhuman; oxidative stress; priority journal; rat; regeneration; ultrastructure; Animals; Antioxidants; Apoptosis; Endoplasmic Reticulum; Hepatectomy; Hepatocytes; Liver Regeneration; Melatonin; Mitochondria, Liver; Oxidative Stress; Rats; Stilbenes</t>
  </si>
  <si>
    <t>melatonin, 73-31-4; resveratrol, 501-36-0; Antioxidants; Melatonin, 73-31-4; resveratrol, 501-36-0; Stilbenes</t>
  </si>
  <si>
    <t>Kirimlioglu, V.; Inonu University, Malatya, Turkey, NIH Research Center, Washington, DC, United States; email: vkirimlioglu@inonu.edu.tr</t>
  </si>
  <si>
    <t>TRPPA</t>
  </si>
  <si>
    <t>Transplant. Proc.</t>
  </si>
  <si>
    <t>2-s2.0-38749094813</t>
  </si>
  <si>
    <t>Tchekalarova J., Petkova Z., Pechlivanova D., Moyanova S., Kortenska L., Mitreva R., Lozanov V., Atanasova D., Lazarov N., Stoynev A.</t>
  </si>
  <si>
    <t>55882727900;48561429100;6506493422;7003396693;6506043619;12781100000;6506626040;6603725990;7003734215;7003927828;</t>
  </si>
  <si>
    <t>Prophylactic treatment with melatonin after status epilepticus: Effects on epileptogenesis, neuronal damage, and behavioral changes in a kainate model of temporal lobe epilepsy</t>
  </si>
  <si>
    <t>Epilepsy and Behavior</t>
  </si>
  <si>
    <t>10.1016/j.yebeh.2013.01.009</t>
  </si>
  <si>
    <t>https://www.scopus.com/inward/record.uri?eid=2-s2.0-84874560880&amp;doi=10.1016%2fj.yebeh.2013.01.009&amp;partnerID=40&amp;md5=172fba8a558cfc5a99f44284fbe55831</t>
  </si>
  <si>
    <t>Institute of Neurobiology, Bulgarian Academy of Sciences, Acad. G. Bonchev Str., Bl. 23, Sofia 1113, Bulgaria; Department of Medical Chemistry and Biochemistry, Medical Faculty, Medical University-Sofia, Bulgaria; Department of Anatomy and Histology, Medical Faculty, Medical University-Sofia, Bulgaria; Department of Pathophysiology, Medical Faculty, Medical University-Sofia, Bulgaria</t>
  </si>
  <si>
    <t>Tchekalarova, J., Institute of Neurobiology, Bulgarian Academy of Sciences, Acad. G. Bonchev Str., Bl. 23, Sofia 1113, Bulgaria; Petkova, Z., Institute of Neurobiology, Bulgarian Academy of Sciences, Acad. G. Bonchev Str., Bl. 23, Sofia 1113, Bulgaria; Pechlivanova, D., Institute of Neurobiology, Bulgarian Academy of Sciences, Acad. G. Bonchev Str., Bl. 23, Sofia 1113, Bulgaria; Moyanova, S., Institute of Neurobiology, Bulgarian Academy of Sciences, Acad. G. Bonchev Str., Bl. 23, Sofia 1113, Bulgaria; Kortenska, L., Institute of Neurobiology, Bulgarian Academy of Sciences, Acad. G. Bonchev Str., Bl. 23, Sofia 1113, Bulgaria; Mitreva, R., Institute of Neurobiology, Bulgarian Academy of Sciences, Acad. G. Bonchev Str., Bl. 23, Sofia 1113, Bulgaria; Lozanov, V., Department of Medical Chemistry and Biochemistry, Medical Faculty, Medical University-Sofia, Bulgaria; Atanasova, D., Institute of Neurobiology, Bulgarian Academy of Sciences, Acad. G. Bonchev Str., Bl. 23, Sofia 1113, Bulgaria; Lazarov, N., Institute of Neurobiology, Bulgarian Academy of Sciences, Acad. G. Bonchev Str., Bl. 23, Sofia 1113, Bulgaria, Department of Anatomy and Histology, Medical Faculty, Medical University-Sofia, Bulgaria; Stoynev, A., Department of Pathophysiology, Medical Faculty, Medical University-Sofia, Bulgaria</t>
  </si>
  <si>
    <t>Melatonin is a potent antioxidant which showed anticonvulsant activities both in experimental and clinical studies. In the present study, we examined the effect of melatonin treatment (10. mg/kg/day, diluted in drinking water, 8. weeks) during epileptogenesis on the consequences of a kainate (KA)-induced status epilepticus (SE) in rats. Melatonin increased the latency in the appearance of spontaneous recurrent seizures (SRSs) and decreased their frequency only during the treatment period. The behavioral alterations associated with hyperactivity, depression-like behavior during the light phase, and deficits in hippocampus-dependent working memory were positively affected by melatonin treatment in rats with epilepsy. Melatonin reduced the neuronal damage in the CA1 area of the hippocampus and piriform cortex and recovered the decrease of hippocampal serotonin (5-HT) level in rats with epilepsy. Taken together, long-term melatonin treatment after SE was unable to suppress the development of epileptogenesis. However, it showed a potential in reducing some of the deleterious alterations that develop during the chronic epileptic state in a diurnal phase-dependent mode. © 2013 Elsevier Inc.</t>
  </si>
  <si>
    <t>Circadian; Depression; Kainic acid; Melatonin; Monoamines; Neuronal damage</t>
  </si>
  <si>
    <t>kainic acid; melatonin; serotonin; animal experiment; animal model; article; behavior change; controlled study; depression; epileptic state; epileptogenesis; hippocampal CA1 region; hyperactivity; latent period; male; nerve cell lesion; nonhuman; prophylaxis; pyriform cortex; rat; temporal lobe epilepsy; working memory; Analysis of Variance; Animals; Central Nervous System Depressants; Chromatography, High Pressure Liquid; Depression; Electroencephalography; Excitatory Amino Acid Agonists; Exploratory Behavior; Hippocampus; Hyperkinesis; Kainic Acid; Kaplan-Meier Estimate; Male; Maze Learning; Melatonin; Neurons; Rats; Rats, Wistar; Serotonin; Status Epilepticus; Sucrose; Swimming; Time Factors</t>
  </si>
  <si>
    <t>kainic acid, 487-79-6; melatonin, 73-31-4; serotonin, 50-67-9; Central Nervous System Depressants; Excitatory Amino Acid Agonists; Kainic Acid, 487-79-6; Melatonin, 73-31-4; Serotonin, 50-67-9; Sucrose, 57-50-1</t>
  </si>
  <si>
    <t>Sigma Aldrich, Bulgaria</t>
  </si>
  <si>
    <t>Bulgarian National Science Fund, BNSF: DTK 02/56 2009-1012
30/2011</t>
  </si>
  <si>
    <t>This work was supported by the Medical Science Council, Medical University, Sofia, Bulgaria , contract no. 30/2011 and the National Science Fund (research grant # DTK 02/56 2009-1012 ).</t>
  </si>
  <si>
    <t>Tchekalarova, J.; Institute of Neurobiology, Bulgarian Academy of Sciences, Acad. G. Bonchev Str., Bl. 23, Sofia 1113, Bulgaria; email: janetchekalarova@gmail.com</t>
  </si>
  <si>
    <t>EBPEA</t>
  </si>
  <si>
    <t>Epilepsy Behav.</t>
  </si>
  <si>
    <t>2-s2.0-84874560880</t>
  </si>
  <si>
    <t>Erren T.C.</t>
  </si>
  <si>
    <t>35576699700;</t>
  </si>
  <si>
    <t>Does light cause internal cancers? The problem and challenge of an ubiquitous exposure</t>
  </si>
  <si>
    <t>https://www.scopus.com/inward/record.uri?eid=2-s2.0-0036332861&amp;partnerID=40&amp;md5=64919b0328b5b54faa66bbb1cd84a396</t>
  </si>
  <si>
    <t>Inst./Policlinic Occup./Social Med., School of Medicine and Dentistry, University of Cologne, Joseph-Stelzmann-Str. 9, 50924 Köln Lindenthal, Germany</t>
  </si>
  <si>
    <t>Erren, T.C., Inst./Policlinic Occup./Social Med., School of Medicine and Dentistry, University of Cologne, Joseph-Stelzmann-Str. 9, 50924 Köln Lindenthal, Germany</t>
  </si>
  <si>
    <t>Visible light of sufficient intensity and duration inhibits melatonin biosynthesis, and experimental studies suggest that melatonin may protect against cancer. From a public health point of view it is important to verify or falsify the hypothesis that artificial light - or even sunlight itself - suppresses melatonin production sufficiently to increase the risk of developing cancers of internal organs in man. Epidemiology is a discipline that can contribute to in-vivo verification of experimental findings. But when attempting to study the effects of light on man, epidemiologists are faced with a major problem: the ubiquitous nature of natural and anthropogenic light, which renders everyone, everywhere exposed. The challenge is to identify populations with demonstrable varying exposures to light. This paper summarizes how recent epidemiological investigations have sought to tackle the problem by studying shift-workers, blind people and Arctic residents. It is suggested that future studies should test the underlying assumptions regarding endocrine responses to light, i.e., that melatonin levels are reduced among shift-workers, and that they are increased among the blind and those who live in the Arctic. A systematic investigation of exposure-response relationships could be based on "light dosimetry by geography". Such a study is envisaged by European researchers who aim to study melatonin and other hormones in samples from healthy general populations that are differentially exposed to light by virtue of varying ambient photoperiods. Further methodologic options for prospective and retrospective epidemiologic studies are suggested. It is concluded that the biologically plausible link between ubiquitous light, hormones and the development of very frequent malignancies such as breast cancer and prostate cancer should be investigated rigorously by additional well-designed epidemiological research.</t>
  </si>
  <si>
    <t>Endocrine systems; Epidemiological studies; Hormone-dependent cancer; Light; Melatonin; Ubiquitous exposure</t>
  </si>
  <si>
    <t>melatonin; adult; aged; Arctic; article; blindness; breast cancer; cancer prevention; carcinogenesis; controlled study; dosimetry; experimental design; female; hormone inhibition; hormone response; hormone synthesis; human; in vivo study; light exposure; light intensity; major clinical study; male; photoperiodicity; population research; prospective study; prostate cancer; public health; retrospective study; shift worker; sunlight; Environmental Exposure; Humans; Light; Melatonin; Neoplasms, Hormone-Dependent</t>
  </si>
  <si>
    <t>Erren, T.C.; Inst./Policlinic Occup./Social Med., School of Medicine and Dentistry, University of Cologne, Joseph-Stelzmann-Str. 9, 50924 Köln Lindenthal, Germany; email: tim.erren@uni-koeln.de</t>
  </si>
  <si>
    <t>2-s2.0-0036332861</t>
  </si>
  <si>
    <t>Human melatonin response to light at different times of the night</t>
  </si>
  <si>
    <t>10.1016/0306-4530(89)90016-4</t>
  </si>
  <si>
    <t>https://www.scopus.com/inward/record.uri?eid=2-s2.0-0024372985&amp;doi=10.1016%2f0306-4530%2889%2990016-4&amp;partnerID=40&amp;md5=ccd93621dde4070c44637396ad771c40</t>
  </si>
  <si>
    <t>Psychoendocrine Research Unit, Department of Psychiatry, University of Melbourne, Heidelberg, Vic., Australia; Department of Psychology, Brain Behaviour Research Institute, Latrobe University, Bundoora, Vic., Australia</t>
  </si>
  <si>
    <t>McIntyre, I.M., Psychoendocrine Research Unit, Department of Psychiatry, University of Melbourne, Heidelberg, Vic., Australia; Norman, T.R., Psychoendocrine Research Unit, Department of Psychiatry, University of Melbourne, Heidelberg, Vic., Australia; Burrows, G.D., Psychoendocrine Research Unit, Department of Psychiatry, University of Melbourne, Heidelberg, Vic., Australia; Armstrong, S.M., Department of Psychology, Brain Behaviour Research Institute, Latrobe University, Bundoora, Vic., Australia</t>
  </si>
  <si>
    <t>Normal control subjects were examined on three separate occasions with light of sufficient intensity to suppress nocturnal plasma melatonin concentrations. One hour of light was given at each of the following times: (a) 2100-2200h; (b) midnight to 0100h; (c) 0400-0500h. Melatonin synthesis was just becoming apparent at 2100h. There was significant suppression of melatonin by light when given at midnight-0100h and 0400-0500h, but not when light was given at 2100-2200h. In each case following light, melatonin synthesis was shown to resume, even after light applied in the second half of the dark period (0400-0500h). A second experiment was undertaken to examine a possible "rebound" in melatonin levels following light given at 2100-2200h. Six further control subjects were exposed to light at this time, and plasma melatonin levels were measured until 0400h. No rebound in melatonin concentrations was observed. These results are compared with other studies of melatonin response to evening light exposure. © 1989.</t>
  </si>
  <si>
    <t>melatonin; case report; circadian rhythm; controlled study; female; human cell; human experiment; illumination; light exposure; male; neuroendocrinology; normal human; priority journal; psychological aspect; Adult; Circadian Rhythm; Female; Human; Light; Male; Melatonin; Mental Disorders</t>
  </si>
  <si>
    <t>McIntyre, I.M.; Psychoendocrine Research Unit, Department of Psychiatry, University of Melbourne, Heidelberg, Vic., Australia</t>
  </si>
  <si>
    <t>2-s2.0-0024372985</t>
  </si>
  <si>
    <t>Unknown (within subjects design, but tested at different light exposure times 3 weeks apart (ex 1) or 2 weeks apart (ex 2)) although individual melatonin suppression scores calculated on the same night</t>
  </si>
  <si>
    <t>3.9 (experiment 1), 2(experiment 2)</t>
  </si>
  <si>
    <t>Lewis D., Freeman D.A., Dark J., Wynne-Edwards K.E., Zucker I.</t>
  </si>
  <si>
    <t>7404751317;7402382743;7102200009;7003593381;55188123000;</t>
  </si>
  <si>
    <t>Photoperiodic control of oestrous cycles in Syrian hamsters: Mediation by the mediobasal hypothalamus</t>
  </si>
  <si>
    <t>10.1046/j.1365-2826.2002.00779.x</t>
  </si>
  <si>
    <t>https://www.scopus.com/inward/record.uri?eid=2-s2.0-0036205993&amp;doi=10.1046%2fj.1365-2826.2002.00779.x&amp;partnerID=40&amp;md5=99ee4fde93812cd23ab22f1c5364dcc7</t>
  </si>
  <si>
    <t>Department of Psychology, University of California, Berkeley, CA, United States; Department of Integrative Biology, University of California, Berkeley, CA, United States; Department of Biology, Queen's University, Kingston, Ont., Canada; 3210 Tolman Hall, Department of Psychology, University of California, Berkeley, CA 94270-1650, United States</t>
  </si>
  <si>
    <t>Lewis, D., Department of Psychology, University of California, Berkeley, CA, United States; Freeman, D.A., Department of Psychology, University of California, Berkeley, CA, United States, 3210 Tolman Hall, Department of Psychology, University of California, Berkeley, CA 94270-1650, United States; Dark, J., Department of Psychology, University of California, Berkeley, CA, United States; Wynne-Edwards, K.E., Department of Biology, Queen's University, Kingston, Ont., Canada; Zucker, I., Department of Psychology, University of California, Berkeley, CA, United States, Department of Integrative Biology, University of California, Berkeley, CA, United States</t>
  </si>
  <si>
    <t>To assess whether the mediobasal hypothalamus (MBH) is necessary for photoperiodic control of oestrous cycles and prolactin secretion, we tested intact female Syrian hamsters (controls) and those that had sustained unilateral or bilateral lesions of the MBH. All hamsters displayed 4-day oestrous cycles postoperatively in the long-day photoperiod (14 h light/day); control females and those with unilateral MBH damage ceased to undergo oestrous cycles approximately 8 weeks after transfer to a short-day photocycle (10 h light/day), whereas 12 of 15 females with bilateral MBH lesions continued to generate 4-day oestrous cycles throughout 22 weeks in short days. Serum prolactin concentrations were either undetectable or low in all hamsters 8 or 14 weeks after the transfer to short-day lengths, but increased above long-day baseline values by week 22. We conclude that melatonin-binding sites in the MBH mediate suppression of oestrous cycles but not prolactin secretion by short-day lengths; recovery of prolactin secretion in females during prolonged exposure to short-day lengths reflects development of refractoriness to melatonin in a substrate distinct from the MBH. These findings suggest that separate neural pathways mediate photoperiodic control of gonadotropin and prolactin secretion in female hamsters.</t>
  </si>
  <si>
    <t>Melatonin; Pars tuberalis; Prolactin; Refractoriness; Reproduction</t>
  </si>
  <si>
    <t>gonadotropin; melatonin; prolactin; animal experiment; animal tissue; article; binding site; concentration (parameters); controlled study; estrus cycle; exposure; female; gonadotropin release; hypothalamus; hypothalamus lesion; nerve tract; nonhuman; photoperiodicity; postoperative period; priority journal; prolactin release; Syrian hamster; Animals; Circadian Rhythm; Cricetinae; Denervation; Estrous Cycle; Female; Hypothalamus, Middle; Melatonin; Mesocricetus; Photoperiod; Prolactin</t>
  </si>
  <si>
    <t>Melatonin, 73-31-4; Prolactin, 9002-62-4</t>
  </si>
  <si>
    <t>Freeman, D.A.; Department of Psychology, University of California, 3210 Tolman Hall, Berkeley, CA 94270-1650, United States; email: daf@socrates.berkeley.edu</t>
  </si>
  <si>
    <t>2-s2.0-0036205993</t>
  </si>
  <si>
    <t>Zatz M.</t>
  </si>
  <si>
    <t>7102320500;</t>
  </si>
  <si>
    <t>Photoendocrine Transduction in Cultured Chick Pineal Cells: IV. What Do Vitamin A Depletion and Retinaldehyde Addition Do to the Effects of Light on the Melatonin Rhythm?</t>
  </si>
  <si>
    <t>Journal of Neurochemistry</t>
  </si>
  <si>
    <t>10.1046/j.1471-4159.1994.62052001.x</t>
  </si>
  <si>
    <t>https://www.scopus.com/inward/record.uri?eid=2-s2.0-0028346875&amp;doi=10.1046%2fj.1471-4159.1994.62052001.x&amp;partnerID=40&amp;md5=3bf2e1767dd94e85a6cf29c3bf67c95c</t>
  </si>
  <si>
    <t>Section on Biochemical Pharmacology, Laboratory of Cell Biology, National Institute of Mental Health, Bethesda, Maryland, United States</t>
  </si>
  <si>
    <t>Zatz, M., Section on Biochemical Pharmacology, Laboratory of Cell Biology, National Institute of Mental Health, Bethesda, Maryland, United States</t>
  </si>
  <si>
    <t>Abstract: Light has at least two distinguishable effects on the circadian rhythm of melatonin output displayed by dispersed chick pineal cells in static culture: acute suppression of melatonin output and entrainment (phase shifts) of the underlying pacemaker. Previous results indicated that these two effects of light are mediated by different mechanistic pathways. The pathways for the acute and phase‐shifting effects of light either branch from the same, single photopigment or differ from the outset, starting from separate photopigments. If a single rhodopsin‐like photopigment mediates both effects of light, then vitamin A depletion and retinoid addition should affect both responses in parallel, although not proportionately. We therefore compared the effects of vitamin A depletion and retinoid addition on the acute and phase‐shifting effects of light under several experimental conditions. When chick pineal cells were depleted of vitamin A, acute responses to light were markedly reduced. Addition of 11‐cis‐retinaldehyde specifically restored (and enhanced) the acute response. When allowed to free run in constant red light, depleted cells displayed a rhythm of melatonin output with the same period as that of control cells. In contrast to the acute effects, phase shifts in response to 2‐ or 4‐h light pulses did not differ between depleted and control cells. Addition of retinaldehyde to depleted cells did not, by itself, reduce melatonin output or induce phase shifts. Retinaldehyde did increase the acute response to 4‐h light pulses but not the ensuing phase shifts. Responses increased with duration of the light pulse: Both the acute effect and the phase shifts induced by 4‐h light pulses were considerably larger than those induced by 2‐h (or 1‐h) light pulses. Addition of retinaldehyde to depleted cells increased the acute effect of 2‐h (or 1‐h) light pulses to at least that seen with 4‐h light pulses but did not Increase the size of the ensuing phase shifts. These results strongly confirm previous dissociations of the mechanistic pathways mediating the acute and phase‐shifting effects of light on chick pineal cells. They also support a role for rhodopsin‐like photopigment in the acute, but not phase‐shifting, response. They favor, but do not prove, the conclusion that separate photopigments mediate the acute and entraining effects of light. Copyright © 1994, Wiley Blackwell. All rights reserved</t>
  </si>
  <si>
    <t>Circadian rhythms; Photoentrainment; Photoreceptors</t>
  </si>
  <si>
    <t>melatonin; retinal; retinoid; retinol; rhodopsin; animal cell; article; chicken; circadian rhythm; controlled study; light; nonhuman; pineal body; polyacrylamide gel electrophoresis; priority journal; Activity Cycles; Animal; Cells, Cultured; Chickens; Circadian Rhythm; Darkness; Kinetics; Light; Melatonin; Pineal Gland; Retinaldehyde; Time Factors; Tryptophan; Vitamin A; Animalia; Gallus gallus</t>
  </si>
  <si>
    <t>Melatonin, 73-31-4; Retinaldehyde, 116-31-4; Tryptophan, 73-22-3; Vitamin A, 11103-57-4</t>
  </si>
  <si>
    <t>Zatz, M.; Laboratory of Cell Biology, National Institute of Mental Health, Building 36, Room 2A-17, Bethesda, Maryland, 20892, United States</t>
  </si>
  <si>
    <t>J. Neurochem.</t>
  </si>
  <si>
    <t>2-s2.0-0028346875</t>
  </si>
  <si>
    <t>A (Chicks)</t>
  </si>
  <si>
    <t>Revell V.L., Barrett D.C.G., Schlangen L.J.M., Skene D.J.</t>
  </si>
  <si>
    <t>8613504500;37040429700;6602823027;21035951300;</t>
  </si>
  <si>
    <t>Predicting human nocturnal nonvisual responses to monochromatic and polychromatic light with a melanopsin photosensitivity function</t>
  </si>
  <si>
    <t>10.3109/07420528.2010.516048</t>
  </si>
  <si>
    <t>https://www.scopus.com/inward/record.uri?eid=2-s2.0-78049266377&amp;doi=10.3109%2f07420528.2010.516048&amp;partnerID=40&amp;md5=eb9fea51b7dbb3baef3189ee2717e95a</t>
  </si>
  <si>
    <t>Centre for Chronobiology, Faculty of Health and Medical Sciences, University of Surrey, Guildford, Surrey, GU2 7XH, United Kingdom; Philips Lighting, Eindhoven, Netherlands</t>
  </si>
  <si>
    <t>Revell, V.L., Centre for Chronobiology, Faculty of Health and Medical Sciences, University of Surrey, Guildford, Surrey, GU2 7XH, United Kingdom; Barrett, D.C.G., Centre for Chronobiology, Faculty of Health and Medical Sciences, University of Surrey, Guildford, Surrey, GU2 7XH, United Kingdom; Schlangen, L.J.M., Philips Lighting, Eindhoven, Netherlands; Skene, D.J., Centre for Chronobiology, Faculty of Health and Medical Sciences, University of Surrey, Guildford, Surrey, GU2 7XH, United Kingdom</t>
  </si>
  <si>
    <t>The short-wavelength (blue) light sensitivity of human circadian, neurobehavioral, neuroendocrine, and neurophysiological responses is attributed to melanopsin. Whether melanopsin is the sole factor in determining the efficacy of a polychromatic light source in driving nonvisual responses, however, remains to be established. Monochromatic (λmax 437, 479, and 532nm administered singly and in combination with 479nm light) and polychromatic (color temperature: 4000 K and 17000 K) light stimuli were photon matched for their predicted ability to stimulate melanopsin, and their capacity to affect nocturnal melatonin levels, auditory reaction time, and subjective alertness and mood was assessed. Young, healthy male participants aged 18-35 yrs (23.6±3.6 yrs [mean±SD]; n = 12) participated in 12 overnight sessions that included an individually timed 30-min nocturnal light stimulus on the rising limb of the melatonin profile. At regular intervals before, during, and after the light stimulus, subjective mood and alertness were verbally assessed, blood samples were taken for analysis of plasma melatonin levels, and an auditory reaction time task (psychomotor vigilance task; PVT) was performed. Proc GLM (general linear model) repeated-measures ANOVA (analysis of variance) revealed significantly lower melatonin suppression with the polychromatic light conditions (4000 and 17000 K) compared to the "melanopsin photon-matched" monochromatic light conditions (p&amp;lt;.05). In contrast, subjective alertness was significantly lower under the 479nm monochromatic light condition compared to the 437 and 532nm monochromatic and both polychromatic light conditions. The alerting responses more reflected the total photon content of the light stimulus. The demonstration that the melatonin suppression response to polychromatic light was significantly lower than predicted by the melanopsin photosensitivity function suggests this function is not the sole consideration when trying to predict the efficacy of broadband lighting. The different spectral sensitivity of subjective alertness and melatonin suppression responses may imply a differential involvement of the cone photopigments. An analysis of the photon densities in specific wavelength bands for the polychromatic lights used in this and the authors' previous study suggests the spectral composition of a polychromatic light source, and particularly the very short-wavelength content, may be critical in determining response magnitude for the neuroendocrine and neurobehavioral effects of nocturnal light. © 2010 Informa Healthcare USA, Inc.</t>
  </si>
  <si>
    <t>Human; Light; Melanopsin; Monochromatic light; Polychromatic light</t>
  </si>
  <si>
    <t>melatonin; adolescent; adult; affect; article; blood; body posture; circadian rhythm; crossover procedure; human; illumination; light; male; methodology; photostimulation; physiology; radiation exposure; wakefulness; Adolescent; Adult; Affect; Circadian Rhythm; Cross-Over Studies; Humans; Light; Lighting; Male; Melatonin; Photic Stimulation; Posture; Wakefulness; Young Adult</t>
  </si>
  <si>
    <t>018741
Philips
Technische Universiteit Eindhoven, TU/e</t>
  </si>
  <si>
    <t>The authors would like to thank Katrin Ackermann, Katharina Lederle, Benita Middleton, Tracey Sletten, Ivonne Vogt, and Sophie Wehrens for their contribution to this work. The authors are very grateful to Peter Williams for statistical advice. This study was supported by Philips Lighting and was carried out as part of a collaborative research agreement between the University of Surrey and Philips Lighting (Eindhoven, The Netherlands). In addition, the authors are grateful to Stockgrand Ltd. for providing radioimmunoassay agents. V.L.R., D.B., and D.J.S. are supported by the 6th Framework project EUCLOCK (018741).</t>
  </si>
  <si>
    <t>Revell, V. L.; Centre for Chronobiology, Faculty of Health and Medical Sciences, University of Surrey, Guildford, Surrey, GU2 7XH, United Kingdom; email: v.revell@surrey.ac.uk</t>
  </si>
  <si>
    <t>2-s2.0-78049266377</t>
  </si>
  <si>
    <t>3.6 (SD)</t>
  </si>
  <si>
    <t>Mazzoccoli G., Sothern R.B., De Cata A., Giuliani F., Fontana A., Copetti M., Pellegrini F., Tarquini R.</t>
  </si>
  <si>
    <t>6603848797;7005430332;6602346964;56522624000;35573405800;24474249000;7006173864;7004704315;</t>
  </si>
  <si>
    <t>A timetable of 24-hour patterns for human lymphocyte subpopulations</t>
  </si>
  <si>
    <t>Journal of Biological Regulators and Homeostatic Agents</t>
  </si>
  <si>
    <t>https://www.scopus.com/inward/record.uri?eid=2-s2.0-80755189401&amp;partnerID=40&amp;md5=152c6358e426126bed72a57f435d7a86</t>
  </si>
  <si>
    <t>Department of Internal Medicine and Chronobiology Unit, Scientific Institute and Regional General Hospital Casa Sollievo Della Sofferenza, S. Giovanni Rotondo, FG, Italy; Rhythmometry Laboratory, College of Biological Sciences, University of Minnesota, St. Paul, MN, United States; Computing Unit, Scientific Institute and Regional General Hospital Casa Sollievo Della Sofferenza, S. Giovanni Rotondo, Foggia, Italy; Biostatistics Unit, Scientific Institute and Regional General Hospital Casa Sollievo Della Sofferenza, S. Giovanni Rotondo Foggia, Italy; Department of Internal Medicine, University of Florence, Florence, Italy</t>
  </si>
  <si>
    <t>Mazzoccoli, G., Department of Internal Medicine and Chronobiology Unit, Scientific Institute and Regional General Hospital Casa Sollievo Della Sofferenza, S. Giovanni Rotondo, FG, Italy; Sothern, R.B., Rhythmometry Laboratory, College of Biological Sciences, University of Minnesota, St. Paul, MN, United States; De Cata, A., Department of Internal Medicine and Chronobiology Unit, Scientific Institute and Regional General Hospital Casa Sollievo Della Sofferenza, S. Giovanni Rotondo, FG, Italy; Giuliani, F., Computing Unit, Scientific Institute and Regional General Hospital Casa Sollievo Della Sofferenza, S. Giovanni Rotondo, Foggia, Italy; Fontana, A., Biostatistics Unit, Scientific Institute and Regional General Hospital Casa Sollievo Della Sofferenza, S. Giovanni Rotondo Foggia, Italy; Copetti, M., Biostatistics Unit, Scientific Institute and Regional General Hospital Casa Sollievo Della Sofferenza, S. Giovanni Rotondo Foggia, Italy; Pellegrini, F., Biostatistics Unit, Scientific Institute and Regional General Hospital Casa Sollievo Della Sofferenza, S. Giovanni Rotondo Foggia, Italy; Tarquini, R., Department of Internal Medicine, University of Florence, Florence, Italy</t>
  </si>
  <si>
    <t>Specific lymphocyte cell surface molecules involved in antigen recognition and cell activation present different circadian patterns, with peaks and troughs reflecting a specific time-related compartment of immune cell function. In order to study the dynamics of variation in expression of cytotoxic lymphocyte cell surface molecules that trigger immune responses, several lymphocyte cell surface clusters of differentiation (CD) and antigen receptors, analyses were performed on blood samples collected every 4 h for 24 h from eleven clinically-healthy men. Assays for serum melatonin (peaking at night) and cortisol (peaking near awakening) confirmed 24-h synchronization of the subjects to the light-dark schedule. A significant (p≤0.05) circadian rhythm could be demonstrated for six of the 10 lymphocyte subpopulations, with midday peaks for CD8+dim (T cytotoxic cells, 11:15 h), γδTCR (gamma-delta T cell receptor-expressing cells, 11:33 h), CD8+ (T suppressor/cytotoxic cells, 12:08 h), and for CD16+ (natural killer cells, 12:59 h), and peaks during the night for CD4+ (T helper/inducer cells, 01:23 h) and CD3+ (total T cells, 02:58 h). A borderline significant rhythm (p = 0.056) was also observed for CD20+ (total B cells), with a peak late in the evening (23:06 h). Acrophases for 3 subsets, CD8+bright (T suppressor cells, 15:22 h), HLA-DR+ (B cells and activated T cells, 23:06 h) and CD25+ (activated T lymphocytes with expression of the α chain of IL2 receptor, 23:35 h), where a 24-h rhythm could not be definitively determined, nevertheless provide information on the location of their highest values and possible physiological significance. Thus, specific lymphocyte surface molecules present distinctly-timed profiles of nyctohemeral changes that indicate a temporal (i.e., circadian) organization of cellular immune function, which is most likely of physiological significance in triggering and regulating immune responses. Such a molecular cytotoxic timetable can potentially serve as a guide to sampling during experimental, diagnostic, therapeutic and/or other medical procedures. Copyright © by BIOLIFE, s.a.s.</t>
  </si>
  <si>
    <t>γδTCR; CD16; CD8dim; Circadian rhythm; Cytotoxic lymphocyte</t>
  </si>
  <si>
    <t>interleukin 2 receptor; lymphocyte antigen receptor; melatonin; antigen expression; antigen recognition; article; CD4+ T lymphocyte; CD8+ T lymphocyte; cell activation; cell differentiation; cell function; cell surface; circadian rhythm; erythrocyte membrane; human; human cell; immune response; immunocompetent cell; lymphocyte subpopulation; Adult; Antigens, Differentiation; Circadian Rhythm; Humans; Lymphocytes; Male; Melatonin; Middle Aged; Photoperiod</t>
  </si>
  <si>
    <t>melatonin, 73-31-4; Antigens, Differentiation; Melatonin, 73-31-4</t>
  </si>
  <si>
    <t>Mazzoccoli, G.; Department of Internal Medicine and Chronobiology Unit, Scientific Institute and Regional General Hospital Casa Sollievo Della Sofferenza, S. Giovanni Rotondo, FG, Italy; email: g.mazzoccoli@tin.it</t>
  </si>
  <si>
    <t>0393974X</t>
  </si>
  <si>
    <t>JBRAE</t>
  </si>
  <si>
    <t>J. Biol. Regul. Homeostatic Agents</t>
  </si>
  <si>
    <t>2-s2.0-80755189401</t>
  </si>
  <si>
    <t>Zatz M., Lange G.D., Rollag M.D.</t>
  </si>
  <si>
    <t>7102320500;57210719139;7004476998;</t>
  </si>
  <si>
    <t>What does changing the temperature do to the melatonin rhythm in cultured chick pineal cells?</t>
  </si>
  <si>
    <t>1 35-1</t>
  </si>
  <si>
    <t>R50</t>
  </si>
  <si>
    <t>R58</t>
  </si>
  <si>
    <t>https://www.scopus.com/inward/record.uri?eid=2-s2.0-0028140154&amp;partnerID=40&amp;md5=56e4aaceb6a2da48ad9740da1fc42030</t>
  </si>
  <si>
    <t>LCB, NIMH, Bldg. 36, Bethesda, MD 20892, United States</t>
  </si>
  <si>
    <t>Zatz, M., LCB, NIMH, Bldg. 36, Bethesda, MD 20892, United States; Lange, G.D., LCB, NIMH, Bldg. 36, Bethesda, MD 20892, United States; Rollag, M.D., LCB, NIMH, Bldg. 36, Bethesda, MD 20892, United States</t>
  </si>
  <si>
    <t>Chick pineal cells in static culture display a persistent, photosensitive circadian rhythm of melatonin production and release. We previously described the effects of light, the major physiological regulator of circadian rhythms, on the amplitude, period, and phase of the melatonin rhythm. Here we describe the effects of temperature, another physiological regulator of circadian rhythms, on the amplitude, period, and phase of this rhythm. Maintaining cells at 40.0-43.3°C (104-110°F) instead of 36.7°C (98°F) doubled the amplitude of the melatonin rhythm. In contrast, amplitude was reduced by about half at 33.3°C (92°F), and at 46.7°C (116°F) melatonin production was stopped within a few hours. Although temperatures of 40.0-43.3°C raised melatonin output (unlike light, which suppresses it), they lengthened the period of the rhythm (as does constant light). Exposure of cells to 8-h pulses of these temperatures (40.0-43.3°C) induced both phase delays and phase advances of the rhythm in subsequent cycles, with a phase dependence similar to that for the phase shifts induced by light pulses. Pulses of 40.0- 43.3°C were, however, weaker in their phase-shifting effects than light pulses. Pulses at still higher temperatures (46.7°C) markedly inhibited melatonin output and delayed or disrupted the rhythm. The relationships (physiological and mechanistic) between the effects of temperature and light on the melatonin rhythm remain to be determined.</t>
  </si>
  <si>
    <t>circadian rhythms; entrainment; heat shock</t>
  </si>
  <si>
    <t>melatonin; animal tissue; article; cell culture; chicken; circadian rhythm; controlled study; heat stroke; hormonal regulation; hormone release; nonhuman; pineal gland function; priority journal; temperature sensitivity; Animal; Animals, Newborn; Cells, Cultured; Chickens; Circadian Rhythm; Melatonin; Pineal Gland; Temperature</t>
  </si>
  <si>
    <t>Zatz, M.; LCB, NIMH, Bldg. 36, Bethesda, MD 20892, United States</t>
  </si>
  <si>
    <t>2-s2.0-0028140154</t>
  </si>
  <si>
    <t>Oren D.A.</t>
  </si>
  <si>
    <t>7006347282;</t>
  </si>
  <si>
    <t>Retinal melatonin and dopamine in seasonal affective disorder</t>
  </si>
  <si>
    <t>10.1007/BF01244455</t>
  </si>
  <si>
    <t>https://www.scopus.com/inward/record.uri?eid=2-s2.0-0026035832&amp;doi=10.1007%2fBF01244455&amp;partnerID=40&amp;md5=fe9c128edbd8893f4eb0999acdea0cd1</t>
  </si>
  <si>
    <t>Oren, D.A., Clinical Psychobiology Branch, National Institute of Mental Health, Bethesda, Md, United States</t>
  </si>
  <si>
    <t>The author describes how phototherapy may treat seasonal affective disorder (SAD) by stimulating the production of retinal dopamine and suppressing the production of retinal melatonin. This hypothesis offers a framework in which winter-induced retinal dopamine deficiency or retinal melatonin overactivity may cause SAD and by which light reverses this syndrome. This hypothesis is consistent with recent data indicating that phototherapy in SAD acts specifically through the eyes. © 1991 Springer-Verlag.</t>
  </si>
  <si>
    <t>depression; eye; light; phototherapy; Winter</t>
  </si>
  <si>
    <t>dopamine; animal experiment; controlled study; depression; human; human experiment; nonhuman; phototherapy; priority journal; retina; review; Animal; Circadian Rhythm; Dopamine; Gene Expression Regulation; Human; Hypothalamo-Hypophyseal System; Melatonin; Models, Biological; Mood Disorders; Phototherapy; Retina; Seasons; Vertebrates</t>
  </si>
  <si>
    <t>dopamine, 51-61-6, 62-31-7; Dopamine, 51-61-6; Melatonin, 73-31-4</t>
  </si>
  <si>
    <t>Oren, D.A.; Clinical Psychobiology Branch, National Institute of Mental Health, Bethesda, Md, United States</t>
  </si>
  <si>
    <t>2-s2.0-0026035832</t>
  </si>
  <si>
    <t>Mustonen A.-M., Nieminen P., Hyvärinen H.</t>
  </si>
  <si>
    <t>7005475480;35410067900;7006090770;</t>
  </si>
  <si>
    <t>Effects of continuous light and melatonin treatment on energy metabolism of the rat</t>
  </si>
  <si>
    <t>Journal of Endocrinological Investigation</t>
  </si>
  <si>
    <t>10.1007/BF03345106</t>
  </si>
  <si>
    <t>https://www.scopus.com/inward/record.uri?eid=2-s2.0-0036732115&amp;doi=10.1007%2fBF03345106&amp;partnerID=40&amp;md5=e8c8ebf1d9345bca588eea6bace204ad</t>
  </si>
  <si>
    <t>Department of Biology, University of Joensuu, P.O. Box 111, FIN-80101 Joensuu, Finland</t>
  </si>
  <si>
    <t>Mustonen, A.-M., Department of Biology, University of Joensuu, P.O. Box 111, FIN-80101 Joensuu, Finland; Nieminen, P., Department of Biology, University of Joensuu, P.O. Box 111, FIN-80101 Joensuu, Finland; Hyvärinen, H., Department of Biology, University of Joensuu, P.O. Box 111, FIN-80101 Joensuu, Finland</t>
  </si>
  <si>
    <t>Melatonin affects food intake, body mass and adiposity of several mammals, but the effects of melatonin on energy metabolism remain largely unknown. This study investigated subacute effects of persistent melatonin treatment and continuous light on carbohydrate and fat metabolism of rat liver and kidney. The male and female rats (no.=40) were maintained either in 12L:12D photoperiod or in constant light. Half the rats in both lighting conditions were treated with continuous-release melatonin implants. Liver lipid concentrations, liver and kidney glucose-6-phosphatase, glycogen phosphorylase and lipase esterase activities, glycogen contents as well as plasma T4, T3, insulin, glucose and melatonin concentrations were determined. There was clear sexual dimorphism in the responses to exogenous melatonin and constant light. Continuous light stimulated carbohydrate metabolism of rat liver. Exogenous melatonin enhanced utilization of liver carbohydrates but suppressed hepatic lipolysis. Changes in normal circulating melatonin concentrations led to enhanced utilization of kidney carbohydrates supporting a role for melatonin in renal function. Both exogenous melatonin and constant light seem to have a strong regulatory effect on rat energy metabolism. ©2002, Editrice Kurtis.</t>
  </si>
  <si>
    <t>Glucose-6-phosphatase; Glycogen; Glycogen phosphorylase; Lipase esterase; Lipids; Melatonin; Rat; T3; T4</t>
  </si>
  <si>
    <t>carbohydrate; cholesterol; diacylglycerol; glucose 6 phosphatase; glycogen; glycogen phosphorylase; liothyronine; lipid; melatonin; phosphatidylcholine; phosphatidylethanolamine; phosphatidylserine; sphingomyelin; thyroxine; triacylglycerol; triacylglycerol lipase; animal experiment; animal tissue; article; body mass; carbohydrate metabolism; controlled study; dietary intake; energy metabolism; enzyme activity; female; glucose blood level; hormone blood level; insulin blood level; kidney function; light; light exposure; lipid liver level; lipid metabolism; lipolysis; liver function; liver level; male; nonhuman; obesity; phototherapy; rat; sex difference</t>
  </si>
  <si>
    <t>cholesterol, 57-88-5; glucose 6 phosphatase, 9001-39-2; glycogen, 9005-79-2; glycogen phosphorylase, 9032-10-4; liothyronine, 6138-47-2, 6893-02-3; lipid, 66455-18-3; melatonin, 73-31-4; phosphatidylcholine, 55128-59-1, 8002-43-5; phosphatidylethanolamine, 1405-71-6; sphingomyelin, 85187-10-6; thyroxine, 7488-70-2; triacylglycerol lipase, 9001-62-1</t>
  </si>
  <si>
    <t>Academy of Finland: 57532</t>
  </si>
  <si>
    <t>We thank Ms. Leena Koponen for taking care of the rats. The technical assistance of Mrs. Anita Kervinen is highly appreciated. Financial support was provided by the Academy of Finland (Project # 57532).</t>
  </si>
  <si>
    <t>Mustonen, A.-M.; Department of Biology, University of Joensuu, P.O. Box 111, FIN-80101 Joensuu, Finland; email: ammusto@cc.joensuu.fi</t>
  </si>
  <si>
    <t>Editrice Kurtis s.r.l.</t>
  </si>
  <si>
    <t>JEIND</t>
  </si>
  <si>
    <t>J. Endocrinol. Invest.</t>
  </si>
  <si>
    <t>2-s2.0-0036732115</t>
  </si>
  <si>
    <t>Monteleone P., Tortorella A., Borriello R., Natale M., Cassandro P., Maj M.</t>
  </si>
  <si>
    <t>7103295394;57207790131;6603610258;7005407202;6508388081;7102716455;</t>
  </si>
  <si>
    <t>Suppression of nocturnal plasma melatonin levels by evening administration of sodium valproate in healthy humans</t>
  </si>
  <si>
    <t>10.1016/S0006-3223(96)00009-1</t>
  </si>
  <si>
    <t>https://www.scopus.com/inward/record.uri?eid=2-s2.0-0031081453&amp;doi=10.1016%2fS0006-3223%2896%2900009-1&amp;partnerID=40&amp;md5=42334dd9f64f6b25757cc641e6850793</t>
  </si>
  <si>
    <t>Institute of Psychiatry, School of Medicine, Second University of Naples, Naples, Italy; Chair of Forensic Toxicology, School of Medicine, Second University of Naples, Naples, Italy; Institute of Psychiatry, School of Medicine, Second University of Naples, Largo Madonna delle Grazie, 80138 Naples, Italy</t>
  </si>
  <si>
    <t>Monteleone, P., Institute of Psychiatry, School of Medicine, Second University of Naples, Naples, Italy, Institute of Psychiatry, School of Medicine, Second University of Naples, Largo Madonna delle Grazie, 80138 Naples, Italy; Tortorella, A., Institute of Psychiatry, School of Medicine, Second University of Naples, Naples, Italy; Borriello, R., Chair of Forensic Toxicology, School of Medicine, Second University of Naples, Naples, Italy; Natale, M., Institute of Psychiatry, School of Medicine, Second University of Naples, Naples, Italy; Cassandro, P., Chair of Forensic Toxicology, School of Medicine, Second University of Naples, Naples, Italy; Maj, M., Institute of Psychiatry, School of Medicine, Second University of Naples, Naples, Italy</t>
  </si>
  <si>
    <t>To investigate the role of γ-aminobutyric acid (GABA) in the modulation of human melatonin production, we studied the effects of the acute administration of the GABAergic drug, sodium valproate (VAL), on nocturnal blood melatonin levels in healthy subjects. To this purpose, 4 healthy men and 3 healthy women, aged 24-33 years, underwent three experimental sessions in which they received orally 400 mg VAL, 800 mg VAL, or placebo, in random order, according to a double-blind design. The drug administration was done at 19:00 hours; thereafter, blood samples were collected over the night, in dark conditions with the help of a red light. As compared to placebo, VAL, at the dosage of both 400 and 800 mg, significantly suppressed nocturnal blood melatonin levels, the higher dose being slightly more effective than the lower one. The maximum suppression coincided with the highest plasma levels of valproic acid. These findings support the view that endogenous GABA may participate in the modulation of the activity of the human pineal gland.</t>
  </si>
  <si>
    <t>gamma-aminobutyric acid; humans; melatonin; pineal gland; sodium valproate</t>
  </si>
  <si>
    <t>4 aminobutyric acid; melatonin; valproic acid; adult; article; controlled study; drug blood level; female; GABAergic system; human; human experiment; male; night; normal human; oral drug administration; priority journal</t>
  </si>
  <si>
    <t>4 aminobutyric acid, 28805-76-7, 56-12-2; melatonin, 73-31-4; valproic acid, 1069-66-5, 99-66-1</t>
  </si>
  <si>
    <t>Monteleone, P.; Institute of Psychiatry, School of Medicine, Second University, Largo Madonna delle Grazie, Italy</t>
  </si>
  <si>
    <t>BIOL. PSYCHIATRY</t>
  </si>
  <si>
    <t>2-s2.0-0031081453</t>
  </si>
  <si>
    <t>Yes?</t>
  </si>
  <si>
    <t>Hébert M., Martin S.K., Eastman C.I.</t>
  </si>
  <si>
    <t>7102121577;7404840604;7102375338;</t>
  </si>
  <si>
    <t>Nocturnal melatonin secretion is not suppressed by light exposure behind the knee in humans</t>
  </si>
  <si>
    <t>10.1016/S0304-3940(99)00685-0</t>
  </si>
  <si>
    <t>https://www.scopus.com/inward/record.uri?eid=2-s2.0-0345035449&amp;doi=10.1016%2fS0304-3940%2899%2900685-0&amp;partnerID=40&amp;md5=5b69259a3b8dc376e19930e6653a5eea</t>
  </si>
  <si>
    <t>Biol. Rhythms Research Laboratory, Rush-Presbyt.-St. Luke's Med. C., Chicago, IL, United States</t>
  </si>
  <si>
    <t>Hébert, M., Biol. Rhythms Research Laboratory, Rush-Presbyt.-St. Luke's Med. C., Chicago, IL, United States; Martin, S.K., Biol. Rhythms Research Laboratory, Rush-Presbyt.-St. Luke's Med. C., Chicago, IL, United States; Eastman, C.I., Biol. Rhythms Research Laboratory, Rush-Presbyt.-St. Luke's Med. C., Chicago, IL, United States</t>
  </si>
  <si>
    <t>Ocular light exposure can phase shift circadian rhythms and suppress nocturnal melatonin production. A recent finding suggests that extraocular light can also produce phase shifts in humans. We investigated whether extraocular light could also suppress melatonin secretion in humans. We assayed the salivary melatonin of 16 subjects during a baseline night and an experimental night in dim light (10-20 lux). The experimental night included either: (1) 3-h ocular light exposure (1000 lux, n=6); (2) 3-h extraocular light exposure behind the knee (13 000 lux, n=7) or (3) constant dim light exposure (10-20 lux, n=3). Melatonin suppression occurred with ocular light but not with extraocular light or constant dim light. Copyright (C) 1999 Elsevier Science Ireland Ltd.</t>
  </si>
  <si>
    <t>Circadian rhythm; Human; Light; Melatonin; Photic stimulation</t>
  </si>
  <si>
    <t>melatonin; article; circadian rhythm; controlled study; female; hormone release; human; human experiment; human tissue; knee; light exposure; male; normal human; photoreceptor; priority journal; radioimmunoassay; saliva analysis; Adult; Circadian Rhythm; Female; Humans; Knee; Lighting; Male; Melatonin; Photic Stimulation; Saliva</t>
  </si>
  <si>
    <t>NS23421.We</t>
  </si>
  <si>
    <t>This work was supported by N.I.H. grant NS23421.We thank Ohmeda, Inc. for the BiliBlanket Plus units and Mathias Fleck and Kun Lee for technical assistance.</t>
  </si>
  <si>
    <t>Eastman, C.I.; Biol. Rhythms Research Laboratory, Rush-Presbyterian-, St. Luke's Medical Center, 1653 W. Congress Parkway, Chicago, IL, United States; email: ceastman@rush.edu</t>
  </si>
  <si>
    <t>2-s2.0-0345035449</t>
  </si>
  <si>
    <t>None of the participants were taking any prescription medications'</t>
  </si>
  <si>
    <t>5(SD)</t>
  </si>
  <si>
    <t>Kasahara T., Okano T., Yoshikawa T., Yamazaki K., Fukada Y.</t>
  </si>
  <si>
    <t>7103231486;7402598943;57199952098;7402217887;7102295396;</t>
  </si>
  <si>
    <t>Rod-type transducin α-subunit mediates a phototransduction pathway in the chicken pineal gland</t>
  </si>
  <si>
    <t>10.1046/j.1471-4159.2000.0750217.x</t>
  </si>
  <si>
    <t>https://www.scopus.com/inward/record.uri?eid=2-s2.0-0034100068&amp;doi=10.1046%2fj.1471-4159.2000.0750217.x&amp;partnerID=40&amp;md5=6f70b01186f3794df1954142250b1dbe</t>
  </si>
  <si>
    <t>Dept. of Biophysics and Biochemistry, Graduate School of Science, University of Tokyo, 7-3-1 Hongo, Bunkyo-ku, Tokyo 113-0032, Japan; Pharmacology and Molecular Biology, Research Laboratories, Sankyo Co., Ltd., Tokyo, Japan</t>
  </si>
  <si>
    <t>Kasahara, T.; Okano, T.; Yoshikawa, T.; Yamazaki, K., Pharmacology and Molecular Biology, Research Laboratories, Sankyo Co., Ltd., Tokyo, Japan; Fukada, Y., Dept. of Biophysics and Biochemistry, Graduate School of Science, University of Tokyo, 7-3-1 Hongo, Bunkyo-ku, Tokyo 113-0032, Japan</t>
  </si>
  <si>
    <t>The chicken pineal gland is a photosensitive neuroendocrine organ producing melatonin in circadian clock-regulated and light-sensitive manners. To understand the relationship between the photoreceptive molecule pinopsin and the light-dependent melatonin suppression that is sensitive to pertussis toxin treatment, we have searched for pertussis toxin-sensitive G protein α- subunits expressed in the chicken pineal gland. Here we report the cDNA cloning of the pineal transducin α-subunit (Gtα), which is highly homologous to human retinal rod cell-specific Gt1α. Concurrent cDNA cloning of chicken retinal Gt1α and Gt2α (rod and cone cell-specific α-subunits of transducin, respectively) revealed that the chicken pineal Gtα is identical to the retinal Gt1α. Double-immunostaining analysis of the chicken pineal sections localized Gt1α-immunoreactivity in the rudimentary outer segments of both follicular and parafollicular pinealocytes that were immunopositive to anti-pinopsin antibody. To examine whether pineal Gt1α is involved in the pineal phototransduction pathway, trypsin protection assay was applied for detecting the conversion of GDP-bound Gt1α into the guanosine 5'-O-(3-thiotriphosphate) (GTPγS)-bound form in the pineal membrane homogenate. It was clearly demonstrated that the pineal Gt1α is activated in a light-dependent manner in the presence of GTPγS. These data together suggest strongly that pineal Gt1α mediates the phototransduction pathway triggered by pinopsin in the chicken pinealocytes.</t>
  </si>
  <si>
    <t>G protein; Phototransduction; Pineal gland; Pinopsin; Transducin; Trypsin protection assay</t>
  </si>
  <si>
    <t>complementary DNA; guanosine diphosphate; guanosine triphosphate; melatonin; pertussis toxin; transducin; animal tissue; article; chicken; circadian rhythm; immunohistochemistry; immunoreactivity; molecular cloning; nonhuman; nucleotide sequence; photosensitivity; phototransduction; pineal body; priority journal; retina rod; Amino Acid Sequence; Animals; Avian Proteins; Chickens; Guanosine 5'-O-(3-Thiotriphosphate); Guanosine Diphosphate; Light; Male; Molecular Sequence Data; Nerve Tissue Proteins; Opsin; Phototransduction; Pineal Gland; Sequence Homology; Transducin; Animalia; Gallus gallus</t>
  </si>
  <si>
    <t>GENBANK: AF200338, AF200339</t>
  </si>
  <si>
    <t>Avian Proteins; Guanosine 5'-O-(3-Thiotriphosphate), 37589-80-3; Guanosine Diphosphate, 146-91-8; Nerve Tissue Proteins; Opsin; pinopsin protein, chicken; Transducin, EC 3.6.1.-</t>
  </si>
  <si>
    <t>Fukada, Y.; Dept. of Biophysics and Biochemistry, Graduate School of Science, University of Tokyo, 7-3-1 Hongo, Bunkyo-ku, Tokyo 113-0032, Japan; email: sfukada@mail.ecc.u-tokyo.ac.jp</t>
  </si>
  <si>
    <t>JONRA</t>
  </si>
  <si>
    <t>2-s2.0-0034100068</t>
  </si>
  <si>
    <t xml:space="preserve">Yes  </t>
  </si>
  <si>
    <t>A (chicken)</t>
  </si>
  <si>
    <t>Tosini G., Doyle S., Geusz M., Menaker M.</t>
  </si>
  <si>
    <t>7003725273;7101941620;6701923855;7005336144;</t>
  </si>
  <si>
    <t>Induction of photosensitivity in neonatal rat pineal gland</t>
  </si>
  <si>
    <t>10.1073/pnas.210248297</t>
  </si>
  <si>
    <t>https://www.scopus.com/inward/record.uri?eid=2-s2.0-0034633717&amp;doi=10.1073%2fpnas.210248297&amp;partnerID=40&amp;md5=fd7043a54e79e703db8aec40af548166</t>
  </si>
  <si>
    <t>Neuroscience Institute, Morehouse School of Medicine, 720 Westview Drive, SW, Atlanta, GA 30310, United States; Department of Biology, Natl. Sci. Found. Ctr. Biol. Timing, University of Virginia, Charlottesville, VA 22903, United States; Department of Biological Sciences, Bowling Green State University, Bowling Green, OH 43403, United States</t>
  </si>
  <si>
    <t>Tosini, G., Neuroscience Institute, Morehouse School of Medicine, 720 Westview Drive, SW, Atlanta, GA 30310, United States, Department of Biology, Natl. Sci. Found. Ctr. Biol. Timing, University of Virginia, Charlottesville, VA 22903, United States; Doyle, S., Department of Biology, Natl. Sci. Found. Ctr. Biol. Timing, University of Virginia, Charlottesville, VA 22903, United States; Geusz, M., Department of Biology, Natl. Sci. Found. Ctr. Biol. Timing, University of Virginia, Charlottesville, VA 22903, United States, Department of Biological Sciences, Bowling Green State University, Bowling Green, OH 43403, United States; Menaker, M., Department of Biology, Natl. Sci. Found. Ctr. Biol. Timing, University of Virginia, Charlottesville, VA 22903, United States</t>
  </si>
  <si>
    <t>Pineal glands removed from neonatal rats at 5, 7, and 9 days of age and explanted into short-term culture, synthesized melatonin when stimulated with norepinephrine (NE); their melatonin synthesis could not be suppressed with bright white light. Dispersed pineal cell cultures or pineal explants prepared from 1-day-old neonates and held in culture for 7 or 9 days also synthesized melatonin when stimulated with NE, but in these cases melatonin synthesis was significantly suppressed by light, demonstrating that the pineals had become photosensitive while in culture. The development of photosensitivity in culture could be partially or completely abolished by the continuous presence of 1 or 10 μm of NE in the culture medium. The pineals of all nonmammalian vertebrates are photoreceptive, whereas those of mammals do not normally respond to light. We hypothesize that a mechanism to suppress pineal photosensitivity by using NE released from sympathetic nerve endings evolved early in the history of mammals.</t>
  </si>
  <si>
    <t>melatonin; noradrenalin; animal tissue; conference paper; controlled study; explant; hormone determination; hormone synthesis; light; newborn; nonhuman; photosensitivity; pineal body; priority journal; rat; Animalia; Mammalia; Prenanthella exigua; Vertebrata</t>
  </si>
  <si>
    <t>melatonin, 73-31-4; noradrenalin, 1407-84-7, 51-41-2</t>
  </si>
  <si>
    <t>Tosini, G.; Neuroscience Institute, Morehouse School of Medicine, 720 Westview Drive, SW, Atlanta, GA 30310, United States; email: tosinig@msm.edu</t>
  </si>
  <si>
    <t>2-s2.0-0034633717</t>
  </si>
  <si>
    <t>Brøndsted A.E., Lundeman J.H., Kessel L.</t>
  </si>
  <si>
    <t>54411901700;23667964200;7003707182;</t>
  </si>
  <si>
    <t>Short wavelength light filtering by the natural human lens and IOLs - Implications for entrainment of circadian rhythm</t>
  </si>
  <si>
    <t>Acta Ophthalmologica</t>
  </si>
  <si>
    <t>10.1111/j.1755-3768.2011.02291.x</t>
  </si>
  <si>
    <t>https://www.scopus.com/inward/record.uri?eid=2-s2.0-84873059772&amp;doi=10.1111%2fj.1755-3768.2011.02291.x&amp;partnerID=40&amp;md5=7466945dd1a7104383de7a5591b46e1e</t>
  </si>
  <si>
    <t>Department of Ophthalmology, Glostrup Hospital, University of Copenhagen, Nordre Ringvej 57, 2600, Glostrup Copenhagen, Denmark</t>
  </si>
  <si>
    <t>Brøndsted, A.E., Department of Ophthalmology, Glostrup Hospital, University of Copenhagen, Nordre Ringvej 57, 2600, Glostrup Copenhagen, Denmark; Lundeman, J.H., Department of Ophthalmology, Glostrup Hospital, University of Copenhagen, Nordre Ringvej 57, 2600, Glostrup Copenhagen, Denmark; Kessel, L., Department of Ophthalmology, Glostrup Hospital, University of Copenhagen, Nordre Ringvej 57, 2600, Glostrup Copenhagen, Denmark</t>
  </si>
  <si>
    <t>Purpose: Photoentrainment of circadian rhythm begins with the stimulation of melanopsin containing retinal ganglion cells that respond directly to blue light. With age, the human lens becomes a strong colour filter attenuating transmission of short wavelengths. The purpose of the study was to examine the effect the ageing human lens may have for the photoentrainment of circadian rhythm and to compare with intraocular implant lenses (IOLs) designed to block UV radiation, violet or blue light. Methods: The potential for photoentrainment of circadian rhythm was computed for 29 human donor lenses (18-76 years) and five IOLs (one UV, two violet and two blue light blocking) based on the transmission properties of the lenses and the spectral characteristics of melanopsin activation and two of it′s physiological outcomes; melanopsin-driven pupillary light reponse and light-induced melatonin suppression. Results: The potential for melanopsin stimulation and melatonin suppression was reduced by 0.6-0.7 percentage point per year of life because of yellowing of the natural lens. The computed effects were small for the IOLs and did not exceed that of a 22.2-year-old natural lens for the blue-blocking IOLs. Conclusion: The results show that photoentrainment of circadian rhythm may be significantly impaired in older subjects because of the colour filtering characteristics of the human lens, whereas the effects were small for all three types of IOLs studied. Consequently, the ageing process of the natural lens is expected to influence the photoentrainment of circadian rhythm, whereas IOLs are not expected to be detrimental to circadian rhythm. © 2011 The Authors. Acta Ophthalmologica © 2011 Acta Ophthalmologica Scandinavica Foundation.</t>
  </si>
  <si>
    <t>cataract; circadian rhythm; intraocular implant lens; lens; melanopsin</t>
  </si>
  <si>
    <t>melanopsin; melatonin; adult; aged; aging; article; circadian rhythm; human; human tissue; illumination; lens; lens implant; light; organ donor; priority journal; ultraviolet radiation; Adolescent; Adult; Aged; Aging; Circadian Rhythm; Filtration; Humans; Lens, Crystalline; Lenses, Intraocular; Light; Melatonin; Middle Aged; Photoperiod; Pupil; Radio Waves; Retinal Pigment Epithelium; Rod Opsins; Tissue Donors; Young Adult</t>
  </si>
  <si>
    <t>Alcon SA60AT, Alcon, Denmark; Alcon SN60WF, Alcon, Denmark; Biotech EYECRYL-HFY 600, Biotech Vision Care, India; Hoya Hoya PS AF-1, Hoya Surgical Optics, Germany; Zeiss Meditec CT Asphina 404V, Carl Zeiss Meditec, Germany</t>
  </si>
  <si>
    <t>Alcon, Denmark; Biotech Vision Care, India; Carl Zeiss Meditec, Germany; Hoya Surgical Optics, Germany</t>
  </si>
  <si>
    <t>Kessel, L.; Department of Ophthalmology, Glostrup Hospital, University of Copenhagen, Nordre Ringvej 57, 2600, Glostrup Copenhagen, Denmark; email: line.kessel@dadlnet.dk</t>
  </si>
  <si>
    <t>1755375X</t>
  </si>
  <si>
    <t>Acta Ophthalmol.</t>
  </si>
  <si>
    <t>2-s2.0-84873059772</t>
  </si>
  <si>
    <t>Nagata C., Nagao Y., Yamamoto S., Shibuya C., Kashiki Y., Shimizu H.</t>
  </si>
  <si>
    <t>56682150800;8331562100;55379805000;6603666835;6701884682;55722413500;</t>
  </si>
  <si>
    <t>Light exposure at night, urinary 6-sulfatoxymelatonin, and serum estrogens and androgens in postmenopausal Japanese women</t>
  </si>
  <si>
    <t>10.1158/1055-9965.EPI-07-0656</t>
  </si>
  <si>
    <t>https://www.scopus.com/inward/record.uri?eid=2-s2.0-53349121242&amp;doi=10.1158%2f1055-9965.EPI-07-0656&amp;partnerID=40&amp;md5=e72c02c132184dfc7826f29773dcd272</t>
  </si>
  <si>
    <t>Department of Epidemiology and Preventive Medicine, Gifu University Graduate School of Medicine, Gifu, Japan; Gihoku General Hospital, Gifu, Japan; Gifu General Hospital, Gifu, Japan; Asahi University School of Dentistry, Gifu, Japan; Sakihai Institute, Gifu, Japan; Department of Epidemiology and Preventive Medicine, Gifu University Graduate School of Medicine, 1-1 Yanagido, Gifu 501-1194, Japan</t>
  </si>
  <si>
    <t>Nagata, C., Department of Epidemiology and Preventive Medicine, Gifu University Graduate School of Medicine, Gifu, Japan, Department of Epidemiology and Preventive Medicine, Gifu University Graduate School of Medicine, 1-1 Yanagido, Gifu 501-1194, Japan; Nagao, Y., Gihoku General Hospital, Gifu, Japan, Gifu General Hospital, Gifu, Japan; Yamamoto, S., Gihoku General Hospital, Gifu, Japan; Shibuya, C., Gihoku General Hospital, Gifu, Japan; Kashiki, Y., Gihoku General Hospital, Gifu, Japan, Asahi University School of Dentistry, Gifu, Japan; Shimizu, H., Department of Epidemiology and Preventive Medicine, Gifu University Graduate School of Medicine, Gifu, Japan, Sakihai Institute, Gifu, Japan</t>
  </si>
  <si>
    <t>It has been hypothesized that exposure to light at night increases the risk of breast cancer by suppressing the normal nocturnal increase in melatonin production and release, thereby resulting in increased levels of circulating estrogen. We assessed associations among concentrations of serum estrogen and androgen and the principal metabolite of melatonin in urine, 6-sulfatoxymelatonin, and exposure to light at night based on information regarding the sleeping habits and history of graveyard-shift work of 206 postmenopausal Japanese women. Serum estradiol level was significantly higher in women who were not asleep at or after 1:00 a.m. (the approximate time of the melatonin peak) than those who were asleep after controlling for covariates. Significantly increased estrone levels were observed in women who had worked graveyard shift. Serum testosterone and DHEA sulfate were unrelated to sleeping habits and history ofgraveyard-shif t work. Urinary 6-sulfatoxymelatonin was lower in women who were not asleep at or after 1:00 a.m. on weekends than those who were asleep at this time, but the difference was of borderline significance (P = 0.08). There was no significant association between urinary 6-sulfatoxymelatonin and any serum hormone levels. These data suggest that exposure to light at night has implications for the risk of breast cancer in postmenopausal women. However, the potential role of melatonin as an intervening factor between light exposure at night and the serum concentrations of estrogen was equivocal. Copyright © 2008 American Association for Cancer Research.</t>
  </si>
  <si>
    <t>6 hydroxymelatonin o sulfate; androgen; estradiol; estrogen; estrone; melatonin; prasterone sulfate; testosterone; adult; androgen blood level; article; breast cancer; cancer risk; controlled study; correlation analysis; estradiol blood level; estrogen blood level; female; human; human experiment; Japanese; light exposure; night; postmenopause; priority journal; risk factor; shift worker; sleep pattern; statistical significance; testosterone blood level; urine level; Androgens; Biological Markers; Breast Neoplasms; Circadian Rhythm; Estrogens; Female; Humans; Japan; Light; Melatonin; Middle Aged; Postmenopause; Questionnaires; Radioimmunoassay; Risk Factors; Spectrometry, Mass, Electrospray Ionization; Tandem Mass Spectrometry; Work Schedule Tolerance</t>
  </si>
  <si>
    <t>6 hydroxymelatonin o sulfate, 2208-40-4; estradiol, 50-28-2; estrone, 53-16-7; melatonin, 73-31-4; prasterone sulfate, 651-48-9; testosterone, 58-22-0; 6-sulfatoxymelatonin, 2208-40-4; Androgens; Biological Markers; Estrogens; Melatonin, 73-31-4</t>
  </si>
  <si>
    <t>Nagata, C.; Department of Epidemiology and Preventive Medicine, Gifu University Graduate School of Medicine, 1-1 Yanagido, Gifu 501-1194, Japan; email: chisato@gifu-u.ac.jp</t>
  </si>
  <si>
    <t>2-s2.0-53349121242</t>
  </si>
  <si>
    <t>Questionnaire on sleep habits (including light levels) and shift work, and its association with serum oestrogen, androgens and urine melatonin metabolite</t>
  </si>
  <si>
    <t>Figueiro M.G., Sahin L., Wood B., Plitnick B.</t>
  </si>
  <si>
    <t>6603467729;23111748900;50961895300;35071763800;</t>
  </si>
  <si>
    <t>Light at Night and Measures of Alertness and Performance: Implications for Shift Workers</t>
  </si>
  <si>
    <t>Biological Research for Nursing</t>
  </si>
  <si>
    <t>10.1177/1099800415572873</t>
  </si>
  <si>
    <t>https://www.scopus.com/inward/record.uri?eid=2-s2.0-84950349603&amp;doi=10.1177%2f1099800415572873&amp;partnerID=40&amp;md5=0350772887d52ea59b64035c08bfa9e9</t>
  </si>
  <si>
    <t>Lighting Research Center, Rensselaer Polytechnic Institute, Troy, NY, United States</t>
  </si>
  <si>
    <t>Figueiro, M.G., Lighting Research Center, Rensselaer Polytechnic Institute, Troy, NY, United States; Sahin, L., Lighting Research Center, Rensselaer Polytechnic Institute, Troy, NY, United States; Wood, B., Lighting Research Center, Rensselaer Polytechnic Institute, Troy, NY, United States; Plitnick, B., Lighting Research Center, Rensselaer Polytechnic Institute, Troy, NY, United States</t>
  </si>
  <si>
    <t>Rotating-shift workers, particularly those working at night, are likely to experience sleepiness, decreased productivity, and impaired safety while on the job. Light at night has been shown to have acute alerting effects, reduce sleepiness, and improve performance. However, light at night can also suppress melatonin and induce circadian disruption, both of which have been linked to increased health risks. Previous studies have shown that long-wavelength (red) light exposure increases objective and subjective measures of alertness at night, without suppressing nocturnal melatonin. This study investigated whether exposure to red light at night would not only increase measures of alertness but also improve performance. It was hypothesized that exposure to both red (630 nm) and white (2,568 K) lights would improve performance but that only white light would significantly affect melatonin levels. Seventeen individuals participated in a 3-week, within-subjects, nighttime laboratory study. Compared to remaining in dim light, participants had significantly faster reaction times in the GO/NOGO test after exposure to both red light and white light. Compared to dim light exposure, power in the alpha and alpha-theta regions was significantly decreased after exposure to red light. Melatonin levels were significantly suppressed by white light only. Results show that not only can red light improve measures of alertness, but it can also improve certain types of performance at night without affecting melatonin levels. These findings could have significant practical applications for nurses; red light could help nurses working rotating shifts maintain nighttime alertness, without suppressing melatonin or changing their circadian phase. © 2015, © The Author(s) 2015.</t>
  </si>
  <si>
    <t>alertness; GO/NOGO test; melatonin; red light; shift work</t>
  </si>
  <si>
    <t>melatonin; adult; adverse effects; attention; biosynthesis; circadian rhythm; circadian rhythm sleep disorder; female; human; light; male; pathophysiology; physiology; reaction time; sleep stage; Adult; Attention; Circadian Rhythm; Female; Humans; Light; Male; Melatonin; Reaction Time; Sleep Disorders, Circadian Rhythm; Sleep Stages</t>
  </si>
  <si>
    <t>The authors would like to acknowledge Mark Rea, PhD, Robert Hamner, Roy Plummer, Dennis Guyon, and Rebekah Mullaney of the Lighting Research Center for their technical and editorial assistance. Author Contributions MGF contributed to conception and design; contributed to acquisition, analysis, and interpretation; drafted the manuscript; critically revised the manuscript; gave final approval; and agrees to be accountable for all aspects of work ensuring integrity and accuracy. LS contributed to conception and design; contributed to acquisition, analysis, and interpretation; critically revised the manuscript; gave final approval; and agrees to be accountable for all aspects of work ensuring integrity and accuracy. BW contributed to acquisition; critically revised the manuscript; gave final approval; and agrees to be accountable for all aspects of work ensuring integrity and accuracy. BP contributed to acquisition, analysis, and interpretation; critically revised the manuscript; gave final approval; and agrees to be accountable for all aspects of work ensuring integrity and accuracy. Declaration of Conflicting Interests The author(s) declared the following potential conflicts of interest with respect to the research, authorship, and/or publication of this article. Funding The author(s) disclosed receipt of the following financial support for the research, authorship, and/or publication of this article: The study was sponsored by the Office of Naval Research (award # N00014-11-1-0572).</t>
  </si>
  <si>
    <t>Figueiro, M.G.; Lighting Research Center, Rensselaer Polytechnic Institute, 21 Union Street, United States; email: figuem@rpi.edu</t>
  </si>
  <si>
    <t>Biol. Res. Nurs.</t>
  </si>
  <si>
    <t>2-s2.0-84950349603</t>
  </si>
  <si>
    <t>Unknown (within subjects design, but tested across 3 weeks)</t>
  </si>
  <si>
    <t>Excluded patients taking prescription medications</t>
  </si>
  <si>
    <t>5.9 (SD)</t>
  </si>
  <si>
    <t>Strassman R.J., Peake G.T., Qualls C.R., Lisansky E.J.</t>
  </si>
  <si>
    <t>6603879300;24557197400;35494568200;6603553646;</t>
  </si>
  <si>
    <t>A model for the study of the acute effects of melatonin in man</t>
  </si>
  <si>
    <t>10.1210/jcem-65-5-847</t>
  </si>
  <si>
    <t>https://www.scopus.com/inward/record.uri?eid=2-s2.0-0023618059&amp;doi=10.1210%2fjcem-65-5-847&amp;partnerID=40&amp;md5=7bf0eb80f6f701c9df47d53af616ee18</t>
  </si>
  <si>
    <t>Departments of Psychiatry, University of New Mexico School of Medicine, Mexico; Departments of Medicine, University of New Mexico School of Medicine, Mexico; Department of Mathematics and Statistics, University of New Mexico, United States; Department of Psychiatry, Albuquerque Veterans Administration Medical Center, University of New Mexico School of Medicine, Albuquerque, 87131, Mexico</t>
  </si>
  <si>
    <t>Strassman, R.J., Departments of Psychiatry, University of New Mexico School of Medicine, Mexico; Peake, G.T., Departments of Medicine, University of New Mexico School of Medicine, Mexico; Qualls, C.R., Department of Mathematics and Statistics, University of New Mexico, United States; Lisansky, E.J., Department of Psychiatry, Albuquerque Veterans Administration Medical Center, University of New Mexico School of Medicine, Albuquerque, 87131, Mexico</t>
  </si>
  <si>
    <t>The role of the pineal hormone melatonin in human physiology is uncertain. Previous studies correlated plasma melatonin levels with several physiological parameters or determined the responses to pharmacological doses of melatonin during daylight hours. We established an acute model that is more rigorously physiological. Constant nocturnal bright light in sleep-deprived normal men resulted in low plasma melatonin levels throughout the night, in contrast to sleep in the dark and dim light sleep deprivation nights. Subsequently, melatonin was infused during bright light exposure to approximate physiological levels. Plasma GH and PRL measurements in these four conditions revealed an effect of sleep deprivation independent of the presence or absence of melatonin. A subsample of these men had an intermediate level of melatonin suppression with 500 lux light intensity, relative to those during sleep and bright light. The results suggest that melatonin has no acute modulatory effect on the secretion of these two sleep-related hormones. © 1987 by The Endocrine Society.</t>
  </si>
  <si>
    <t>growth hormone; melatonin; prolactin; biological model; central nervous system; endocrine system; human; human experiment; light dark cycle; normal human; pineal body; sleep; therapy; Adult; Growth Hormone; Human; Infusions, Intravenous; Male; Melatonin; Prolactin; Sleep; Sleep Deprivation; Support, U.S. Gov't, P.H.S.; Time Factors</t>
  </si>
  <si>
    <t>growth hormone, 36992-73-1, 37267-05-3, 66419-50-9, 9002-72-6; melatonin, 73-31-4; melatonin, 73-31-4; prolactin, 12585-34-1, 50647-00-2, 9002-62-4; Growth Hormone, 9002-72-6; Melatonin, 73-31-4; Prolactin, 9002-62-4</t>
  </si>
  <si>
    <t>Strassman, R.J.; Department of Psychiatry, University of New Mexico School of Medicine, Albuquerque, 2400, Mexico</t>
  </si>
  <si>
    <t>2-s2.0-0023618059</t>
  </si>
  <si>
    <t>Mexico, USA</t>
  </si>
  <si>
    <t>21-39</t>
  </si>
  <si>
    <t>Melatonin rhythms: Trekking toward the heart of darkness in the chick pineal</t>
  </si>
  <si>
    <t>Seminars in Cell and Developmental Biology</t>
  </si>
  <si>
    <t>10.1006/scdb.1996.0099</t>
  </si>
  <si>
    <t>https://www.scopus.com/inward/record.uri?eid=2-s2.0-0000707928&amp;doi=10.1006%2fscdb.1996.0099&amp;partnerID=40&amp;md5=b8ef33394011467e514293070a50f402</t>
  </si>
  <si>
    <t>Lab. of Cell. and Molec. Regulation, National Institute of Mental Health, Bethesda, MD 20892, United States</t>
  </si>
  <si>
    <t>Zatz, M., Lab. of Cell. and Molec. Regulation, National Institute of Mental Health, Bethesda, MD 20892, United States</t>
  </si>
  <si>
    <t>Chick pineal cells make melatonin rhythmically, even in culture. Light pulses have two effects on these cells: acute suppression of melatonin synthesis and phase shifts (entrainment) of the underlying pacemaker. The two effects use different mechanistic pathways: the first goes through cAMP, and the second goes through the clock. Both converge on serotonin N-acetyltransferase, whose gene has recently been cloned, with cAMP acting on mRNA levels, but primarily on enzyme activity, and the clock acting primarily on mRNA levels. Aspects of calcium regulation, not yet well-understood, may impinge on both pathways. These cells also have a novel calcium channel and a novel photopigment.</t>
  </si>
  <si>
    <t>Calcium channels; Circadian rhythm; Entrainment; Melatonin; Pineal gland; Serotonin N-acetyltransferase</t>
  </si>
  <si>
    <t>Goes</t>
  </si>
  <si>
    <t>Zatz, M.; Lab. of Cell. and Molec. Regulation, National Institute of Mental Health, Bethesda, MD 20892, United States</t>
  </si>
  <si>
    <t>SCDBF</t>
  </si>
  <si>
    <t>Semin. Cell. Dev. Biol.</t>
  </si>
  <si>
    <t>2-s2.0-0000707928</t>
  </si>
  <si>
    <t>Matsumoto T., Hess D.L., Kaushal K.M., Valenzuela G.J., Yellon S.M., Ducsay C.A.</t>
  </si>
  <si>
    <t>7407962987;7202440069;6701344803;7005052109;7006640939;7003450446;</t>
  </si>
  <si>
    <t>Circadian myometrial and endocrine rhythms in the pregnant rhesus macaque: Effects of constant light and timed melatonin infusion</t>
  </si>
  <si>
    <t>American Journal of Obstetrics and Gynecology</t>
  </si>
  <si>
    <t>6 PART 1</t>
  </si>
  <si>
    <t>10.1016/0002-9378(91)90032-M</t>
  </si>
  <si>
    <t>https://www.scopus.com/inward/record.uri?eid=2-s2.0-0026325588&amp;doi=10.1016%2f0002-9378%2891%2990032-M&amp;partnerID=40&amp;md5=1e785aa61bab0e9c14619a0d0019aba1</t>
  </si>
  <si>
    <t>Division of Perinatal Biology, Department of Physiology, School of Medicine, CA, United States; Department of Pediatrics, School of Medicine, Loma Linda University Loma Linda, CA, United States; Department of Obstetrics and Gynecology, School of Medicine, Loma Linda University Loma Linda, CA, United States; the Oregon Regional Primate Research Center Beaverton, OR, United States</t>
  </si>
  <si>
    <t>Matsumoto, T., Division of Perinatal Biology, Department of Physiology, School of Medicine, CA, United States, Department of Pediatrics, School of Medicine, Loma Linda University Loma Linda, CA, United States, Department of Obstetrics and Gynecology, School of Medicine, Loma Linda University Loma Linda, CA, United States; Hess, D.L., the Oregon Regional Primate Research Center Beaverton, OR, United States; Kaushal, K.M., Division of Perinatal Biology, Department of Physiology, School of Medicine, CA, United States, Department of Pediatrics, School of Medicine, Loma Linda University Loma Linda, CA, United States, Department of Obstetrics and Gynecology, School of Medicine, Loma Linda University Loma Linda, CA, United States; Valenzuela, G.J., Division of Perinatal Biology, Department of Physiology, School of Medicine, CA, United States, Department of Pediatrics, School of Medicine, Loma Linda University Loma Linda, CA, United States, Department of Obstetrics and Gynecology, School of Medicine, Loma Linda University Loma Linda, CA, United States; Yellon, S.M., Division of Perinatal Biology, Department of Physiology, School of Medicine, CA, United States, Department of Pediatrics, School of Medicine, Loma Linda University Loma Linda, CA, United States, Department of Obstetrics and Gynecology, School of Medicine, Loma Linda University Loma Linda, CA, United States; Ducsay, C.A., Division of Perinatal Biology, Department of Physiology, School of Medicine, CA, United States, Department of Pediatrics, School of Medicine, Loma Linda University Loma Linda, CA, United States, Department of Obstetrics and Gynecology, School of Medicine, Loma Linda University Loma Linda, CA, United States</t>
  </si>
  <si>
    <t>Six chronically catheterized rhesus macaques maintained on a 12-hour-light/dark cycle (lights on from 7 am to 7 pm) showed a nocturnal uterine activity rhythm with peak contractile events between 9 and 11 pm (p &lt; 0.05). In blood samples collected at 3-hour intervals over a 24-hour period, we determined that plasma melatonin and progesterone concentrations were elevated at night whereas estradiol, estrone, and cortisol reached peak concentrations in the early morning (p &lt; 0.05). Lights were then left on for the remainder of the study. After 12 days in constant light, daily rhythms in uterine activity and plasma steriod levels were relatively unchanged, whereas melatonin concentrations were suppressed. Animals then received a timed infusion of melatonin (0.2 mg/kg/hr each day from 7 pm to 6 am daily until delivery). The nocturnal uterine activity rhythm and the rhythms in plasma steroid concentrations were maintained. We conclude that the 24-hour patterns in maternal uterine activity and plasma steroid hormone levels are circadian rhythms generate by an endogenous biologic clock and do not appear to be driven by the pattern of melatonin in circulation. © 1991.</t>
  </si>
  <si>
    <t>Circadian rhythm; melatonin; rhesus macaque; uterine activity</t>
  </si>
  <si>
    <t>melatonin; animal experiment; article; biological rhythm; circadian rhythm; intravenous drug administration; nonhuman; priority journal; rhesus monkey; uterus contractility; Animal; Circadian Rhythm; Estradiol; Estrogens; Estrone; Female; Hydrocortisone; Macaca mulatta; Melatonin; Pregnancy; Progesterone; Support, Non-U.S. Gov't; Support, U.S. Gov't, P.H.S.; Uterine Contraction</t>
  </si>
  <si>
    <t>melatonin, 73-31-4; Estradiol, 50-28-2; Estrogens; Estrone, 53-16-7; Hydrocortisone, 50-23-7; Melatonin, 73-31-4; Progesterone, 57-83-0</t>
  </si>
  <si>
    <t>HD 22865, 18185</t>
  </si>
  <si>
    <t>From the Division of Perinatal Biology, Departments of Physiology, Pediatrics, and Obstetrics and Gynecology, School of Medicine, Loma Linda University." and the OTegon Regional Primate Research Center.' Supported by National Institutes of H ealth grants HD 22865 and 18185 and by a Department of Obstetrics and Gynecology Research Grant. Presented in part at the Thirty-eighth Anmtal Meeting of the Society fot" Gynecologic Investigation, San Antonio, Texas, March 20-23, 1991. Reprint requests: Chw"les A. Ducsay, PhD, Division of Perinatal Biology, School of Medicine, Lorna Linda University, Loma Linda, CA 92350. 6/6/33637</t>
  </si>
  <si>
    <t>Ducsay, C.A.; Division of Perinatal Biology, Department of Physiology, School of Medicine, CA, United States</t>
  </si>
  <si>
    <t>AJOGA</t>
  </si>
  <si>
    <t>Am. J. Obstet. Gynecol.</t>
  </si>
  <si>
    <t>2-s2.0-0026325588</t>
  </si>
  <si>
    <t>A (macaque)</t>
  </si>
  <si>
    <t>Saito S., Tachibana T., Choi Y.-H., Denbow D.M., Furuse M.</t>
  </si>
  <si>
    <t>55464071100;7203032796;7404776423;7004682828;7101709147;</t>
  </si>
  <si>
    <t>ICV melatonin reduces acute stress responses in neonatal chicks</t>
  </si>
  <si>
    <t>10.1016/j.bbr.2005.06.045</t>
  </si>
  <si>
    <t>https://www.scopus.com/inward/record.uri?eid=2-s2.0-27644581307&amp;doi=10.1016%2fj.bbr.2005.06.045&amp;partnerID=40&amp;md5=8c5d4e9b08342a58bcd4b19129a4ee6a</t>
  </si>
  <si>
    <t>Laboratory of Advanced Animal and Marine Bioresources, Graduate School of Bioresource and Bioenvironmental Sciences, Kyushu University, 6-10-1 Hakozaki, Higashi-ku, Fukuoka 812-8511, Japan; Department of Animal and Dairy Science, University of Georgia, Athens, GA 30602, United States; Department of Animal and Poultry Sciences, Virginia Polytechnic Institute and State University, Blacksburg, VA 24061-0306, United States</t>
  </si>
  <si>
    <t>Saito, S., Laboratory of Advanced Animal and Marine Bioresources, Graduate School of Bioresource and Bioenvironmental Sciences, Kyushu University, 6-10-1 Hakozaki, Higashi-ku, Fukuoka 812-8511, Japan; Tachibana, T., Laboratory of Advanced Animal and Marine Bioresources, Graduate School of Bioresource and Bioenvironmental Sciences, Kyushu University, 6-10-1 Hakozaki, Higashi-ku, Fukuoka 812-8511, Japan; Choi, Y.-H., Department of Animal and Dairy Science, University of Georgia, Athens, GA 30602, United States; Denbow, D.M., Department of Animal and Poultry Sciences, Virginia Polytechnic Institute and State University, Blacksburg, VA 24061-0306, United States; Furuse, M., Laboratory of Advanced Animal and Marine Bioresources, Graduate School of Bioresource and Bioenvironmental Sciences, Kyushu University, 6-10-1 Hakozaki, Higashi-ku, Fukuoka 812-8511, Japan</t>
  </si>
  <si>
    <t>Melatonin is involved in a variety of biological functions including sleep and stress. Our previous study indicated that neonatal layer chicks were more susceptible to stress than broilers. However, it is not clear whether differences exist in melatonin concentrations between both types of chickens, nor is it known whether melatonin is directly involved in stress in neonatal chickens. In the present study we first compared melatonin concentrations in brain tissues (pineal gland, brain stem, telencephalon, and optic lobe) between neonatal broiler and layer chicks raised under either 12 h light:12 h dark cycle (lights on at 07:00 h) or continuous illumination. Although melatonin concentrations were much higher in broilers than layers at night under the alternative light-dark cycle, these differences disappeared under the 24 h illumination. We thus chose neonatal layers for a test system. We then investigated if intracerebroventricular (ICV) injection of melatonin modulated plasma corticosterone concentrations under continuous illumination. Neonatal layer chicks housed in groups were ICV injected (1) with melatonin (0, 0.116 and 1.16 μg) or with nothing as an intact control followed by isolation in an open-field environment for 10 min; and (2) were given one of the followings treatments: nothing (intact control), control (0 μg), corticotropin-releasing factor (CRF) (0.01 μg), melatonin (1.16 μg), or CRF (0.01 μg) + melatonin (1.16 μg). Ten minutes thereafter blood was collected via heart puncture to determine plasma corticosterone content. Isolation resulted in a significant increase in corticosterone concentration, and both doses of ICV melatonin completely suppressed this increase (P &lt; 0.01). CRF injection resulted in a strong increase in plasma corticosterone concentrations (P &lt; 0.01). Co-injection with melatonin attenuated the CRF-induced corticosterone elevation in plasma (P &lt; 0.01). Our findings provide direct evidence that melatonin modulates the activity of the hypothalamo-pituitary-adrenal axis in chicks. © 2005 Elsevier B.V. All rights reserved.</t>
  </si>
  <si>
    <t>12 h light:12 h dark cycle; Continuous lighting; Melatonin; Neonatal; Strain; Stress</t>
  </si>
  <si>
    <t>corticosterone; corticotropin releasing factor; melatonin; animal experiment; animal tissue; article; blood sampling; brain level; brain stem; chicken; controlled study; corticosterone blood level; illumination; light dark cycle; male; nonhuman; open field behavior; optic lobe; pineal body; priority journal; stress; telencephalon; Analysis of Variance; Animal Husbandry; Animals; Animals, Newborn; Anxiety; Brain Chemistry; Brain Stem; Chickens; Corticosterone; Corticotropin-Releasing Hormone; Dose-Response Relationship, Drug; Exploratory Behavior; Hypothalamo-Hypophyseal System; Injections, Intraventricular; Male; Melatonin; Optic Lobe; Pineal Gland; Pituitary-Adrenal System; Social Isolation; Species Specificity; Statistics, Nonparametric; Stress, Psychological; Telencephalon</t>
  </si>
  <si>
    <t>corticosterone, 50-22-6; corticotropin releasing factor, 9015-71-8; melatonin, 73-31-4; Corticosterone, 50-22-6; Corticotropin-Releasing Hormone, 9015-71-8; Melatonin, 73-31-4</t>
  </si>
  <si>
    <t>Peptide Institute, Japan; Wako, Japan</t>
  </si>
  <si>
    <t>Japan Society for the Promotion of Science: 16380191, 17208023</t>
  </si>
  <si>
    <t>This work was supported by Grant-in-Aid for Scientific Research from Japan Society for the Promotion of Science (No. 16380191 and 17208023).</t>
  </si>
  <si>
    <t>Furuse, M.; Laboratory of Advanced Animal and Marine Bioresources, Graduate School of Bioresource and Bioenvironmental Sciences, Kyushu University, 6-10-1 Hakozaki, Higashi-ku, Fukuoka 812-8511, Japan; email: furuse@brs.kyushu-u.ac.jp</t>
  </si>
  <si>
    <t>2-s2.0-27644581307</t>
  </si>
  <si>
    <t>Lavoie S., Paquet J., Selmaoui B., Rufiange M., Dumont M.</t>
  </si>
  <si>
    <t>23393444000;7007173526;6701570946;6507978043;55664792400;</t>
  </si>
  <si>
    <t>Vigilance Levels during and after Bright Light Exposure in the First Half of the Night</t>
  </si>
  <si>
    <t>10.1081/CBI-120025534</t>
  </si>
  <si>
    <t>https://www.scopus.com/inward/record.uri?eid=2-s2.0-0345168009&amp;doi=10.1081%2fCBI-120025534&amp;partnerID=40&amp;md5=1637de146bd8c302affb58564e87bc2f</t>
  </si>
  <si>
    <t>Chronobiology Laboratory, Sacré-Cœur Hospital, 5400 blvd Gouin W., Montréal, Que. H4J 1C5, Canada</t>
  </si>
  <si>
    <t>Lavoie, S.; Paquet, J.; Selmaoui, B.; Rufiange, M.; Dumont, M., Chronobiology Laboratory, Sacré-Cœur Hospital, 5400 blvd Gouin W., Montréal, Que. H4J 1C5, Canada</t>
  </si>
  <si>
    <t>Fourteen healthy subjects (8 women, 6 men, aged 22-35 yr) were recruited. Each subject was exposed, in a counterbalanced order, to bright white light (BWL: 3000 lux) and to dim red light (DRL: &lt; 15 lux) at a 1-week interval. Light treatments were administered from 00:30 to 04:30h during sleep deprivation. Salivary melatonin and urinary cortisol concentrations were measured as was core body temperature. Vigilance levels were evaluated by subjective estimates, maintenance of wakefulness tests (MWT), waking EEG recordings, and three performance tests. Under BWL melatonin secretion was suppressed and core body temperature was significantly higher than under DRL. The BWL and DRL conditions produced no difference in cortisol secretion. Significant effects of BWL treatment were found for the MWT and theta-alpha and beta-1 frequency bands of the waking EEG. There was no significant effect of BWL on subjective alertness and performance. Vigilance measures were similar under the two conditions for the tests performed 1.5h after the end of light treatments. Overall, the findings suggest that bright light (BL) exposure in the first half of the night decreases EEG-defined sleep propensity but has only modest effects on other aspects of vigilance.</t>
  </si>
  <si>
    <t>Alertness; Bright light; Circadian; Cortisol; Light exposure; Melatonin; Melatonin suppression; Placebo; Sleep deprivation; Sleep propensity; Temperature; Vigilance; Waking EEG</t>
  </si>
  <si>
    <t>hydrocortisone; melatonin; adult; alertness; article; controlled study; core temperature; electroencephalogram; female; human; human experiment; hydrocortisone release; hydrocortisone urine level; light; male; night; normal human; photoperiodicity; red light; shift worker; sleep deprivation; wakefulness; Prenanthella exigua</t>
  </si>
  <si>
    <t>hydrocortisone, 50-23-7; melatonin, 73-31-4</t>
  </si>
  <si>
    <t>Canadian Institutes of Health Research
Natural Sciences and Engineering Research Council of Canada
Fonds de Recherche du Québec - Santé</t>
  </si>
  <si>
    <t>The study was supported by a research grant from the Canadian Institutes of Health Research (MD), by a trainee fellowship from the Natural Sciences and Engineering Research Council of Canada (SL), and by a graduate fellowship from the Fonds de la Recherche en Santé du Québec (SL).</t>
  </si>
  <si>
    <t>Dumont, M.; Chronobiology Laboratory, Sacré-Cœur Hospital, 5400 blvd Gouin W., Montréal, Que. H4J 1C5, Canada; email: M-Dumont@crhsc.umontreal.ca</t>
  </si>
  <si>
    <t>Marcel Dekker Inc.</t>
  </si>
  <si>
    <t>2-s2.0-0345168009</t>
  </si>
  <si>
    <t>Women not using hormonal contraception had regular menstrual cycles and completed the experimental part of the study during the follicular phase of their cycle. </t>
  </si>
  <si>
    <t>Follicular phase (unless taking oral contraceptives)</t>
  </si>
  <si>
    <t>three women were taking oral contraceptives.</t>
  </si>
  <si>
    <t>22-35</t>
  </si>
  <si>
    <t>Murphy D.G.M., Murphy D.M., Abbas M., Palazidou E., Binnie C., Arendt J., Campos Costa D., Checkley S.A.</t>
  </si>
  <si>
    <t>7404062227;57202519853;57198223224;6601997281;7101745522;7101704924;7201884719;7005612568;</t>
  </si>
  <si>
    <t>Seasonal affective disorder: Response to light as measured by electroencephalogram, melatonin suppression, and cerebral blood flow</t>
  </si>
  <si>
    <t>SEPT.</t>
  </si>
  <si>
    <t>10.1192/bjp.163.3.327</t>
  </si>
  <si>
    <t>https://www.scopus.com/inward/record.uri?eid=2-s2.0-0027178784&amp;partnerID=40&amp;md5=d96a90f1d0b85c44ecf9b5c44728970b</t>
  </si>
  <si>
    <t>Laboratory of Neurosciences, National Institute on Aging, National Institutes of Health, 9000 Rockville Pike, Bethesda, MD 20892, United States</t>
  </si>
  <si>
    <t>Murphy, D.G.M., Laboratory of Neurosciences, National Institute on Aging, National Institutes of Health, 9000 Rockville Pike, Bethesda, MD 20892, United States; Murphy, D.M., Laboratory of Neurosciences, National Institute on Aging, National Institutes of Health, 9000 Rockville Pike, Bethesda, MD 20892, United States; Abbas, M., Laboratory of Neurosciences, National Institute on Aging, National Institutes of Health, 9000 Rockville Pike, Bethesda, MD 20892, United States; Palazidou, E., Laboratory of Neurosciences, National Institute on Aging, National Institutes of Health, 9000 Rockville Pike, Bethesda, MD 20892, United States; Binnie, C., Laboratory of Neurosciences, National Institute on Aging, National Institutes of Health, 9000 Rockville Pike, Bethesda, MD 20892, United States; Arendt, J., Laboratory of Neurosciences, National Institute on Aging, National Institutes of Health, 9000 Rockville Pike, Bethesda, MD 20892, United States; Campos Costa, D., Laboratory of Neurosciences, National Institute on Aging, National Institutes of Health, 9000 Rockville Pike, Bethesda, MD 20892, United States; Checkley, S.A., Laboratory of Neurosciences, National Institute on Aging, National Institutes of Health, 9000 Rockville Pike, Bethesda, MD 20892, United States</t>
  </si>
  <si>
    <t>This study was designed to test the hypothesis that patients with SAD have significantly different physiological responses to light than healthy age- and sex-matched controls. We studied retinal contrast sensitivity, visual evoked EEG responses, and melatonin suppression by, and cerebral blood flow response to, full-spectrum artificial daylight. There was no significant difference between 10 patients and 11 controls in retinal contrast sensitivity, or amplitude or latency of N2, P2, P100 or P300 on EEG. We compared melatonin suppression in 12 SAD patients and 12 controls. During exposure to 500 lux and 1500 lux artificial daylight both the SAD patients and controls had a significant melatonin percentage suppression; however, the percentage suppression did not differ significantly between the SAD patients and the controls. In addition, we carried out a small pilot study into the effect of light on cerebral blood flow in four SAD patients and four controls. Before exposure to 1500 lux artificial daylight there was no significant difference between patients and controls in global, regional or cerebral hemispheric blood flow. After light exposure the SAD patients and controls had a significantly different percentage change in cerebral blood flow. We suggest that patients with SAD do not have significantly physiological responses to light than controls, except perhaps in cerebral blood flow. Furthermore, mechanisms other than supersensitivity of melatonin suppression must explain both the pathophysiology of the disorder and its response to treatment with light.</t>
  </si>
  <si>
    <t>adult; affective neurosis; article; brain blood flow; clinical article; controlled study; electroencephalography; female; human; light; male; physiology; priority journal; seasonal variation; Bipolar Disorder; Brain; Cerebral Cortex; Circadian Rhythm; Contrast Sensitivity; Depressive Disorder; Electroencephalography; Evoked Potentials, Visual; Human; Melatonin; Personality Inventory; Phototherapy; Regional Blood Flow; Retina; Seasonal Affective Disorder; Tomography, Emission-Computed, Single-Photon</t>
  </si>
  <si>
    <t>Murphy, D.G.M.; Laboratory of Neurosciences, National Institute on Aging, National Institutes of Health, 9000 Rockville Pike, Bethesda, MD 20892, United States</t>
  </si>
  <si>
    <t>2-s2.0-0027178784</t>
  </si>
  <si>
    <t>12 (SAD patients), 12 (healthy controls)</t>
  </si>
  <si>
    <t>9 (SAD patients), 9 (healthy controls)</t>
  </si>
  <si>
    <t>Unknown; between subjects design</t>
  </si>
  <si>
    <t>All patients and controls were free of other psychiatric or medical diagnoses and none had been taking any drugs for at least the previous 12 weeks</t>
  </si>
  <si>
    <t>47 (SAD women), 45 (SAD men), 44 (healthy women), 38 (healthy men)</t>
  </si>
  <si>
    <t>10 (SD SAD women), 5 (SD SAD men), 10 (SD healthy women), 6 (SD healthy men)</t>
  </si>
  <si>
    <t>Circadian regulation of retinomotor movements: II. The role of gaba in the regulation of cone position</t>
  </si>
  <si>
    <t>10.1002/cne.902700208</t>
  </si>
  <si>
    <t>https://www.scopus.com/inward/record.uri?eid=2-s2.0-0023944096&amp;doi=10.1002%2fcne.902700208&amp;partnerID=40&amp;md5=a1a7621a7c31dca9689c9cab7fc360e0</t>
  </si>
  <si>
    <t>Department of Anatomy and Cell Biology, Emory University School of Medicine, Atlanta, Georgia, 30322, United States; Northwestern University, OT Hogan Hall, Evanston, Illinois, 60208, United States</t>
  </si>
  <si>
    <t>Pierce, M.E., Department of Anatomy and Cell Biology, Emory University School of Medicine, Atlanta, Georgia, 30322, United States, Northwestern University, OT Hogan Hall, Evanston, Illinois, 60208, United States; Besharse, J.C., Department of Anatomy and Cell Biology, Emory University School of Medicine, Atlanta, Georgia, 30322, United States</t>
  </si>
  <si>
    <t>Cone photoreceptor movements in lower vertebrates are regulated by the interaction of the light‐dark cycle and an endogenous circadian clock. We have suggested that melatonin and dopamine interact to regulate dark‐ and light‐adaptive movements, respectively, and that melatonin affects cones indirectly by inhibiting dopamine release. In fact, any factor modulating dopaminergic neurons in the retina may have effects on either cone elongation or contraction. We have utilized an in vitro eyecup preparation from the African clawed frog, Xenopus laevis, to evaluate a possible role of the neurotransmitter GABA, which is thought to tonically suppress dopamine release. GABA agonists mimic the effects of darkness and induce cone elongation; the effects of GABA agonists are blocked by dopamine. Muscimol‐induced cone elongation occurs at low light intensity but is inhibited by bright light in eyecups prepared from cyclic‐light‐maintained animals. Although neither melatonin nor muscimol stimulates cone elongation in bright light, simultaneous application of both drugs induces elongation. The GABA antagonist picrotoxin induces cone contraction which is blocked by the dopamine receptor antagonist spiroperidol, which suggests that GABA may affect cone movement in Xenopus by regulating dopamine neurons. Consistent with this, picrotoxin‐induced cone contraction is Ca+2 dependent and is blocked by high Mg+2 or the Ca+2 antagonist nifedipine. Pharmacological analysis suggests that the effects of GABA may result from its action at more than one receptor subtype. Our results support the hypothesis that dopamine is part of the light signal for cone contraction and that its suppression is part of the signal for cone elongation. Copyright © 1988 Alan R. Liss, Inc.</t>
  </si>
  <si>
    <t>dopamine; melatonin; photoreceptor; retina</t>
  </si>
  <si>
    <t>4 aminobutyric acid; dopamine; animal cell; circadian rhythm; frog; histochemistry; metatone; nonhuman; photoreceptor; retina; Animal; Bicuculline; Circadian Rhythm; Dopamine; GABA Antagonists; gamma-Aminobutyric Acid; In Vitro; Melatonin; Muscimol; Photoreceptors; Picrotoxin; Support, U.S. Gov't, P.H.S.; Xenopus laevis</t>
  </si>
  <si>
    <t>4 aminobutyric acid, 28805-76-7, 56-12-2; dopamine, 51-61-6, 62-31-7; Bicuculline, 485-49-4; Dopamine, 51-61-6; GABA Antagonists; gamma-Aminobutyric Acid, 56-12-2; Melatonin, 73-31-4; Muscimol, 2763-96-4; Picrotoxin, 124-87-8</t>
  </si>
  <si>
    <t>Pierce, M.E.; Department of Anatomy and Cell Biology, Emory University School of Medicine, Atlanta, Georgia, 30322, United States</t>
  </si>
  <si>
    <t>2-s2.0-0023944096</t>
  </si>
  <si>
    <t>Yu G.-D., Rusak B., Piggins H.D.</t>
  </si>
  <si>
    <t>7403528372;7006106608;7003411410;</t>
  </si>
  <si>
    <t>Regulation of melatonin-sensitivity and firing-rate rhythms of hamster suprachiasmatic nucleus neurons: constant light effects</t>
  </si>
  <si>
    <t>10.1016/0006-8993(93)90682-D</t>
  </si>
  <si>
    <t>https://www.scopus.com/inward/record.uri?eid=2-s2.0-0027536732&amp;doi=10.1016%2f0006-8993%2893%2990682-D&amp;partnerID=40&amp;md5=bfc12fdc93de32a79c45b9af8469d9a9</t>
  </si>
  <si>
    <t>Department of Biomedical Sciences, McMaster University, Hamilton, Ont., Canada; Laboratory of Neurobiology, Suzhou Medical College, Suzhou, China; Department of Psychology, Dalhousie University, Halifax, NS, Canada</t>
  </si>
  <si>
    <t>Yu, G.-D., Department of Biomedical Sciences, McMaster University, Hamilton, Ont., Canada, Laboratory of Neurobiology, Suzhou Medical College, Suzhou, China; Rusak, B., Department of Biomedical Sciences, McMaster University, Hamilton, Ont., Canada, Department of Psychology, Dalhousie University, Halifax, NS, Canada; Piggins, H.D., Department of Biomedical Sciences, McMaster University, Hamilton, Ont., Canada, Department of Psychology, Dalhousie University, Halifax, NS, Canada</t>
  </si>
  <si>
    <t>Rhythms of spontaneous firing rate and of responsiveness to pressure ejection of melatonin were recorded from neurons in the Syrian hamster suprachiasmatic nuclei (SCN) in a slice preparation. In animals taken from light-dark cycles (LD 14:10), SCN cells had high firing rates during the projected day and lower rates during the projected night. The proportion of melatonin-suppressed cells (35% overall) was also high during the day and fell during the night, while melatonin activated ∼23% of cells at all phases. To assess the source of the melatonin-responsiveness rhythm, hamsters were exposed for ∼48 h to constant illumination (LL) to suppress melatonin secretion. LL exposure before slice preparation altered both firing-rate and melatonin-responsiveness rhythms. Firing rates failed to show a morning peak and remained at low levels, with no indication of daily rhythmicity. Melatonin responsiveness also failed to show the usual rhythm and even tended to rise at night. Overall melatonin responsiveness rose after LL exposure so that 50% of cells were suppressed and 21% activated. LL exposure also increased the proportions of cells which showed regular baseline firing rates. Control studies indicated that pressure artifacts did not account for either suppression or activation by melatonin, while the composition of the saline vehicle appeared to be responsible for the activations recorded. The results indicate that brief LL exposure alters SCN sensitivity to melatonin and SCN rhythmicity in Syrian hamsters, perhaps as a result of the loss of the daily melatonin secretion rhythm. Physiological melatonin patterns may have important effects on the rodent circadian pacemaker. © 1993.</t>
  </si>
  <si>
    <t>Circadian rhythm; Constant light; Light-dark cycle; Melatonin; Neurophysiology; Pineal gland; Suprachiasmatic nucleus</t>
  </si>
  <si>
    <t>melatonin; animal experiment; article; circadian rhythm; controlled study; electrophysiology; hamster; male; nonhuman; photostimulation; pineal body; priority journal; suprachiasmatic nucleus; Animal; Circadian Rhythm; Electrophysiology; Hamsters; In Vitro; Light; Male; Melatonin; Mesocricetus; Neurons; Support, Non-U.S. Gov't; Support, U.S. Gov't, Non-P.H.S.; Suprachiasmatic Nucleus</t>
  </si>
  <si>
    <t>Air Force Office of Scientific Research: 190-104
MA8929
A0305</t>
  </si>
  <si>
    <t>Acknowledgements. This research was supported by grants from the U.S. Air Force Office of Scientific Research 190-104), MRC of Canada (MA8929) and NSERC of Canada (A0305). HDP was supported by an NSERC Postdoctoral Fellowship. We are grateful to Rob Mason for his help and advice.</t>
  </si>
  <si>
    <t>Rusak, B.; Department of Biomedical Sciences, McMaster University, Hamilton, Ont., Canada</t>
  </si>
  <si>
    <t>2-s2.0-0027536732</t>
  </si>
  <si>
    <t>Aguilar-Roblero R., Vega-Gonzélez A.</t>
  </si>
  <si>
    <t>57205589052;24308470100;</t>
  </si>
  <si>
    <t>Splitting of locomotor circadian rhythmicity in hamsters is facilitated by pinealectomy</t>
  </si>
  <si>
    <t>10.1016/0006-8993(93)91745-E</t>
  </si>
  <si>
    <t>https://www.scopus.com/inward/record.uri?eid=2-s2.0-0027469871&amp;doi=10.1016%2f0006-8993%2893%2991745-E&amp;partnerID=40&amp;md5=c9df1f031d8e54062c0513b0deb071d6</t>
  </si>
  <si>
    <t>Departamento de Neurociencias, Instituto de Fisiología Celular, Universidad Nacional Autonoma de México, México, DF 04510, Mexico</t>
  </si>
  <si>
    <t>Aguilar-Roblero, R., Departamento de Neurociencias, Instituto de Fisiología Celular, Universidad Nacional Autonoma de México, México, DF 04510, Mexico; Vega-Gonzélez, A., Departamento de Neurociencias, Instituto de Fisiología Celular, Universidad Nacional Autonoma de México, México, DF 04510, Mexico</t>
  </si>
  <si>
    <t>The role of the pineal gland in the mammalian circadian system has not been well established, in contrast to a fair number of reports indicating pharmacological effects of melatonin in the circadian organization. In order to establish the effect of pinealectomy on the time course of splitting of circadian rhythmicity, the wheel running locomotor activity was continuously recorded in golden hamsters under light-dark conditions or constant light. The analysis of transients from the actograms shows that removal of the pineal gland induces a reduction in the latency and an increase in the duration of transients before the splitting occurs. The power spectral analysis from selected segments of the data shows that concomitant to the development of the splitting there is an increase in the power of ultradian components. In pinealectomized animals the changes in the power spectrum occurs at least 30 days before that in the control animals. These observations suggest that pineal gland could be involved in the coupling mechanism among the different oscillators of the rodent circadian system. Furthermore, since the light intensity used in this study is enough to completely suppress the melatonin synthesis from the pineal, the present results suggest that a signal from the pineal other than melatonin is involved in the process. © 1993.</t>
  </si>
  <si>
    <t>Chronobiology; Circadian rhythm; Melatonin; Neuroendocrine; Oscillator coupling; Pineal</t>
  </si>
  <si>
    <t>melatonin; animal experiment; article; chronobiology; circadian rhythm; controlled study; hamster; male; nonhuman; pineal body; priority journal; Animal; Circadian Rhythm; Hamsters; Light; Male; Mesocricetus; Motor Activity; Pineal Gland; Reaction Time; Support, Non-U.S. Gov't</t>
  </si>
  <si>
    <t>Aguilar-Roblero, R.; Departamento de Neurociencias, Instituto de Fisiología Celular, Universidad Nacional Autonoma de México, México, DF 04510, Mexico</t>
  </si>
  <si>
    <t>2-s2.0-0027469871</t>
  </si>
  <si>
    <t>Pérez-Rico C., de la Villa P., Arribas-Gómez I., Blanco R.</t>
  </si>
  <si>
    <t>6506300701;6603340545;6603383166;7102430623;</t>
  </si>
  <si>
    <t>Evaluation of functional integrity of the retinohypothalamic tract in advanced glaucoma using multifocal electroretinography and light-induced melatonin suppression</t>
  </si>
  <si>
    <t>10.1016/j.exer.2010.07.012</t>
  </si>
  <si>
    <t>https://www.scopus.com/inward/record.uri?eid=2-s2.0-78049514143&amp;doi=10.1016%2fj.exer.2010.07.012&amp;partnerID=40&amp;md5=e96cd908c212464ea6cc8b8f7eeffd9d</t>
  </si>
  <si>
    <t>Department of Ophthalmology, University Hospital Principe de Asturias and Department of Surgery, School of Medicine, University of Alcalá, Alcalá de Henares, Madrid, Spain; Department of Physiology, School of Medicine, University of Alcalá, Alcalá de Henares, Madrid, Spain; Research Unit, University Hospital Príncipe de Asturias, University of Alcalá, Alcalá de Henares, Madrid, Spain; Department of Ophthalmology, University Hospital General de Guadalajara and Department of Surgery, School of Medicine, University of Alcalá, Alcalá de Henares, Madrid, Spain</t>
  </si>
  <si>
    <t>Pérez-Rico, C., Department of Ophthalmology, University Hospital Principe de Asturias and Department of Surgery, School of Medicine, University of Alcalá, Alcalá de Henares, Madrid, Spain; de la Villa, P., Department of Physiology, School of Medicine, University of Alcalá, Alcalá de Henares, Madrid, Spain; Arribas-Gómez, I., Research Unit, University Hospital Príncipe de Asturias, University of Alcalá, Alcalá de Henares, Madrid, Spain; Blanco, R., Department of Ophthalmology, University Hospital General de Guadalajara and Department of Surgery, School of Medicine, University of Alcalá, Alcalá de Henares, Madrid, Spain</t>
  </si>
  <si>
    <t>The aim of the study was to investigate the survival of melanopsin-expressing retinal ganglion cells (mRGCs) and the functional integrity of the retinohypothalamic tract in patients with bilateral advanced glaucomatous optic neuropathy by measuring the neuroendocrine light response of the pineal gland. Nine patients with bilateral advanced primary open-angle glaucoma (glaucoma group) and nine normal control subjects (control group) were included in this pilot observational, prospective, case-control study. The best-corrected visual acuity logMAR, standard automated perimetry mean deviation, and the retinal nerve fiber layer thickness determined by optical coherence tomography and multifocal electroretinography were used to evaluate the changes. Melatonin was analyzed in the saliva by radioimmunoassay before and after exposure to bright light (600 lux) for 60 min at night. The advanced glaucoma group did not have any significant nocturnal melatonin suppression after exposure to bright light (14.28 ± 3.07 pg/ml pre-light melatonin concentration vs. 15.22 ± 3.56 pg/ml after light exposure; p = 0.798) unlike the marked melatonin suppression in the control group (22.43 ± 4.37 pg/ml pre-light melatonin concentration vs. 11.25 ± 1.89 pg/ml after light exposure; p &lt; 0.002). Response density estimates by the scalar product amplitude measure for the interval 0-80 ms of the first-order kernel responses were similar in both groups, indicating that outer retinal function was significantly unchanged in the glaucoma group (5.95 ± 0.54 nV/dg^2) compared with the control group (6.20 ± 0.22 nV/dg^2) (p = 0.689). Our findings are consistent with the interpretation that the rhythmic secretion of melatonin was affected in advanced glaucoma, suggesting that attention should be paid to non-image-forming visual functions, such as control of circadian rhythm and the clinical impact in patients with glaucoma. © 2010 Elsevier Ltd.</t>
  </si>
  <si>
    <t>Glaucoma; Melanopsin; Melatonin; Retinal ganglion cells; Retinohypothalamic tract</t>
  </si>
  <si>
    <t>melanopsin; melatonin; melanopsin; melatonin; scotopsin; adult; aged; article; cell survival; circadian rhythm; clinical article; controlled study; electroretinography; female; human; light exposure; male; neuroendocrine system; open angle glaucoma; optic nerve disease; optical coherence tomography; pineal body; priority journal; protein secretion; radioimmunoassay; retina ganglion cell; retina nerve cell; vision; visual acuity; case control study; electroretinography; light; metabolism; middle aged; optic nerve disease; pathophysiology; perimetry; physiology; pineal body; prospective study; radiation exposure; retina ganglion cell; saliva; suprachiasmatic nucleus; visual field; Aged; Case-Control Studies; Cell Survival; Electroretinography; Female; Glaucoma, Open-Angle; Humans; Light; Male; Melatonin; Middle Aged; Optic Nerve Diseases; Perimetry; Pineal Gland; Prospective Studies; Radioimmunoassay; Retinal Ganglion Cells; Rod Opsins; Saliva; Suprachiasmatic Nucleus; Tomography, Optical Coherence; Visual Acuity; Visual Fields</t>
  </si>
  <si>
    <t>Ministerio de Educación y Cultura: SAF2007-66175
Instituto de Salud Carlos III: RD07/0062/0008
Fundación para la Investigación del Hospital Universitari La Fe</t>
  </si>
  <si>
    <t>This study was supported by the Fundación para la Investigación Biomédica del Hospital Universitario Príncipe de Asturias , the Spanish Ministerio de Educación y Ciencia (SAF2007-66175) to PdlV and Instituto de Salud Carlos III (RD07/0062/0008).</t>
  </si>
  <si>
    <t>Pérez-Rico, C.; Department of Ophthalmology, University Hospital Príncipe de Asturias, University of Alcalá, Carretera Alcalá-Meco s/n, 28805 Alcalá de Henares, Madrid, Spain; email: cinta.perezrico@gmail.com</t>
  </si>
  <si>
    <t>2-s2.0-78049514143</t>
  </si>
  <si>
    <t>Spain</t>
  </si>
  <si>
    <t>9 (glaucoma), 9 (healthy controls)</t>
  </si>
  <si>
    <t>4 (glaucoma), unknown (controls)</t>
  </si>
  <si>
    <t>69.66 (glaucoma), 66.89 (controls)</t>
  </si>
  <si>
    <t>2.46 (glaucoma), 2.71 (controls)</t>
  </si>
  <si>
    <t>58-77 (glaucoma), 54-77 (controls)</t>
  </si>
  <si>
    <t>Glaucoma patients</t>
  </si>
  <si>
    <t>Lafrance C., Dumont M., Lespérance P., Lambert C.</t>
  </si>
  <si>
    <t>6603039740;55664792400;6602929025;7202614295;</t>
  </si>
  <si>
    <t>Daytime vigilance after morning bright light exposure in volunteers subjected to sleep restriction</t>
  </si>
  <si>
    <t>10.1016/S0031-9384(97)00538-6</t>
  </si>
  <si>
    <t>https://www.scopus.com/inward/record.uri?eid=2-s2.0-0032029986&amp;doi=10.1016%2fS0031-9384%2897%2900538-6&amp;partnerID=40&amp;md5=8fafe3ae0039d36db28a9350690c41b3</t>
  </si>
  <si>
    <t>Laboratoire de Chronobiologie, Hop. Du Sacre-Coeur de Montreal, Montreal, Que. H4J 1C5, Canada; Département de Psychiatrie, Université de Montréal, Montreal, Que. H3C 3J7, Canada; Ctr. de Rech. en Sci. Neurologiques, Université de Montréal, Montreal, Que. H3C 3J7, Canada; Centre D'étude Du Sommeil, Hop. Du Sacre-Coeur de Montreal, Montreal, Que. H4J 1C5, Canada; Département de Pharmacologie, Université de Montréal, Montreal, Que. H3C 3J7, Canada</t>
  </si>
  <si>
    <t>Lafrance, C., Laboratoire de Chronobiologie, Hop. Du Sacre-Coeur de Montreal, Montreal, Que. H4J 1C5, Canada, Ctr. de Rech. en Sci. Neurologiques, Université de Montréal, Montreal, Que. H3C 3J7, Canada; Dumont, M., Laboratoire de Chronobiologie, Hop. Du Sacre-Coeur de Montreal, Montreal, Que. H4J 1C5, Canada, Département de Psychiatrie, Université de Montréal, Montreal, Que. H3C 3J7, Canada, Ctr. de Rech. en Sci. Neurologiques, Université de Montréal, Montreal, Que. H3C 3J7, Canada; Lespérance, P., Centre D'étude Du Sommeil, Hop. Du Sacre-Coeur de Montreal, Montreal, Que. H4J 1C5, Canada; Lambert, C., Département de Pharmacologie, Université de Montréal, Montreal, Que. H3C 3J7, Canada</t>
  </si>
  <si>
    <t>This study was designed to test the hypothesis that bright light (BL) can have a stimulating effect on vigilance even in the absence of suppression of melatonin secretion and that this effect can be detected when measured in subjects with low vigilance levels. Seven normal subjects were exposed to bright-white light (BL group) and seven to dim-red light (DL group) on 2 consecutive days, each following a night of 4-h sleep restriction. The light treatment was administered in the late morning, between 0900 and 1330 hours. Salivary melatonin measurements indicated that BL did not suppress melatonin secretion or induce circadian phase shifts. The effects of the two treatments were compared on validated measures of daytime vigilance: immediate effects were evaluated on subjective alertness during the light treatment, whereas short-term (0.5-10.5 h) and long-term (20.5-34.5 h) carryover effects were measured on subjective alertness, daytime sleep latencies (DSL), and psychomotor performance. After two nights of sleep restriction, subjective alertness and daytime sleep latencies decreased significantly, but there was no effect of the light treatment. BL treatment did not affect global performance, but there was an effect on the strategy used by the subjects, as shown by faster reaction times and increased percentage of errors in the BL group. It was concluded that daytime BL exposure did not have a stimulating effect on our measures of vigilance even in sleep-deprived subjects but that it may increase physiological arousal and affect the subjects' behavior in some specific performance tasks.</t>
  </si>
  <si>
    <t>Bright light; Melatonin; Performance; Sleep restriction; Vigilance</t>
  </si>
  <si>
    <t>melatonin; adult; alertness; article; circadian rhythm; clinical article; female; human; light exposure; male; priority journal; psychomotor performance; saliva level; sleep deprivation</t>
  </si>
  <si>
    <t>Medical Research Council Canada, MRC
Natural Sciences and Engineering Research Council of Canada
Fonds de Recherche du Québec - Santé</t>
  </si>
  <si>
    <t>This work was supported by a grant (GR-13305) from the Medical Research Council of Canada and by fellowships from the Natural Sciences and Engineering Research Council of Canada (C.L.) and the Fonds de la Recherche en Santé du Québec (M.D.). We would also like to thank the Sleep Research Center directed by Dr. Jacques Montplaisir for the screening-night recordings, Drs. Alain Nicolas, Dominique Petit, Antonio Zadra, and Julie Carrier for their comments on the manuscript, Johanne Couture for the melatonin assays, and Jean Paquet for his help with the statistical analyses.</t>
  </si>
  <si>
    <t>Dumont, M.; Laboratoire de Chronobiologie, Hopital du Sacre-Coeur de Montreal, Montreal, Que. H4J 1C5, Canada; email: dumomari@crhsc.umontreal.ca</t>
  </si>
  <si>
    <t>2-s2.0-0032029986</t>
  </si>
  <si>
    <t>7 (bright light), 7 (dim light)</t>
  </si>
  <si>
    <t>5 (bright light), 5 (dim light)</t>
  </si>
  <si>
    <t>Yes? All women taking oral contraceptives except one (between subjects design)</t>
  </si>
  <si>
    <t>Only woman not taking oral contraceptive completed study in follicular phase.</t>
  </si>
  <si>
    <t>All women taking oral contraceptives except one</t>
  </si>
  <si>
    <t xml:space="preserve">19-24 </t>
  </si>
  <si>
    <t>Kazula A., Nowak J.Z., Iuvone P.M.</t>
  </si>
  <si>
    <t>7801322748;7202097194;55667111200;</t>
  </si>
  <si>
    <t>Regulation of melatonin and dopamine biosynthesis in chick retina: The role of GABA</t>
  </si>
  <si>
    <t>10.1017/S0952523800005320</t>
  </si>
  <si>
    <t>https://www.scopus.com/inward/record.uri?eid=2-s2.0-0027638638&amp;doi=10.1017%2fS0952523800005320&amp;partnerID=40&amp;md5=b2173049548f37f83a42362d79a0c2a5</t>
  </si>
  <si>
    <t>Department of Biogenic Amines, Polish Academy of Sciences, 90-950, Lodz, Poland; Department of Pharmacology, Emory University School of Medicine, Atlanta, United States</t>
  </si>
  <si>
    <t>Kazula, A., Department of Biogenic Amines, Polish Academy of Sciences, 90-950, Lodz, Poland; Nowak, J.Z., Department of Biogenic Amines, Polish Academy of Sciences, 90-950, Lodz, Poland; Iuvone, P.M., Department of Pharmacology, Emory University School of Medicine, Atlanta, United States</t>
  </si>
  <si>
    <t>Melatonin biosynthesis in chick retina occurs as a circadian rhythm. Biosynthesis of the neurohormone is highest at night in darkness, and is suppressed by light. The role of gamma-aminobutyric acid (GABA) in the nocturnal regulation of melatonin synthesis was examined. Systemic or intravitreal administration of muscimol, a GABA-A receptor agonist, to light-exposed chicks at the beginning of the dark phase of the light/dark cycle increased retinal melatonin levels and the activity of serotonin N-acetyltransferase (NAT), a key regulatory enzyme of the melatonin biosynthetic pathway. Baclofen, a GABA-B receptor agonist, also increased NAT activity of light-exposed retinas, but muscimol was approximately 40-fold more potent than baclofen. Effects of both muscimol and baclofen on NAT activity were inhibited by GABA-A antagonists, bicuculline and picrotoxin, and the effect of baclofen was unaffected by the GABA-B selective antagonist, CGP 35348. Thus, activation of GABA-A receptors appears to be associated with increased melatonin biosynthesis. The GABA-uptake inhibitor, nipecotic acid, and the GABA-transaminase inhibitor, aminooxyacetic acid, also increased NAT activity of light-exposed retinas. The high levels of NAT activity associated with exposure to darkness were unaffected by either muscimol or baclofen, but picrotoxin and bicuculline significantly inhibited retinal NAT activity in darkness. The rate of dopamine synthesis, estimated from in situ tyrosine hydroxylase activity, was higher in light-exposed retinas than in darkness. Muscimol inhibited dopamine synthesis in light, and picrotoxin stimulated dopamine synthesis in darkness. The stimulation of melatonin synthesis by muscimol in light-exposed retinas appears to be related to inhibition of retinal dopamine neurons. The increase of NAT activity elicited by muscimol in light-exposed retinas was inhibited by administration of the dopamine receptor agonists apomorphine and quinpirole. Blocking dopamine receptors with spiperone or inhibiting dopamine biosynthesis with α-methyl-p-tyrosine also increased NAT activity in light, and the effects of the dopamine antagonists and muscimol were not additive. The decrease of NAT activity elicited by GABA antagonists in darkness was inhibited by spiperone. Thus, GABA may indirectly regulate retinal melatonin biosynthesis, by inhibiting dopaminergic activity in retina. © 1993, Cambridge University Press. All rights reserved.</t>
  </si>
  <si>
    <t>Dopamine; GABA; Melatonin; Photoreceptors; Retina; Serotonin N-acetyltransferase</t>
  </si>
  <si>
    <t>4 aminobutyric acid; 4 aminobutyric acid A receptor; arylamine acetyltransferase; bicuculline; dopamine; melatonin; picrotoxin; Receptors, GABA A; tyrosine 3 monooxygenase; animal; article; biosynthesis; chicken; dark adaptation; drug effect; light; metabolism; physiology; retina; Animal; Arylamine N-Acetyltransferase; Bicuculline; Chickens; Dark Adaptation; Dopamine; gamma-Aminobutyric Acid; Light; Melatonin; Picrotoxin; Receptors, GABA-A; Retina; Support, Non-U.S. Gov't; Support, U.S. Gov't, Non-P.H.S.; Support, U.S. Gov't, P.H.S.; Tyrosine 3-Monooxygenase</t>
  </si>
  <si>
    <t>4 aminobutyric acid, 28805-76-7, 56-12-2; arylamine acetyltransferase, 9027-33-2; bicuculline, 485-49-4; dopamine, 51-61-6, 62-31-7; melatonin, 73-31-4; picrotoxin, 124-87-8; tyrosine 3 monooxygenase, 9036-22-0; Arylamine N-Acetyltransferase, EC 2.3.1.5; Bicuculline, 485-49-4; Dopamine, 51-61-6; gamma-Aminobutyric Acid, 56-12-2; Melatonin, 73-31-4; Picrotoxin, 124-87-8; Receptors, GABA-A; Tyrosine 3-Monooxygenase, EC 1.14.16.2</t>
  </si>
  <si>
    <t>National Science Foundation
Komitet Badań Naukowych: 4 1054 91 01
National Institutes of Health: EY04864
National Academy of Sciences</t>
  </si>
  <si>
    <t>This work was supported by the KBN Grant No. 4 1054 91 01 (J.Z.N.) and by NIH Grant EY04864 (P.M.I.). This collaboration was initiated under the auspices of the Soviet and Eastern European Academy Exchange Program of the National Academy of Sciences, U.S.A., and the National Science Foundation. The authors thank Dr. Jiwei Gan for assistance with the experiment on photoreceptor-enriched cell culture, Bonnie Johnson for technical assistance, and Marlise Casteel and Stephanie Sanders for assistance in manuscript preparation. A preliminary report of some of these data was presented at the 5th Nordic Neuroscience Meeting in Kuopio, 1991.</t>
  </si>
  <si>
    <t>Iuvone, P.M.; Department of Pharmacology, Emory University School of Medicine, Atlanta, GA 30322-3090, United States</t>
  </si>
  <si>
    <t>2-s2.0-0027638638</t>
  </si>
  <si>
    <t>Wagner G.C., Johnston J.D., Tournier B.B., Ebling F.J.P., Hazlerigg D.G.</t>
  </si>
  <si>
    <t>8654582600;7403398000;6602550642;35596132600;6701834786;</t>
  </si>
  <si>
    <t>Melatonin induces gene-specific effects on rhythmic mRNA expression in the pars tuberalis of the Siberian hamster (Phodopus sungorus)</t>
  </si>
  <si>
    <t>10.1111/j.1460-9568.2006.05291.x</t>
  </si>
  <si>
    <t>https://www.scopus.com/inward/record.uri?eid=2-s2.0-33847021516&amp;doi=10.1111%2fj.1460-9568.2006.05291.x&amp;partnerID=40&amp;md5=dd6ceeb764dc85781e62280912e45d29</t>
  </si>
  <si>
    <t>School of Biological Sciences, University of Aberdeen, Zoology Building, Tillydrone Avenue, Aberdeen, United Kingdom; School of Biomedical and Molecular Sciences, University of Surrey, Guildford, Surrey, United Kingdom; Neurobiologie des Rhythmes Laboratoire, UMR 7518 CNRS/ULP, Strasbourg, France; School of Biomedical Sciences, University of Nottingham Medical School, Nottingham, United Kingdom</t>
  </si>
  <si>
    <t>Wagner, G.C., School of Biological Sciences, University of Aberdeen, Zoology Building, Tillydrone Avenue, Aberdeen, United Kingdom; Johnston, J.D., School of Biomedical and Molecular Sciences, University of Surrey, Guildford, Surrey, United Kingdom; Tournier, B.B., Neurobiologie des Rhythmes Laboratoire, UMR 7518 CNRS/ULP, Strasbourg, France; Ebling, F.J.P., School of Biomedical Sciences, University of Nottingham Medical School, Nottingham, United Kingdom; Hazlerigg, D.G., School of Biological Sciences, University of Aberdeen, Zoology Building, Tillydrone Avenue, Aberdeen, United Kingdom</t>
  </si>
  <si>
    <t>In mammals, circadian and photoperiodic information is encoded in the pineal melatonin signal. The pars tuberalis (PT) of the pituitary is a melatonin target tissue, which transduces photoperiodic changes and drives seasonal changes in prolactin secretion from distal lactotroph cells. Measurement of photoperiodic time in the PT is believed to occur through melatonin dependent changes in clock gene expression, although it is unclear whether the PT should be considered a melatonin sensitive peripheral oscillator. We tested this hypothesis in the Siberian hamster (Phodopus sungorus) firstly by investigating the effects of melatonin injection, and secondly by determining whether temporal variation in gene expression within the PT persists in the absence of a rhythmic melatonin signal. Hamsters preconditioned to long days were treated with melatonin during the late light phase, to advance the timing of the nocturnal melatonin peak, or placed in constant light for one 24 h cycle, thereby suppressing endogenous melatonin secretion. Gene expression in the PT was measured by in situ hybridization. We show that melatonin rapidly induces cry1 mRNA expression without the need for a prolonged melatonin-free interval, acutely inhibits mt1 expression, advances the timing of peak rev-erbα expression and modulates per1 expression. With the exception of cry1, these genes continue to show temporal changes in expression over a first cycle in the absence of a melatonin signal. Our data are consistent with the hypothesis that the hamster PT contains a damped endogenous circadian oscillator, which requires a rhythmic melatonin signal for long-term synchronization. © The Authors (2007).</t>
  </si>
  <si>
    <t>Clock genes; Melatonin; Pars tuberalis; Photoperiod</t>
  </si>
  <si>
    <t>melatonin; messenger RNA; PER1 protein; protein; protein cry1; protein mt1; protein rev erb alpha; unclassified drug; animal experiment; animal tissue; article; circadian rhythm; controlled study; female; gene expression regulation; hormonal regulation; hormone release; hypophysis pars tuberalis; hypothesis; in situ hybridization; light dark cycle; nonhuman; Phodopus; priority journal; signal transduction; Analysis of Variance; Animals; Antioxidants; Cell Cycle Proteins; Circadian Rhythm; Cricetinae; Female; Gene Expression Regulation; In Situ Hybridization; Light; Melatonin; Nuclear Proteins; Phodopus; Pituitary Gland</t>
  </si>
  <si>
    <t>melatonin, 73-31-4; protein, 67254-75-5; Antioxidants; Cell Cycle Proteins; Melatonin, 73-31-4; Nuclear Proteins</t>
  </si>
  <si>
    <t>Hazlerigg, D.G.; School of Biological Sciences, University of Aberdeen, Zoology Building, Tillydrone Avenue, Aberdeen, United Kingdom; email: d.hazlerigg@abdn.ac.uk</t>
  </si>
  <si>
    <t>2-s2.0-33847021516</t>
  </si>
  <si>
    <t>St Hilaire M.A., Gronfier C., Zeitzer J.M., Klerman E.B.</t>
  </si>
  <si>
    <t>8862575500;56150474600;6602853952;6701750101;</t>
  </si>
  <si>
    <t>A physiologically based mathematical model of melatonin including ocular light suppression and interactions with the circadian pacemaker</t>
  </si>
  <si>
    <t>10.1111/j.1600-079X.2007.00477.x</t>
  </si>
  <si>
    <t>https://www.scopus.com/inward/record.uri?eid=2-s2.0-34548380967&amp;doi=10.1111%2fj.1600-079X.2007.00477.x&amp;partnerID=40&amp;md5=e233a0ebb66ec655139fa60cc94b1140</t>
  </si>
  <si>
    <t>Division of Sleep Medicine, Brigham and Women's Hospital, Harvard Medical School, Boston, MA, United States; Inserm, U846, Department of Chronobiology, Bron, France; Stem Cell and Brain Research Institute, Bron, France; Université de Lyon, Université LyonI, Lyon, France; Department of Psychiatry and Behavioral Sciences, Stanford University, VA Palo Alto Health Care System, Palo Alto, CA, United States; Division of Sleep Medicine, Brigham and Women's Hospital, 221 Longwood Ave, Boston, MA 02115, United States</t>
  </si>
  <si>
    <t>St Hilaire, M.A., Division of Sleep Medicine, Brigham and Women's Hospital, Harvard Medical School, Boston, MA, United States, Division of Sleep Medicine, Brigham and Women's Hospital, 221 Longwood Ave, Boston, MA 02115, United States; Gronfier, C., Inserm, U846, Department of Chronobiology, Bron, France, Stem Cell and Brain Research Institute, Bron, France, Université de Lyon, Université LyonI, Lyon, France; Zeitzer, J.M., Department of Psychiatry and Behavioral Sciences, Stanford University, VA Palo Alto Health Care System, Palo Alto, CA, United States; Klerman, E.B., Division of Sleep Medicine, Brigham and Women's Hospital, Harvard Medical School, Boston, MA, United States</t>
  </si>
  <si>
    <t>The rhythm of plasma melatonin concentration is currently the most accurate marker of the endogenous human circadian pacemaker. A number of methods exist to estimate circadian phase and amplitude from the observed melatonin rhythm. However, almost all these methods are limited because they depend on the shape and amplitude of the melatonin pulse, which vary among individuals and can be affected by environmental influences, especially light. Furthermore, these methods are not based on the underlying known physiology of melatonin secretion and clearance, and therefore cannot accurately quantify changes in secretion and clearance observed under different experimental conditions. A published physiologically-based mathematical model of plasma melatonin can estimate synthesis onset and offset of melatonin under dim light conditions. We amended this model to include the known effect of melatonin suppression by ocular light exposure and to include a new compartment to model salivary melatonin concentration, which is widely used in clinical settings to determine circadian phase. This updated model has been incorporated into an existing mathematical model of the human circadian pacemaker and can be used to simulate experimental protocols under a number of conditions. © 2007 The Authors.</t>
  </si>
  <si>
    <t>Circadian; Mathematical models; Melatonin; Pineal; Plasma; Saliva; Suppression</t>
  </si>
  <si>
    <t>article; circadian rhythm; hormone blood level; hormone release; light; mathematical model; pacemaker; photoperiodicity; photostimulation; saliva analysis; Circadian Rhythm; Computer Simulation; Humans; Light; Melatonin; Models, Biological; Saliva</t>
  </si>
  <si>
    <t>St Hilaire, M.A.; Division of Sleep Medicine, Brigham and Women's Hospital, 221 Longwood Ave, Boston, MA 02115, United States; email: msthilaire@rics.bwh.harvard.edu</t>
  </si>
  <si>
    <t>2-s2.0-34548380967</t>
  </si>
  <si>
    <t>O (mathematical model using participant information from previous studies)</t>
  </si>
  <si>
    <t>Burgess H.J., Molina T.A.</t>
  </si>
  <si>
    <t>35619659300;36185842900;</t>
  </si>
  <si>
    <t>Home lighting before usual bedtime impacts circadian timing: A field study</t>
  </si>
  <si>
    <t>Photochemistry and Photobiology</t>
  </si>
  <si>
    <t>10.1111/php.12241</t>
  </si>
  <si>
    <t>https://www.scopus.com/inward/record.uri?eid=2-s2.0-84899950168&amp;doi=10.1111%2fphp.12241&amp;partnerID=40&amp;md5=2ed2557171c066695d804bb134c03fb2</t>
  </si>
  <si>
    <t>Department of Behavioral Sciences, Biological Rhythms Research Laboratory, Rush University Medical Center, Chicago, IL, United States</t>
  </si>
  <si>
    <t>Burgess, H.J., Department of Behavioral Sciences, Biological Rhythms Research Laboratory, Rush University Medical Center, Chicago, IL, United States; Molina, T.A., Department of Behavioral Sciences, Biological Rhythms Research Laboratory, Rush University Medical Center, Chicago, IL, United States</t>
  </si>
  <si>
    <t>Laboratory studies suggest that evening light before bedtime can suppress melatonin. Here, we measured the range of evening light intensity people can generate with their household lights, and for the first time determined if varying home light before usual bedtime can shift circadian phase. This was a 3-week study with two counterbalanced conditions separated by a 5-day break. In a dim week, eight healthy subjects minimized their home light exposure from 4 h before habitual bedtime until a self-selected bedtime. In a bright week, the subjects maximized their home lighting for the same time. The dim light melatonin onset (DLMO) was assessed after each week. On average subjects maximized their lights to approximately 65 lux and minimized their lights to approximately 3 lux. Wrist actigraphy indicated that subjects went to bed slightly later when lights were maximized (average 14 min later, P = 0.05), but wake time did not change. Every subject had a later DLMO after the week of maximum versus minimum light exposure (average 1:03 h later, P &lt; 0.001). These results demonstrate that the light intensity people can generate at home in the few hours before habitual bedtime can alter circadian timing. People should reduce their evening light exposure to lessen circadian misalignment. After sunset, we often turn on our lights at home. In this field study, we found that maximizing evening light at home in the 4 h before usual bedtime, delayed the dim light melatonin rhythm by about 1 h, when compared to dim light in the evening. These results highlight that evening light at home can delay central circadian timing and contribute to circadian misalignment. © 2014 The American Society of Photobiology.</t>
  </si>
  <si>
    <t>adult; circadian rhythm; female; human; illumination; male; young adult; Adult; Circadian Rhythm; Female; Humans; Lighting; Male; Young Adult</t>
  </si>
  <si>
    <t>National Institutes of Health, NIH</t>
  </si>
  <si>
    <t>Burgess, H.J.; Department of Behavioral Sciences, Biological Rhythms Research Laboratory, Rush University Medical Center, Chicago, IL, United States; email: helen_j_burgess@rush.edu</t>
  </si>
  <si>
    <t>Blackwell Publishing Inc.</t>
  </si>
  <si>
    <t>PHCBA</t>
  </si>
  <si>
    <t>Photochem. Photobiol.</t>
  </si>
  <si>
    <t>2-s2.0-84899950168</t>
  </si>
  <si>
    <t>All 'medication free'</t>
  </si>
  <si>
    <t>5.5 (SD)</t>
  </si>
  <si>
    <t>Perlow M.J., Repper S.M., Boyar R.M., Klein D.C.</t>
  </si>
  <si>
    <t>7003478379;56782818200;35858111100;7402360691;</t>
  </si>
  <si>
    <t>Daily rhythms in cortisol and melatonin in primate cerebrospinal fluid: Effects of constant light and dark</t>
  </si>
  <si>
    <t>10.1159/000123157</t>
  </si>
  <si>
    <t>https://www.scopus.com/inward/record.uri?eid=2-s2.0-0019470176&amp;doi=10.1159%2f000123157&amp;partnerID=40&amp;md5=d2003e959cb7562dbe22cc6ac841a655</t>
  </si>
  <si>
    <t>Laboratory of Clinical Psychopharmacology, Division of Special Mental Health Research, National Institute of Mental Health, Saint Elizabeths Hospital, Washington, DC, United States; Laboratory of Developmental Neurobiology, National Institute Child Health and Human Development, Bethesda, MD, United States; Department of Internal Medicine, Southwestern Medical School, Dallas, TX, United States</t>
  </si>
  <si>
    <t>Perlow, M.J., Laboratory of Clinical Psychopharmacology, Division of Special Mental Health Research, National Institute of Mental Health, Saint Elizabeths Hospital, Washington, DC, United States, Laboratory of Developmental Neurobiology, National Institute Child Health and Human Development, Bethesda, MD, United States, Department of Internal Medicine, Southwestern Medical School, Dallas, TX, United States; Repper, S.M., Laboratory of Clinical Psychopharmacology, Division of Special Mental Health Research, National Institute of Mental Health, Saint Elizabeths Hospital, Washington, DC, United States, Laboratory of Developmental Neurobiology, National Institute Child Health and Human Development, Bethesda, MD, United States, Department of Internal Medicine, Southwestern Medical School, Dallas, TX, United States; Boyar, R.M., Laboratory of Clinical Psychopharmacology, Division of Special Mental Health Research, National Institute of Mental Health, Saint Elizabeths Hospital, Washington, DC, United States, Laboratory of Developmental Neurobiology, National Institute Child Health and Human Development, Bethesda, MD, United States, Department of Internal Medicine, Southwestern Medical School, Dallas, TX, United States; Klein, D.C., Laboratory of Clinical Psychopharmacology, Division of Special Mental Health Research, National Institute of Mental Health, Saint Elizabeths Hospital, Washington, DC, United States, Laboratory of Developmental Neurobiology, National Institute Child Health and Human Development, Bethesda, MD, United States, Department of Internal Medicine, Southwestern Medical School, Dallas, TX, United States</t>
  </si>
  <si>
    <t>Cerebrospinal fluid was continuously collected from the cisternal-cervical subarachnoid space of chair-restrained rhesus monkeys. The concentrations of melatonin and cortisol were measured in the cerebrospinal fluid. Under diurnal lighting (light:dark, 12:12 h) melatonin concentrations were elevated during darkness and low during illumination. The melatonin rhythm persisted in constant darkness but was suppressed in constant illumination. Under diurnal lighting, cortisol concentrations were elevated in the early portion of the light period. This daily rhythmicity of cortisol secretion was not altered by constant illumination or constant darkness. The differential response of the two hormones to constant light suggests that the daily fluctuation of melatonin secretion was not responsible for the daily rhythmicity of cortisol secretion in the rhesus monkey. © 1981 S. Karger AG, Basel.</t>
  </si>
  <si>
    <t>Cerebrospinal fluid; Cortisol; Melatonin; Primate; Rhythms</t>
  </si>
  <si>
    <t>hydrocortisone; melatonin; animal experiment; central nervous system; cerebrospinal fluid; circadian rhythm; endocrine system; monkey; theoretical study; Animal; Circadian Rhythm; Darkness; Hydrocortisone; Light; Macaca mulatta; Male; Melatonin</t>
  </si>
  <si>
    <t>Perlow, M.J.; Department of Neurology, Mount Sinai Hospital School of Medicine, Annenberg Building, 1 Guslave Levy Place, New York, NY, 10029, United States</t>
  </si>
  <si>
    <t>2-s2.0-0019470176</t>
  </si>
  <si>
    <t>A (primates)</t>
  </si>
  <si>
    <t>Kothari L.S.</t>
  </si>
  <si>
    <t>7006465144;</t>
  </si>
  <si>
    <t>Influence of chronic melatonin on 9, 10-dimethyl-1, 2-benz anthracene-induced mammary tumors in female holtzman rats exposed to continuous light</t>
  </si>
  <si>
    <t>Oncology (Switzerland)</t>
  </si>
  <si>
    <t>10.1159/000226445</t>
  </si>
  <si>
    <t>https://www.scopus.com/inward/record.uri?eid=2-s2.0-0023149121&amp;doi=10.1159%2f000226445&amp;partnerID=40&amp;md5=bb5bbb6d1686407fd9c21c6e2ce93c24</t>
  </si>
  <si>
    <t>Endocrinology Unit, Cancer Research Institute, Tata Memorial Center, Parel, Bombay, India</t>
  </si>
  <si>
    <t>Kothari, L.S., Endocrinology Unit, Cancer Research Institute, Tata Memorial Center, Parel, Bombay, India</t>
  </si>
  <si>
    <t>Daily treatment of ‘functionally’ and surgically pinealectomized female Holtzman rats reared in continuous light (light:dark schedule, 24L: OD) with oral melatonin (100 ng/day/rat) initiated 30 days prior to and 90 days following 9, 10-dimethyl-1, 2-benzanthracene (DM BA) administration on day 55 of age, resulted in a highly significant suppression of mammary tumor incidence and prolongation of latency period of tumor appearance (p &lt;0.001). An identical treatment schedule of melatonin to intact rats given DMBA, housed in short photoperiods (10L: 14D), also resulted in a significant suppression of tumor incidence (p &lt; 0.05), though the latency period of tumor appearance was not prolonged. These results demonstrate for the first time that replacement or additive manipulations of melatonin from puberty to adulthood plays a critical role in the suppression of DM BA-induced mammary tumors. © 1987 S. Karger AG, Basel.</t>
  </si>
  <si>
    <t>10-Dimethyl-1; 2-benzanthracene; 9; Mammary carcinoma; Melatonin; Pinealectomy</t>
  </si>
  <si>
    <t>7,12 dimethylbenz[a]anthracene; melatonin; 9,10 dimethylbenz[a]anthracene; animal model; breast; breast tumor; cancer inhibition; central nervous system; chemical carcinogenesis; endocrine system; intraperitoneal drug administration; light exposure; nonhuman; oral drug administration; pinealectomy; priority journal; rat; 9,10-Dimethyl-1,2-benzanthracene; Animal; Female; Light; Mammary Neoplasms, Experimental; Melatonin; Pineal Gland; Rats; Risk; Statistics</t>
  </si>
  <si>
    <t>7,12 dimethylbenz[a]anthracene, 57-97-6; melatonin, 73-31-4; 9,10-Dimethyl-1,2-benzanthracene, 57-97-6; Melatonin, 73-31-4</t>
  </si>
  <si>
    <t>Kothari, L.S.; Endocrinology Unit, Cancer Research Institute, Tata Memorial Centre, Parel, Bombay, 400012, India</t>
  </si>
  <si>
    <t>Oncology</t>
  </si>
  <si>
    <t>2-s2.0-0023149121</t>
  </si>
  <si>
    <t>Laudon M., Yaron Z., Zisapel N.</t>
  </si>
  <si>
    <t>7004279939;7003798180;7005767848;</t>
  </si>
  <si>
    <t>N-(3,5-dinitrophenyl)-5-methoxytryptamine, a novel melatonin antagonist: Effects on sexual maturation of the male and female rat and on oestrous cycles of the female rat</t>
  </si>
  <si>
    <t>10.1677/joe.0.1160043</t>
  </si>
  <si>
    <t>https://www.scopus.com/inward/record.uri?eid=2-s2.0-0023795963&amp;doi=10.1677%2fjoe.0.1160043&amp;partnerID=40&amp;md5=9b8b623aaaccdf182b2d7d8f8145c131</t>
  </si>
  <si>
    <t>Department of Biochemistry, George S. Wise Faculty of Life Sciences, Tel-Aviv University, Tel-Aviv 69978, Israel</t>
  </si>
  <si>
    <t>Laudon, M., Department of Biochemistry, George S. Wise Faculty of Life Sciences, Tel-Aviv University, Tel-Aviv 69978, Israel; Yaron, Z., Department of Biochemistry, George S. Wise Faculty of Life Sciences, Tel-Aviv University, Tel-Aviv 69978, Israel; Zisapel, N., Department of Biochemistry, George S. Wise Faculty of Life Sciences, Tel-Aviv University, Tel-Aviv 69978, Israel</t>
  </si>
  <si>
    <t>N-(3,5-dinitrophenyl)-5-methoxytryptamine (ML-23) has recently been synthesized and shown to antagonize the inhibitory effect of melatonin on the release of dopamine in vitro from the hypothalamus of female rats. In the present study the ability of ML-23 to inhibit in vivo the following melatonin-mediated effects was investigated: (1) delayed sexual maturation of young male rats, (2) delayed sexual maturation of young female rats, (3) inhibition of ovulation in mature female rats and (4) re-establishment of oestrous cycles in adult female rats maintained in continuous light. The inhibitory effect of daily melatonin injections, given in the afternoon, on the growth of the prostate gland and seminal vesicles and on serum testosterone concentrations in young male rats was prevented by daily injections of ML-23. Daily injections of ML-23 alone did not affect sexual maturation of young rats. In young male rats treated through the drinking water with melatonin, the growth of the accessory sex organs, but not that of the testes, was delayed and serum concentrations of testosterone were lower than in untreated rats. Administration of ML-23 through the drinking water increased serum concentrations of testosterone but did not signficantly affect the weights of the accessory sex organs. Simultaneous administration of ML-23 and melatonin through the drinking water prevented completely, in a dose-dependent manner, the melatonin-mediated decrease in epididymal weights and in serum concentrations of testosterone and partially inhibited the delayed growth of the prostate glands and seminal vesicles. In young female rats treated with melatonin through the drinking water for 30 days, the growth of the ovaries was inhibited and serum concentrations of oestradiol were lower than in untreated rats. The growth of the uterus was not significantly affected. Administration of ML-23 through the drinking water did not signifcantly affect uterine and ovarian weights or oestradiol concentrations. Simultaneous administration of melatonin and ML-23 through the drinking water prevented completely the melatonin-mediated decrease in ovarian weights and in serum oestradiol concentrations. Ovulation during presumptive oestrus was prevented in adult female rats treated through the drinking water for 7 days with melatonin. Administration of ML-23 alone did not significantly affect the average numbers of ova shed and corpora lutea present. Simultaneous administration of ML-23 and melatonin prevented completely the melatonin-mediated inhibition of ovulation; the average number of ova shed was the same as in controls. Suppression of reproductive cycles occurred in adult female rats after long-term exposure to continuous light. This suppression was prevented by daily injections of melatonin in the afternoon; the incidence of constant oestrus decreased by 80%. Simultaneous injection of ML-23 and melatonin into rats maintained under continuous illumination prevented the effect of melatonin, and all the animals remained in constant oestrus. Administration of ML-23 alone did not alter the incidence of constant oestrus. A tritium-labelled derivative of ML-23 was prepared and administered orally to male rats. Peak concentrations of ML-23 occurred in the blood within 30 min after feeding and disappeared subsequently with a half-life of about 42 min. Intraperitonal injection of [3H]ML-23 resulted in the appearance of peak concentrations of the drug in the brain within 20 min. The effects of ML-23 on serotonin S1 and S2 receptors, dopamine D2 receptors and melatonin receptors in the brain of the male rat were investigated using [3H]serotonin, [3H]spiperone and 2-[125I]iodomelatonin respectively. The binding of [3H]serotonin to brain synaptosomes and of [3H]spiperone to symaptosomes prepared from the cortical and caudate regions of the cerebrum was unaffected by ML-23 (10 μmol/l), whereas the binding of 2-[125I]iodomelatonin to brain synaptosomes was entirely inhibited. The results demonstrate the potency of ML-23 in antagonizing melatonin-mediated effects in the male and female rat in vivo. The drug may be administered to the animals simply through the drinking water, for relatively long periods without apparent deleterious effects on survival and welfare. ML-23 is accessible to both central and peripheral sites and acts specifically on melatonin but not on serotonin or dopamine receptors in the brain. The availability of a melatonin antagonist offers new opportunities for exploring the physiological role of melatonin in the neuroendocrine system.</t>
  </si>
  <si>
    <t>melatonin; n (3,5 dinitrophenyl) 5 methoxytryptamine; testosterone; unclassified drug; 5 methoxytryptamine; drug derivative; melatonin; melatonin receptors; n (2,4 dinitrophenyl) 5 methoxytryptamine; N-(2,4-dinitrophenyl)-5-methoxytryptamine; neurotransmitter receptor; serotonin; tryptamine derivative; animal experiment; estrus; female; intraperitoneal drug administration; nonhuman; ovary weight; rat; sexual maturity; animal; article; blood; drug effect; estrus; male; oral drug administration; ovulation; sexual maturation; 5-Methoxytryptamine; Administration, Oral; Animal; Estrus; Female; Male; Melatonin; Ovulation; Rats; Receptors, Neurotransmitter; Serotonin; Sex Maturation; Support, Non-U.S. Gov't; Tryptamines</t>
  </si>
  <si>
    <t>melatonin, 73-31-4; testosterone, 58-22-0; 5 methoxytryptamine, 608-07-1, 66-83-1; n (2,4 dinitrophenyl) 5 methoxytryptamine, 115007-18-6; serotonin, 50-67-9; tryptamine derivative, 1019-45-0; 5-Methoxytryptamine, 608-07-1; melatonin receptors; Melatonin, 73-31-4; N-(2,4-dinitrophenyl)-5-methoxytryptamine, 115007-18-6; Receptors, Neurotransmitter; Serotonin, 50-67-9; Tryptamines</t>
  </si>
  <si>
    <t>2-s2.0-0023795963</t>
  </si>
  <si>
    <t>Jin E., Jia L., Li J., Yang G., Wang Z., Cao J., Chen Y.</t>
  </si>
  <si>
    <t>36836681300;25226755200;55900099400;57198742750;13806690100;47460930900;56091486700;</t>
  </si>
  <si>
    <t>Effect of monochromatic light on melatonin secretion and arylalkylamine n-acetyltransferase mrna expression in the retina and pineal gland of broilers</t>
  </si>
  <si>
    <t>Anatomical Record</t>
  </si>
  <si>
    <t>10.1002/ar.21408</t>
  </si>
  <si>
    <t>https://www.scopus.com/inward/record.uri?eid=2-s2.0-79959189176&amp;doi=10.1002%2far.21408&amp;partnerID=40&amp;md5=c0765d8d64a565a97555ecf43ce1a86b</t>
  </si>
  <si>
    <t>Laboratory of Anatomy of Domestic Animal, College of Animal Medicine, China Agricultural University, Beijing 100193, China</t>
  </si>
  <si>
    <t>Jin, E., Laboratory of Anatomy of Domestic Animal, College of Animal Medicine, China Agricultural University, Beijing 100193, China; Jia, L., Laboratory of Anatomy of Domestic Animal, College of Animal Medicine, China Agricultural University, Beijing 100193, China; Li, J., Laboratory of Anatomy of Domestic Animal, College of Animal Medicine, China Agricultural University, Beijing 100193, China; Yang, G., Laboratory of Anatomy of Domestic Animal, College of Animal Medicine, China Agricultural University, Beijing 100193, China; Wang, Z., Laboratory of Anatomy of Domestic Animal, College of Animal Medicine, China Agricultural University, Beijing 100193, China; Cao, J., Laboratory of Anatomy of Domestic Animal, College of Animal Medicine, China Agricultural University, Beijing 100193, China; Chen, Y., Laboratory of Anatomy of Domestic Animal, College of Animal Medicine, China Agricultural University, Beijing 100193, China</t>
  </si>
  <si>
    <t>The goal of this study is to investigate the effects of various monochromatic lights on plasma melatonin (MT) levels and the expression of arylalkylamine N-acetyltransferase (AANAT) mRNA in the pineal gland and retina. A total of 160 newly hatched (posthatching day 1, P1) broilers, including intact, sham-operated, and pinealectomized groups were exposed to blue light (BL), green light (GL), red light (RL), and white light (WL) by light emitting diode (LED) system for short term (24 hr) or long term (2 weeks), separately. For intact and sham-operated birds, the plasma MT level exhibited marked circadian rhythms at P7 and P14 regardless of short-term and long-term exposure to four monochromatic lights. However, WL and BL showed a faint suppression of MT secretion in contrast to GL and RL at either light or dark time points, with the following rank order: GL &lt; RL &lt; WL &lt; BL. Larger circadian amplitude of MT levels was observed in GL group versus BL group (at P14: 87.70 pg/mL vs. 19.85 pg/mL, respectively). Pinealectomy disturbed the MT rhythm under different light colors, especially in RL. Additionally, consistent with the alteration of plasma MT levels, we observed increased AANAT mRNA expression and immunoreactive cell numbers of proliferating cell nuclear antigen (PCNA) and c-Fos in the pineal gland or retina in GL than that of BL, whereas 5-HT immunoreactive cell number was significantly decreased in GL. These data suggested that GL enhanced chick pinealocytes and retinal cells to express AANAT mRNA and to secrete MT, which may be depended on promoting c-Fos expression and cell proliferation. © 2011 Wiley-Liss, Inc.</t>
  </si>
  <si>
    <t>AANAT mRNA; Broiler; Melatonin; Monochromatic light; Pinealectomy</t>
  </si>
  <si>
    <t>aralkylamine acetyltransferase; cycline; melatonin; messenger RNA; protein c fos; animal experiment; animal tissue; article; blue light; broiler; circadian rhythm; controlled study; gene expression; hormone release; light; light emitting diode; male; nonhuman; pineal body; pinealectomy; priority journal; red light; retina; white light; Animals; Arylalkylamine N-Acetyltransferase; Blotting, Western; Cell Proliferation; Chickens; Circadian Rhythm; Immunoenzyme Techniques; Light; Male; Melatonin; Pineal Gland; Proliferating Cell Nuclear Antigen; Proto-Oncogene Proteins c-fos; Retina; Reverse Transcriptase Polymerase Chain Reaction; RNA, Messenger; Serotonin; Aves</t>
  </si>
  <si>
    <t>aralkylamine acetyltransferase, 92941-56-5; melatonin, 73-31-4; Arylalkylamine N-Acetyltransferase, 2.3.1.87; Melatonin, 73-31-4; Proliferating Cell Nuclear Antigen; Proto-Oncogene Proteins c-fos; RNA, Messenger; Serotonin, 50-67-9</t>
  </si>
  <si>
    <t>Chen, Y.; Laboratory of Anatomy of Domestic Animal, College of Animal Medicine, China Agricultural University, Beijing 100193, China; email: yxchen@cau.edu.cn</t>
  </si>
  <si>
    <t>Anat. Rec.</t>
  </si>
  <si>
    <t>2-s2.0-79959189176</t>
  </si>
  <si>
    <t>Blank J.L., Freeman D.A.</t>
  </si>
  <si>
    <t>7103328660;7402382743;</t>
  </si>
  <si>
    <t>Differential reproductive response to short photoperiod in deer mice: role of melatonin</t>
  </si>
  <si>
    <t>10.1007/BF00197662</t>
  </si>
  <si>
    <t>https://www.scopus.com/inward/record.uri?eid=2-s2.0-0026231397&amp;doi=10.1007%2fBF00197662&amp;partnerID=40&amp;md5=16351de926d406551e8bb9e1ef8eb0e4</t>
  </si>
  <si>
    <t>Department of Biological Sciences, Kent State University, Kent, 44242, Ohio, United States</t>
  </si>
  <si>
    <t>Blank, J.L., Department of Biological Sciences, Kent State University, Kent, 44242, Ohio, United States; Freeman, D.A., Department of Biological Sciences, Kent State University, Kent, 44242, Ohio, United States</t>
  </si>
  <si>
    <t>Inhibitory photoperiod differentially effects reproduction in deer mice (Peromyscus maniculatus nebrascensis). Pituitary-testicular function is arrested in about one-third of short-day exposed males (reproductively responsive mice), while an equal number remain fertile (reproductively nonresponsive mice). Both phenotypes are found in natural populations and their disparate reproductive responses have a genetic basis. To assess whether this difference is attributable to a prepineal/pineal or post-pineal mechanism, we compared spermatogenic responses of known and unknown phenotype to exogenous melatonin. Melatonin significantly reduced mean sperm number in long-day housed mice of unknown phenotype. But, individual responses ranged from azoospermia to normal spermatogenesis, and this range was not significantly different from that previously recorded for short-day exposed mice. Reproductively nonresponsive males were unaffected by melatonin administration when housed under long or short daylength. In contrast, melatonin significantly suppressed sperm production in reproductively responsive males housed under long photoperiod, but had no additional suppressive effect in short-day housed mice with regressed testes. These data demonstrate that melatonin is only effective in eliciting testicular regression in reproductively responsive males. Taken together, these results suggest that differential testicular response to photoperiod are caused by a post-pineal mechanism. © 1991 Springer-Verlag.</t>
  </si>
  <si>
    <t>Deer mice; Melatonin; Photoperiod; Spermatogenesis; Testis</t>
  </si>
  <si>
    <t>melatonin; animal; article; Cricetidae; drug effect; light; male; periodicity; physiology; reproduction; spermatogenesis; testis; Animal; Light; Male; Melatonin; Periodicity; Peromyscus; Reproduction; Spermatogenesis; Support, U.S. Gov't, P.H.S.; Testis</t>
  </si>
  <si>
    <t>Blank, J.L.; Department of Biological Sciences, Kent State University, Kent, 44242, Ohio, United States</t>
  </si>
  <si>
    <t>J Comp Physiol A</t>
  </si>
  <si>
    <t>2-s2.0-0026231397</t>
  </si>
  <si>
    <t>Bellia L., Pedace A., Barbato G.</t>
  </si>
  <si>
    <t>6603930499;55797459100;7006644349;</t>
  </si>
  <si>
    <t>Lighting in educational environments: An example of a complete analysis of the effects of daylight and electric light on occupants</t>
  </si>
  <si>
    <t>Building and Environment</t>
  </si>
  <si>
    <t>10.1016/j.buildenv.2013.04.005</t>
  </si>
  <si>
    <t>https://www.scopus.com/inward/record.uri?eid=2-s2.0-84880350191&amp;doi=10.1016%2fj.buildenv.2013.04.005&amp;partnerID=40&amp;md5=34d6f2a569be0d94eb21fab40cf76808</t>
  </si>
  <si>
    <t>Department of Industrial Engineering, University of Naples Federico II, Piazzale Tecchio 80, 80125 Naples, Italy; Faculty of Psychology, Second University of Naples, Italy</t>
  </si>
  <si>
    <t>Bellia, L., Department of Industrial Engineering, University of Naples Federico II, Piazzale Tecchio 80, 80125 Naples, Italy; Pedace, A., Department of Industrial Engineering, University of Naples Federico II, Piazzale Tecchio 80, 80125 Naples, Italy; Barbato, G., Faculty of Psychology, Second University of Naples, Italy</t>
  </si>
  <si>
    <t>Light induces not only visual responses but also non-visual effects, indeed it affects performance, mood, attention and influences the synchronization of the biological clock. Duration, timing, intensity and the spectral power distribution of the light that reaches the eyes can have influence on human circadian rhythm and consequently on health. Given the important impact of the non-visual responses on people wellbeing, developing a model that allows lighting designers to predict them is a fundamental goal.In this paper a case study is reported: a series of measurements were carried out in a University classroom in order to study daylight and electric light characteristics and also their impact on the human circadian system by calculating melatonin suppression. The results obtained show that not only the intensity but also the SPD of the light received by the eyes plays a significant role on circadian response and the spectral characteristics of internal and external surfaces influence the SPD and therefore the CCT of the light that hits the eyes. Although the working behavior of the human circadian system is not completely understood, the results obtained give the designers new points of view to better evaluate lighting quality and its implications in indoor environments. © 2013 Elsevier Ltd.</t>
  </si>
  <si>
    <t>Circadian effects; Correlated Colour Temperature; Daylight; Educational environments; Spectral Power Distribution</t>
  </si>
  <si>
    <t>Circadian effects; Circadian rhythms; Educational environment; Human circadian system; Indoor environment; Spectral characteristics; Spectral power distribution; University classrooms; Behavioral research; Daylighting; Electric lighting; Quality control; building; circadian rhythm; electricity generation; light; modeling; temperature</t>
  </si>
  <si>
    <t>Bellia, L.; Department of Industrial Engineering, University of Naples Federico II, Piazzale Tecchio 80, 80125 Naples, Italy; email: laura.bellia@unina.it</t>
  </si>
  <si>
    <t>BUEND</t>
  </si>
  <si>
    <t>Build. Environ.</t>
  </si>
  <si>
    <t>2-s2.0-84880350191</t>
  </si>
  <si>
    <t>van de Kraats J., van Norren D.</t>
  </si>
  <si>
    <t>6601953535;7005185957;</t>
  </si>
  <si>
    <t>Sharp cutoff filters in intraocular lenses optimize the balance between light reception and light protection</t>
  </si>
  <si>
    <t>Journal of Cataract and Refractive Surgery</t>
  </si>
  <si>
    <t>10.1016/j.jcrs.2007.02.020</t>
  </si>
  <si>
    <t>https://www.scopus.com/inward/record.uri?eid=2-s2.0-34247402597&amp;doi=10.1016%2fj.jcrs.2007.02.020&amp;partnerID=40&amp;md5=fbd322bf3226ad615a1a45f20e68b9d7</t>
  </si>
  <si>
    <t>Department of Ophthalmology, University Medical Center, Utrecht, Netherlands</t>
  </si>
  <si>
    <t>van de Kraats, J., Department of Ophthalmology, University Medical Center, Utrecht, Netherlands; van Norren, D., Department of Ophthalmology, University Medical Center, Utrecht, Netherlands</t>
  </si>
  <si>
    <t>Purpose: To facilitate the selection of the spectral filter in intraocular lenses (IOLs). Setting: Department of Ophthalmology, University Medical Center Utrecht, Utrecht, The Netherlands. Methods: The spectral transmission of commercially available IOLs was measured, and information from manufacturer data sheets and the literature was gathered. Illumination with sunlight filtered by the natural eye media (aged 20 and 70 years) and artificial eye media resulted in calculated values for the blue-light damage and the signals from the sensory systems (rods, cones, melatonin suppression, and melanopsin). Results were presented as log differences with respect to the 20-year-old human lens. A single rating value for each lens was calculated to facilitate the selection. Results: The 70-year-old lens showed a reduction in blue-light damage of 0.45 log units compared to the 20-year-old lens, although a similar reduction occurred in the signal from the short-wave-sensitive cones. Intraocular lenses showed a range of nearly 1 log unit in blue-light damage protection. A change in dioptric power in blue-filtering IOLs, with a corresponding change in thickness, strongly influenced behavior. Dioptric power was less of a factor in IOLs with sharp cutoff filters. Conclusions: Blue-filtering IOLs sometimes showed density spectra very different from those of the natural lens; however, their filtering generally caused only mild sensory losses. Nearly none of the IOLs offered an optimum tradeoff between protection and signal reduction. Sharp cutoff filtering near 445 nm provided better performance, removing limitations in optical design. © 2007 ASCRS and ESCRS.</t>
  </si>
  <si>
    <t>melanopsin; melatonin; adult; aged; analytic method; article; comparative study; controlled study; culture medium; eye protection; filter; human; human tissue; illumination; lens implant; light absorption; light damage; priority journal; retina cone; retina rod; sensory system; spectroscopy; sunlight; Adult; Aged; Filtration; Humans; Lens, Crystalline; Lenses, Intraocular; Light; Radiation Protection; Scattering, Radiation; Spectrum Analysis</t>
  </si>
  <si>
    <t>melanopsin, 403476-86-8; melatonin, 73-31-4</t>
  </si>
  <si>
    <t>van de Kraats, J.; Department of Ophthalmology, University Medical Center, Utrecht, Netherlands; email: jkraats@umcutrecht.nl</t>
  </si>
  <si>
    <t>JCSUE</t>
  </si>
  <si>
    <t>J. Cataract Refractive Surg.</t>
  </si>
  <si>
    <t>2-s2.0-34247402597</t>
  </si>
  <si>
    <t>Jou J.-H., Chen S.-H., Shen S.-M., Jou Y.-C., Lin C.-H., Peng S.-H., Hsia S.-P., Wang C.-W., Chen C.-C., Wang C.-C.</t>
  </si>
  <si>
    <t>35083609400;55161887600;27868169000;37097330600;36602940600;36173216400;54398559600;7501627398;56263154100;55766597700;</t>
  </si>
  <si>
    <t>High efficiency low color-temperature organic light-emitting diodes with a blend interlayer</t>
  </si>
  <si>
    <t>Journal of Materials Chemistry</t>
  </si>
  <si>
    <t>10.1039/c1jm12339d</t>
  </si>
  <si>
    <t>https://www.scopus.com/inward/record.uri?eid=2-s2.0-80455163286&amp;doi=10.1039%2fc1jm12339d&amp;partnerID=40&amp;md5=0583c150f21c45570b3c9e2219e4afd6</t>
  </si>
  <si>
    <t>Department of Materials Science and Engineering, National Tsing Hua University, Hsinchu 30013, Taiwan; Graduate Institute of Opto-Mechatronics, National Chung Cheng University, Chia-Yi 62102, Taiwan; Mechanical and Systems Research Laboratories, Industrial Technology Research Institute, Hsinchu 31040, Taiwan</t>
  </si>
  <si>
    <t>Jou, J.-H., Department of Materials Science and Engineering, National Tsing Hua University, Hsinchu 30013, Taiwan; Chen, S.-H., Department of Materials Science and Engineering, National Tsing Hua University, Hsinchu 30013, Taiwan, Mechanical and Systems Research Laboratories, Industrial Technology Research Institute, Hsinchu 31040, Taiwan; Shen, S.-M., Department of Materials Science and Engineering, National Tsing Hua University, Hsinchu 30013, Taiwan; Jou, Y.-C., Department of Materials Science and Engineering, National Tsing Hua University, Hsinchu 30013, Taiwan; Lin, C.-H., Department of Materials Science and Engineering, National Tsing Hua University, Hsinchu 30013, Taiwan; Peng, S.-H., Department of Materials Science and Engineering, National Tsing Hua University, Hsinchu 30013, Taiwan; Hsia, S.-P., Department of Materials Science and Engineering, National Tsing Hua University, Hsinchu 30013, Taiwan; Wang, C.-W., Graduate Institute of Opto-Mechatronics, National Chung Cheng University, Chia-Yi 62102, Taiwan; Chen, C.-C., Mechanical and Systems Research Laboratories, Industrial Technology Research Institute, Hsinchu 31040, Taiwan; Wang, C.-C., Mechanical and Systems Research Laboratories, Industrial Technology Research Institute, Hsinchu 31040, Taiwan</t>
  </si>
  <si>
    <t>Low color temperature (CT) lighting sources are crucial for their low suppression of melatonin secretion, and high power efficiency is essential for energy-saving. This study demonstrates the incorporation of a blend interlayer between emissive layers to improve the device performance of low CT organic light emitting diodes. The resulting devices exhibit a CT much lower than that of incandescent bulbs, which is ∼2500 K with a ∼15 lm W-1 efficiency, and even as low as that of candles, which is ∼2000 K with ∼0.1 lm W-1. The best device fabricated shows an external quantum efficiency of 22.7% and 36 lm W-1 (54 cd A-1) with 1880 K at 100 cd m-2, or 20.8% and 29 lm W-1 (50 cd A -1) with 1940 K at 1000 cd m-2. The high efficiency of the proposed device may be attributed to its interlayer, which helps effectively distribute the entering carriers into the available recombination zones. © 2011 The Royal Society of Chemistry.</t>
  </si>
  <si>
    <t>Color temperatures; Device performance; Emissive layers; External quantum efficiency; High efficiency; High-power; Incandescent bulbs; Recombination zones; Light emission; Organic light emitting diodes (OLED)</t>
  </si>
  <si>
    <t>Jou, J.-H.; Department of Materials Science and Engineering, National Tsing Hua University, Hsinchu 30013, Taiwan; email: jjou@mx.nthu.edu.tw</t>
  </si>
  <si>
    <t>JMACE</t>
  </si>
  <si>
    <t>J. Mater. Chem.</t>
  </si>
  <si>
    <t>2-s2.0-80455163286</t>
  </si>
  <si>
    <t>Zatz M., Heath J.R., III</t>
  </si>
  <si>
    <t>7102320500;36640951200;</t>
  </si>
  <si>
    <t>Calcium and Photoentrainment in Chick Pineal Cells Revisited: Effects of Caffeine, Thapsigargin, EGTA, and Light on the Melatonin Rhythm</t>
  </si>
  <si>
    <t>10.1046/j.1471-4159.1995.65031332.x</t>
  </si>
  <si>
    <t>https://www.scopus.com/inward/record.uri?eid=2-s2.0-0029097766&amp;doi=10.1046%2fj.1471-4159.1995.65031332.x&amp;partnerID=40&amp;md5=dd845194ca197b314d6ad48d573b50ca</t>
  </si>
  <si>
    <t>Zatz, M., Section on Biochemical Pharmacology, Laboratory of Cell Biology, National Institute of Mental Health, Bethesda, Maryland, United States; Heath, J.R., III, Section on Biochemical Pharmacology, Laboratory of Cell Biology, National Institute of Mental Health, Bethesda, Maryland, United States</t>
  </si>
  <si>
    <t>Abstract: Chick pineal cells in dispersed cell culture display a persistent, photosensitive, circadian rhythm of melatonin production and release. Light pulses have at least two distinguishable effects on these cells, i.e., acute suppression of melatonin output and phase shifts (entrainment) of the underlying circadian pacemaker. Previous results linked calcium influx through voltage‐sensitive calcium channels in the plasma membrane to acute regulation of melatonin synthesis but denied a role for such influx in entrainment. Those experiments did not, however, address the role of intracellular calcium metabolism. Here we describe the effects of pulses of caffeine, thapsigargin, and EGTA on the melatonin rhythm, and their interactions with the effects of light pulses. Caffeine had two distinguishable effects on these cells, acute enhancement of melatonin output (attributable to phosphodiesterase inhibition) and phase shifts of the circadian pacemaker with a light‐like pattern (attributable to effects on intracellular calcium). Phase shifts induced by light and caffeine were not additive. Thapsigargin (which specifically blocks the pump that replenishes intracellular calcium stores, thereby increasing cytoplasmic calcium and depleting intracellular stores) had no phase‐shifting effects by itself but reduced the size of the phase advances induced by caffeine or light. Low calcium solution acutely suppressed melatonin output without inducing phase shifts or affecting those induced by caffeine or light. However, addition of EGTA (which specifically chelates calcium, thereby lowering cytoplasmic calcium and depleting intracellular stores) did reduce the size of phase advances induced by caffeine or light, in normal medium or in low calcium solution, without inducing a phase shift by itself at that phase. Taken together, these results point toward a role for intracellular calcium fluxes in entrainment of the circadian pacemaker. Copyright © 1995, Wiley Blackwell. All rights reserved</t>
  </si>
  <si>
    <t>Calcium; Circadian rhythms; Pineal cells</t>
  </si>
  <si>
    <t>caffeine; calcium ion; egtazic acid; melatonin; phosphodiesterase; thapsigargin; animal cell; article; calcium cell level; calcium transport; chicken; circadian rhythm; enzyme inhibition; hormone release; light; nonhuman; pineal body; priority journal; Animal; Caffeine; Calcium; Cells, Cultured; Chickens; Circadian Rhythm; Egtazic Acid; Light; Melatonin; Pineal Gland; Terpenes; Thapsigargin</t>
  </si>
  <si>
    <t>caffeine, 30388-07-9, 58-08-2; calcium ion, 14127-61-8; egtazic acid, 67-42-5; melatonin, 73-31-4; thapsigargin, 67526-95-8; Caffeine, 58-08-2; Calcium, 7440-70-2; Egtazic Acid, 67-42-5; Melatonin, 73-31-4; Terpenes; Thapsigargin, 67526-95-8</t>
  </si>
  <si>
    <t>Zatz, M.; Section on Biochemical Pharmacology, Laboratory of Cell Biology, NIMH, Bldg. 36, Rm. 2A-17, 36 Convent Drive, Bethesda, Maryland, 20892-4068, United States</t>
  </si>
  <si>
    <t>2-s2.0-0029097766</t>
  </si>
  <si>
    <t>Bhattacharya S., Chattoraj A., Maitra S.K.</t>
  </si>
  <si>
    <t>8590311300;6603347329;26643485200;</t>
  </si>
  <si>
    <t>Melatonin in the regulation of annual testicular events in carp Catla catla: Evidence from the studies on the effects of exogenous melatonin, continuous light, and continuous darkness</t>
  </si>
  <si>
    <t>10.1080/07420520701534665</t>
  </si>
  <si>
    <t>https://www.scopus.com/inward/record.uri?eid=2-s2.0-34547901717&amp;doi=10.1080%2f07420520701534665&amp;partnerID=40&amp;md5=eaef1016d10bba641e757604d3c2f7e9</t>
  </si>
  <si>
    <t>Department of Zoology, Visva-Bharati University, Santiniketan, India; Department of Zoology, Visva-Bharati University, Santiniketan 731 235, India</t>
  </si>
  <si>
    <t>Bhattacharya, S., Department of Zoology, Visva-Bharati University, Santiniketan, India; Chattoraj, A., Department of Zoology, Visva-Bharati University, Santiniketan, India; Maitra, S.K., Department of Zoology, Visva-Bharati University, Santiniketan, India, Department of Zoology, Visva-Bharati University, Santiniketan 731 235, India</t>
  </si>
  <si>
    <t>The physiological significance of melatonin in the regulation of annual testicular events in a major carp Catla catla was evaluated through studies on the effects of graded dose (25, 50, or 100 μg/100 g body wt.) of melatonin exogenously administered for different durations (1, 15, or 30 days) and manipulation of the endogenous melatonin system by exposing the fish to constant darkness (DD) or constant light (LL) for 30 days. An identical experimental schedule was followed during the preparatory (February-March), pre-spawning (April-May), spawning (July-August), and post-spawning (September-October) phases of the annual cycle. Irrespective of the reproductive status of the carp, LL suppressed while DD increased the mid-day and mid-night values of melatonin compared to respective controls. Influences of exogenous melatonin varied in relation to the dose and duration of treatment and the reproductive status of the carp. However, testicular response to exogenous melatonin (at 100 μg, for 30 days) and DD in each reproductive phase was almost identical. Notably, precocious testicular maturation occurred in both DD and melatonin-injected fish during the preparatory phase and in LL carps during the pre-spawning phase. In contrast, testicular functions in both the melatonin-treated and DD fish were inhibited during the pre-spawning and spawning phases, while the testes did not respond to any treatment during the post-spawning phase. In conclusion, this study provided the first experimental evidence that melatonin plays a significant role in the regulation of annual testicular events in a sub-tropical surface-dwelling carp Catla catla, but the influence of this pineal hormone on the seasonal activity of testis varies in relation to the reproductive status of the concerned fish. Copyright © Informa Healthcare USA, Inc.</t>
  </si>
  <si>
    <t>Carp; Constant darkness; Constant light; Melatonin; Testis</t>
  </si>
  <si>
    <t>melatonin; animal experiment; article; blood sampling; carp; circannual rhythm; controlled study; dark adaptation; light exposure; nonhuman; photoperiodicity; radioimmunoassay; spawning; steroidogenesis; testis development; testis function; 17-Hydroxysteroid Dehydrogenases; 3-Hydroxysteroid Dehydrogenases; Animals; Carps; Darkness; Dose-Response Relationship, Drug; Light; Male; Melatonin; Models, Biological; Radioimmunoassay; Seasons; Testis; Testosterone; Catla catla; Cyprinidae</t>
  </si>
  <si>
    <t>melatonin, 73-31-4; 17-Hydroxysteroid Dehydrogenases, EC 1.1.-; 3-Hydroxysteroid Dehydrogenases, EC 1.1.-; Melatonin, 73-31-4; Testosterone, 58-22-0</t>
  </si>
  <si>
    <t>Department of Biotechnology, Government of West Bengal: BT/PR2842/ AAQ/03/131/2001
Central Mechanical Engineering Research Institute, Council of Scientific and Industrial Research: 37(1220)/05/EMR-II</t>
  </si>
  <si>
    <t>Financial support by the Department of Biotechnology (BT/PR2842/ AAQ/03/131/2001), Govt. of India, and Council of Scientific and Industrial Research, No. 37(1220)/05/EMR-II) to the third author is thankfully acknowledged. The authors are grateful to Dr. T. G. Shrivastav and Dr. Anupam Basu, Department of Reproductive Biomedicine, National Institute of Health and Family Welfare, New Delhi, for their sincere help in the radioimmunoassay of testosterone.</t>
  </si>
  <si>
    <t>Maitra, S.K.; Department of Zoology, Visva-Bharati University, Santiniketan 731 235, India; email: dgp_skmaitra@yahoo.co.in</t>
  </si>
  <si>
    <t>2-s2.0-34547901717</t>
  </si>
  <si>
    <t>Kim C.H., Kim K.H., Yoo Y.-M.</t>
  </si>
  <si>
    <t>36004204100;7004292287;7201927381;</t>
  </si>
  <si>
    <t>Melatonin protects against apoptotic and autophagic cell death in C2C12 murine myoblast cells</t>
  </si>
  <si>
    <t>10.1111/j.1600-079X.2010.00833.x</t>
  </si>
  <si>
    <t>https://www.scopus.com/inward/record.uri?eid=2-s2.0-79952556698&amp;doi=10.1111%2fj.1600-079X.2010.00833.x&amp;partnerID=40&amp;md5=508a53f9ff79a19f8f5190deb6a415b9</t>
  </si>
  <si>
    <t>Department of Biomedical Engineering, College of Health Science, Yonsei University, Wonju, Gangwon-do 220-710, South Korea</t>
  </si>
  <si>
    <t>Kim, C.H., Department of Biomedical Engineering, College of Health Science, Yonsei University, Wonju, Gangwon-do 220-710, South Korea; Kim, K.H., Department of Biomedical Engineering, College of Health Science, Yonsei University, Wonju, Gangwon-do 220-710, South Korea; Yoo, Y.-M., Department of Biomedical Engineering, College of Health Science, Yonsei University, Wonju, Gangwon-do 220-710, South Korea</t>
  </si>
  <si>
    <t>In this study, we investigated whether or not melatonin inhibits apoptotic and autophagic cell death in C2C12 murine myoblast cells. Treatment of cells with S-nitroso-N-acetylpenicillamine (SNAP), an NO donor, was shown to induce cell death, and treatment with melatonin (100 μm) significantly attenuated the occurrence of NO-induced cell death. Decreased p-Akt expression in response to NO was also arrested by melatonin. Under these conditions, p-Bad (Ser 136) expression increased with melatonin treatment prior to NO treatment. Treatment with Akt inhibitors (LY 294002, wortmannin) plus melatonin reduced p-Akt expression. Compared with NO treatment, Bcl-2 expression increased with melatonin treatment, while Bax expression was inhibited by melatonin treatment. Expression of catalase and Mn-superoxide dismutase (SOD) was elevated with melatonin treatment, whereas Cu/Zn-SOD expression decreased with melatonin, lower than NO treatment, respectively. Next, we investigated the question of whether or not melatonin may restrain autophagic cell death in C2C12 cells. Nutrient starvation induced a rise in expression of the microtubule-associated protein 1 light chain 3 (LC3)-II; however, melatonin treatment suppressed LC3-II expression by nutrient deprivation. Expression of Bcl-2, Bax, catalase, and Cu/Zn-SODs coincided with results of apoptotic cell death. Together, these results suggest that melatonin protects against apoptotic and autophagic cell death through the common pathway resulted in the increment of Bcl-2 expression and the reduction of Bax expression in C2C12 murine myoblast cells. © 2010 The Authors. Journal of Pineal Research © 2010 John Wiley &amp; Sons A/S.</t>
  </si>
  <si>
    <t>Akt; Apoptosis; Autophagy; Bax; Bcl-2; C2C12 cells; Melatonin</t>
  </si>
  <si>
    <t>2 morpholino 8 phenylchromone; catalase; copper zinc superoxide dismutase; melatonin; n acetyl s nitrosopenicillamine; nitric oxide; protein Bax; protein bcl 2; wortmannin; animal cell; apoptosis; article; autophagy; cell death; cell viability; controlled study; dermatomyositis; enzyme activity; mouse; muscle disease; myoblast; nonhuman; polyacrylamide gel electrophoresis; polymyositis; protein expression; Western blotting; Androstadienes; Animals; Apoptosis; Autophagy; Blotting, Western; Cell Line; Cell Survival; Chromones; Melatonin; Mice; Morpholines; Myoblasts; Proto-Oncogene Proteins c-akt; S-Nitroso-N-Acetylpenicillamine; Superoxide Dismutase</t>
  </si>
  <si>
    <t>2 morpholino 8 phenylchromone, 154447-36-6; catalase, 9001-05-2; melatonin, 73-31-4; n acetyl s nitrosopenicillamine, 79032-48-7; nitric oxide, 10102-43-9; protein bcl 2, 219306-68-0; wortmannin, 19545-26-7; 2-(4-morpholinyl)-8-phenyl-4H-1-benzopyran-4-one, 154447-36-6; Androstadienes; Chromones; Melatonin, 73-31-4; Morpholines; Proto-Oncogene Proteins c-akt, 2.7.11.1; S-Nitroso-N-Acetylpenicillamine, 79032-48-7; Superoxide Dismutase, 1.15.1.1; wortmannin, 19545-26-7</t>
  </si>
  <si>
    <t>Yoo, Y.-M.; Department of Biomedical Engineering, College of Health Science, Yonsei University, Wonju, Gangwon-do 220-710, South Korea; email: yyeongm@hanmail.net</t>
  </si>
  <si>
    <t>2-s2.0-79952556698</t>
  </si>
  <si>
    <t>Vilches N., Spichiger C., Mendez N., Abarzua-Catalan L., Galdames H.A., Hazlerigg D.G., Richter H.G., Torres-Farfan C.</t>
  </si>
  <si>
    <t>46961429800;8557546900;23478337400;23977660900;55337361400;6701834786;7401793305;6507977747;</t>
  </si>
  <si>
    <t>Gestational chronodisruption impairs hippocampal expression of NMDA receptor subunits Grin1b/Grin3a and spatial memory in the adult offspring</t>
  </si>
  <si>
    <t xml:space="preserve"> e91313</t>
  </si>
  <si>
    <t>10.1371/journal.pone.0091313</t>
  </si>
  <si>
    <t>https://www.scopus.com/inward/record.uri?eid=2-s2.0-84899746414&amp;doi=10.1371%2fjournal.pone.0091313&amp;partnerID=40&amp;md5=a78c4920876c07befd00ba0ffeab8398</t>
  </si>
  <si>
    <t>Laboratorio de Cronobiologia del Desarrollo, Instituto de Anatomia, Histologia Y Patologia, Universidad Austral de Chile, Valdivia, Chile; Institute of Biological and Environmental Sciences, Zoology Building, University of Aberdeen, Tillydrone Avenue, Aberdeen, United Kingdom</t>
  </si>
  <si>
    <t>Vilches, N., Laboratorio de Cronobiologia del Desarrollo, Instituto de Anatomia, Histologia Y Patologia, Universidad Austral de Chile, Valdivia, Chile; Spichiger, C., Laboratorio de Cronobiologia del Desarrollo, Instituto de Anatomia, Histologia Y Patologia, Universidad Austral de Chile, Valdivia, Chile; Mendez, N., Laboratorio de Cronobiologia del Desarrollo, Instituto de Anatomia, Histologia Y Patologia, Universidad Austral de Chile, Valdivia, Chile; Abarzua-Catalan, L., Laboratorio de Cronobiologia del Desarrollo, Instituto de Anatomia, Histologia Y Patologia, Universidad Austral de Chile, Valdivia, Chile; Galdames, H.A., Laboratorio de Cronobiologia del Desarrollo, Instituto de Anatomia, Histologia Y Patologia, Universidad Austral de Chile, Valdivia, Chile; Hazlerigg, D.G., Institute of Biological and Environmental Sciences, Zoology Building, University of Aberdeen, Tillydrone Avenue, Aberdeen, United Kingdom; Richter, H.G., Laboratorio de Cronobiologia del Desarrollo, Instituto de Anatomia, Histologia Y Patologia, Universidad Austral de Chile, Valdivia, Chile; Torres-Farfan, C., Laboratorio de Cronobiologia del Desarrollo, Instituto de Anatomia, Histologia Y Patologia, Universidad Austral de Chile, Valdivia, Chile</t>
  </si>
  <si>
    <t>Epidemiological and experimental evidence correlates adverse intrauterine conditions with the onset of disease later in life. For a fetus to achieve a successful transition to extrauterine life, a myriad of temporally integrated humoral/biophysical signals must be accurately provided by the mother. We and others have shown the existence of daily rhythms in the fetus, with peripheral clocks being entrained by maternal cues, such as transplacental melatonin signaling. Among developing tissues, the fetal hippocampus is a key structure for learning and memory processing that may be anticipated as a sensitive target of gestational chronodisruption. Here, we used pregnant rats exposed to constant light treated with or without melatonin as a model of gestational chronodisruption, to investigate effects on the putative fetal hippocampus clock, as well as on adult offspring's rhythms, endocrine and spatial memory outcomes. The hippocampus of fetuses gestated under light:dark photoperiod (12:12 LD) displayed daily oscillatory expression of the clock genes Bmal1 and Per2, clock-controlled genes Mtnr1b, Slc2a4, Nr3c1 and NMDA receptor subunits 1B-3A-3B. In contrast, in the hippocampus of fetuses gestated under constant light (LL), these oscillations were suppressed. In the adult LL offspring (reared in LD during postpartum), we observed complete lack of day/night differences in plasma melatonin and decreased day/night differences in plasma corticosterone. In the adult LL offspring, overall hippocampal day/night difference of gene expression was decreased, which was accompanied by a significant deficit of spatial memory. Notably, maternal melatonin replacement to dams subjected to gestational chronodisruption prevented the effects observed in both, LL fetuses and adult LL offspring. Collectively, the present data point to adverse effects of gestational chronodisruption on long-term cognitive function; raising challenging questions about the consequences of shift work during pregnancy. The present study also supports that developmental plasticity in response to photoperiodic cues may be modulated by maternal melatonin. © 2014 Vilches et al.</t>
  </si>
  <si>
    <t>corticosterone; melatonin; n methyl dextro aspartic acid receptor; n methyl dextro aspartic acid receptor 1B; n methyl dextro aspartic acid receptor 3A; n methyl dextro aspartic acid receptor 3B; protein Grin1b; protein Grin3a; unclassified drug; Grin3a protein, rat; melatonin; membrane protein; n methyl dextro aspartic acid receptor; NMDA receptor A1; adult; animal experiment; animal model; animal tissue; article; biological rhythm; BMAL1 gene; chronobiology; controlled study; corticosterone blood level; female; fetus; gene; gene control; gene expression; gestational chronodisruption; hippocampus; hormone blood level; light dark cycle; male; melatonin blood level; memory disorder; Mtnr1b gene; NMDA gene; nonhuman; Nr3c1 gene; PER2 gene; photoperiodicity; progeny; protein defect; protein expression; puerperium; rat; Slc2a4 gene; spatial memory; animal; circadian rhythm; drug effects; environmental exposure; gene expression regulation; genetics; hippocampus; light; metabolism; pathophysiology; pregnancy; prenatal exposure; prevention and control; radiation response; Sprague Dawley rat; Animals; Circadian Clocks; Female; Gene Expression Regulation; Hippocampus; Light; Maternal Exposure; Melatonin; Membrane Glycoproteins; Photoperiod; Pregnancy; Prenatal Exposure Delayed Effects; Rats; Rats, Sprague-Dawley; Receptors, N-Methyl-D-Aspartate; Spatial Memory</t>
  </si>
  <si>
    <t>corticosterone, 50-22-6; melatonin, 73-31-4; Grin3a protein, rat; Melatonin; Membrane Glycoproteins; NMDA receptor A1; Receptors, N-Methyl-D-Aspartate</t>
  </si>
  <si>
    <t>2-s2.0-84899746414</t>
  </si>
  <si>
    <t>Boivin D.B., Boudreau P., Tremblay G.M.</t>
  </si>
  <si>
    <t>7007076832;26321296700;57196801626;</t>
  </si>
  <si>
    <t>Phototherapy and orange-tinted goggles for night-shift adaptation of police officers on patrol</t>
  </si>
  <si>
    <t>10.3109/07420528.2012.675252</t>
  </si>
  <si>
    <t>https://www.scopus.com/inward/record.uri?eid=2-s2.0-84861409857&amp;doi=10.3109%2f07420528.2012.675252&amp;partnerID=40&amp;md5=7be1b3386a3dbb9722bae37f6a756cc6</t>
  </si>
  <si>
    <t>Douglas Mental Health University Institute, Department of Psychiatry, McGill University, 6875 LaSalle Boulevard, Montréal, QC H4H 1R3, Canada; Integrated Program in Neuroscience, McGill University, Montréal, QC H4H 1R3, Canada; Respiratory Epidemiology and Clinical Research Unit, Montreal Chest Institute, McGill University Health Centre, Montréal, QC, Canada</t>
  </si>
  <si>
    <t>Boivin, D.B., Douglas Mental Health University Institute, Department of Psychiatry, McGill University, 6875 LaSalle Boulevard, Montréal, QC H4H 1R3, Canada, Integrated Program in Neuroscience, McGill University, Montréal, QC H4H 1R3, Canada; Boudreau, P., Douglas Mental Health University Institute, Department of Psychiatry, McGill University, 6875 LaSalle Boulevard, Montréal, QC H4H 1R3, Canada, Integrated Program in Neuroscience, McGill University, Montréal, QC H4H 1R3, Canada; Tremblay, G.M., Douglas Mental Health University Institute, Department of Psychiatry, McGill University, 6875 LaSalle Boulevard, Montréal, QC H4H 1R3, Canada, Integrated Program in Neuroscience, McGill University, Montréal, QC H4H 1R3, Canada, Respiratory Epidemiology and Clinical Research Unit, Montreal Chest Institute, McGill University Health Centre, Montréal, QC, Canada</t>
  </si>
  <si>
    <t>The aim of the present combined field and laboratory study was to assess circadian entrainment in two groups of police officers working seven consecutive 88.5-h night shifts as part of a rotating schedule. Eight full-time police officers on patrol (mean age±SD: 29.8±6.5 yrs) were provided an intervention consisting of intermittent exposure to wide-spectrum bright light at night, orange-tinted goggles at sunrise, and maintenance of a regular sleepdarkness episode in the day. Orange-tinted goggles have been shown to block the melatonin-suppressing effect of light significantly more than neutral gray density goggles. Nine control group police officers (mean age±SD: 30.3±4.1 yrs) working the same schedule were enrolled. Police officers were studied before, after (in the laboratory), and during (ambulatory) a series of seven consecutive nights. Urine samples were collected at wake time and bedtime throughout the week of night work and during laboratory visits (1×3h) preceding and following the work week to measure urinary 6-sulfatoxymelatonin (UaMT6s) excretion rate. Subjective alertness was assessed at the start, middle, and end of night shifts. A 10-min psychomotor vigilance task was performed at the start and end of each shift. Both laboratory visits consisted of two 8-h sleep episodes based on the prior schedule. Saliva samples were collected 2×h during waking episodes to assay their melatonin content. Subjective alertness (3×h) and performance (1×2h) were assessed during wake periods in the laboratory. A mixed linear model was used to analyze the progression of UaMt6s excreted during daytime sleep episodes at home, as well as psychomotor performance and subjective alertness during night shifts. Two-way analysis of variance (ANOVA) (factors: laboratory visit and group) were used to compare peak salivary melatonin and UaMT6s excretion rate in the laboratory. In both groups of police officers, the excretion rate of UaMT6s at home was higher during daytime sleep episodes at the end compared to the start of the work week (p&lt;.001). This rate increased significantly more in the intervention than control group (p.032). A significant phase delay of salivary melatonin was observed in both groups at the end of study (p.009), although no significant between-group difference was reached. Reaction speed dropped, and subjective alertness decreased throughout the night shift in both groups (p&lt;.001). Reaction speed decreased throughout the work week in the control group (p≤.021), whereas no difference was observed in the intervention group. Median reaction time was increased as of the 5th and 6th nights compared to the 2nd night in controls (p≤.003), whereas it remained stable in the intervention group. These observations indicate better physiological adaptation in the intervention group compared to the controls. (Author correspondence: diane.boivin@douglas.mcgill.ca) © Informa Healthcare USA, Inc.</t>
  </si>
  <si>
    <t>Circadian reentrainment; Night-shift work; Phase shift; Phototherapy; Psychomotor performance; Salivary melatonin; Urinary 6-sulfatoxymelatonin</t>
  </si>
  <si>
    <t>6 hydroxymelatonin o sulfate; 6-sulfatoxymelatonin; drug derivative; melatonin; adaptation; adult; article; attention; chemistry; circadian rhythm; color; darkness; eye protective device; female; human; light; male; metabolism; phototherapy; physiology; police; psychomotor performance; saliva; sleep; urine; work schedule; Adaptation, Physiological; Adult; Attention; Circadian Rhythm; Color; Darkness; Eye Protective Devices; Female; Humans; Light; Male; Melatonin; Phototherapy; Police; Psychomotor Performance; Saliva; Sleep; Work Schedule Tolerance</t>
  </si>
  <si>
    <t>Institut de Recherche Robert-Sauvé en Santé et en Sécurité du Travail
Canadian Institutes of Health Research
Fonds de Recherche du Québec - Santé</t>
  </si>
  <si>
    <t>This work was supported by grants from the Institut de recherche Robert-Sauvé en santé et en sécurité du travail, the Fonds de recherche en santé du Québec, and the Canadian Institutes for Health Research. The authors are deeply appreciative of the cooperation of the participating night-shift workers and the support of their supervisors. The authors wish to thank the staff and students of the Centre for Study and Treatment of Circadian Rhythms for their contributions to this investigation. The authors also thank Zia Choudhry and Manon Robert for their assistance on the sleep recordings and analyses; Dr. Sylvie Rhéaume, Dr. Alain Solignac, and Abdelmadjid Azzoug, RN, for medical supervision; Fran-cine Duquette for dietary information; and Véronique Pagé for statistical advices. The authors are especially grateful to Dr. France Varin for hormonal assays.</t>
  </si>
  <si>
    <t>Boivin, D.B.; Douglas Mental Health University Institute, Department of Psychiatry, McGill University, 6875 LaSalle Boulevard, Montréal, QC H4H 1R3, Canada; email: diane.boivin@douglas.mcgill.ca</t>
  </si>
  <si>
    <t>2-s2.0-84861409857</t>
  </si>
  <si>
    <t>Turek F.W., Desjardins C., Menaker M.</t>
  </si>
  <si>
    <t>7102799347;7005685984;7005336144;</t>
  </si>
  <si>
    <t>Melatonin-Induced Inhibition of Testicular Function in Adult Golden Hamsters</t>
  </si>
  <si>
    <t>Proceedings of the Society for Experimental Biology and Medicine</t>
  </si>
  <si>
    <t>10.3181/00379727-151-39245</t>
  </si>
  <si>
    <t>https://www.scopus.com/inward/record.uri?eid=2-s2.0-0017294825&amp;doi=10.3181%2f00379727-151-39245&amp;partnerID=40&amp;md5=106cf5fe2cff134dfdc2616c801b5d2e</t>
  </si>
  <si>
    <t>Institute of Reproductive Biology, Department of Zoology, The University of Texas at Austin, Austin, Texas 78712, United States</t>
  </si>
  <si>
    <t>Turek, F.W.; Desjardins, C., Institute of Reproductive Biology, Department of Zoology, The University of Texas at Austin, Austin, Texas 78712, United States; Menaker, M., Institute of Reproductive Biology, Department of Zoology, The University of Texas at Austin, Austin, Texas 78712, United States</t>
  </si>
  <si>
    <t>Melatonin (12-100 μg/day) administered via subcutaneous Silastic implants prevented or suppressed light-induced testicular recrudescence in adult golden hamsters. In addition, melatonin (150 μg/day) induced marked testicular regression in sexually mature hamsters maintained on photostimulatory long days. These results clearly establish that exogenous melatonin can inhibit gonadal function in adult male hamsters. The authors express their appreciation to Donald W. Carroll for expert assistance provided throughout this study. © 1976, SAGE Publications. All rights reserved.</t>
  </si>
  <si>
    <t>melatonin; silastic; germ cell; hamster; seminiferous tubule epithelium; subcutaneous drug administration; testis; theoretical study; Animal; Drug Implants; Hamsters; Male; Organ Weight; Spermatids; Spermatocytes; Spermatogonia; Support, U.S. Gov't, P.H.S.; Testis</t>
  </si>
  <si>
    <t>melatonin, 73-31-4; silastic, 63394-02-5; Drug Implants</t>
  </si>
  <si>
    <t>dow corning; regis, United States; sigma, United States</t>
  </si>
  <si>
    <t>HD-03803
University of Texas at Austin</t>
  </si>
  <si>
    <t>1 Turek Fred W. 2 Desjardins Claude Menaker Michael Institute of Reproductive Biology, Department of Zoology, The University of Texas at Austin, Austin, Texas 78712 1 This investigation was supported by USPHS Program Project Grant No. HD-03803, and Research Training Grant No. HD-00268 from the National Institute of Child Health and Human Development. 2 NIH Postdoctoral Fellow. Present address: Department of Biological Sciences, Northwestern University, Evanston, Illinois 60201. 3 1976 151 3 502 506</t>
  </si>
  <si>
    <t>Turek, F.W.; Department of Biological Sciences, Northwestern University, Evanston Illinois 60201, United States</t>
  </si>
  <si>
    <t>Proc. Soc. Exp. Biol. Med.</t>
  </si>
  <si>
    <t>2-s2.0-0017294825</t>
  </si>
  <si>
    <t>Wu W., Chen Y.-C., Reiter R.J.</t>
  </si>
  <si>
    <t>7407081122;7601437845;7402574751;</t>
  </si>
  <si>
    <t>Day-Night Differences in the Response of the Pineal Gland to Swimming Stress</t>
  </si>
  <si>
    <t>10.3181/00379727-187-42670</t>
  </si>
  <si>
    <t>https://www.scopus.com/inward/record.uri?eid=2-s2.0-0023851596&amp;doi=10.3181%2f00379727-187-42670&amp;partnerID=40&amp;md5=bcb62e5a9539f9960718f96aa899460d</t>
  </si>
  <si>
    <t>Department of Cellular and Structural Biology, The University of Texas Health Science Center at San Antonio, 7703 Floyd Curl Drive, San Antonio, Texas 78284-7762, United States</t>
  </si>
  <si>
    <t>Wu, W., Department of Cellular and Structural Biology, The University of Texas Health Science Center at San Antonio, 7703 Floyd Curl Drive, San Antonio, Texas 78284-7762, United States; Chen, Y.-C., Department of Cellular and Structural Biology, The University of Texas Health Science Center at San Antonio, 7703 Floyd Curl Drive, San Antonio, Texas 78284-7762, United States; Reiter, R.J., Department of Cellular and Structural Biology, The University of Texas Health Science Center at San Antonio, 7703 Floyd Curl Drive, San Antonio, Texas 78284-7762, United States</t>
  </si>
  <si>
    <t>The effect of swimming stress on pineal N-acetyltransferase activity, hydroxyindole-O-methyltransferase (HIOMT) activity, and melatonin content was studied during the day and night in adult male rats. At night, elevated pineal activity was suppressed by light exposure before the animals swam. During the day, swimming for 2 hr did not stimulate NAT activity unless the animals were pretreated with desmethylimipramine (DMI), a norepinephrine uptake blocker. Pineal melatonin content after daytime swimming exhibited a weak rise, unless DMI was injected, in which case melatonin levels showed a highly significant increase. Swimming at night caused a greater (compared to daytime levels) increase in NAT activity in both noninjected and DMI-injected rats. Melatonin levels at night were highly significantly stimulated (compared to daytime values) even without pretreatment of the rats with DMI. The greater response of the rat pineal to swimming stress at night may relate either to an increase in the number of β-adrenergic receptors in the pinealocyte membrane at night or to a reduced capacity of the sympathetic neurons in the pineal to take up excess circulating catecholamines. Pineal HIOMT activity was not influenced by swimming (with or without DMI) either during the day or at night. © 1988, SAGE Publications. All rights reserved.</t>
  </si>
  <si>
    <t>acetylserotonin methyltransferase; acyltransferase; desipramine; animal cell; male; night; nonhuman; pineal body; rat; Acetylserotonin N-Methyltransferase; Animal; Arylamine N-Acetyltransferase; Circadian Rhythm; Conditioning (Psychology); Desipramine; Male; Melatonin; Pineal Gland; Rats; Rats, Inbred Strains; Support, U.S. Gov't, Non-P.H.S.; Swimming</t>
  </si>
  <si>
    <t>acetylserotonin methyltransferase, 9029-77-0; acyltransferase, 9012-30-0, 9054-54-0; desipramine, 50-47-5, 58-28-6; Acetylserotonin N-Methyltransferase, EC 2.1.1.4; Arylamine N-Acetyltransferase, EC 2.3.1.5; Desipramine, 50-47-5; Melatonin, 73-31-4</t>
  </si>
  <si>
    <t>University of Texas Health Science Center at San Antonio
DCB 8410592</t>
  </si>
  <si>
    <t>1 Wu Wutian 2 Chen Yi-Ci 2 Reiter Russel J. 3 Department of Cellular and Structural Biology, The University of Texas Health Science Center at San Antonio, 7703 Floyd Curl Drive, San Antonio, Texas 78284-7762 1 Research supported by NSF DCB 8410592. 2 Visiting scholar from San Yat Sen University of Medical Science, Guangzhou, The People's Republic of China. 3 To whom reprint requests should be addressed. 3 1988 187 3 315 319</t>
  </si>
  <si>
    <t>2-s2.0-0023851596</t>
  </si>
  <si>
    <t>Bennukul K., Numkliang S., Leardkamolkarn V.</t>
  </si>
  <si>
    <t>56175527200;56175441600;6603027132;</t>
  </si>
  <si>
    <t>Melatonin attenuates cisplatin-induced HepG2 cell death via the regulation of mTOR and ERCC1 expressions</t>
  </si>
  <si>
    <t>World Journal of Hepatology</t>
  </si>
  <si>
    <t>10.4254/wjh.v6.i4.230</t>
  </si>
  <si>
    <t>https://www.scopus.com/inward/record.uri?eid=2-s2.0-84901233805&amp;doi=10.4254%2fwjh.v6.i4.230&amp;partnerID=40&amp;md5=06489717125952120349cd867e656bdb</t>
  </si>
  <si>
    <t>Toxicology Graduate Programme, Faculty of Science, Mahidol University, Bangkok 10400, Thailand; Department of Anatomy, Faculty of Science, Mahidol University, Bangkok 10400, Thailand; Center of Excellence on Environmental Health and Toxicology, Mahidol University, Bangkok 10400, Thailand</t>
  </si>
  <si>
    <t>Bennukul, K., Toxicology Graduate Programme, Faculty of Science, Mahidol University, Bangkok 10400, Thailand; Numkliang, S., Toxicology Graduate Programme, Faculty of Science, Mahidol University, Bangkok 10400, Thailand; Leardkamolkarn, V., Department of Anatomy, Faculty of Science, Mahidol University, Bangkok 10400, Thailand, Center of Excellence on Environmental Health and Toxicology, Mahidol University, Bangkok 10400, Thailand</t>
  </si>
  <si>
    <t>AIM: To elucidate the effects of melatonin on cisplatininduced hepatocellular carcinoma (HepG2) cell death and to identify potential cross-talk pathways. METHODS: Hepatocellular carcinoma HepG2 cells were treated with melatonin and/or cisplatin for 24 to 48 h. Cell viability and the 50% cytotoxic concentration (CC50) were calculated by MTT assays. The effects and intracellular events induced by the selected concentrations of melatonin (1 mmol/L) and cisplatin (20 μmol/L) were investigated. Cell death and survival detection were primarily evaluated using a fluorescence microscope to assess 4',6 diamideno-2-phenylindol DNA staining and acridine orange lysosome staining and then further analyzed with immunocytochemistry using an anti-LC3 antibody. The potential molecular responses mediated by melatonin against cisplatin after the combined treatment were investigated by reverse transcription-polymerase chains reaction and Western blot analyses of the genes and proteins associated with cell survival and death. A cell cycle analysis was performed using a flow cytometry assay. RESULTS: Melatonin had a concentration-dependent effect on HepG2 cell viability. At 1 mmol/L, melatonin significantly increased the cell viability percentage and decreased reactive oxygen species production due to cisplatin. Melatonin reduced cisplatin-induced cell death, decreasing phosphorylated p53 apoptotic protein, cleaved caspase 3 and Bax levels but increasing anti-apoptotic Bcl-2 gene and protein expression. When combined with cisplatin, melatonin induced S phase (DNA synthesis) cell cycle arrest and promoted autophagic events in HepG2 cells. Melatonin also had a concentration-dependent effect on Beclin-1 and its autophagic regulator mammalian target of rapamycin (mTOR) as well as the DNA excision repair cross complementary 1 (ERCC1) protein. The expression levels of these proteins were altered in HepG2 cells during cisplatin or melatonin treatment alone. In the combination treatment, melatonin reversed the effects of cisplatin by suppressing the over-expression of mTOR and ERCC 1 and enhancing the expression levels of Beclin-1 and microtubule-associated protein-light chain3-II, leading to intracellular autophagosome progression. CONCLUSION: Melatonin attenuated cisplatin-induced cell death in HepG2 cells via a counter-balance between the roles of apoptotic- and autophagy-related proteins. © 2014 Baishideng Publishing Group Co., Limited. All rights reserved.</t>
  </si>
  <si>
    <t>Autophagy; Cisplatin; Excision repair cross complementary 1; Hepatocellular carcinoma; Mammalian target of rapamycin; Melatonin</t>
  </si>
  <si>
    <t>Leardkamolkarn, V.; Department of Anatomy, Faculty of Science, Mahidol University, Rama VI Road, Bangkok 10400, Thailand; email: vijittra.lea@mahidol.ac.th</t>
  </si>
  <si>
    <t>Baishideng Publishing Group Co., Limited</t>
  </si>
  <si>
    <t>World J. Hepatol.</t>
  </si>
  <si>
    <t>2-s2.0-84901233805</t>
  </si>
  <si>
    <t>Sanchez-Barcelo E.J., Mediavilla M.D., Alonso-Gonzalez C., Rueda N.</t>
  </si>
  <si>
    <t>6603786616;7004896411;9842954300;23390097000;</t>
  </si>
  <si>
    <t>Breast cancer therapy based on melatonin</t>
  </si>
  <si>
    <t>Recent Patents on Endocrine, Metabolic and Immune Drug Discovery</t>
  </si>
  <si>
    <t>https://www.scopus.com/inward/record.uri?eid=2-s2.0-84860474982&amp;partnerID=40&amp;md5=8b00cd09012535ffbe91c4bc079ef047</t>
  </si>
  <si>
    <t>Department of Physiology and Pharmacology, Research Institute Marques de Valdecilla (IFIMAV), University of Cantabria, 39011 Santander, Spain</t>
  </si>
  <si>
    <t>Sanchez-Barcelo, E.J., Department of Physiology and Pharmacology, Research Institute Marques de Valdecilla (IFIMAV), University of Cantabria, 39011 Santander, Spain; Mediavilla, M.D., Department of Physiology and Pharmacology, Research Institute Marques de Valdecilla (IFIMAV), University of Cantabria, 39011 Santander, Spain; Alonso-Gonzalez, C., Department of Physiology and Pharmacology, Research Institute Marques de Valdecilla (IFIMAV), University of Cantabria, 39011 Santander, Spain; Rueda, N., Department of Physiology and Pharmacology, Research Institute Marques de Valdecilla (IFIMAV), University of Cantabria, 39011 Santander, Spain</t>
  </si>
  <si>
    <t>The usefulness of melatonin and melatoninergic drugs in breast cancer therapy is based on its Selective Estrogen Receptor Modulator (SERM) and Selective Estrogen Enzyme Modulator (SEEM) properties. Because of the oncostatic properties of melatonin, its nocturnal suppression by light-at-night (LAN) has been considered a risk-factor for breast cancer. Melatonin's SERM actions include modulation of estrogen-regulated cell proliferation, invasiveness and expression of proteins, growth factors and proto-oncogenes (hTERT, p53, p21, TGβ, E-cadherin, etc.). These actions are observable with physiologic doses of melatonin only in cells expressing ERα, and mediated by MT 1 melatonin receptors. Melatonin acts like a SEEM, inhibiting expression and activity of P450 aromatase, estrogen sulfatase and type 1, 17 β hydroxysteroid dehydrogenase, but stimulating that of estrogen sulfotransferase. This double action mechanism (SERM and SEEM), and the specificity for ERα bestows melatonin with potential advantages for breast cancer treatments, associated with other antiestrogenic drugs, and idea already patented. LAN enhances the growth of rat mammary tumors by decreasing or suppressing melatonin production. Epidemiologic studies have also described increased breast cancer risk in women exposed to LAN. Since the strongest suppression of nocturnal melatonin occurs with wavelength light of the blue spectral region, optical and lightening devices filtering the blue light spectrum have been proposed to avoid the risks of light-induced suppression of nocturnal melatonin. © 2012 Bentham Science Publishers.</t>
  </si>
  <si>
    <t>Antiestrogen; Aromatase; Breast cancer; MCF-7; Melatonin; SEEM; SERM; Xenoestrogens</t>
  </si>
  <si>
    <t>benzofuran derivative; estradiol; estrogen; estrogen receptor alpha; melatonin; melatonin receptor; melatonin receptor agonist; s 23219 1; s 23478 1; selective estrogen receptor modulator; tamoxifen; unclassified drug; antineoplastic activity; article; blue light; breast cancer; breast tumor; cancer risk; carcinogenicity; circadian rhythm; drug effect; drug mechanism; hormone action; hormone release; hormone synthesis; human; illumination; light dark cycle; nonhuman; patent; priority journal; receptor intrinsic activity; risk factor; Antineoplastic Agents, Hormonal; Breast Neoplasms; Estrogen Receptor Modulators; Estrogens; Female; Humans; Melatonin; Selective Estrogen Receptor Modulators</t>
  </si>
  <si>
    <t>estradiol, 50-28-2; melatonin, 73-31-4; tamoxifen, 10540-29-1; Antineoplastic Agents, Hormonal; Estrogen Receptor Modulators; Estrogens; Melatonin, 73-31-4; Selective Estrogen Receptor Modulators</t>
  </si>
  <si>
    <t>s 23219 1; s 23478 1</t>
  </si>
  <si>
    <t>Sanchez-barcelo, E. J.; Department of Physiology and Pharmacology, School of Medicine, University of Cantabria, 39011 Santander, Spain; email: barcelo@unican.es</t>
  </si>
  <si>
    <t>Recent Pat. Endocr. Metab. Immune Drug Discov.</t>
  </si>
  <si>
    <t>2-s2.0-84860474982</t>
  </si>
  <si>
    <t>Kheifets L.I., Matkin C.C.</t>
  </si>
  <si>
    <t>7004845890;6601997435;</t>
  </si>
  <si>
    <t>Industrialization, electromagnetic fields, and breast cancer risk</t>
  </si>
  <si>
    <t>SUPPL. 1</t>
  </si>
  <si>
    <t>https://www.scopus.com/inward/record.uri?eid=2-s2.0-0032955292&amp;partnerID=40&amp;md5=39ed437f3f5c715a6791316e30dfe72c</t>
  </si>
  <si>
    <t>Environment Group, Electric Power Research Institute, Palo Alto, CA, United States; Department of Epidemiology, Stanford University, Stanford, CA, United States; Electric Power Research Institute, 3412 Hillview Avenue, Palo Alto, CA 94303, United States</t>
  </si>
  <si>
    <t>Kheifets, L.I., Environment Group, Electric Power Research Institute, Palo Alto, CA, United States, Electric Power Research Institute, 3412 Hillview Avenue, Palo Alto, CA 94303, United States; Matkin, C.C., Department of Epidemiology, Stanford University, Stanford, CA, United States</t>
  </si>
  <si>
    <t>The disparity between the rates of breast cancer in industrialized and less-industrialized regions has led to many hypotheses, including the theory that exposure to light-at-night and/or electromagnetic fields (EMF) may suppress melatonin and that reduced melatonin may increase the risk of breast cancer. In this comprehensive review we consider strengths and weaknesses of more than 35 residential and occupational epidemiologic studies that investigated the association between EMF and breast cancer. Although most of the epidemiologic data do not provide strong support for an association between EMF and breast cancer, because of the limited statistical power as well as the possibility of misclassification and bias present in much of the existing data, it is not possible to rule out a relationship between EMF and breast cancer. We make several specific recommendations for future studies carefully designed to test the melatonin-breast cancer and EMF-breast cancer hypotheses. Future study designs should have sufficient statistical power to detect small to moderate associations; include comprehensive exposure assessments that estimate residential and occupational exposures, including shift work; focus on a relevant time period; control for known breast cancer risks; and pay careful attention to menopausal and estrogen receptor status.</t>
  </si>
  <si>
    <t>Breast cancer; Electromagnetic fields; Epidemiology; Melatonin</t>
  </si>
  <si>
    <t>estrogen receptor; melatonin; article; breast cancer; cancer risk; electromagnetic field; environmental exposure; human; industrialization; menopause; occupational exposure; priority journal; shift worker; Breast Neoplasms; Dose-Response Relationship, Radiation; Electromagnetic Fields; Female; Humans; Male; Melatonin; Menopause; Occupational Exposure; Risk</t>
  </si>
  <si>
    <t>Kheifets, L.I.; Electric Power Research Institute, 3412 Hillview Avenue, Palo Alto, CA 94303, United States; email: kheifets@epri.com</t>
  </si>
  <si>
    <t>2-s2.0-0032955292</t>
  </si>
  <si>
    <t>60-Hz magnetic field exposure effects on the melatonin rhythm and photoperiod control of reproduction</t>
  </si>
  <si>
    <t>5 33-5</t>
  </si>
  <si>
    <t>E816</t>
  </si>
  <si>
    <t>E821</t>
  </si>
  <si>
    <t>https://www.scopus.com/inward/record.uri?eid=2-s2.0-0029945082&amp;partnerID=40&amp;md5=e37328acd37c7d0d5e5b7febccb0f276</t>
  </si>
  <si>
    <t>School of Medicine, Department of Physiology, Loma Linda University, Loma Linda, CA 92350, United States</t>
  </si>
  <si>
    <t>Yellon, S.M., School of Medicine, Department of Physiology, Loma Linda University, Loma Linda, CA 92350, United States</t>
  </si>
  <si>
    <t>Adult Djungarian hamsters in long (16 h of light) or short (10 h of light) days for 6 wk were acutely exposed to a 1-G 60-Hz magnetic field (MF) for 15 min 2 h before dark. The nighttime rise in melatonin was delayed and duration reduced in MF-exposed hamsters in both photoperiods compared with sham controls. In a second replicate experiment, MF effects on melatonin rhythm duration were repeated in hamsters in short but not long days, and amplitudes at some clock times differed between the same treatment groups in the two studies. To test the hypothesis that daily MF abbreviates melatonin rhythm duration and induces a long-day reproductive response, adults in short days were exposed daily to MF. After 3 wk, pineal and serum melatonin rhythms were the same in MF and sham groups; reproduction remained suppressed. Irrespective of acute MF exposure effects on the melatonin rhythm, daily MF treatment does not alter photoperiodic time measurement or the clock mechanism controlling reproduction. Adaption to environmental MF exposures may be part of a normal physiological mechanism that maintains photoperiodic responsiveness in individuals and a seasonal pattern of reproduction.</t>
  </si>
  <si>
    <t>biological clock; circadian; Djungarian, Siberian, or dwarf hamster; pineal; suprachiasmatic nucleus</t>
  </si>
  <si>
    <t>melatonin; animal experiment; article; biological rhythm; controlled study; environmental exposure; female; hormone determination; magnetic field; male; nonhuman; phodopus; photoperiodicity; priority journal; reproduction; suprachiasmatic nucleus; Animals; Cricetinae; Female; Magnetics; Male; Melatonin; Periodicity; Phodopus; Photoperiod; Reproduction</t>
  </si>
  <si>
    <t>Yellon, S.M.; Department of Physiology, Center for Perinatal Biology, Loma Linda Univ. School of Medicine, Loma Linda, CA 92350, United States</t>
  </si>
  <si>
    <t>AM. J. PHYSIOL. ENDOCRINOL. METAB.</t>
  </si>
  <si>
    <t>2-s2.0-0029945082</t>
  </si>
  <si>
    <t>Rasmussen D.D.</t>
  </si>
  <si>
    <t>7101978564;</t>
  </si>
  <si>
    <t>Diurnal modulation of rat hypothalamic gonadotropin-releasing hormone release by melatonin in vitro</t>
  </si>
  <si>
    <t>10.1007/BF03345819</t>
  </si>
  <si>
    <t>https://www.scopus.com/inward/record.uri?eid=2-s2.0-0027513384&amp;doi=10.1007%2fBF03345819&amp;partnerID=40&amp;md5=d957b3e58af183624b32b99b73647bcc</t>
  </si>
  <si>
    <t>Department of Reproductive Medicine, University of California San Diego, La Jolla, California, 92093-0802, United States</t>
  </si>
  <si>
    <t>Rasmussen, D.D., Department of Reproductive Medicine, University of California San Diego, La Jolla, California, 92093-0802, United States</t>
  </si>
  <si>
    <t>The mechanism(s) by which melatonin (MEL) can regulate gonadotropin secretion remains unresolved. Accordingly, we used acute in vitro incubations of male rat hypothalamic tissues to investigate effects of MEL on hypothalamic gonadotropin-releasing hormone (GnRH) secretion. At 10:00h (3.5 after lights on), addition of 1 nM MEL to the medium inhibited (p=0.028) GnRH release from the median eminence (ME) by 24%, 100 nM MEL had no significant effect on GnRH release, and 10 µM MEL tended to inhibit (p=0.056, 21%) GnRH release. At 15:00 h, none of these MEL dosages significantly altered GnRH release from the ME. When the effect of a lower range of MEL dosages was evaluated, 1 nM MEL again inhibited (24%, p=0.032) GnRH release from the ME at 10:00 h, and a linear dose-response relationship between initially increasing dosages (0, 0.01, 0.1, 1 nM) of MEL treatment and decreasing GnRH release was evident (r=−0.88), although a further 10 fold increase in MEL dosage (10 nM) resulted in a loss of suppression by MEL. Treatment with these dosages of MEL did not significantly alter ME GnRH release at 15:00 h. In contrast to the results with the ME alone, treatment with 0.1 µM MEL increased (p=0.018) GnRH release from the arcuate-median eminence region (ARC-ME) by 60.2% at 10:00 h, whereas treatment with either 0.001 or 10 µM MEL did hot significantly affect GnRH release. Treatment with these dosages of MEL did not significantly alter ARC-ME GnRH release at 15:00 h. These results suggest that there are clearly diurnal mechanisms within the male rat hypothalamus by which MEL can either facilitate or suppress GnRH release. © 1993, Italian Society of Endocrinology (SIE). All rights reserved.</t>
  </si>
  <si>
    <t>diurnal; GnRH; hypothalamus; in vitro; Melatonin</t>
  </si>
  <si>
    <t>gonadorelin; melatonin; animal tissue; article; circadian rhythm; controlled study; hypothalamus; male; nonhuman; photoperiodicity; priority journal; rat; Animal; Arcuate Nucleus; Circadian Rhythm; Dose-Response Relationship, Drug; Gonadorelin; Hypothalamus; Male; Median Eminence; Melatonin; Rats; Rats, Sprague-Dawley; Support, U.S. Gov't, P.H.S.</t>
  </si>
  <si>
    <t>gonadorelin, 33515-09-2, 9034-40-6; melatonin, 73-31-4; Gonadorelin, 33515-09-2; Melatonin, 73-31-4</t>
  </si>
  <si>
    <t>Rasmussen, D.D.; Department of Reproductive Medicine, University of California San Diego, La Jolla, California, 92093-0802, United States</t>
  </si>
  <si>
    <t>2-s2.0-0027513384</t>
  </si>
  <si>
    <t>Tomás-Zapico C., Coto-Montes A., Martínez-Fraga J., Rodríguez-Colunga M.J., Tolivia D.</t>
  </si>
  <si>
    <t>6506521126;6602549202;6505892971;6602887253;7004122678;</t>
  </si>
  <si>
    <t>Effects of continuous light exposure on antioxidant enzymes, porphyric enzymes and cellular damage in the Harderian gland of the Syrian hamster</t>
  </si>
  <si>
    <t>10.1034/j.1600-079X.2003.02951.x</t>
  </si>
  <si>
    <t>https://www.scopus.com/inward/record.uri?eid=2-s2.0-0037250467&amp;doi=10.1034%2fj.1600-079X.2003.02951.x&amp;partnerID=40&amp;md5=e124e3e06f5ab2728c5fc4cc60925054</t>
  </si>
  <si>
    <t>Depto. de Morfol. y Biologia Cel., Facultad de Medicina, Universidad de Oviedo, Oviedo, Spain; Depto. de Morfol. y Biologia Cel., Facultad de Medicina, Universidad de Oviedo, C/ Juliàn Clavería, E-33006 Oviedo, Asturias, Spain</t>
  </si>
  <si>
    <t>Tomás-Zapico, C., Depto. de Morfol. y Biologia Cel., Facultad de Medicina, Universidad de Oviedo, Oviedo, Spain; Coto-Montes, A., Depto. de Morfol. y Biologia Cel., Facultad de Medicina, Universidad de Oviedo, Oviedo, Spain, Depto. de Morfol. y Biologia Cel., Facultad de Medicina, Universidad de Oviedo, C/ Juliàn Clavería, E-33006 Oviedo, Asturias, Spain; Martínez-Fraga, J., Depto. de Morfol. y Biologia Cel., Facultad de Medicina, Universidad de Oviedo, Oviedo, Spain; Rodríguez-Colunga, M.J., Depto. de Morfol. y Biologia Cel., Facultad de Medicina, Universidad de Oviedo, Oviedo, Spain; Tolivia, D., Depto. de Morfol. y Biologia Cel., Facultad de Medicina, Universidad de Oviedo, Oviedo, Spain</t>
  </si>
  <si>
    <t>The Syrian hamster Harderian gland (HG), an organ present in the male two secretory cell types (type-I and type-II cells), is physiologically exposed to high oxidative stress because of high concentrations of porphyrins and their precursor, 5-aminolevulinic acid. Because of its juxtaorbital location, the HG is accessible to light, and subject to phototoxic effects of these substances. After having previously demonstrated circadian rhythms in antioxidant enzymes, porphyric enzymes and oxidative damage of proteins and lipids, as well as influences of melatonin on these parameters, we have now studied the effects of continuous light (LL), which suppresses melatonin secretion by the pineal gland. Measurements were performed in two different circadian phases, in order to detect the presence or absence of day/night differences. In LL, no differences between circadian phases of subjective day and subjective night were demonstrable for 5-aminolevulinate synthase, 5-aminolevulinate dehydratase, porphobilinogen deaminase, or superoxide dismutase; temporal differences in glutathione reductase and catalase were markedly diminished, whereas all these parameters showed marked day/night differences in the rats exposed to a light/dark cycle of 14:10. In LL, oxidative damage to lipids was minimally effected, while protein damage was enhanced. LL also caused a reduction in the percentage of type-II cells. Therefore, cell differentiation in the HG does not seem to be controlled only by the androgen, but, unexpectedly, also by melatonin.</t>
  </si>
  <si>
    <t>Antioxidant enzymes; Continuous light; Harderian gland; Melatonin; Porphyrogenesis</t>
  </si>
  <si>
    <t>5 aminolevulinate synthase; androgen; antioxidant; catalase; glutathione reductase; melatonin; porphobilinogen deaminase; porphobilinogen synthase; porphyrin; superoxide dismutase; animal experiment; animal tissue; article; cell damage; circadian rhythm; controlled study; enzyme synthesis; Harder gland; hormone release; light dark cycle; light exposure; lipid oxidation; male; night; nonhuman; orbit; oxidative stress; phototoxicity; pineal body; protein degradation; secretory cell; Syrian hamster; Animals; Catalase; Circadian Rhythm; Cricetinae; Glutathione Reductase; Harderian Gland; Heme; Light; Male; Porphyrins; Superoxide Dismutase</t>
  </si>
  <si>
    <t>5 aminolevulinate synthase, 9037-14-3; catalase, 9001-05-2; glutathione reductase, 9001-48-3; melatonin, 73-31-4; porphobilinogen deaminase, 9036-47-9, 9074-91-3; porphobilinogen synthase, 9036-37-7; porphyrin, 24869-67-8; superoxide dismutase, 37294-21-6, 9016-01-7, 9054-89-1; Catalase, EC 1.11.1.6; Glutathione Reductase, EC 1.8.1.7; Heme, 14875-96-8; Porphyrins; Superoxide Dismutase, EC 1.15.1.1</t>
  </si>
  <si>
    <t>Coto-Montes, A.; Depto. de Morfol. y Biologia Cel., Facultad de Medicina, Universidad de Oviedo, C/ Juliàn Clavería, E-33006 Oviedo, Asturias, Spain; email: acoto@correo.uniovi.es</t>
  </si>
  <si>
    <t>2-s2.0-0037250467</t>
  </si>
  <si>
    <t>Luboshitzky R., Wagner O., Lavi S., Herer P., Lavie P.</t>
  </si>
  <si>
    <t>7007123866;7102433613;9632725200;7004698462;7102847613;</t>
  </si>
  <si>
    <t>Abnormal melatonin secretion in hypogonadal men: The effect of testosterone treatment</t>
  </si>
  <si>
    <t>10.1046/j.1365-2265.1997.2881089.x</t>
  </si>
  <si>
    <t>https://www.scopus.com/inward/record.uri?eid=2-s2.0-0030869969&amp;doi=10.1046%2fj.1365-2265.1997.2881089.x&amp;partnerID=40&amp;md5=e0af9bfdcd79634ed3ce7039b1e9d20f</t>
  </si>
  <si>
    <t>Endocrine Institute, Haemek Medical Center, Afula, Israel; Sleep Research Centre, Haifa and Faculty of Medicine, Israel Institute of Technology, Haifa, Israel; Endocrine Institute, Haemek Medical Centre, Afula, 18101, Israel</t>
  </si>
  <si>
    <t>Luboshitzky, R., Endocrine Institute, Haemek Medical Center, Afula, Israel, Endocrine Institute, Haemek Medical Centre, Afula, 18101, Israel; Wagner, O., Endocrine Institute, Haemek Medical Center, Afula, Israel; Lavi, S., Endocrine Institute, Haemek Medical Center, Afula, Israel; Herer, P., Sleep Research Centre, Haifa and Faculty of Medicine, Israel Institute of Technology, Haifa, Israel; Lavie, P., Sleep Research Centre, Haifa and Faculty of Medicine, Israel Institute of Technology, Haifa, Israel</t>
  </si>
  <si>
    <t>OBJECTIVE: We have recently demonstrated that GnRH deficient male patients have increased nocturnal melatonin secretion, whereas hypergonadotrophic hypogonadal males have decreased melatonin levels. We were interested in determining whether testosterone (T) treatment (when T levels were well matched with pubertal control values) has an effect on melatonin secretory profiles in these patients. DESIGN: Prospective, controlled. SUBJECTS: Six male patients with idiopathic hypogonadotrophic hypogonadism (IGD), six males with hypergonadotrophic hypogonadism due to Klinefelter's syndrome (KS) and seven controls. Patients were examined before and during the administration of 250 mg testosterone enanthate/month for four months. MEASUREMENTS: Serum samples for melatonin levels were obtained every 15 minutes from 1900 to 0700h in a controlled light-dark environment. The results of FSH, LH, T and oestradiol (E2) (determined at hourly intervals) and melatonin profiles, were compared with the pre-treatment values in each group, and with values obtained in the control group. RESULTS: All 12 patients had low pre-treatment T levels (1.4 ± 0.7 in IGD and 2.8 ± 0.4 in KS vs. 19.8 ± 2.3 nmol/l in controls) and attained normal levels after four months of T treatment (19.5 ± 7 in IGD and 22.7 ± 3.8 nmol/l in KS). Serum LH, FSH and E2 levels (11 ± 4IU/l, 24 ± 10IU/l and 113 ± 12pmol/l, respectively) were still elevated in KS during T treatment as compared with values in controls (2 ± 1 IU/l, 2 ± 1 IU/l and 67 ± 4pmol/l, respectively). In IGD, serum LH (0.12 ± 0.1 IU/l) and FSH (0.16 ± 0.2 IU/l) levels during T treatment were suppressed. Pretreatment melatonin levels in IGD were greater than those in age-matched pubertal controls while in KS, melatonin levels were lower than values in controls. Melatonin levels were equal in all 12 hypogonadal patients and controls when T levels were well matched. Mean (±SD) dark-time melatonin levels decreased from 286 ± 18 to 157 ± 26 pmol/l in IGD and increased from 92 ± 19 to 183 ± 48pmol/l in KS (vs 178 ± 59pmol/l in controls). The integrated melatonin values decreased in IGD (from 184 ± 14 to 102 ± 21 pmol/min. 1x103) and increased in KS (from 64 ± 13 to 123 ± 40, vs. 116 ± 39 pmol/min. I x 163 in controls). No correlations were found between melatonin and LH, FSH or E2 levels. CONCLUSIONS: These data indicate that male patients with GnRH deficiency have increased nocturnal melatonin secretion while in hypergonadotrophic hypogonadal males melatonin secretion is decreased. Testosterone treatment normalized melatonin concentrations in these patients. Taken together, the results suggest that GnRH, gonadotrophins and gonadal steroids modulate pineal melatonin in humans.</t>
  </si>
  <si>
    <t>melatonin; testosterone; article; clinical article; drug effect; hormone substitution; human; hypogonadotropic hypogonadism; male; pineal body; priority journal; testosterone metabolism</t>
  </si>
  <si>
    <t>melatonin, 73-31-4; testosterone, 58-22-0</t>
  </si>
  <si>
    <t>Luboshitzky, R.; Luboshitzky Endocrine Institute, Haemek Medical Centre, Afula 18101, Israel</t>
  </si>
  <si>
    <t>CLENA</t>
  </si>
  <si>
    <t>CLIN. ENDOCRINOL.</t>
  </si>
  <si>
    <t>2-s2.0-0030869969</t>
  </si>
  <si>
    <t>Paul M.A., Miller J.C., Love R.J., Lieberman H., Blazeski S., Arendt J.</t>
  </si>
  <si>
    <t>8422970100;55700330000;16834911900;7101773970;34567507200;7101704924;</t>
  </si>
  <si>
    <t>Timing light treatment for eastward and westward travel preparation</t>
  </si>
  <si>
    <t>10.1080/07420520903044331</t>
  </si>
  <si>
    <t>https://www.scopus.com/inward/record.uri?eid=2-s2.0-68649115068&amp;doi=10.1080%2f07420520903044331&amp;partnerID=40&amp;md5=396197ae5f41d0a2ba8a0e2ab16d74f0</t>
  </si>
  <si>
    <t>Defence Research and Development Canada, Toronto, ON, Canada; Miller Ergonomics, San Antonio, TX, United States; School of Biomedical Engineering, McMaster University, Hamilton, ON, Canada; United States Army Research Institute of Environmental Medicine, Natick, MA, United States; Faculty of Health and Medical Sciences, Centre for Chronobiology, University of Surrey, Guildford, Surrey, United Kingdom; Defence Research and Development Canada, 1133 Sheppard Ave. West, North York, ON M3M 3B9, Canada</t>
  </si>
  <si>
    <t>Paul, M.A., Defence Research and Development Canada, Toronto, ON, Canada, Defence Research and Development Canada, 1133 Sheppard Ave. West, North York, ON M3M 3B9, Canada; Miller, J.C., Miller Ergonomics, San Antonio, TX, United States; Love, R.J., School of Biomedical Engineering, McMaster University, Hamilton, ON, Canada; Lieberman, H., United States Army Research Institute of Environmental Medicine, Natick, MA, United States; Blazeski, S., Defence Research and Development Canada, Toronto, ON, Canada; Arendt, J., Faculty of Health and Medical Sciences, Centre for Chronobiology, University of Surrey, Guildford, Surrey, United Kingdom</t>
  </si>
  <si>
    <t>Jet lag degrades performance and operational readiness of recently deployed military personnel and other travelers. The objective of the studies reported here was to determine, using a narrow bandwidth light tower (500 nm), the optimum timing of light treatment to hasten adaptive circadian phase advance and delay. Three counterbalanced treatment order, repeated measures studies were conducted to compare melatonin suppression and phase shift across multiple light treatment timings. In Experiment 1, 14 normal healthy volunteers (8 men/6 women) aged 34.9±8.2 yrs (mean±SD) underwent light treatment at the following times: A) 06:00 to 07:00 h, B) 05:30 to 07:30 h, and C) 09:00 to 10:00 h (active control). In Experiment 2, 13 normal healthy subjects (7 men/6 women) aged 35.6±6.9 yrs, underwent light treatment at each of the following times: A) 06:00 to 07:00 h, B) 07:00 to 08:00 h, C) 08:00 to 09:00 h, and a no-light control session (D) from 07:00 to 08:00 h. In Experiment 3, 10 normal healthy subjects (6 men/4 women) aged 37.0±7.7 yrs underwent light treatment at the following times: A) 02:00 to 03:00 h, B) 02:30 to 03:30 h, and C) 03:00 to 04:00 h, with a no-light control (D) from 02:30 to 03:30 h. Dim light melatonin onset (DLMO) was established by two methods: when salivary melatonin levels exceeded a 1.0 pg/ml threshold, and when salivary melatonin levels exceeded three times the 0.9 pg/ml sensitivity of the radioimmunoasssy. Using the 1.0 pg/ml DLMO, significant phase advances were found in Experiment 1 for conditions A (p &amp;lt; .028) and B (p &amp;lt; 0.004). Experiment 2 showed significant phase advances in conditions A (p &amp;lt; 0.018) and B (p &amp;lt; 0.003) but not C (p &amp;lt; 0.23), relative to condition D. In Experiment 3, only condition B (p &amp;lt; 0.035) provided a significant phase delay relative to condition D. Similar but generally smaller phase shifts were found with the 2.7 pg/ml DLMO method. This threshold was used to analyze phase shifts against circadian time of the start of light treatment for all three experiments. The best fit curve applied to these data (R2 = 0.94) provided a partial phase-response curve with maximum advance at approximately 9-11 h and maximum delay at approximately 5-6 h following DLMO. These data suggest largest phase advances will result when light treatment is started between 06:00 and 08:00 h, and greatest phase delays will result from light treatment started between 02:00 to 03:00 h in entrained subjects with a regular sleep wake cycle (23:00 to 07:00 h). Copyright © Informa Healthcare USA, Inc.</t>
  </si>
  <si>
    <t>Circadian phase shift; Dim light melatonin onset; Jet lag; Light treatment</t>
  </si>
  <si>
    <t>melatonin; adult; article; chronosequence; circadian rhythm; controlled study; female; human; human experiment; jet lag; light exposure; male; normal human; phototherapy; saliva level; sleep waking cycle; Adult; Biological Clocks; Circadian Rhythm; Female; Humans; Jet Lag Syndrome; Light; Male; Melatonin; Middle Aged; Photoperiod; Phototherapy; Travel; Wakefulness</t>
  </si>
  <si>
    <t>Canadian Armed Forces, CAF</t>
  </si>
  <si>
    <t>The views, opinions, and/or findings in this report are those of the authors and should not be construed as an official Defence Research and Development Canada (DRDC), Department of National Defence (DND) Canada, or U.S. Department of Defense (DoD) position, policy or decisions, unless so designated by other official documentation. Citations of commercial organizations and trade names in this report do not constitute an official DRDC, DND Canada, or U.S. DoD endorsement or approval of the products or services of these organizations. Funding for this research was provided by the Canadian Forces.</t>
  </si>
  <si>
    <t>Paul, M. A.; Defence Research and Development Canada, 1133 Sheppard Ave. West, North York, ON M3M 3B9, Canada; email: michel.paul@drdc-rddc.gc.ca</t>
  </si>
  <si>
    <t>2-s2.0-68649115068</t>
  </si>
  <si>
    <t>Truong H., Yellon S.M.</t>
  </si>
  <si>
    <t>7006826694;7006640939;</t>
  </si>
  <si>
    <t>Effect of various acute 60 Hz magnetic field exposures on the nocturnal melatonin rise in the adult Djungarian hamster</t>
  </si>
  <si>
    <t>10.1111/j.1600-079X.1997.tb00321.x</t>
  </si>
  <si>
    <t>https://www.scopus.com/inward/record.uri?eid=2-s2.0-0031138350&amp;doi=10.1111%2fj.1600-079X.1997.tb00321.x&amp;partnerID=40&amp;md5=57a94bb110ef346d14c4a2887c609f7f</t>
  </si>
  <si>
    <t>Center for Perinatal Biology, Department of Physiology, Loma Linda Univ. School of Medicine, Loma Linda, CA 92350, United States</t>
  </si>
  <si>
    <t>Truong, H., Center for Perinatal Biology, Department of Physiology, Loma Linda Univ. School of Medicine, Loma Linda, CA 92350, United States; Yellon, S.M., Center for Perinatal Biology, Department of Physiology, Loma Linda Univ. School of Medicine, Loma Linda, CA 92350, United States</t>
  </si>
  <si>
    <t>Acute exposure to a 1 Gauss 60 Hz magnetic field for 15 min beginning 2 hr before darkness delays and blunts the nighttime melatonin rhythm in some but not all studies. To determine whether other exposure parameters (dose, mode, or time) influence the nocturnal melatonin rise, adult Djungarian hamsters reared in long days (16L:8D, lights off at 1000-1800 hr) were acutely exposed to a 60 Hz continuous magnetic field (15 min of 1 or 0.1 Gauss) beginning 4 hr before or 4 hr after lights off. Other hamsters were exposed to a 60 Hz intermittent magnetic field (15 or 60 min of a 1 Gauss field, 1 min on then 1 min off) between 1 and 2 hr before lights off. In sham-exposed controls, i.e., hamsters simultaneously placed in an adjacent coil system but without current, pineal and serum melatonin concentrations increased from a low baseline (1 hr after lights off) to concentrations that were typical of the nighttime peak by 3 hr after darkness. Acute exposure to the 0.1 or 1 Gauss continuous magnetic field for 15 min at either 4 hr before or 4 hr after lights off did not disrupt the nocturnal rise in pineal or serum melatonin. Similarly, onset of the melatonin rhythm was not suppressed by intermittent magnetic field exposures compared to that in sham controls. Thus, several magnetic field exposure paradigms failed to alter the rising phase of the melatonin rhythm in pineal gland content or in circulation. These findings indicate that the biological clock mechanism that mediates photoperiodic time measurement in this seasonally breeding rodent is resistant to a variety of acute continuous or intermittent magnetic field exposures. © Munksgaard, Copenhagen.</t>
  </si>
  <si>
    <t>Circadian rhythms; Intermittent magnetic field; Photoperiod; Pineal gland; Reproduction; Siberian hamster</t>
  </si>
  <si>
    <t>melatonin; animal; article; circadian rhythm; electromagnetic field; female; hamster; male; metabolism; Phodopus; photoperiodicity; pineal body; radiation exposure; radioimmunoassay; Animals; Circadian Rhythm; Cricetinae; Electromagnetic Fields; Female; Male; Melatonin; Phodopus; Photoperiod; Pineal Gland; Radioimmunoassay</t>
  </si>
  <si>
    <t>Yellon, S.M.; Center for Perinatal Biology, Department of Physiology, Loma Linda Univ. School of Medicine, Loma Linda, CA 92350, United States; email: syellon@ccmail.LLU.edu</t>
  </si>
  <si>
    <t>2-s2.0-0031138350</t>
  </si>
  <si>
    <t>Briaud S.A., Zhang B.L., Sannajust F.</t>
  </si>
  <si>
    <t>6506445165;57199725801;6701343685;</t>
  </si>
  <si>
    <t>Continuous light exposure and sympathectomy suppress circadian rhythm of blood pressure in rats</t>
  </si>
  <si>
    <t>Journal of Cardiovascular Pharmacology and Therapeutics</t>
  </si>
  <si>
    <t>10.1177/107424840400900205</t>
  </si>
  <si>
    <t>https://www.scopus.com/inward/record.uri?eid=2-s2.0-4043178614&amp;doi=10.1177%2f107424840400900205&amp;partnerID=40&amp;md5=cc7047ccfba764b55e48e91476dfe137</t>
  </si>
  <si>
    <t>Inst. de Rech. Neurol./Cardiovasc., Faculté de Pharmacie de Tours, France; Besançon University Hospital, Department of Pharmacy, Boulevard Fleming, 25030 Besançon Cedex, France</t>
  </si>
  <si>
    <t>Briaud, S.A., Inst. de Rech. Neurol./Cardiovasc., Faculté de Pharmacie de Tours, France, Besançon University Hospital, Department of Pharmacy, Boulevard Fleming, 25030 Besançon Cedex, France; Zhang, B.L., Inst. de Rech. Neurol./Cardiovasc., Faculté de Pharmacie de Tours, France; Sannajust, F., Inst. de Rech. Neurol./Cardiovasc., Faculté de Pharmacie de Tours, France</t>
  </si>
  <si>
    <t>Background: Although the 24-hour rhythm in blood pressure is well known, it is not clear how environmental light controls circadian cardiovascular and behavioral rhythms. Methods and Results: The prolonged exposure of Wistar rats to continuous light for 17 weeks, beginning at 5 weeks old, induced a complete suppression of their blood pressure, heart rate, spontaneous locomotor activity, and body temperature circadian rhythms. Daily subcutaneous melatonin injections at the theoretical onset of darkness for 21 days could not restore light-suppressed blood pressure circadian rhythm, whereas it partially synchronized heart rate and body temperature rhythms and it fully restored spontaneous locomotor activity rhythms, as measured by radiotelemetry. The transfer of these rats from constant light to a standard 12:12-hour light/dark photoperiod fully restored circadian rhythmicity within 2 to 5 days, although their 24-hour diastolic blood pressure remained elevated. Synchronized rats were then subjected to superior cervical ganglionectomy (SCGx) and 6-hydroxydopamine sympathectomy (SYMPx). SCGx plus SYMPx completely abolished the circadian rhythm in blood pressure and significantly reduced those in heart rate, spontaneous locomotor activity, and body temperature. Conclusions: We conclude that in Wistar rats exposed to continuous light, the light-induced increase in sympathetic outflow can suppress blood pressure circadian rhythm, and sustained cardiac wall stress can alter diastolic function at rest. Preserved inotropy in these conditions must result from an adaptative hypertrophic response of myocytes.</t>
  </si>
  <si>
    <t>6-hydroxydopamine; Ganglionectomy; Melatonin; Radiotelemetry</t>
  </si>
  <si>
    <t>melatonin; oxidopamine; tyramine; animal experiment; article; blood pressure; blood pressure regulation; body temperature; circadian rhythm; controlled study; ganglionectomy; heart rate; light dark cycle; locomotion; male; nonhuman; priority journal; rat; superior cervical ganglion; telemetry; Animals; Blood Pressure; Circadian Rhythm; Light; Male; Melatonin; Photoperiod; Rats; Rats, Wistar; Superior Cervical Ganglion; Sympathectomy</t>
  </si>
  <si>
    <t>melatonin, 73-31-4; oxidopamine, 1199-18-4, 28094-15-7, 636-00-0; tyramine, 51-67-2, 60-19-5; Melatonin, 73-31-4</t>
  </si>
  <si>
    <t>PhysioTel radiotelemetry device model TL11M2-C50-PXT, Data Sciences, United States</t>
  </si>
  <si>
    <t>Sigma, FranceData Sciences, United States</t>
  </si>
  <si>
    <t>Briaud, S.A.; Besançon University Hospital, Department of Pharmacy, Boulevard Fleming, 25030 Besançon Cedex, France; email: sbriaud@chu-besancon.fr</t>
  </si>
  <si>
    <t>JCPTF</t>
  </si>
  <si>
    <t>J. Cardiovasc. Pharmacol. Ther.</t>
  </si>
  <si>
    <t>2-s2.0-4043178614</t>
  </si>
  <si>
    <t>Masuda T., Iigo M., Mizusawa K., Naruse M., Oishi T., Aida K., Tabata M.</t>
  </si>
  <si>
    <t>7403694525;56274143500;7006599187;7102482636;7202627622;35498027200;7201900517;</t>
  </si>
  <si>
    <t>Variations in plasma melatonin levels of the rainbow trout (Oncorhynchus mykiss) under various light and temperature conditions</t>
  </si>
  <si>
    <t>Zoological Science</t>
  </si>
  <si>
    <t>10.2108/zsj.20.1011</t>
  </si>
  <si>
    <t>https://www.scopus.com/inward/record.uri?eid=2-s2.0-0141724872&amp;doi=10.2108%2fzsj.20.1011&amp;partnerID=40&amp;md5=c8011566c0def9ca0dff97816c85befd</t>
  </si>
  <si>
    <t>Lab. of Aquatic Animal Physiology, Grad. Sch. of Agric./Life Sciences, University of Tokyo, 1-1-1 Yayoi, Bunkyo, Tokyo 113-8657, Japan; Department of Anatomy, St. Marianna Univ. Sch. of Medicine, 2-16-1 Sugao, Miyamae, Kawasaki 216-8511, Japan; Dept. of Appl. Biological Chemistry, Faculty of Agriculture, Utsunomiya University, 350 Mine-Machi, Utsunomiya, Tochigi 321-8505, Japan; Department of Animal Sciences, Teikyo Univ. of Sci. and Technology, 2525 Uenohara, Yamanashi 409-0193, Japan; Graduate School of Human Culture, Nara Women's University, Kitauoya nishi-machi, Nara 630-8506, Japan</t>
  </si>
  <si>
    <t>Masuda, T., Lab. of Aquatic Animal Physiology, Grad. Sch. of Agric./Life Sciences, University of Tokyo, 1-1-1 Yayoi, Bunkyo, Tokyo 113-8657, Japan; Iigo, M., Department of Anatomy, St. Marianna Univ. Sch. of Medicine, 2-16-1 Sugao, Miyamae, Kawasaki 216-8511, Japan, Dept. of Appl. Biological Chemistry, Faculty of Agriculture, Utsunomiya University, 350 Mine-Machi, Utsunomiya, Tochigi 321-8505, Japan; Mizusawa, K., Lab. of Aquatic Animal Physiology, Grad. Sch. of Agric./Life Sciences, University of Tokyo, 1-1-1 Yayoi, Bunkyo, Tokyo 113-8657, Japan, Department of Animal Sciences, Teikyo Univ. of Sci. and Technology, 2525 Uenohara, Yamanashi 409-0193, Japan; Naruse, M., Department of Animal Sciences, Teikyo Univ. of Sci. and Technology, 2525 Uenohara, Yamanashi 409-0193, Japan, Graduate School of Human Culture, Nara Women's University, Kitauoya nishi-machi, Nara 630-8506, Japan; Oishi, T., Graduate School of Human Culture, Nara Women's University, Kitauoya nishi-machi, Nara 630-8506, Japan; Aida, K., Lab. of Aquatic Animal Physiology, Grad. Sch. of Agric./Life Sciences, University of Tokyo, 1-1-1 Yayoi, Bunkyo, Tokyo 113-8657, Japan; Tabata, M., Department of Animal Sciences, Teikyo Univ. of Sci. and Technology, 2525 Uenohara, Yamanashi 409-0193, Japan</t>
  </si>
  <si>
    <t>Daily variations in plasma melatonin levels in the rainbow trout Oncorhynchus mykiss were studied under various light and temperature conditions. Plasma melatonin levels were higher at mid-dark than those at mid-light under light-dark (LD) cycles. An acute exposure to darkness (2 hr) during the light phase significantly elevated the plasma melatonin to the level that is comparable with those at mid-dark, while an acute exposure to a light pulse (2 hr) during the dark phase significantly suppressed melatonin to the level that is comparable with those at mid-light. Plasma melatonin kept constantly high and low levels under constant darkness and constant light, respectively. No circadian rhythm was seen under both conditions. When the fish were subjected to simulative seasonal conditions (simulative (S)-spring: under LD 13.1:10.9 at 13°C; S-summer: under LD 14.3:9.7 at 16.5°C; S-autumn: under LD 11.3:12.7 at 13°C; S-winter: under LD 10.1:13.9 at 9°C), melatonin levels during the dark phase were significantly higher than those during the light phase irrespective of simulative seasons. The peak melatonin level in each simulative season significantly correlated with temperature but not with the length of the dark phase employed. In addition, the peak melatonin level in S-autumn was significantly higher than those in S-spring although water temperature was the same under these conditions. These results indicate that the melatonin rhythm in the trout plasma is not regulated by an endogenous circadian clock but by combination of photoperiod and water temperature.</t>
  </si>
  <si>
    <t>Circadian rhythm; Melatonin; Photoperiod; Rainbow trout Oncorhynchus mykiss; Temperature</t>
  </si>
  <si>
    <t>melatonin; animal; article; blood; comparative study; darkness; Japan; light; photoperiodicity; physiology; radioimmunoassay; rainbow trout; season; temperature; Animals; Darkness; Japan; Light; Melatonin; Oncorhynchus mykiss; Photoperiod; Radioimmunoassay; Seasons; Temperature; Animalia; Oncorhynchus; Oncorhynchus mykiss; Salmonidae</t>
  </si>
  <si>
    <t>Masuda, T.; Lab. of Aquatic Animal Physiology, Grad. Sch. of Agric./Life Sciences, University of Tokyo, 1-1-1 Yayoi, Bunkyo, Tokyo 113-8657, Japan; email: masuda@marine.fs.a.u-tokyo.ac.jp</t>
  </si>
  <si>
    <t>ZOSCE</t>
  </si>
  <si>
    <t>Zool. Sci.</t>
  </si>
  <si>
    <t>2-s2.0-0141724872</t>
  </si>
  <si>
    <t>Obayashi K., Saeki K., Kurumatani N.</t>
  </si>
  <si>
    <t>54783089500;7202259926;7003373249;</t>
  </si>
  <si>
    <t>Association between light exposure at night and insomnia in the general elderly population: The HEIJO-KYO cohort</t>
  </si>
  <si>
    <t>10.3109/07420528.2014.937491</t>
  </si>
  <si>
    <t>https://www.scopus.com/inward/record.uri?eid=2-s2.0-84911969894&amp;doi=10.3109%2f07420528.2014.937491&amp;partnerID=40&amp;md5=802a0cccd15e09522a95b2cd041d5bcf</t>
  </si>
  <si>
    <t>Department of Community Health and Epidemiology, Nara Medical University School of Medicine, 840 Shijocho, Kashiharashi, Nara  634-8521, Japan</t>
  </si>
  <si>
    <t>Obayashi, K., Department of Community Health and Epidemiology, Nara Medical University School of Medicine, 840 Shijocho, Kashiharashi, Nara  634-8521, Japan; Saeki, K., Department of Community Health and Epidemiology, Nara Medical University School of Medicine, 840 Shijocho, Kashiharashi, Nara  634-8521, Japan; Kurumatani, N., Department of Community Health and Epidemiology, Nara Medical University School of Medicine, 840 Shijocho, Kashiharashi, Nara  634-8521, Japan</t>
  </si>
  <si>
    <t>Chronic circadian misalignment between the internal and environmental rhythms, which is typically related to night-shift work and clock-gene variants, is associated with disruption of suprachiasmatic nucleus function and increased risk of insomnia. Under controlled laboratory conditions, light at night (LAN) suppresses melatonin secretion, delays the internal biological rhythm, and reduces sleepiness. Therefore, LAN exposure may cause circadian misalignment and insomnia, though it remains unclear in real-life situations whether LAN exposure is associated with insomnia. To evaluate an association between LAN exposure and sleep quality in home settings, we conducted a cross-sectional community-based study in 857 elderly individuals (mean age, 72.2 years). We evaluated bedroom light intensity using a light meter and subjectively and objectively measured sleep quality using the Pittsburgh Sleep Quality Index and an actigraph, respectively, along with urinary 6-sulfatoxymelatonin excretion. Compared with the lowest quartile group of LAN intensity, the highest quartile group revealed a significantly higher odds ratio (OR) for subjective insomnia in a multivariate model adjusted for age, gender, body mass index, daytime physical activity, urinary 6-sulfatoxymelatonin excretion, bedtime, rising time, and day length (adjusted OR, 1.61, 95% confidence interval, 1.05-2.45, p=0.029). In addition, higher OR for subjective insomnia was significantly associated with the increase in quartiles of LAN intensity (ptrend=0.043). Consistently, we observed significant association trends between the increase in quartiles of LAN intensity and poorer actigraphic sleep quality, including decreased sleep efficiency, prolonged sleep-onset latency, increased wake-After-sleep onset, shortened total sleep time, and delayed sleep-mid time in multivariate models adjusted for the covariates mentioned above (all ptrend&lt;0.001). In conclusion, we demonstrated that LAN exposure in home settings is significantly associated with both subjectively and objectively measured sleep quality in a community-based elderly population. © 2014 Informa Healthcare USA, Inc. All rights reserved.</t>
  </si>
  <si>
    <t>Actigraphy; Circadian rhythms; Insomnia; Light at night; Melatonin; Sleep quality</t>
  </si>
  <si>
    <t>actimetry; age; aged; body mass; circadian rhythm; cross-sectional study; female; human; light; male; middle aged; pathophysiology; physiology; procedures; sleep; Sleep Initiation and Maintenance Disorders; very elderly; Actigraphy; Age Factors; Aged; Aged, 80 and over; Body Mass Index; Circadian Rhythm; Cross-Sectional Studies; Female; Humans; Light; Male; Middle Aged; Sleep; Sleep Initiation and Maintenance Disorders</t>
  </si>
  <si>
    <t>Japan Science and Technology Agency
Ministry of Education, Culture, Sports, Science and Technology
Mitsui Sumitomo Insurance Welfare Foundation
Meiji Yasuda Life Foundation of Health and Welfare
Osaka Gas Group Welfare Foundation</t>
  </si>
  <si>
    <t>All authors report no conflicts of interest. This work was supported by Grants from the Department of Indoor Environmental Medicine, Nara Medical University; Scientific Research from the Ministry of Education, Culture, Sports, Science and Technology; Mitsui Sumitomo Insurance Welfare Foundation; Meiji Yasuda Life Foundation of Health and Welfare; Osaka Gas Group Welfare Foundation; Japan Diabetes Foundation; and the Japan Science and Technology Agency.</t>
  </si>
  <si>
    <t>Obayashi, K.; Department of Community Health and Epidemiology, Nara Medical University School of Medicine, 840 Shijocho, Japan</t>
  </si>
  <si>
    <t>2-s2.0-84911969894</t>
  </si>
  <si>
    <t>Haus E., Sackett-Lundeen L., Smolensky M.H.</t>
  </si>
  <si>
    <t>7006097439;7003738317;7006795639;</t>
  </si>
  <si>
    <t>Circadian rhythms in disease activity, signs and symptoms, and rationale for chronotherapy with corticosteroids and other medications</t>
  </si>
  <si>
    <t>Bulletin of the NYU Hospital for Joint Diseases</t>
  </si>
  <si>
    <t>s3</t>
  </si>
  <si>
    <t>s10</t>
  </si>
  <si>
    <t>https://www.scopus.com/inward/record.uri?eid=2-s2.0-84872759842&amp;partnerID=40&amp;md5=b93f5f5b416e6b6d00e4538e7e9604bd</t>
  </si>
  <si>
    <t>Cockrell School of Engineering, Department of Biomedical Sciences, The University of Texas at Austin, 1 University Station, C0800, Austin, TX 78712, United States; Department of Laboratory Medicine and Pathology, University of Minnesota, HealthPartners Institute for Education and Research, Regions Hospital, St. Paul, MN, United States</t>
  </si>
  <si>
    <t>Haus, E., Department of Laboratory Medicine and Pathology, University of Minnesota, HealthPartners Institute for Education and Research, Regions Hospital, St. Paul, MN, United States; Sackett-Lundeen, L., Department of Laboratory Medicine and Pathology, University of Minnesota, HealthPartners Institute for Education and Research, Regions Hospital, St. Paul, MN, United States; Smolensky, M.H., Cockrell School of Engineering, Department of Biomedical Sciences, The University of Texas at Austin, 1 University Station, C0800, Austin, TX 78712, United States</t>
  </si>
  <si>
    <t>Biological processes and functions at all hierarchical levels are organized in time as biological rhythms of discrete periods. Circadian (24-hour) rhythms, which are of direct importance to clinical medicine, are orchestrated by a set of clock genes of the master brain clock situated in the supra- chiasmatic nuclei of the hypothalamus plus numerous sub- servient peripheral cellular clocks of all tissues and organs. Circadian rhythms are kept in step with the surrounding physical and social milieu by periodic external time cues, the most important one being the 24-hour environmental light-dark cycle. The circadian time structure gives rise to predictable-in-time day-night patterns in morbid and mortal events plus symptom occurrence and severity of common chronic conditions, including rheumatoid arthri- tis (RA). The circadian pattern of various cytokines and hormones in RA disease activity suggests a new treatment paradigm (i.e., chronotherapy-timing medications to 24-hour rhythms in disease pathophysiology) to improve desired outcomes. Since the 1950s, RA chronotherapy in the United States and Europe has involved several nonste- roid anti-infammatory drugs (NSAIDs), certain disease modifying antirheumatic drugs (DMARDs), and various synthetic corticosteroid medications.</t>
  </si>
  <si>
    <t>adrenalin; argipressin; corticosteroid; corticotropin; corticotropin releasing factor; cryptochrome; cyclophosphamide; cytokine; dutimelan; flurbiprofen; glucocorticoid; glucocorticoid receptor; growth hormone; hydrocortisone; indometacin; ketoprofen; melatonin; methotrexate; methylprednisolone; noradrenalin; PER1 protein; PER2 protein; prednisolone; prednisone; prolactin; protein BMAL1; transcription factor CLOCK; triamcinolone; tumor necrosis factor receptor associated factor 1; tumor necrosis factor receptor associated factor 2; unindexed drug; adrenal suppression; arthralgia; article; bedtime dosage; chronobiology; chronotherapy; circadian rhythm; disability; disease activity; disease severity; evening dosage; human; hypothalamus hypophysis adrenal system; immune response; inflammation; jet lag; light dark cycle; low drug dose; morning dosage; morning stiffness; nonhuman; pain; pathophysiology; physical disease by body function; randomized controlled trial (topic); regulatory mechanism; rheumatoid arthritis; risk; self evaluation; suprachiasmatic nucleus; transactivation; treatment outcome; ultradian rhythm; chronotherapy; methodology; physiology; rheumatoid arthritis; Adrenal Cortex Hormones; Arthritis, Rheumatoid; Chronotherapy; Circadian Rhythm; Humans</t>
  </si>
  <si>
    <t>adrenalin, 51-43-4, 55-31-2, 6912-68-1; argipressin, 113-79-1; corticotropin, 11136-52-0, 9002-60-2, 9061-27-2; corticotropin releasing factor, 178359-01-8, 79804-71-0, 86297-72-5, 86784-80-7, 9015-71-8; cryptochrome, 73745-06-9; cyclophosphamide, 50-18-0; dutimelan, 56939-84-5; flurbiprofen, 5104-49-4; growth hormone, 36992-73-1, 37267-05-3, 66419-50-9, 9002-72-6; hydrocortisone, 50-23-7; indometacin, 53-86-1, 74252-25-8, 7681-54-1; ketoprofen, 22071-15-4, 57495-14-4; melatonin, 73-31-4; methotrexate, 15475-56-6, 59-05-2, 7413-34-5; methylprednisolone, 6923-42-8, 83-43-2; noradrenalin, 1407-84-7, 51-41-2; prednisolone, 50-24-8; prednisone, 53-03-2; prolactin, 12585-34-1, 50647-00-2, 9002-62-4; triamcinolone, 124-94-7; Adrenal Cortex Hormones</t>
  </si>
  <si>
    <t>dutimelan 8 15, Hoechst, Italy; medrol, Upjohn; rayos, Horizon, United States</t>
  </si>
  <si>
    <t>Hoechst, Italy; Horizon, United States; Upjohn</t>
  </si>
  <si>
    <t>Smolensky, M. H.; Cockrell School of Engineering, Department of Biomedical Sciences, The University of Texas at Austin, 1 University Station, C0800, Austin, TX 78712, United States; email: michael.h.smolensky@uth.tmc.edu</t>
  </si>
  <si>
    <t>Bull. NYU Hosp. Jt. Dis.</t>
  </si>
  <si>
    <t>2-s2.0-84872759842</t>
  </si>
  <si>
    <t>Bersani G., Mameli M., Garavini A., Pancheri P., Nordio M.</t>
  </si>
  <si>
    <t>7005679854;6701742554;6603096128;7005064375;56694345400;</t>
  </si>
  <si>
    <t>Reduction of night/day difference in melatonin blood levels as a possible disease-related index in schizophrenia</t>
  </si>
  <si>
    <t>https://www.scopus.com/inward/record.uri?eid=2-s2.0-0041785427&amp;partnerID=40&amp;md5=57ba94d8f3a89ee5e1fbb8975523f2ae</t>
  </si>
  <si>
    <t>3rd Psychiatric Clinic, Dept. Psychiatric Sci./Psychol. Med., University of Rome La Sapienza, Viale dell'Università 30, 00185 Rome, Italy; Dept. of Medical Physiopathology, University of Rome La Sapienza, Viale dell'Università 30, 00185 Rome, Italy</t>
  </si>
  <si>
    <t>Bersani, G., 3rd Psychiatric Clinic, Dept. Psychiatric Sci./Psychol. Med., University of Rome La Sapienza, Viale dell'Università 30, 00185 Rome, Italy; Mameli, M., 3rd Psychiatric Clinic, Dept. Psychiatric Sci./Psychol. Med., University of Rome La Sapienza, Viale dell'Università 30, 00185 Rome, Italy; Garavini, A., 3rd Psychiatric Clinic, Dept. Psychiatric Sci./Psychol. Med., University of Rome La Sapienza, Viale dell'Università 30, 00185 Rome, Italy; Pancheri, P., 3rd Psychiatric Clinic, Dept. Psychiatric Sci./Psychol. Med., University of Rome La Sapienza, Viale dell'Università 30, 00185 Rome, Italy; Nordio, M., Dept. of Medical Physiopathology, University of Rome La Sapienza, Viale dell'Università 30, 00185 Rome, Italy</t>
  </si>
  <si>
    <t>Objective: Aim of this study was to verify if a simple index as night-day plasma MLT level variation is able to confirm the existing data on circadian melatonin alterations in schizophrenia and if a relationship to disease itself instead of the actual clinical state can be suggested. Setting and Design: Ten consecutively admitted male schizophrenic inpatients were examined. Methods: The blood samples for melatonin were collected at 3.00 a.m. and 15.00 p.m. and consequently calculated the values of Delta (Δ) (MLT h.3.00-MLT h.15.00). We divided the sample into two subgroups: Δ&lt; 30 pg/ml and Δ&gt; 30 pg/ml taking 30 pg/ml as an arbitrary value, based on literature data, that should indicate a physiologically correct value of Δ. Results: The 70% of the sample was under the 30 pg/ml value of Δ (13.61 ± 4.0) or was lacking of the characteristic circadian pattern of MLT secretion, whilst the 30% of the sample was over the 30 pg/ml value of Δ (83,60 ± 16.34) or was in presence of the characteristic circadian pattern of MLT secretion (p =.0001). No correlation was found between Δ values and the scale and subscales scores for the assessment of psychopathology. Main Findings: The data confirm the lack of the characteristic circadian pattern of MLT secretion in schizophrenics. Conclusion: The absence of significant correlation between night/day melatonin level differences and actual psychopathology variables should indicate that the suppression of Δ is mostly related to the disease and independent from the clinical state. A neuroleptic-treatment effect cannot be excluded so far.</t>
  </si>
  <si>
    <t>Circadian rhythm; Index; Melatonin; Psychopathology; Schizophrenia</t>
  </si>
  <si>
    <t>melatonin; pineal body hormone; adult; article; blood sampling; circadian rhythm; clinical article; controlled study; correlation analysis; disease association; hormone blood level; hormone release; human; light dark cycle; male; rating scale; schizophrenia; scoring system; Adult; Biological Markers; Circadian Rhythm; Humans; Male; Melatonin; Psychiatric Status Rating Scales; Schizophrenia; Schizophrenic Psychology</t>
  </si>
  <si>
    <t>Bersani, G.; 3rd Psychiatric Clinic, Dept. Psychiatric Sci./Psychol. Med., University of Rome La Sapienza, Viale dell'Università 30, 00185 Rome, Italy; email: bersani@uniroma1.it</t>
  </si>
  <si>
    <t>2-s2.0-0041785427</t>
  </si>
  <si>
    <t>Babkoff H., French J., Whitmore J., Sutherlin R.</t>
  </si>
  <si>
    <t>7004226353;7403331021;7005818465;8064707500;</t>
  </si>
  <si>
    <t>Single-dose bright light and/or caffeine effect on nocturnal performance</t>
  </si>
  <si>
    <t>Aviation Space and Environmental Medicine</t>
  </si>
  <si>
    <t>https://www.scopus.com/inward/record.uri?eid=2-s2.0-0036207536&amp;partnerID=40&amp;md5=bf5c1b273ec975c28e7cb72810e58466</t>
  </si>
  <si>
    <t>139 Nandina Terrace, Winter Springs, FL 32708, United States</t>
  </si>
  <si>
    <t>Babkoff, H., 139 Nandina Terrace, Winter Springs, FL 32708, United States; French, J., 139 Nandina Terrace, Winter Springs, FL 32708, United States; Whitmore, J., 139 Nandina Terrace, Winter Springs, FL 32708, United States; Sutherlin, R., 139 Nandina Terrace, Winter Springs, FL 32708, United States</t>
  </si>
  <si>
    <t>Background: The impact of the separate and combined effects of a 1-h exposure to bright light (∼3000 lx) and a 200-mg dose of caffeine on nocturnal performance was studied during a simulated shift-work schedule beginning 1730 in the evening and ending 1000 the next morning. Hypothesis: Light and caffeine exposure were expected to improve nocturnal fatigue degradation. Methods: There were 11 subjects tested under 4 treatment conditions: 1) 1 h Dim Light-Placebo; 2) 1 h Bright Light-Placebo; 3) 1 h Dim Light-Caffeine; 4) 1 h Bright Light-Caffeine. Exposure to the light occurred between 0130 and 0230 hours. Caffeine or placebo was administered at 0140 hours. Results: Choice Reaction Time (RT) recorded during the four post-treatment sessions were shorter for the Bright Light-Caffeine, Bright Light-Placebo, and Dim Light-Caffeine conditions than for the Dim Light-Placebo condition. During the sessions beginning 0430 and 0830 hours, the shortest RT was recorded for the Bright Light-Caffeine treatment. The largest number of trials without false alarms per session for the working memory task (letter cancellation) was found for the Bright Light-Caffeine condition. Exposure for 1 h to 3000 lx reduced melatonin concentration between 42-47% from 0230 to 0410 hours. A 200-mg dose of caffeine also reduced melatonin levels, although to a lesser degree than 1 h exposure to 3000 lx. Conclusion: Although 1 h exposure to bright light at 0130 hours combined with a 200-mg dose of caffeine maintains performance throughout the remainder of the night/early morning, a 1-h exposure to bright light without the caffeine may actually degrade performance.</t>
  </si>
  <si>
    <t>Bright light; Caffeine; Melatonin suppression; Performance; Shift-work; Sleep deprivation</t>
  </si>
  <si>
    <t>caffeine; melatonin; adult; article; controlled study; diet; fatigue; female; hormone blood level; human; light exposure; male; memory; night; reaction time; simulation; sleep deprivation; task performance; work schedule; Adult; Arousal; Body Temperature; Caffeine; Female; Humans; Lighting; Male; Melatonin; Reaction Time; Saliva; Space Perception; Task Performance and Analysis; Visual Perception</t>
  </si>
  <si>
    <t>Caffeine, 58-08-2; Melatonin, 73-31-4</t>
  </si>
  <si>
    <t>French, J.139 Nandina Terrace, Winter Springs, FL 32708, United States</t>
  </si>
  <si>
    <t>ASEMC</t>
  </si>
  <si>
    <t>Aviat. Space Environ. Med.</t>
  </si>
  <si>
    <t>2-s2.0-0036207536</t>
  </si>
  <si>
    <t>Carneiro R.C.G., Cipolla-Neto J., Markus R.P.</t>
  </si>
  <si>
    <t>7005306573;7004045391;7006791952;</t>
  </si>
  <si>
    <t>Diurnal variation of the rat vas deferens contraction induced by stimulation of presynaptic nicotinic receptors and pineal function</t>
  </si>
  <si>
    <t>Journal of Pharmacology and Experimental Therapeutics</t>
  </si>
  <si>
    <t>https://www.scopus.com/inward/record.uri?eid=2-s2.0-0026320057&amp;partnerID=40&amp;md5=9b2bd9e55fb236761ca6a0616e3ef2cd</t>
  </si>
  <si>
    <t>Departamento de Farmacologia, Inst. de Ciencias Biomedicas I, Universidade de Sao Paulo, Av. Lineu Prestes, 1524, Sao Paulo SP 05508, Brazil</t>
  </si>
  <si>
    <t>Carneiro, R.C.G., Departamento de Farmacologia, Inst. de Ciencias Biomedicas I, Universidade de Sao Paulo, Av. Lineu Prestes, 1524, Sao Paulo SP 05508, Brazil; Cipolla-Neto, J., Departamento de Farmacologia, Inst. de Ciencias Biomedicas I, Universidade de Sao Paulo, Av. Lineu Prestes, 1524, Sao Paulo SP 05508, Brazil; Markus, R.P., Departamento de Farmacologia, Inst. de Ciencias Biomedicas I, Universidade de Sao Paulo, Av. Lineu Prestes, 1524, Sao Paulo SP 05508, Brazil</t>
  </si>
  <si>
    <t>A rhythmic variation of maximal contraction induced by acetylcholine in the prostatic portion of rat vas deferens was tested. This contraction is due to the release of norepinephrine and ATP from sympathetic nerve terminals. Male Wistar rats (4 months old) were housed on a light/dark cycle (12 hr/12 hr, lights on at 6:00 A.M.). The diurnal variation of acetylcholine-induced contraction was determined on animals sacrificed every 3 hr during the day. The maximal contractile response shows a circadian (24:00 hr) and an ultradian (12:20 hr) rhythm. Otherwise, the sensitivity to acetylcholine (pD2 values) and the maximal contraction or pD2 values to norepinephrine, ATP and K+ did not change throughout the day. The blocking effect of hexamethonium on the contraction induced by field stimulation was higher at 9:00 P.M. than at 3:00 P.M., indicating a diurnal variation of the effect of endogenous released acetylcholine. When melatonin released by the pineal gland is suppressed by constant illumination or superior cervical ganglionectomy, the circadian rhythm was abolished and the period of the ultradian rhythm changed to 6:30 hr. The acetylcholine-induced contraction of vasa deferentia from animals sacrificed at 3:00 P.M. and incubated 'in vitro' with melatonin (100 pg/ml) increased reaching nocturnal values. In conclusion, it seems that a functional pineal gland, most probably through the synthesis and release of melatonin, is necessary for expression (circadian) and modulation (ultradian) of the rhythmicity in the maximal acetylcholine-induced contraction in the prostatic portion of the rat vas deferens.</t>
  </si>
  <si>
    <t>acetylcholine; adenosine triphosphate; hexamethonium; melatonin; nicotinic receptor; noradrenalin; presynaptic receptor; animal experiment; animal tissue; article; circadian rhythm; concentration response; controlled study; illumination; male; nerve stimulation; nonhuman; pineal gland function; priority journal; rat; smooth muscle contractility; superior cervical ganglionectomy; sympathetic nerve; vas deferens; Acetylcholine; Adenosine Triphosphate; Animal; Circadian Rhythm; Electric Stimulation; Ganglia, Spinal; Ganglionectomy; Ganglionic Blockers; Hexamethonium; Hexamethonium Compounds; Male; Muscle Contraction; Muscle, Smooth; Norepinephrine; Pineal Gland; Potassium; Rats; Rats, Inbred Strains; Receptors, Nicotinic; Support, Non-U.S. Gov't; Vas Deferens</t>
  </si>
  <si>
    <t>acetylcholine, 51-84-3, 60-31-1, 66-23-9; adenosine triphosphate, 15237-44-2, 56-65-5, 987-65-5; hexamethonium, 60-26-4; melatonin, 73-31-4; noradrenalin, 1407-84-7, 51-41-2; Acetylcholine, 51-84-3; Adenosine Triphosphate, 56-65-5; Ganglionic Blockers; Hexamethonium Compounds; Hexamethonium, 60-26-4; Norepinephrine, 51-41-2; Potassium, 7440-09-7; Receptors, Nicotinic</t>
  </si>
  <si>
    <t>Markus, R.P.; Departamento de Farmacologia, Inst. de Ciencias Biomedicas I, Universidade de Sao Paulo, Av. Lineu Prestes, 1524, Sao Paulo SP 05508, Brazil</t>
  </si>
  <si>
    <t>JPETA</t>
  </si>
  <si>
    <t>J. PHARMACOL. EXP. THER.</t>
  </si>
  <si>
    <t>2-s2.0-0026320057</t>
  </si>
  <si>
    <t>Friedman E., Yocca F.D., Cooper T.B.</t>
  </si>
  <si>
    <t>7403013608;7004326909;7402592864;</t>
  </si>
  <si>
    <t>Antidepressant drugs with varying pharmacological profiles after rat pineal beta adrenergic-mediated function</t>
  </si>
  <si>
    <t>https://www.scopus.com/inward/record.uri?eid=2-s2.0-0021333453&amp;partnerID=40&amp;md5=5c1a0ee05c43571c1364c8c2ee2fbb6a</t>
  </si>
  <si>
    <t>Department of Psychiatry, New York University School of Medicine, New York, NY, United States</t>
  </si>
  <si>
    <t>Friedman, E., Department of Psychiatry, New York University School of Medicine, New York, NY, United States; Yocca, F.D., Department of Psychiatry, New York University School of Medicine, New York, NY, United States; Cooper, T.B., Department of Psychiatry, New York University School of Medicine, New York, NY, United States</t>
  </si>
  <si>
    <t>The effects of acute and chronic administrations of two antidepressant drugs with differing pharmacological profiles on pineal beta adrenergic receptor-mediated functions were examined in the rat. Animals were treated with control powdered food or with either imipramine or iprindole-containing diets (0.067%, w/w) for various time intervals. Animals were sacrificed during different phases of the light/dark cycle and pineal [3H]dihydroalprenolol (DHA) binding, N-acetyltransferase (NAT) activity, N-acetylserotonin (NAS) and melatonin levels were measured. Plasma drugs and metabolite concentrations were also assessed. A 3-day treatment with imipramine resulted in an unchanged pineal [3H]DHA binding and an increase in pineal serotonin (5-HT), NAS and melatonin. A comparable treatment with iprindole did not alter any pineal measures. Three weeks of imipramine treatment resulted in therapeutic plasma drug and metabolite concentrations and elicited a reduction (31%) in the density of pineal [3H]DHA binding. This treatment, in addition, suppressed the dark-induced activation of the intracellular enzyme NAT (38%) and the concentrations of NAS (25%) and melatonin (23%) without altering pineal 5-HT rhythm. No apparent shift was observed in the NAT, NAS and melatonin rhythms. Chronic treatment with the atypical antidepressant iprindole for 3 weeks resulted in plasma iprindole concentrations of 76 ng/ml and a significant reduction (24%) in pineal 5-HT levels 5 hr into the dark phase of the light/dark cycle. Pineal NAT activity and NAS and melatonin content were not significantly reduced by this treatment. However, 4 weeks of iprindole ingestion produced plasma drug concentrations of 141 ng/ml and significantly reduced pineal [3H]DHA binding density (18%) without changing binding affinity. A 4-week treatment schedule also reduced pineal 5-HT (31%), NAT activity (32%) and melatonin content (34%). These results support the previous findings on the effect of chronic imipramine and iprindole on brain beta adrenergic receptor binding and cyclic AMP formation. They demonstrate that this common action of two antidepressants with diverse pharmacological profiles is transduced to a common functional cellular activity which results in a reduction of the noradrenergic signal.</t>
  </si>
  <si>
    <t>acyltransferase; beta adrenergic receptor; imipramine; iprindole; melatonin; n acetylserotonin; propranolol; radioisotope; animal experiment; autonomic nervous system; dihydroalprenolol h 3; drug efficacy; endocrine system; intraperitoneal drug administration; light dark cycle; nonhuman; rat; Acetyltransferases; Animal; Antidepressive Agents; Dihydroalprenolol; Imipramine; Iprindole; Male; Melatonin; Phenothiazines; Pineal Gland; Rats; Rats, Inbred Strains; Receptors, Adrenergic, beta; Serotonin; Support, U.S. Gov't, P.H.S.; Suprachiasmatic Nucleus</t>
  </si>
  <si>
    <t>acyltransferase, 9012-30-0, 9054-54-0; imipramine, 113-52-0, 50-49-7; iprindole, 20432-64-8, 5560-72-5; melatonin, 73-31-4; n acetylserotonin, 17994-17-1; propranolol, 13013-17-7, 318-98-9, 3506-09-0, 4199-09-1, 525-66-6; Acetyltransferases, EC 2.3.1.; Antidepressive Agents; Dihydroalprenolol, 60106-89-0; Imipramine, 50-49-7; Iprindole, 5560-72-5; Melatonin, 73-31-4; N-acetylserotonin, 1210-83-9; Phenothiazines; Receptors, Adrenergic, beta; Serotonin, 50-67-9; sulforidazine, 14759-06-9</t>
  </si>
  <si>
    <t>ayerst, United States; nen</t>
  </si>
  <si>
    <t>2-s2.0-0021333453</t>
  </si>
  <si>
    <t>Hannibal J., Christiansen A.T., Heegaard S., Fahrenkrug J., Kiilgaard J.F.</t>
  </si>
  <si>
    <t>7006477440;55089969600;7004251127;16482487500;6602384350;</t>
  </si>
  <si>
    <t>Melanopsin expressing human retinal ganglion cells: Subtypes, distribution, and intraretinal connectivity</t>
  </si>
  <si>
    <t>10.1002/cne.24181</t>
  </si>
  <si>
    <t>https://www.scopus.com/inward/record.uri?eid=2-s2.0-85014930094&amp;doi=10.1002%2fcne.24181&amp;partnerID=40&amp;md5=a321416149965e29a5b0a6fb33e1516c</t>
  </si>
  <si>
    <t>Department of Clinical Biochemistry, Bispebjerg Hospital, University of Copenhagen, Copenhagen, Denmark; Department of Ophalmology, Rigshospitalet, University of Copenhagen, Copenhagen, Denmark; Department of Pathology, Rigshospitalet, University of Copenhagen, Copenhagen, Denmark</t>
  </si>
  <si>
    <t>Hannibal, J., Department of Clinical Biochemistry, Bispebjerg Hospital, University of Copenhagen, Copenhagen, Denmark; Christiansen, A.T., Department of Ophalmology, Rigshospitalet, University of Copenhagen, Copenhagen, Denmark; Heegaard, S., Department of Ophalmology, Rigshospitalet, University of Copenhagen, Copenhagen, Denmark, Department of Pathology, Rigshospitalet, University of Copenhagen, Copenhagen, Denmark; Fahrenkrug, J., Department of Clinical Biochemistry, Bispebjerg Hospital, University of Copenhagen, Copenhagen, Denmark; Kiilgaard, J.F., Department of Ophalmology, Rigshospitalet, University of Copenhagen, Copenhagen, Denmark</t>
  </si>
  <si>
    <t>Intrinsically photosensitive retinal ganglion cells (ipRGCs) expressing the photopigment melanopsin belong to a heterogenic population of RGCs which regulate the circadian clock, masking behavior, melatonin suppression, the pupillary light reflex, and sleep/wake cycles. The different functions seem to be associated to different subtypes of melanopsin cells. In rodents, subtype classification has associated subtypes to function. In primate and human retina such classification has so far, not been applied. In the present study using antibodies against N- and C-terminal parts of human melanopsin, confocal microscopy and 3D reconstruction of melanopsin immunoreactive (-ir) RGCs, we applied the criteria used in mouse on human melanopsin-ir RGCs. We identified M1, displaced M1, M2, and M4 cells. We found two other subtypes of melanopsin-ir RGCs, which were named “gigantic M1 (GM1)” and “gigantic displaced M1 (GDM1).” Few M3 cells and no M5 subtypes were labeled. Total cell counts from one male and one female retina revealed that the human retina contains 7283 ± 237 melanopsin-ir (0.63–0.75% of the total number of RGCs). The melanopsin subtypes were unevenly distributed. Most significant was the highest density of M4 cells in the nasal retina. We identified input to the melanopsin-ir RGCs from AII amacrine cells and directly from rod bipolar cells via ribbon synapses in the innermost ON layer of the inner plexiform layer (IPL) and from dopaminergic amacrine cells and GABAergic processes in the outermost OFF layer of the IPL. The study characterizes a heterogenic population of human melanopsin-ir RGCs, which most likely are involved in different functions. © 2017 Wiley Periodicals, Inc.</t>
  </si>
  <si>
    <t>amacrine cells; bipolar cells; calretinin; ChAT; Ctbp2; GAD65; melanopsin; PKC; tyrosine hydroxylase</t>
  </si>
  <si>
    <t>melanopsin; melanopsin antibody; protein antibody; unclassified drug; melanopsin; scotopsin; adult; aged; amino terminal sequence; Article; carboxy terminal sequence; cell count; cell density; cell function; cell labeling; cell specificity; cellular distribution; controlled study; dopaminergic nerve cell; female; GABAergic system; human; human cell; human tissue; immunocompetent cell; intraretinal connectivity; male; protein analysis; protein expression; retina amacrine cell; retina bipolar ganglion cell; retina ganglion cell; retinal inner plexiform layer; ribbon synapse; synapse; visual system parameters; biosynthesis; confocal microscopy; cytology; immunohistochemistry; metabolism; middle aged; retina ganglion cell; three dimensional imaging; very elderly; Aged; Aged, 80 and over; Female; Humans; Imaging, Three-Dimensional; Immunohistochemistry; Male; Microscopy, Confocal; Middle Aged; Retinal Ganglion Cells; Rod Opsins</t>
  </si>
  <si>
    <t>melanopsin, 403476-86-8; melanopsin; Rod Opsins</t>
  </si>
  <si>
    <t>Hannibal, J.; Department of Clinical Biochemistry, Bispebjerg Hospital, University of CopenhagenDenmark; email: j.hannibal@dadlnet.dk</t>
  </si>
  <si>
    <t>2-s2.0-85014930094</t>
  </si>
  <si>
    <t>Blasic J.R., Lane Brown R., Robinson P.R.</t>
  </si>
  <si>
    <t>6506127242;14119724400;7403720679;</t>
  </si>
  <si>
    <t>Light-dependent phosphorylation of the carboxy tail of mouse melanopsin</t>
  </si>
  <si>
    <t>Cellular and Molecular Life Sciences</t>
  </si>
  <si>
    <t>10.1007/s00018-011-0891-3</t>
  </si>
  <si>
    <t>https://www.scopus.com/inward/record.uri?eid=2-s2.0-84862305824&amp;doi=10.1007%2fs00018-011-0891-3&amp;partnerID=40&amp;md5=75369e5b35f83466a00c5ab2ecad3409</t>
  </si>
  <si>
    <t>Department of Biological Sciences, University of Maryland, Baltimore County, Baltimore, MD 21250, United States; Department of Veterinary and Comparative Anatomy, Pharmacology, and Physiology, Washington State University, Pullman, WA 99164, United States</t>
  </si>
  <si>
    <t>Blasic, J.R., Department of Biological Sciences, University of Maryland, Baltimore County, Baltimore, MD 21250, United States; Lane Brown, R., Department of Veterinary and Comparative Anatomy, Pharmacology, and Physiology, Washington State University, Pullman, WA 99164, United States; Robinson, P.R., Department of Biological Sciences, University of Maryland, Baltimore County, Baltimore, MD 21250, United States</t>
  </si>
  <si>
    <t>Melanopsin-based phototransduction is involved in non-image forming light responses including circadian entrainment, pupil constriction, suppression of pineal melatonin synthesis, and direct photic regulation of sleep in vertebrates. Given that the functions of melanopsin involve the measurement and summation of total environmental luminance, there would appear to be no need for the rapid deactivation typical of other G-protein coupled receptors. In this study, however, we demonstrate that heterologously expressed mouse melanopsin is phosphorylated in a light-dependent manner, and that this phosphorylation is involved in regulating the rate of G-protein activation and the lifetime of melanopsin's active state. Furthermore, we provide evidence for lightdependent phosphorylation of melanopsin in the mouse retina using an in situ proximity ligation assay. Finally, we demonstrate that melanopsin preferentially interacts with the GRK2/3 family of G-protein coupled receptor kinases through co-immunoprecipitation assays. Based on the complement of G-protein receptor kinases present in the melanopsin-expressing retinal ganglion cells, GRK2 emerges as the best candidate for melanopsin's cognate GRK. © 2011 Springer Basel AG.</t>
  </si>
  <si>
    <t>In situ proximity assay; Melanopsin; Phosphorylation</t>
  </si>
  <si>
    <t>G protein coupled receptor kinase 2; G protein coupled receptor kinase 3; G protein coupled receptor kinase 5; G protein coupled receptor kinase 6; guanine nucleotide binding protein; melanopsin; Adrbk1 protein, mouse; Adrbk2 protein, mouse; melanopsin; recombinant protein; scotopsin; animal cell; animal tissue; article; controlled study; heterologous expression; immunoprecipitation; light; mouse; nonhuman; nucleotide sequence; protein phosphorylation; protein protein interaction; retina; retina ganglion cell; signal transduction; animal; C57BL mouse; calcium signaling; cell strain HEK293; chemistry; drug antagonism; genetics; human; in vitro study; light; metabolism; phosphorylation; radiation exposure; RNA interference; site directed mutagenesis; vision; Vertebrata; Animals; Calcium Signaling; G-Protein-Coupled Receptor Kinase 2; G-Protein-Coupled Receptor Kinase 3; HEK293 Cells; Humans; Light; Mice; Mice, Inbred C57BL; Mutagenesis, Site-Directed; Phosphorylation; Recombinant Proteins; Retina; Retinal Ganglion Cells; RNA Interference; Rod Opsins; Vision, Ocular</t>
  </si>
  <si>
    <t>GENBANK: AF147789</t>
  </si>
  <si>
    <t>melanopsin, 403476-86-8; Adrbk1 protein, mouse, 2.7.11.15; Adrbk2 protein, mouse, 2.7.11.15; G-Protein-Coupled Receptor Kinase 2, 2.7.11.15; G-Protein-Coupled Receptor Kinase 3, 2.7.11.15; Recombinant Proteins; Rod Opsins; melanopsin</t>
  </si>
  <si>
    <t>Robinson, P.R.; Department of Biological Sciences, University of Maryland, Baltimore County, Baltimore, MD 21250, United States; email: probinso@umbc.edu</t>
  </si>
  <si>
    <t>1420682X</t>
  </si>
  <si>
    <t>CMLSF</t>
  </si>
  <si>
    <t>Cell. Mol. Life Sci.</t>
  </si>
  <si>
    <t>2-s2.0-84862305824</t>
  </si>
  <si>
    <t>Mishima K., Satoh K., Shimizu T., Hishikawa Y.</t>
  </si>
  <si>
    <t>7201992853;7403151293;7408148575;57201592218;</t>
  </si>
  <si>
    <t>Hypnotic and hypothermic action of daytime-administered melatonin</t>
  </si>
  <si>
    <t>10.1007/s002130050387</t>
  </si>
  <si>
    <t>https://www.scopus.com/inward/record.uri?eid=2-s2.0-0030776421&amp;doi=10.1007%2fs002130050387&amp;partnerID=40&amp;md5=7996d5c7d46b059624c3e18c1b127a30</t>
  </si>
  <si>
    <t>Department of Neuropsychiatry, Akita University, School of Medicine, 1-1-1 Hondo, Akita City 010, Japan</t>
  </si>
  <si>
    <t>Mishima, K., Department of Neuropsychiatry, Akita University, School of Medicine, 1-1-1 Hondo, Akita City 010, Japan; Satoh, K., Department of Neuropsychiatry, Akita University, School of Medicine, 1-1-1 Hondo, Akita City 010, Japan; Shimizu, T., Department of Neuropsychiatry, Akita University, School of Medicine, 1-1-1 Hondo, Akita City 010, Japan; Hishikawa, Y., Department of Neuropsychiatry, Akita University, School of Medicine, 1-1-1 Hondo, Akita City 010, Japan</t>
  </si>
  <si>
    <t>Six healthy male volunteers (average age = 22.5 years) received orally melatonin (MLT; 3 mg or 9 mg) or placebo at 0930 hours in a randomized, single-blind, cross-over study. Both doses of exogenously administered melatonin (ex-MLT) induced transient, significant suppression of core body temperature (BT) compared to the placebo condition. There was no significant difference in the degree of BT suppression among the two MLT conditions in spite of significantly higher levels of serum MLT with the close of 9 mg, suggesting that there may be a threshold level of ex-MLT inducing the hypothermic action. Daytime administered ex-MLT also induced a significant sleep-inducing effect only in the 9 mg condition, while 3 mg ex-MLT failed to produce statistical significance. These findings suggest that the sleep-inducing action of ex-MLT occurs only at relatively high doses, and this action is probably not due to its BT lowering action. The present study led us to assume that ex-MLT produce its therapeutic effect for circadian rhythm sleep disorders through induction of circadian phase-shifting preceded by an acute, transient hypothermic action rather than light entrainment after setting sleep time by induction of sleep propensity.</t>
  </si>
  <si>
    <t>Body temperature; Circadian rhythm; Circadian rhythm sleep disorder; Hypothermia; Melatonin; Phase shift</t>
  </si>
  <si>
    <t>melatonin; placebo; adult; article; circadian rhythm; clinical trial; controlled clinical trial; controlled study; core temperature; human; human experiment; hypnosis; hypothermia; male; normal human; oral drug administration; priority journal; randomized controlled trial; single blind procedure; Adult; Circadian Rhythm; Humans; Hypnotics and Sedatives; Hypothermia; Male; Melatonin; Sleep</t>
  </si>
  <si>
    <t>Hypnotics and Sedatives; Melatonin, 73-31-4</t>
  </si>
  <si>
    <t>Grant-in-Aid for Cooperative Research from the Ministry of Public Welfare and by a Special Coordination Funds for Promoting Science and Technology from the Science and Technology Agency in Japan.</t>
  </si>
  <si>
    <t>Mishima, K.; Akita University, School of Medicine, 1-1-1 Hondo, Akita City 010, Japan; email: mishima@med.akita-u.ac.jp</t>
  </si>
  <si>
    <t>PSYCHOPHARMACOLOGY</t>
  </si>
  <si>
    <t>2-s2.0-0030776421</t>
  </si>
  <si>
    <t>Daurat A., Foret J., Touitou Y., Benoit O.</t>
  </si>
  <si>
    <t>6603673432;7007118627;7103005333;7005297068;</t>
  </si>
  <si>
    <t>Detrimental influence of bright light exposure on alertness, performance, and mood in the early morning</t>
  </si>
  <si>
    <t>Neurophysiologie Clinique</t>
  </si>
  <si>
    <t>10.1016/0987-7053(96)81529-2</t>
  </si>
  <si>
    <t>https://www.scopus.com/inward/record.uri?eid=2-s2.0-0029905470&amp;doi=10.1016%2f0987-7053%2896%2981529-2&amp;partnerID=40&amp;md5=16427e1cd8ba10bc13648b9afb49fd03</t>
  </si>
  <si>
    <t>Lab. d'Étude du Sommeil, Inserm U296, Hôpital Henri-Mondor, 51 av de Lattre de Tassigny, 94010 Créteil Cedex, France; Laboratoire de Biochimie, CHU Pitie-Salpetriere, Paris, France</t>
  </si>
  <si>
    <t>Daurat, A., Lab. d'Étude du Sommeil, Inserm U296, Hôpital Henri-Mondor, 51 av de Lattre de Tassigny, 94010 Créteil Cedex, France; Foret, J., Lab. d'Étude du Sommeil, Inserm U296, Hôpital Henri-Mondor, 51 av de Lattre de Tassigny, 94010 Créteil Cedex, France; Touitou, Y., Laboratoire de Biochimie, CHU Pitie-Salpetriere, Paris, France; Benoit, O., Lab. d'Étude du Sommeil, Inserm U296, Hôpital Henri-Mondor, 51 av de Lattre de Tassigny, 94010 Créteil Cedex, France</t>
  </si>
  <si>
    <t>The aim of this study was to assess the effects of exposure for one night to moderate bright light (BL) on subjective and objective measures of alertness, performance, and mood. Eight subjects were exposed to either BL or dim light (DL) during one night. During the previous day, they were exposed to bright light in both experimental conditions. Nocturnal BL suppressed melatonin secretion and increased body temperature. The ability to stay awake during the night, as measured by the power density in the alpha band, was significantly improved by BL exposure. BL also improved subjective alertness and performance during the first part of the night. However, improvements in the last two variables were followed by marked disruption in early morning patterns, with deterioration of mood and motivation.</t>
  </si>
  <si>
    <t>alertness; constant routine; moderately bright light; mood; performance</t>
  </si>
  <si>
    <t>melatonin; adult; alertness; article; human; human experiment; light exposure; male; mental performance; mood; normal human</t>
  </si>
  <si>
    <t>Daurat, A.; Lab. d'Etude du Sommeil, Inserm U296, Hopital Henri-Mondor, 51, Av. de Lattre de Tassigny, 94010 Creteil Cedex, France</t>
  </si>
  <si>
    <t>Elsevier Masson SAS</t>
  </si>
  <si>
    <t>NCLIE</t>
  </si>
  <si>
    <t>NEUROPHYSIOL. CLIN.</t>
  </si>
  <si>
    <t>2-s2.0-0029905470</t>
  </si>
  <si>
    <t>Rybnikova N.A., Haim A., Portnov B.A.</t>
  </si>
  <si>
    <t>56423652700;35555504100;6603723508;</t>
  </si>
  <si>
    <t>Does artificial light-at-night exposure contribute to the worldwide obesity pandemic?</t>
  </si>
  <si>
    <t>International Journal of Obesity</t>
  </si>
  <si>
    <t>10.1038/ijo.2015.255</t>
  </si>
  <si>
    <t>https://www.scopus.com/inward/record.uri?eid=2-s2.0-84959102063&amp;doi=10.1038%2fijo.2015.255&amp;partnerID=40&amp;md5=8cebdc87014ee13dc83f7e1878188f91</t>
  </si>
  <si>
    <t>Department of Natural Resources and Environmental Management, Faculty of Management, University of Haifa, Mt. Carmel, Haifa, 31805, Israel; Israeli Center for Interdisciplinary Research in Chronobiology, University of Haifa, Haifa, Israel</t>
  </si>
  <si>
    <t>Rybnikova, N.A., Department of Natural Resources and Environmental Management, Faculty of Management, University of Haifa, Mt. Carmel, Haifa, 31805, Israel; Haim, A., Israeli Center for Interdisciplinary Research in Chronobiology, University of Haifa, Haifa, Israel; Portnov, B.A., Department of Natural Resources and Environmental Management, Faculty of Management, University of Haifa, Mt. Carmel, Haifa, 31805, Israel</t>
  </si>
  <si>
    <t>Background:Worldwide overweight and obesity rates are on the rise, with about 1 900 billion adults being defined as overweight and about 600 million adults being defined as obese by the World Health Organization (WHO). Increasing exposure to artificial light-at-night (ALAN) may influence body mass, by suppression of melatonin production and disruption of daily rhythms, resulting in physiological or behavioral changes in the human body, and may thus become a driving force behind worldwide overweight and obesity pandemic.Methods:We analyzed most recent satellite images of night time illumination, available from the US Defense Meteorological Satellite Program (DMSP), combining them with country-level data on female and male overweight and obesity prevalence rates, reported by the WHO. The study aims to identify and measure the strength of association between ALAN and country-wide overweight and obesity rates, controlling for per capita GDP, level of urbanization, birth rate, food consumption and regional differences.Results:ALAN emerged as a statistically significant and positive predictor of overweight and obesity (t&gt;1.97; P&lt;0.05), helping to explain, together with other factors, about 70% of the observed variation of overweight and obesity prevalence rates among females and males in more than 80 countries worldwide. Regional differences in the strength of association between ALAN and excessive body mass are also noted.Conclusions:This study is the first population-level study that confirms the results of laboratory research and cohort studies in which ALAN was found to be a contributing factor to excessive body mass in humans. © 2016 Macmillan Publishers Limited All rights reserved.</t>
  </si>
  <si>
    <t>Article; artificial light at night exposure; birth rate; body mass; caloric intake; female; food intake; human; illumination; light exposure; locomotion; major clinical study; male; obesity; pandemic; photoperiodicity; prevalence; priority journal; urbanization; circadian rhythm; feeding behavior; health survey; obesity; pandemic; physiology; pollution; radiation response; risk factor; sleep; socioeconomics; statistics and numerical data; urban population; wakefulness; world health organization; Body Mass Index; Circadian Clocks; Circadian Rhythm; Environmental Pollution; Feeding Behavior; Female; Health Surveys; Humans; Lighting; Male; Obesity; Pandemics; Photoperiod; Prevalence; Risk Factors; Sleep; Socioeconomic Factors; Urban Population; Urbanization; Wakefulness; World Health Organization</t>
  </si>
  <si>
    <t>Rybnikova, N.A.; Department of Natural Resources and Environmental Management, Faculty of Management, University of Haifa, Mt. Carmel, Israel; email: nrybhiko@campus.haifa.ac.il</t>
  </si>
  <si>
    <t>IJOBD</t>
  </si>
  <si>
    <t>Int. J. Obes.</t>
  </si>
  <si>
    <t>2-s2.0-84959102063</t>
  </si>
  <si>
    <t>Hasegawa M., Cahill G.M.</t>
  </si>
  <si>
    <t>35479397500;7005277631;</t>
  </si>
  <si>
    <t>A role for cyclic AMP in entrainment of the circadian oscillator in Xenopus retinal photoreceptors by dopamine but not by light</t>
  </si>
  <si>
    <t>10.1046/j.1471-4159.1999.0721812.x</t>
  </si>
  <si>
    <t>https://www.scopus.com/inward/record.uri?eid=2-s2.0-0033010745&amp;doi=10.1046%2fj.1471-4159.1999.0721812.x&amp;partnerID=40&amp;md5=ff2c49b2ae0a3ca6d19e0a48ca1058a5</t>
  </si>
  <si>
    <t>Dept. of Biology and Biochemistry, University of Houston, Houston, TX, United States; Dept. of Biology and Biochemistry, University of Houston, Houston, TX 77204-5513, United States</t>
  </si>
  <si>
    <t>Hasegawa, M., Dept. of Biology and Biochemistry, University of Houston, Houston, TX, United States, Dept. of Biology and Biochemistry, University of Houston, Houston, TX 77204-5513, United States; Cahill, G.M., Dept. of Biology and Biochemistry, University of Houston, Houston, TX, United States</t>
  </si>
  <si>
    <t>The circadian oscillator in Xenopus retinal photoreceptor layers can be reset in similar ways by light and agonists of D2-like dopamine receptors. Treatments that increase cyclic AMP levels act on this oscillator in an opposite fashion, mimicking darkness in the induction of phase shifts. Light and dopamine have each been reported to inhibit adenylate cyclase in photoreceptors. Together, these data suggest that the transduction pathways for entrainment by dopamine and/or light include suppression of cyclic AMP or a cyclic AMP-sensitive step. In these studies, we examined this hypothesis by measuring the effects of treatment with a cyclic AMP analogue on the phase shifts induced in photoreceptor melatonin rhythms by light or a D2 receptor agonist (quinpirole). When photoreceptor layers were treated simultaneously with 8-(4-chlorophenylthio)cyclic AMP (8-CPT-cAMP) and quinpirole at any of three different phases of the circadian cycle, the resulting phase shifts of the melatonin rhythm were always the same as those caused by 8-CPT-cAMP alone. This indicates that there is a cyclic AMP-sensitive step in the dopamine entrainment pathway. In contrast, light pulses did reset the oscillator in the presence of elevated cyclic AMP. This suggests a separate cyclic AMP-insensitive transduction pathway for entrainment by light. Quinpirole reduced basal levels of cyclic AMP in photoreceptors, but light did not. These data suggest that cyclic AMP plays a role in the entrainment pathway activated by dopamine but not in the entrainment pathway activated by light.</t>
  </si>
  <si>
    <t>Circadian oscillator; Cyclic AMP; Dopamine; Entrainment pathways; Light; Retinal photoreceptor layer</t>
  </si>
  <si>
    <t>cyclic AMP; dopamine; dopamine 2 receptor; quinpirole; animal tissue; article; circadian rhythm; controlled study; enzyme inactivation; male; nonhuman; oscillation; photoreceptor; priority journal; xenopus laevis; Animals; Cells, Cultured; Circadian Rhythm; Cyclic AMP; Dopamine; Dopamine Agonists; Light; Male; Photoreceptors, Vertebrate; Quinpirole; Thionucleotides; Xenopus laevis; Animalia; Xenopus laevis</t>
  </si>
  <si>
    <t>8-((4-chlorophenyl)thio)cyclic-3',5'-AMP, 41941-66-6; Cyclic AMP, 60-92-4; Dopamine Agonists; Dopamine, 51-61-6; Quinpirole, 85760-74-3; Thionucleotides</t>
  </si>
  <si>
    <t>Hasegawa, M.; Dept. of Biology and Biochemistry, University of Houston, Houston, TX 77204-5513, United States</t>
  </si>
  <si>
    <t>2-s2.0-0033010745</t>
  </si>
  <si>
    <t>Nakahara D., Nakamura M., Iigo M., Okamura H.</t>
  </si>
  <si>
    <t>7004532875;55712945900;56274143500;55489106000;</t>
  </si>
  <si>
    <t>Bimodal circadian secretion of melatonin from the pineal gland in a living CBA mouse</t>
  </si>
  <si>
    <t>10.1073/pnas.1631069100</t>
  </si>
  <si>
    <t>https://www.scopus.com/inward/record.uri?eid=2-s2.0-0041922592&amp;doi=10.1073%2fpnas.1631069100&amp;partnerID=40&amp;md5=6021ae169d768321e20a44a678773f32</t>
  </si>
  <si>
    <t>Department of Psychology, Hamamatsu Univ. School of Medicine, 1-20-1 Handayama, Hamamatsu 431-3192, Japan; Department of Anatomy, St. Marianna Univ. Sch. of Medicine, Miyamae, Kawasaki 216-8511, Japan; Division of Molecular Brain Science, Department of Brain Sciences, Kobe Univ. Grad. School of Medicine, 7-5-1 Kusunoki-cho, Chuo-ku 650-0071, Japan</t>
  </si>
  <si>
    <t>Nakahara, D., Department of Psychology, Hamamatsu Univ. School of Medicine, 1-20-1 Handayama, Hamamatsu 431-3192, Japan; Nakamura, M., Department of Psychology, Hamamatsu Univ. School of Medicine, 1-20-1 Handayama, Hamamatsu 431-3192, Japan; Iigo, M., Department of Anatomy, St. Marianna Univ. Sch. of Medicine, Miyamae, Kawasaki 216-8511, Japan; Okamura, H., Division of Molecular Brain Science, Department of Brain Sciences, Kobe Univ. Grad. School of Medicine, 7-5-1 Kusunoki-cho, Chuo-ku 650-0071, Japan</t>
  </si>
  <si>
    <t>Circadian melatonin secretion is the best-known output signal from the circadian pacemaker in the suprachiasmatic nucleus that indicates internal conditions of the body. We have established a system that enables long-term monitoring of melatonin secretion by implanting a transverse microdialysis probe in or near the pineal gland in a freely moving mouse. This in vivo method enabled continuous measurement of melatonin secretion over a period of &amp;gt;20 days in individual CBA mice, with simultaneous recording of the locomotor activity. Pineal melatonin secretion was completely matched to the circadian change of locomotor activity, and for the light-induced phase shift, the shift of melatonin secretion was clearer than the shift of locomotor rhythm. This analysis allowed us to detect rhythm with a high sensitivity: two peaks of daily secretion were observed, with the first small peak at the day-night transition time and the second large peak at midnight. The large nighttime peak was suppressed by tetrodotoxin, a Na+ channel blocker, and enhanced by both phenylephrine and isoproterenol, α- and β-adrenergic agonists, whereas daytime melatonin levels were not affected by tetrodotoxin infusion. This finding suggests that, in CBA mice, melatonin release at night is activated by adrenergic signaling from the superior cervical ganglion, but the enhancement of melatonin during daytime is not mediated by neuronal signaling.</t>
  </si>
  <si>
    <t>Circadian rhythm; Locomotor activity; Microdialysis</t>
  </si>
  <si>
    <t>alpha adrenergic receptor stimulating agent; beta adrenergic receptor stimulating agent; isoprenaline; melatonin; phenylephrine; sodium channel blocking agent; tetrodotoxin; adrenergic activity; animal experiment; animal tissue; article; circadian rhythm; hormone blood level; hormone release; light; light dark cycle; locomotion; male; microdialysis; mouse; mouse strain; night; nonhuman; pineal body; priority journal; superior cervical ganglion; suprachiasmatic nucleus; Animals; Circadian Rhythm; Dialysis; Male; Melatonin; Mice; Mice, Inbred CBA; Movement; Neurons; Pineal Gland; Signal Transduction; Sodium Channels; Tetrodotoxin; Time Factors; Animalia</t>
  </si>
  <si>
    <t>isoprenaline, 299-95-6, 51-30-9, 6700-39-6, 7683-59-2; melatonin, 73-31-4; phenylephrine, 532-38-7, 59-42-7, 61-76-7; tetrodotoxin, 4368-28-9, 4664-41-9; Melatonin, 73-31-4; Sodium Channels; Tetrodotoxin, 4368-28-9</t>
  </si>
  <si>
    <t>Nakahara, D.; Department of Psychology, Hamamatsu Univ. School of Medicine, 1-20-1 Handayama, Hamamatsu 431-3192, Japan; email: nakahara@hama-med.ac.jp</t>
  </si>
  <si>
    <t>2-s2.0-0041922592</t>
  </si>
  <si>
    <t>Cheung K.M.C., Lu D.S., Poon A.M.S., Wang T., Luk K.D.K., Leong J.C.Y.</t>
  </si>
  <si>
    <t>7402406754;7403079533;7103068868;55709779700;7201921573;35563743000;</t>
  </si>
  <si>
    <t>Effect of melatonin suppression on scoliosis development in chickens by either constant light or surgical pinealectomy</t>
  </si>
  <si>
    <t>Spine</t>
  </si>
  <si>
    <t>10.1097/01.BRS.0000083140.80750.93</t>
  </si>
  <si>
    <t>https://www.scopus.com/inward/record.uri?eid=2-s2.0-0041834454&amp;doi=10.1097%2f01.BRS.0000083140.80750.93&amp;partnerID=40&amp;md5=ee7c6c80716f7bba65155244bf5b481b</t>
  </si>
  <si>
    <t>Department of Orthopaedic Surgery, University of Hong Kong, Hong Kong, Hong Kong; Department of Physiology, University of Hong Kong, Hong Kong, Hong Kong; Department of Orthopaedic Surgery, Affil. Hosp. Med. Coll. Qingdao U., Qingdao, China; Department of Orthopaedic Surgery, University of Hong Kong, Queen Mary Hospital, Pokfulam Road, Hong Kong, Hong Kong</t>
  </si>
  <si>
    <t>Cheung, K.M.C., Department of Orthopaedic Surgery, University of Hong Kong, Hong Kong, Hong Kong, Department of Orthopaedic Surgery, University of Hong Kong, Queen Mary Hospital, Pokfulam Road, Hong Kong, Hong Kong; Lu, D.S., Department of Orthopaedic Surgery, University of Hong Kong, Hong Kong, Hong Kong; Poon, A.M.S., Department of Physiology, University of Hong Kong, Hong Kong, Hong Kong; Wang, T., Department of Orthopaedic Surgery, Affil. Hosp. Med. Coll. Qingdao U., Qingdao, China; Luk, K.D.K., Department of Orthopaedic Surgery, University of Hong Kong, Hong Kong, Hong Kong; Leong, J.C.Y., Department of Orthopaedic Surgery, University of Hong Kong, Hong Kong, Hong Kong</t>
  </si>
  <si>
    <t>Study Design. This study was designed to compare the effect of suppression of melatonin secretion by bright light in chickens with that of surgical pinealectomy. Objective. To determine whether suppression of melatonin secretion without surgery in chickens can result in scoliosis development. Summary of Background Data. Pinealectomy in chickens consistently produces scoliosis with anatomic characteristics similar to those of human idiopathic scoliosis. Conversely, cutting of the pineal stalk without removal of the pineal gland will also result in scoliosis. This study addresses the question of whether constant bright light can induce scoliosis formation, because it is well known that 24-hour bright lighting conditions can suppress the secretion of melatonin to an equivalent level as pinealectomy. Materials and Method. Seventy-seven newborn Nihon chickens were separated into three groups. A control group (n = 21) with no surgery performed; a pinealectomy group (n = 15) that served as surgical controls; and a constant light group (n = 41). The first two groups were kept together in a strict 12-hour light-dark cycle, whereas the third group was separately kept with constant lighting conditions (&gt;100 lux). All the chickens were radiographed at two weekly intervals, and blood was taken during the middle of the light and dark cycles for serum melatonin assay using ELISA. Results. Fifty-four percent of the pinealectomized chickens had scoliosis develop by 6 weeks. None of the constant-light chickens or controls had scoliosis develop for up to 11 weeks. Measurements of serum melatonin levels of the constant light group confirm that secretion is suppressed. Conclusion. This study suggests that for scoliosis to develop in chickens, the surgical operation itself is important and challenges the role of melatonin as an isolated etiological factor in the development of scoliosis.</t>
  </si>
  <si>
    <t>Chicken; Light suppression; Melatonin; Pinealectomy; Scoliosis</t>
  </si>
  <si>
    <t>melatonin; animal experiment; animal model; article; blood sampling; chicken; controlled study; hormone release; light; light dark cycle; nonhuman; pathogenesis; pineal body; pinealectomy; priority journal; scoliosis; spine radiography; Animals; Body Weight; Chickens; Light; Melatonin; Pineal Gland; Postoperative Complications; Scoliosis; Time Factors</t>
  </si>
  <si>
    <t>Cheung, K.M.C.; Department of Orthopaedic Surgery, University of Hong Kong, Queen Mary Hospital, Pokfulam Road, Hong Kong, Hong Kong; email: ken-cheung@hku.hk</t>
  </si>
  <si>
    <t>SPIND</t>
  </si>
  <si>
    <t>2-s2.0-0041834454</t>
  </si>
  <si>
    <t>Butler M.P., Silver R.</t>
  </si>
  <si>
    <t>7402211000;7201936987;</t>
  </si>
  <si>
    <t>Divergent photic thresholds in the non-image-forming visual system: Entrainment, masking and pupillary light reflex</t>
  </si>
  <si>
    <t>10.1098/rspb.2010.1509</t>
  </si>
  <si>
    <t>https://www.scopus.com/inward/record.uri?eid=2-s2.0-79951793473&amp;doi=10.1098%2frspb.2010.1509&amp;partnerID=40&amp;md5=9ea0dc38aa7853f2984d368cb135d259</t>
  </si>
  <si>
    <t>Department of Psychology, Columbia University, 406 Schermerhorn Hall, 1190 Amsterdam Avenue, New York, NY 10027, United States; Department of Psychology, Barnard College, New York, NY 10027, United States; Department of Pathology and Cell Biology, Columbia University Medical Center, New York, NY 10032, United States</t>
  </si>
  <si>
    <t>Butler, M.P., Department of Psychology, Columbia University, 406 Schermerhorn Hall, 1190 Amsterdam Avenue, New York, NY 10027, United States; Silver, R., Department of Psychology, Columbia University, 406 Schermerhorn Hall, 1190 Amsterdam Avenue, New York, NY 10027, United States, Department of Psychology, Barnard College, New York, NY 10027, United States, Department of Pathology and Cell Biology, Columbia University Medical Center, New York, NY 10032, United States</t>
  </si>
  <si>
    <t>Light is the principal cue that entrains the circadian timing system, but the threshold of entrainment and the relative contributions of the retinal photoreceptors-rods, cones and intrinsically photosensitive retinal ganglion cells - Are not known. We measured thresholds of entrainment of wheel-running rhythms at three wavelengths, and compared these to thresholds of two other non-image-forming visual system functions: Masking and the pupillary light reflex (PLR). At the entrainment threshold, the relative spectral sensitivity and absolute photon flux suggest that this threshold is determined by rods. Dim light that entrained mice failed to elicit either masking or PLR; in general, circadian entrainment is more sensitive by 1-2 log units than other measures of the non-image-forming visual system. Importantly, the results indicate that dim light can entrain circadian rhythms even when it fails to produce more easily measurable acute responses to light such as phase shifting and melatonin suppression. Photosensitivity to one response, therefore, cannot be generalized to other non-image-forming functions. These results also impact practical problems in selecting appropriate lighting in laboratory animal husbandry. © 2010 The Royal Society.</t>
  </si>
  <si>
    <t>Circadian; Photoreceptor; Retina; Suprachiasmatic nucleus; Wavelength</t>
  </si>
  <si>
    <t>photon flux density; photoperiod; photoreception; wavelength; Animalia; Mus</t>
  </si>
  <si>
    <t>Butler, M. P.; Department of Psychology, Columbia University, 406 Schermerhorn Hall, 1190 Amsterdam Avenue, New York, NY 10027, United States; email: mb3024@columbia.edu</t>
  </si>
  <si>
    <t>2-s2.0-79951793473</t>
  </si>
  <si>
    <t>Guerlotté J.</t>
  </si>
  <si>
    <t>6602748324;</t>
  </si>
  <si>
    <t>Hydroxyindole-o-methyltransferase in the chicken retina: Immunocytochemical localization and daily rhythm of mRNA</t>
  </si>
  <si>
    <t>10.1111/j.1460-9568.1996.tb01256.x</t>
  </si>
  <si>
    <t>https://www.scopus.com/inward/record.uri?eid=2-s2.0-0029966432&amp;doi=10.1111%2fj.1460-9568.1996.tb01256.x&amp;partnerID=40&amp;md5=b3e20b0770952e4945120e875db98604</t>
  </si>
  <si>
    <t>Laboratoire de Neuroendocrinologie Cellulaire, URA CNRS 1869, 40 avenue du Recteur Pineau, 86022 Poitiers, France</t>
  </si>
  <si>
    <t>Guerlotté, J., Laboratoire de Neuroendocrinologie Cellulaire, URA CNRS 1869, 40 avenue du Recteur Pineau, 86022 Poitiers, France</t>
  </si>
  <si>
    <t>In the vertebrate retina and pineal gland, melatonin production displays diurnal variations with high levels at night. Hydroxyindole-O-methyltransferase (HIOMT, EC 2.1.1.4) catalyses the last step of melatonin biosynthesis. In the present study, a cDNA encoding chicken HIOMT was used to examine the effects of environmental lighting on HIOMT mRNA expression in the chicken retina. A day/night rhythm of HIOMT mRNA level was observed, with an average 5-fold increase during the night. Light strongly suppressed the night-time rise in HIOMT mRNA concentration while darkness prevented its daytime fall. An antibody directed against chicken HIOMT was used for immunocytochemical identification of retinal melatoninergic cells. HIOMT immunoreactivity could be observed in rods as well as in cones. However, the lowest levels of HIOMT immunoreactivity were always observed in the accessory cones of double cones. A few HIOMT-positive cell bodies could also be observed in the inner nuclear layer. Altogether, these data indicate that HIOMT gene expression in the retina is organized on a daily basis as a direct response to light, and that the different types of photoreceptors may not be equally involved in melatonin production.</t>
  </si>
  <si>
    <t>HIOMT; Melatonin; Photoperiodic regulation; Photoreceptors</t>
  </si>
  <si>
    <t>acetylserotonin methyltransferase; melatonin; messenger rna; animal experiment; animal tissue; article; chicken; circadian rhythm; enzyme localization; gene expression; immunocytochemistry; immunoreactivity; nonhuman; photoreceptor; pineal body; priority journal; retina; retina cone; retina rod; Acetylserotonin N-Methyltransferase; Animals; Chickens; Circadian Rhythm; Darkness; Immunohistochemistry; Light; Retina; RNA, Messenger; Tissue Distribution</t>
  </si>
  <si>
    <t>Acetylserotonin N-Methyltransferase, EC 2.1.1.4; RNA, Messenger</t>
  </si>
  <si>
    <t>Guerlotte, J.; Lab. Neuroendocrinologie Cellulaire, URA CNRS 1869, 40 avenue du Recteur Pineau, 86022 Poitiers, France</t>
  </si>
  <si>
    <t>EUR. J. NEUROSCI.</t>
  </si>
  <si>
    <t>2-s2.0-0029966432</t>
  </si>
  <si>
    <t>Rahman S.A., Kollara A., Brown T.J., Casper R.F.</t>
  </si>
  <si>
    <t>18037974200;6508376107;7404318635;55558468700;</t>
  </si>
  <si>
    <t>Selectively filtering short wavelengths attenuates the disruptive effects of nocturnal light on endocrine and molecular circadian phase markers in rats</t>
  </si>
  <si>
    <t>10.1210/en.2007-1742</t>
  </si>
  <si>
    <t>https://www.scopus.com/inward/record.uri?eid=2-s2.0-57349129297&amp;doi=10.1210%2fen.2007-1742&amp;partnerID=40&amp;md5=7cfc52c545943705b45b646024f505c5</t>
  </si>
  <si>
    <t>Lawrence Bloomberg Department of Obstetrics and Gynecology, Samuel Lunenfeld Research Institute, Mount Sinai Hospital, Toronto, ON M5G 1X5, Canada; Department of Physiology, University of Toronto, Toronto, ON M5S 3G5, Canada; Samuel Lunenfeld Research Institute, Mount Sinai Hospital, 25 Orde Street, Toronto, ON M5T 3H7, Canada</t>
  </si>
  <si>
    <t>Rahman, S.A., Lawrence Bloomberg Department of Obstetrics and Gynecology, Samuel Lunenfeld Research Institute, Mount Sinai Hospital, Toronto, ON M5G 1X5, Canada, Department of Physiology, University of Toronto, Toronto, ON M5S 3G5, Canada; Kollara, A., Lawrence Bloomberg Department of Obstetrics and Gynecology, Samuel Lunenfeld Research Institute, Mount Sinai Hospital, Toronto, ON M5G 1X5, Canada; Brown, T.J., Lawrence Bloomberg Department of Obstetrics and Gynecology, Samuel Lunenfeld Research Institute, Mount Sinai Hospital, Toronto, ON M5G 1X5, Canada, Department of Physiology, University of Toronto, Toronto, ON M5S 3G5, Canada; Casper, R.F., Lawrence Bloomberg Department of Obstetrics and Gynecology, Samuel Lunenfeld Research Institute, Mount Sinai Hospital, Toronto, ON M5G 1X5, Canada, Department of Physiology, University of Toronto, Toronto, ON M5S 3G5, Canada, Samuel Lunenfeld Research Institute, Mount Sinai Hospital, 25 Orde Street, Toronto, ON M5T 3H7, Canada</t>
  </si>
  <si>
    <t>Various physiological processes exhibit a circadian rhythm synchronized to the geophysical light/dark cycle. Our study using a rat model demonstrated that exposure to light at night suppressed the expected nocturnal rise in melatonin, increased plasma corticosterone, and disrupted core clock gene expression in the hypothalamus and the adrenal gland. These effects were prevented by filtration of a 10-nm bandwidth of light between 470 and 480 nm, whereas filtration of light between 452 and 462 nm prevented the rise of corticosterone without restoring normal melatonin secretion or hypothalamic clock gene expression. This is the first demonstration of a wavelength dependency of glucocorticoid secretion and clock gene expression. Our results in an animal model suggest that filtering a narrow bandwidth of light from nocturnal lighting may efficiently attenuate overall disruption of circadian endocrine rhythms and clock gene expression in the hypothalamus and adrenal gland. Because a narrow bandwidth of light is filtered, the color distribution of the illumination source is not altered, and this may be of practical importance for potential future studies in shift workers. Copyright © 2008 by The Endocrine Society.</t>
  </si>
  <si>
    <t>glucocorticoid; melatonin; adrenal gland; animal experiment; article; circadian rhythm; corticosterone blood level; endocrine function; experimental rat; gene expression; hypothalamus; light exposure; male; nocturnal animal; nonhuman; priority journal; rat; Adrenocorticotropic Hormone; Animals; Blotting, Western; Cell Line, Tumor; Circadian Rhythm; Corticosterone; Endocrine System; Gene Expression; Glucocorticoids; Humans; Light; Male; Melatonin; Rats; Rats, Sprague-Dawley; Reverse Transcriptase Polymerase Chain Reaction; Trans-Activators</t>
  </si>
  <si>
    <t>melatonin, 73-31-4; Adrenocorticotropic Hormone, 9002-60-2; Clock protein; Corticosterone, 50-22-6; Glucocorticoids; Melatonin, 73-31-4; Trans-Activators</t>
  </si>
  <si>
    <t>Casper, R. F.; Samuel Lunenfeld Research Institute, Mount Sinai Hospital, 25 Orde Street, Toronto, ON M5T 3H7, Canada; email: rfcasper@aol.com</t>
  </si>
  <si>
    <t>2-s2.0-57349129297</t>
  </si>
  <si>
    <t>Rea M.S., Brons J.A., Figueiro M.G.</t>
  </si>
  <si>
    <t>57203044495;25031328600;6603467729;</t>
  </si>
  <si>
    <t>Measurements of light at night (LAN) for a sample of female school teachers</t>
  </si>
  <si>
    <t>10.3109/07420528.2011.602198</t>
  </si>
  <si>
    <t>https://www.scopus.com/inward/record.uri?eid=2-s2.0-80053010153&amp;doi=10.3109%2f07420528.2011.602198&amp;partnerID=40&amp;md5=52037423950d1994fd2595a48a23152d</t>
  </si>
  <si>
    <t>Rea, M.S., Lighting Research Center, Rensselaer Polytechnic Institute, 21 Union Street, Troy, NY 12180, United States; Brons, J.A., Lighting Research Center, Rensselaer Polytechnic Institute, 21 Union Street, Troy, NY 12180, United States; Figueiro, M.G., Lighting Research Center, Rensselaer Polytechnic Institute, 21 Union Street, Troy, NY 12180, United States</t>
  </si>
  <si>
    <t>Epidemiological studies have shown an association between rotating shiftwork and breast cancer (BC) risk. Recently, light at night (LAN) measured by satellite photometry and by self-reports of bedroom brightness has been shown to be associated with BC risk, irrespective of shiftwork history. Importance has been placed on these associations because retinal light exposures at night can suppress the hormone melatonin and/or disrupt circadian entrainment to the local 24-h light-dark cycle. The present study examined whether it was valid to use satellite photometry and self-reports of brightness to characterize light, as it might stimulate the circadian system and thereby affect BC incidence. Calibrated photometric measurements were made at the bedroom windows and in the bedrooms of a sample of female school teachers, who worked regular dayshifts and lived in a variety of satellite-measured sky brightness categories. The light levels at both locations were usually very low and were independent of the amount of satellite-measured light. Calibrated photometric measurements were also obtained at the corneas of these female school teachers together with calibrated accelerometer measurements for seven consecutive days and evenings. Based upon these personal light exposure and activity measurements, the female teachers who participated in this study did not have disrupted light-dark cycles like those associated with rotating shiftworkers who do exhibit a higher risk for BC. Rather, this sample of female school teachers had 24-h light-dark and activity-rest patterns very much like those experienced by dayshift nurses examined in an earlier study who are not at an elevated risk of BC. No relationship was found between the amount of satellite-measured light levels and the 24-h light-dark patterns these women experienced. It was concluded from the present study that satellite photometry is unrelated to personal light exposures as they might affect melatonin suppression and/or circadian disruption. More generally, photometric devices calibrated in terms of the operational characteristics of the human circadian system must be used to meaningfully link LAN and BC incidence. Copyright © Informa Healthcare USA, Inc.</t>
  </si>
  <si>
    <t>Breast cancer; Circadian light; Circadian light levels; Light pollution; Melatonin</t>
  </si>
  <si>
    <t>adult; article; circadian rhythm; female; housing; human; light; photoperiodicity; university; Adult; Circadian Rhythm; Faculty; Female; Housing; Humans; Light; Photoperiod</t>
  </si>
  <si>
    <t>Centers for Disease Control and Prevention: R01 OH008171
Harvard School of Public Health: U01 DA023822</t>
  </si>
  <si>
    <t>Assistance in this research was provided by Lighting Research Center colleagues: Andrew Bierman, Mary Cimo, Brian Donlan, Basar Erdener, Daniel Frering, Dennis Guyon, Robert Hamner, Terry Klein, Natalia Lesniak, Anna Lok, Lenda Lyman, Ines Martinovic, Nicholas Meyer, Howard Ohlhous, Aaron M. Smith, Rachel Taranta, and Bonnie Westlake. This work was supported in part by CDC Grant R01 OH008171 to Dr. Eva Schernhammer at Harvard Public Health, by the Trans-NIH Genes, Environment and Health Initiative Grant U01 DA023822 to Dr. Mark Rea at the Lighting Research Center, and by the National Electrical Manufacturers Association. The authors wish to thank Karen Sikora of Rensselaer Polytechnic Institute for assistance in publicizing the study with teachers. Finally, thanks to the principals, administrators, and teachers who participated in this research.</t>
  </si>
  <si>
    <t>2-s2.0-80053010153</t>
  </si>
  <si>
    <t>Van De Werken M., Giménez M.C., De Vries B., Beersma D.G.M., Gordijn M.C.M.</t>
  </si>
  <si>
    <t>36633413900;35768994100;35966111700;7006783605;6603047956;</t>
  </si>
  <si>
    <t>Short-wavelength attenuated polychromatic white light during work at night: Limited melatonin suppression without substantial decline of alertness</t>
  </si>
  <si>
    <t>10.3109/07420528.2013.773440</t>
  </si>
  <si>
    <t>https://www.scopus.com/inward/record.uri?eid=2-s2.0-84879969919&amp;doi=10.3109%2f07420528.2013.773440&amp;partnerID=40&amp;md5=9cb1fc70080eb4198e941a9b6172bf2d</t>
  </si>
  <si>
    <t>Department of Chronobiology, Centre for Life Sciences, University of Groningen, P.O. Box 11103, 9700 CC, Groningen, Netherlands</t>
  </si>
  <si>
    <t>Van De Werken, M., Department of Chronobiology, Centre for Life Sciences, University of Groningen, P.O. Box 11103, 9700 CC, Groningen, Netherlands; Giménez, M.C., Department of Chronobiology, Centre for Life Sciences, University of Groningen, P.O. Box 11103, 9700 CC, Groningen, Netherlands; De Vries, B., Department of Chronobiology, Centre for Life Sciences, University of Groningen, P.O. Box 11103, 9700 CC, Groningen, Netherlands; Beersma, D.G.M., Department of Chronobiology, Centre for Life Sciences, University of Groningen, P.O. Box 11103, 9700 CC, Groningen, Netherlands; Gordijn, M.C.M., Department of Chronobiology, Centre for Life Sciences, University of Groningen, P.O. Box 11103, 9700 CC, Groningen, Netherlands</t>
  </si>
  <si>
    <t>Exposure to light at night increases alertness, but light at night (especially short-wavelength light) also disrupts nocturnal physiology. Such disruption is thought to underlie medical problems for which shiftworkers have increased risk. In 33 male subjects we investigated whether short-wavelength attenuated polychromatic white light (&lt;530nm filtered out) at night preserves dim light melatonin levels and whether it induces similar skin temperature, alertness, and performance levels as under full-spectrum light. All 33 subjects participated in random order during three nights (at least 1 wk apart) either under dim light (3 lux), short-wavelength attenuated polychromatic white light (193 lux), or full-spectrum light (256 lux). Hourly saliva samples for melatonin analysis were collected along with continuous measurements of skin temperature. Subjective sleepiness and activation were assessed via repeated questionnaires and performance was assessed by the accuracy and speed of an addition task. Our results show that short-wavelength attenuated polychromatic white light only marginally (6%) suppressed salivary melatonin. Average distal-to-proximal skin temperature gradient (DPG) and its pattern over time remained similar under short-wavelength attenuated polychromatic white light compared with dim light. Subjects performed equally well on an addition task under short-wavelength attenuated polychromatic white light compared with full-spectrum light. Although subjective ratings of activation were lower under short-wavelength attenuated polychromatic white light compared with full-spectrum light, subjective sleepiness was not increased. Short-wavelength attenuated polychromatic white light at night has some advantages over bright light. It hardly suppresses melatonin concentrations, whereas performance is similar to the bright light condition. Yet, alertness is slightly reduced as compared with bright light, and DPG shows similarity to the dim light condition, which is a physiological sign of reduced alertness. Short-wavelength attenuated polychromatic white light might therefore not be advisable in work settings that require high levels of alertness. © 2013 Informa Healthcare USA, Inc. All rights reserved: reproduction in whole or part not permitted.</t>
  </si>
  <si>
    <t>Health; Humans; Light at night; Performance; Skin temperature; Sleepiness</t>
  </si>
  <si>
    <t>6 hydroxymelatonin o sulfate; 6-sulfatoxymelatonin; drug derivative; melatonin; adult; article; circadian rhythm; human; illumination; light; male; metabolism; questionnaire; radiation exposure; saliva; skin temperature; sleep; time; urine; wakefulness; work schedule; young adult; Adult; Circadian Rhythm; Humans; Light; Lighting; Male; Melatonin; Questionnaires; Saliva; Skin Temperature; Sleep; Time Factors; Wakefulness; Work Schedule Tolerance; Young Adult</t>
  </si>
  <si>
    <t>6 hydroxymelatonin o sulfate, 2208-40-4; melatonin, 73-31-4; 6-sulfatoxymelatonin, 2208-40-4; Melatonin, JL5DK93RCL</t>
  </si>
  <si>
    <t>Financial support was obtained from the 6th European Framework project EUCLOCK (018741).</t>
  </si>
  <si>
    <t>Van De Werken, M.; Department of Chronobiology, Centre for Life Sciences, University of Groningen, P.O. Box 11103, 9700 CC, Groningen, Netherlands; email: maan.van.de.werken@gmail.com</t>
  </si>
  <si>
    <t>2-s2.0-84879969919</t>
  </si>
  <si>
    <t>Iwamoto A., Kawai M., Furuse M., Yasuo S.</t>
  </si>
  <si>
    <t>56024406200;55255461200;7101709147;6603286602;</t>
  </si>
  <si>
    <t>Effects of chronic jet lag on the central and peripheral circadian clocks in CBA/N mice</t>
  </si>
  <si>
    <t>10.3109/07420528.2013.837478</t>
  </si>
  <si>
    <t>https://www.scopus.com/inward/record.uri?eid=2-s2.0-84894169271&amp;doi=10.3109%2f07420528.2013.837478&amp;partnerID=40&amp;md5=be811de9d08eb1cd3cc727539899bc9e</t>
  </si>
  <si>
    <t>Laboratory of Regulation in Metabolism and Behavior, Faculty of Agriculture, Kyushu University, Hakozaki 6-10-1, Higashi-ku, Fukuoka 812-8581, Japan</t>
  </si>
  <si>
    <t>Iwamoto, A., Laboratory of Regulation in Metabolism and Behavior, Faculty of Agriculture, Kyushu University, Hakozaki 6-10-1, Higashi-ku, Fukuoka 812-8581, Japan; Kawai, M., Laboratory of Regulation in Metabolism and Behavior, Faculty of Agriculture, Kyushu University, Hakozaki 6-10-1, Higashi-ku, Fukuoka 812-8581, Japan; Furuse, M., Laboratory of Regulation in Metabolism and Behavior, Faculty of Agriculture, Kyushu University, Hakozaki 6-10-1, Higashi-ku, Fukuoka 812-8581, Japan; Yasuo, S., Laboratory of Regulation in Metabolism and Behavior, Faculty of Agriculture, Kyushu University, Hakozaki 6-10-1, Higashi-ku, Fukuoka 812-8581, Japan</t>
  </si>
  <si>
    <t>The disruption of the circadian clock by frequent shifts in the light-dark cycle, such as shift-work or frequent jet lag, increases the risk of many diseases, including cancer. Experimental disruption of the circadian clock also increases tumor development in mice, although most studies used the strains that are genetically impaired in melatonin synthesis and secretion. Here, we examined the effects of experimental chronic jet lag with 8 h advances of the light-dark cycle every 2 days for 10 days on the central and peripheral clocks of CBA/N mice, the strain with normal profiles of melatonin synthesis and secretion. Mice were exposed to constant darkness after the 10 days of chronic jet lag. In the suprachiasmatic nucleus (SCN), chronic jet lag shifted the temporal expression of most clock genes examined without causing total disturbance of circadian oscillations. In the liver, the temporal patterns of Per1, Bmal1, and Dbp expression were phase-shifted, and Per2 expression was significantly upregulated by chronic jet lag. Further, the expression of cell cycle-related genes, c-Myc and p53 in the liver was significantly activated by the chronic jet lag schedule with a significant positive correlation between Per2 and p53 expression. We determined the plasma concentrations of melatonin and corticosterone as candidate hormonal messengers of chronic jet lag, but their overall levels were not affected by chronic jet lag. Moreover, the expression of the MT1 melatonin and glucocorticoid receptors in the liver was suppressed by chronic jet lag. These data suggest that in CBA/N mice, frequent advances of light-dark cycles modify the phases of central clock in the SCN and disturb the peripheral clock in the liver and apoptotic functions, which may be associated with the suppression of hormone receptors. © 2014 Informa Healthcare USA, Inc.</t>
  </si>
  <si>
    <t>C-Myc; Clock genes; Glucocorticoid; Liver; Melatonin; P53; Suprachiasmatic nucleus</t>
  </si>
  <si>
    <t>circadian rhythm signaling protein; corticosterone; glucocorticoid receptor; melatonin; melatonin 1 receptor; Myc protein; Myc protein, mouse; protein p53; animal; animal behavior; blood; CBA mouse; chronic disease; circadian rhythm; disease model; genetics; jet lag; light; liver; male; metabolism; motor activity; pathophysiology; photoperiodicity; suprachiasmatic nucleus; time; Animals; Behavior, Animal; Chronic Disease; Circadian Rhythm; Circadian Rhythm Signaling Peptides and Proteins; Corticosterone; Disease Models, Animal; Jet Lag Syndrome; Light; Liver; Male; Melatonin; Mice, Inbred CBA; Motor Activity; Photoperiod; Proto-Oncogene Proteins c-myc; Receptor, Melatonin, MT1; Receptors, Glucocorticoid; Suprachiasmatic Nucleus; Time Factors; Tumor Suppressor Protein p53</t>
  </si>
  <si>
    <t>corticosterone, 50-22-6; melatonin, 73-31-4; Circadian Rhythm Signaling Peptides and Proteins; Corticosterone; Melatonin; Myc protein, mouse; Proto-Oncogene Proteins c-myc; Receptor, Melatonin, MT1; Receptors, Glucocorticoid; Tumor Suppressor Protein p53</t>
  </si>
  <si>
    <t>Japan Society for the Promotion of Science
Kyushu University
Uehara Memorial Foundation</t>
  </si>
  <si>
    <t>The authors report no conflicts of interest. The authors alone are responsible for the content and writing of the article. This work was supported by Grants-in-Aid for Young Scientists (B) to S. Y. (No.24780286) and Grants-in-Aid for Challenging Exploratory Research to M. F. (No.24650490) from the Japanese Society for the Promotion of Science. This work was also supported by Grant from the Uehara Memorial Foundation and the Nisshin Seifun Foundation to S. Y. The cost of publication was supported in part by the Research Grant for Young Investigators of Faculty of Agriculture, Kyushu University.</t>
  </si>
  <si>
    <t>Yasuo, S.; Laboratory of Regulation in Metabolism and Behavior, Faculty of Agriculture, Kyushu University, Hakozaki 6-10-1, Higashi-ku, Fukuoka 812-8581, Japan; email: syasuo@brs.kyushu-u.ac.jp</t>
  </si>
  <si>
    <t>2-s2.0-84894169271</t>
  </si>
  <si>
    <t>Suke S.G., Kumar A., Ahmed R.S., Chakraborti A., Tripathi A.K., Mediratta P.K., Banerjee B.D.</t>
  </si>
  <si>
    <t>8518514200;57198891979;35568394200;13005482200;24492529500;7004163724;55641458300;</t>
  </si>
  <si>
    <t>Protective effect of melatonin against propoxur-induced oxidative stress and suppression of humoral immune response in rats</t>
  </si>
  <si>
    <t>Indian Journal of Experimental Biology</t>
  </si>
  <si>
    <t>https://www.scopus.com/inward/record.uri?eid=2-s2.0-33645976487&amp;partnerID=40&amp;md5=74102510d0292531102becd8bd979161</t>
  </si>
  <si>
    <t>Environmental Biochemistry Laboratory, Department of Biochemistry, University of Delhi, Dilshad Garden, Delhi 110 095, India; Department of Pharmacology, University College of Medical Sciences and G.T.B. Hospital, University of Delhi, Dilshad Garden, Delhi 110 095, India</t>
  </si>
  <si>
    <t>Suke, S.G., Environmental Biochemistry Laboratory, Department of Biochemistry, University of Delhi, Dilshad Garden, Delhi 110 095, India; Kumar, A., Department of Pharmacology, University College of Medical Sciences and G.T.B. Hospital, University of Delhi, Dilshad Garden, Delhi 110 095, India; Ahmed, R.S., Environmental Biochemistry Laboratory, Department of Biochemistry, University of Delhi, Dilshad Garden, Delhi 110 095, India; Chakraborti, A., Environmental Biochemistry Laboratory, Department of Biochemistry, University of Delhi, Dilshad Garden, Delhi 110 095, India; Tripathi, A.K., Environmental Biochemistry Laboratory, Department of Biochemistry, University of Delhi, Dilshad Garden, Delhi 110 095, India; Mediratta, P.K., Department of Pharmacology, University College of Medical Sciences and G.T.B. Hospital, University of Delhi, Dilshad Garden, Delhi 110 095, India; Banerjee, B.D., Environmental Biochemistry Laboratory, Department of Biochemistry, University of Delhi, Dilshad Garden, Delhi 110 095, India</t>
  </si>
  <si>
    <t>Effect of melatonin in attenuation of propoxur induced oxidative stress and suppression of humoral immune response was studied in rats. Oral administration of propoxur (10 mg/kg) increased lipid peroxidation in serum after 28 days treatment. Superoxide dismutase, catalase and glutathione were also altered following propoxur exposure. In addition propoxur exposure markedly suppressed humoral immune response as assessed by antibody titre and plaque forming cell assay. Simultaneous treatment with melatonin (5 mg/kg, ip) markedly attenuated the effect of propoxur on (a) lipid peroxidation, (b) oxidative stress parameters and (c) immunotoxicity. Results have been discussed in the light of possible immunopotentiating and antioxidant effects of melatonin to understand the influence of oxidative stress on propoxur induced immunomodulation.</t>
  </si>
  <si>
    <t>Carbamate; Humoral immunity; Immunotoxicity; Lipid peroxidation; Pesticide</t>
  </si>
  <si>
    <t>antioxidant; immunosuppressive agent; malonaldehyde; melatonin; propoxur; animal; antibody production; article; blood; drug antagonism; drug effect; immunology; male; metabolism; oxidative stress; rat; Wistar rat; Animals; Antibody Formation; Antioxidants; Immunosuppressive Agents; Male; Malondialdehyde; Melatonin; Oxidative Stress; Propoxur; Rats; Rats, Wistar</t>
  </si>
  <si>
    <t>malonaldehyde, 542-78-9; melatonin, 73-31-4; propoxur, 114-26-1; Antioxidants; Immunosuppressive Agents; Malondialdehyde, 542-78-9; Melatonin, 73-31-4; Propoxur, 114-26-1</t>
  </si>
  <si>
    <t>Banerjee, B.D.; Environmental Biochemistry Laboratory, Department of Biochemistry, University of Delhi, Dilshad Garden, Delhi 110 095, India; email: banerjeebd@hotmail.com</t>
  </si>
  <si>
    <t>IJEBA</t>
  </si>
  <si>
    <t>Indian J. Exp. Biol.</t>
  </si>
  <si>
    <t>2-s2.0-33645976487</t>
  </si>
  <si>
    <t>Rowe S.A., Kennaway D.J.</t>
  </si>
  <si>
    <t>7102954563;7005386876;</t>
  </si>
  <si>
    <t>Melatonin in rat milk and the likelihood of its role in postnatal maternal entrainment of rhythms</t>
  </si>
  <si>
    <t>3 51-3</t>
  </si>
  <si>
    <t>R797</t>
  </si>
  <si>
    <t>R804</t>
  </si>
  <si>
    <t>https://www.scopus.com/inward/record.uri?eid=2-s2.0-0036080777&amp;partnerID=40&amp;md5=c273983c13fdbbbae78969ff6fb7d99d</t>
  </si>
  <si>
    <t>Department of Obstetrics and Gynaecology, University of Adelaide, Medical School, Adelaide, SA 5005, Australia; Dept. of Obstetrics and Gynaecology, Univ. of Adelaide, Medical School, Frome Rd., Adelaide, SA 5005, Australia</t>
  </si>
  <si>
    <t>Rowe, S.A., Department of Obstetrics and Gynaecology, University of Adelaide, Medical School, Adelaide, SA 5005, Australia, Dept. of Obstetrics and Gynaecology, Univ. of Adelaide, Medical School, Frome Rd., Adelaide, SA 5005, Australia; Kennaway, D.J., Department of Obstetrics and Gynaecology, University of Adelaide, Medical School, Adelaide, SA 5005, Australia, Dept. of Obstetrics and Gynaecology, Univ. of Adelaide, Medical School, Frome Rd., Adelaide, SA 5005, Australia</t>
  </si>
  <si>
    <t>The rhythm of melatonin in rat milk and the capacity of pups to synthesize and metabolize melatonin were studied. Melatonin was undetectable in milk in the light (&lt;21 pM), but increased rapidly 2-4 h after dark to peak at 357 ± 66 pM at mid-dark. Oral or subcutaneous administration of melatonin to 5- and 10-day-old pups resulted in peak plasma melatonin levels 30 min after administration and rapid metabolism. Increases in pineal and plasma melatonin levels at night were detected at 5 and 6 days of age, respectively. Isoproterenol administration (2 μg/g body wt) at mid-light to day 10 pups increased plasma melatonin from 312 ± 40 pM to 1,298 ± 160 pM, whereas propranolol (2 μg/g body wt) suppressed nocturnal melatonin secretion from 1,270 ± 128 pM to 395 ± 66 pM. The rise of pineal and plasma melatonin in day 10 pups occurred 1 and 2 h after dark onset, respectively, preceding the onset in dams by 3 and 4 h, respectively. Propranolol administration to 2- and 5-day lactating dams inhibited plasma and milk melatonin at night but had no effect on their suckling pups. Transfer of melatonin via the milk is unlikely to provide an entraining signal for rat pups.</t>
  </si>
  <si>
    <t>6-Sulphatoxymelatonin; Circadian; Metabolism; Ontogeny; Pineal</t>
  </si>
  <si>
    <t>6 hydroxymelatonin o sulfate; isoprenaline; melatonin; propranolol; animal experiment; article; circadian rhythm; controlled study; dark adaptation; female; hormone metabolism; hormone release; hormone synthesis; lactation; male; nonhuman; ontogeny; perinatal period; pineal body; priority journal; rat; sucking; Administration, Oral; Aging; Animals; Animals, Newborn; Female; Likelihood Functions; Melatonin; Milk; Periodicity; Rats; Rats, Wistar; Receptors, Adrenergic</t>
  </si>
  <si>
    <t>Melatonin, 73-31-4; Receptors, Adrenergic</t>
  </si>
  <si>
    <t>Kennaway, D.J.; Dept. of Obstetrics, Univ. of Adelaide, Medical School, Frome Rd., Adelaide, SA 5005, Australia; email: david.kennaway@adelaide.edu.au</t>
  </si>
  <si>
    <t>2-s2.0-0036080777</t>
  </si>
  <si>
    <t>Koskela T., Brubaker R.F.</t>
  </si>
  <si>
    <t>57197053035;7103399889;</t>
  </si>
  <si>
    <t>The nocturnal suppression of aqueous humor flow in humans is not blocked by bright light</t>
  </si>
  <si>
    <t>https://www.scopus.com/inward/record.uri?eid=2-s2.0-0025939386&amp;partnerID=40&amp;md5=c56f809fdd1cb354985b9460298c5842</t>
  </si>
  <si>
    <t>Department of Ophthalmology, Mayo Foundation, 200 First Street SW, Rochester, MN 55905, United States</t>
  </si>
  <si>
    <t>Koskela, T., Department of Ophthalmology, Mayo Foundation, 200 First Street SW, Rochester, MN 55905, United States; Brubaker, R.F., Department of Ophthalmology, Mayo Foundation, 200 First Street SW, Rochester, MN 55905, United States</t>
  </si>
  <si>
    <t>Normal human subjects were studied hourly by fluorophotometry to measure the normal circadian rhythm of aqueous humor flow. On a separate day, the subjects slept for approximately 1 hr after lunch; this short nap was not found to have any effect on aqueous flow. On a separate night, the subjects slept under a bright light of 2500 lux; the light was not found to have any effect on flow in the sleeping subjects. Because bright light blocks melatonin release in humans, nocturnal suppression of aqueous flow in humans may not be driven by systemic melatonin release.</t>
  </si>
  <si>
    <t>melatonin; adult; aqueous humor flow; article; circadian rhythm; female; fluorometry; human; human experiment; light exposure; male; normal human; priority journal; sleep; Aqueous Humor; Circadian Rhythm; Epinephrine; Human; Light; Ophthalmic Solutions; Sleep; Support, Non-U.S. Gov't; Support, U.S. Gov't, P.H.S.</t>
  </si>
  <si>
    <t>melatonin, 73-31-4; Epinephrine, 51-43-4; Ophthalmic Solutions</t>
  </si>
  <si>
    <t>Brubaker, R.F.; Department of Ophthalmology, Mayo Foundation, 200 First Street SW, Rochester, MN 55905, United States</t>
  </si>
  <si>
    <t>2-s2.0-0025939386</t>
  </si>
  <si>
    <t>Besharse J.C., Dunis D.A., Iuvone P.M.</t>
  </si>
  <si>
    <t>7004828252;6507066329;55667111200;</t>
  </si>
  <si>
    <t>Regulation and possible role of serotonin N-acetyltransferase in the retina</t>
  </si>
  <si>
    <t>Federation Proceedings</t>
  </si>
  <si>
    <t>https://www.scopus.com/inward/record.uri?eid=2-s2.0-0021245297&amp;partnerID=40&amp;md5=5b98f7ef93b92d041e1ed4d439fe9510</t>
  </si>
  <si>
    <t>Department of Anatomy, Emory University School of Medicine, Atlanta, GA 30322, United States</t>
  </si>
  <si>
    <t>Besharse, J.C., Department of Anatomy, Emory University School of Medicine, Atlanta, GA 30322, United States; Dunis, D.A., Department of Anatomy, Emory University School of Medicine, Atlanta, GA 30322, United States; Iuvone, P.M., Department of Anatomy, Emory University School of Medicine, Atlanta, GA 30322, United States</t>
  </si>
  <si>
    <t>The activity of retinal serotonin N-acetyltransferase (NAT) (arylamine acetyltransferase, EC 2.3.1.5), the penultimate enzyme in melatonin biosynthesis, exhibits properties of a circadian rhythm comparable to that seen in the pineal gland. Using an eye cup preparation we have found that circadian properties persist in vitro, which indicates that an endogenous circadian oscillator controlling NAT is present in the eye. Nighttime increases in NAT activity are suppressed by light, protein synthesis inhibitors, and catecholamines. In light, NAT activity is induced by conditions expected to increase intracellular levels of cyclic AMP (cAMP). This suggests that catecholamines and cAMP are normally involved in the regulation of NAT. Circadian indoleamine metabolism may play a role in the control of rhythmic photoreceptor metabolism as evidenced by the observation that melatonin and related compounds are potent activators of disk shedding.</t>
  </si>
  <si>
    <t>5 methoxytryptophol; 6 chloromelatonin; 8 bromo cyclic amp; adrenalin; apomorphine; arylamine acetyltransferase; bucladesine; cyclic amp; cycloheximide; dibutyryl cyclic gmp; dopamine; forskolin; isobutylmethylxanthine; melatonin; noradrenalin; puromycin; abstract report; animal cell; circadian rhythm; dose response; drug comparison; drug mechanism; drug response; light; nonhuman; retina; visual system; Acetyltransferases; Animal; Arylamine N-Acetyltransferase; Circadian Rhythm; Darkness; Enzyme Activation; Kinetics; Light; Melatonin; Retina; Support, U.S. Gov't, P.H.S.; Xenopus</t>
  </si>
  <si>
    <t>5 methoxytryptophol, 712-09-4; 6 chloromelatonin, 63762-74-3; 8 bromo cyclic AMP, 23583-48-4; adrenalin, 51-43-4, 55-31-2, 6912-68-1; apomorphine, 314-19-2, 58-00-4; arylamine acetyltransferase, 9027-33-2; bucladesine, 16980-89-5, 362-74-3; cyclic AMP, 60-92-4; cycloheximide, 642-81-9, 66-81-9; dibutyryl cyclic GMP, 32266-35-6; dopamine, 51-61-6, 62-31-7; forskolin, 66575-29-9; isobutylmethylxanthine, 28822-58-4; melatonin, 73-31-4; noradrenalin, 1407-84-7, 51-41-2; puromycin, 53-79-2, 58-58-2; Acetyltransferases, EC 2.3.1.; Arylamine N-Acetyltransferase, EC 2.3.1.5; Melatonin, 73-31-4</t>
  </si>
  <si>
    <t>FEPRA</t>
  </si>
  <si>
    <t>FED. PROC.</t>
  </si>
  <si>
    <t>2-s2.0-0021245297</t>
  </si>
  <si>
    <t>Behrens U.D., Wagner H.-J., Douglas R.H., Sugden D., Davies D.J.</t>
  </si>
  <si>
    <t>7005925592;55726905700;7202537417;7102930102;55261800100;</t>
  </si>
  <si>
    <t>Effect of melatonin agonists and antagonists on horizontal cell spinule formation and dopamine release in a fish retina</t>
  </si>
  <si>
    <t>Cell and Tissue Research</t>
  </si>
  <si>
    <t>10.1007/s004410050028</t>
  </si>
  <si>
    <t>https://www.scopus.com/inward/record.uri?eid=2-s2.0-0034061957&amp;doi=10.1007%2fs004410050028&amp;partnerID=40&amp;md5=7e8b9a4032a8394dca77f4c7293d0c4d</t>
  </si>
  <si>
    <t>Anatomisches Institut, Universität Tübingen, Österbergstrasse 3, D-72074 Tubingen, Germany; Applied Vision Research Centre, Dept. of Optom. and Visual Science, City University, 311-321 Goswell Rd, London EC1 V7DD, United Kingdom; Physiology Group, Kings College London, London W8 7AH, United Kingdom; Department of Chemistry, University College London, London WC1H 0AJ, United Kingdom</t>
  </si>
  <si>
    <t>Behrens, U.D., Anatomisches Institut, Universität Tübingen, Österbergstrasse 3, D-72074 Tubingen, Germany; Wagner, H.-J., Anatomisches Institut, Universität Tübingen, Österbergstrasse 3, D-72074 Tubingen, Germany; Douglas, R.H., Applied Vision Research Centre, Dept. of Optom. and Visual Science, City University, 311-321 Goswell Rd, London EC1 V7DD, United Kingdom; Sugden, D., Physiology Group, Kings College London, London W8 7AH, United Kingdom; Davies, D.J., Department of Chemistry, University College London, London WC1H 0AJ, United Kingdom</t>
  </si>
  <si>
    <t>The crucian carp retina was used to study the effects of the melatonin antagonist DH97 (N-pentanoyl 2-benzyltryptamine) and the melatonin agonists [+]- and [-] AMMTC (N-acetyl-4-aminomethyl-6-methoxy-9-methyl- 1,2,3,4-tetrahydrocarbazole) on horizontal cell spinule formation, an indicator of the state of retinal adaptation. DH97 was capable of both counteracting dark-adaptive spinule degradation and inducing light-adaptive spinule formation at the beginning of the dark phase. Addition of dopamine receptor blockers opposed the action of DH97 on spinules, with SCH 23930, a D 1 dopamine receptor antagonist, being more effective than the D 2 receptor antagonist sulpiride. DH97 induced a twofold increase in dopamine release. We conclude that melatonin acts as a dark signal within the teleost retina by inhibiting the dopaminergic system. In accordance with this, both enantiomers of AMMTC prevented light-induced spinule formation, and reduced dopamine release to below dark-adaptive baseline levels. We suggest that the suppression of spinule formation by AMMTC may be due to either a direct inhibitory interaction between the melatonin agonist and horizontal cell dopamine D 1 receptors, or an inhibitory effect on the activity of the dopamine-releasing interplexiform cells.</t>
  </si>
  <si>
    <t>Carassius auratus auratus (Teleostei); Circadian rhythm; Light-/dark adaptation; Synaptic plasticity</t>
  </si>
  <si>
    <t>1,2,3,4 tetrahydrocarbazole derivative; dh 97; dopamine; dopamine 1 receptor; dopamine receptor blocking agent; melatonin; n acetyl 4 aminomethyl 6 methoxy 9 methyl 1,2,3,4 tetrahydrocarbazole; neuroprotective agent; pentanoyl 2 benzyltryptamine; receptor blocking agent; sch 23930; sulpiride; unclassified drug; adaptation; animal cell; animal tissue; article; controlled study; darkness; dopamine release; dopaminergic system; enantiomer; fish; nonhuman; priority journal; retina horizontal nerve cell; teleost; Adaptation, Ocular; Animals; Carbazoles; Chromatography, High Pressure Liquid; Circadian Rhythm; Dark Adaptation; Dopamine; Goldfish; Melatonin; Microscopy, Electron; Neuronal Plasticity; Retina; Tryptamines; Animalia; Carassius; Carassius auratus auratus; Carassius carassius; Cyprinus carpio; Teleostei</t>
  </si>
  <si>
    <t>Carbazoles; Dopamine, 51-61-6; Melatonin, 73-31-4; N-acetyl-4-aminomethyl-6-methoxy-9-methyl-1,2,3,4-tetrahydrocarbazole; N-pentanoyl-2-benzyltryptamine; Tryptamines</t>
  </si>
  <si>
    <t>dh 97, Tocris Cookson, United Kingdom; sch 23930</t>
  </si>
  <si>
    <t>Tocris Cookson, United Kingdom</t>
  </si>
  <si>
    <t>North Atlantic Treaty Organization
Deutsche Forschungsgemeinschaft: SFB 430</t>
  </si>
  <si>
    <t>This work was funded by a NATO grant to R.H.D. and H.-J.W. and by the Deutsche Forschungsgemeinschaft (DFG) (SFB 430)</t>
  </si>
  <si>
    <t>Wagner, H.-J.; Anatomisches Institut, Universitat Tubingen, Osterbergstrasse 3, D-72074 Tubingen, Germany; email: hjwagner@anatu.uni-tuebingen.de</t>
  </si>
  <si>
    <t>0302766X</t>
  </si>
  <si>
    <t>CTSRC</t>
  </si>
  <si>
    <t>Cell Tissue Res.</t>
  </si>
  <si>
    <t>2-s2.0-0034061957</t>
  </si>
  <si>
    <t>Sun J.-H., Yaga K., Reiter R.J., Garza M., Manchester L.C., Tan D.-X., Poeggeler B.</t>
  </si>
  <si>
    <t>7410371008;6701675299;7402574751;7007101900;7004415929;7202902017;55840225600;</t>
  </si>
  <si>
    <t>Reduction in pineal N-acetyltransferase activity and pineal and serum melatonin levels in rats after their exposure to red light at night</t>
  </si>
  <si>
    <t>10.1016/0304-3940(93)90346-M</t>
  </si>
  <si>
    <t>https://www.scopus.com/inward/record.uri?eid=2-s2.0-0027476198&amp;doi=10.1016%2f0304-3940%2893%2990346-M&amp;partnerID=40&amp;md5=a2337b541a18376ffbaac434be3d7e8a</t>
  </si>
  <si>
    <t>Department of Cellular and Structural Biology, University of Texas Health Science Center, San Antonio, TX 78284-7762, United States; Department of Anatomy, Kaoshiung Medical College, Kaohsiung, (China) Taiwan</t>
  </si>
  <si>
    <t>Sun, J.-H., Department of Cellular and Structural Biology, University of Texas Health Science Center, San Antonio, TX 78284-7762, United States, Department of Anatomy, Kaoshiung Medical College, Kaohsiung, (China) Taiwan; Yaga, K., Department of Cellular and Structural Biology, University of Texas Health Science Center, San Antonio, TX 78284-7762, United States; Reiter, R.J., Department of Cellular and Structural Biology, University of Texas Health Science Center, San Antonio, TX 78284-7762, United States; Garza, M., Department of Cellular and Structural Biology, University of Texas Health Science Center, San Antonio, TX 78284-7762, United States; Manchester, L.C., Department of Cellular and Structural Biology, University of Texas Health Science Center, San Antonio, TX 78284-7762, United States; Tan, D.-X., Department of Cellular and Structural Biology, University of Texas Health Science Center, San Antonio, TX 78284-7762, United States; Poeggeler, B., Department of Cellular and Structural Biology, University of Texas Health Science Center, San Antonio, TX 78284-7762, United States</t>
  </si>
  <si>
    <t>Pineal gland N-acetyltransferase (NAT) activity and pineal and serum levels of melatonin declined linearly in albino rats exposed to different irradiances (low, 170 μW/cm2; moderate, 420 μW/cm2; high, 1040 μW/cm2) red light during the middle of the night. High intensity red light (1040 μW/cm2) was as effective as white light (670 μW/cm2) in suppressing pineal NAT activity and pineal and serum melatonin levels. The lowered melatonin levels and the reduction in NAT activity following exposure to red light suggest that red light cannot be regarded as 'safe' light when studying circadian melatonin production in the albino rat, at least at the intensities used in this experiment. © 1993.</t>
  </si>
  <si>
    <t>Melatonin; N-Acetyltransferase activity; Pineal gland; Red light</t>
  </si>
  <si>
    <t>acyltransferase; animal experiment; animal tissue; article; circadian rhythm; controlled study; enzyme activity; male; melatonin blood level; nonhuman; photostimulation; pineal body; priority journal; rat; Animal; Arylamine N-Acetyltransferase; Circadian Rhythm; Color; Dose-Response Relationship, Radiation; Light; Male; Melatonin; Pineal Gland; Rats; Rats, Sprague-Dawley; Support, U.S. Gov't, Non-P.H.S.</t>
  </si>
  <si>
    <t>National Science Foundation: IBN 9121262</t>
  </si>
  <si>
    <t>This study was supported by NSF (Grant IBN 9121262).</t>
  </si>
  <si>
    <t>Reiter, R.J.; Department of Cellular and Structural Biology, University of Texas Health Science Center, San Antonio, TX 78284-7762, United States</t>
  </si>
  <si>
    <t>2-s2.0-0027476198</t>
  </si>
  <si>
    <t>Jou J.-H., Chen P.-W., Chen Y.-L., Jou Y.-C., Tseng J.-R., Wu R.-Z., Hsieh C.-Y., Hsieh Y.-C., Joers P., Chen S.-H., Wang Y.-S., Tung F.-C., Chen C.-C., Wang C.-C.</t>
  </si>
  <si>
    <t>35083609400;55490243200;56484852800;37097330600;55315412300;54787140100;56579557000;57205965212;55504037300;55161887600;37098235100;55504562700;56263154100;55766597700;</t>
  </si>
  <si>
    <t>OLEDs with chromaticity tunable between dusk-hue and candle-light</t>
  </si>
  <si>
    <t>Organic Electronics</t>
  </si>
  <si>
    <t>10.1016/j.orgel.2012.09.037</t>
  </si>
  <si>
    <t>https://www.scopus.com/inward/record.uri?eid=2-s2.0-84870205602&amp;doi=10.1016%2fj.orgel.2012.09.037&amp;partnerID=40&amp;md5=8abc61007f29cb2687e652eecf8f9a51</t>
  </si>
  <si>
    <t>Department of Materials Science and Engineering, National Tsing Hua University, Hsin-Chu 300, Taiwan; Department of Chemical Engineering, Iowa State University of Science and Technology, Ames, IA, United States; Mechanical and Systems Research Laboratories, Industrial Technology Research Institute, Hsinchu 31040, Taiwan</t>
  </si>
  <si>
    <t>Jou, J.-H., Department of Materials Science and Engineering, National Tsing Hua University, Hsin-Chu 300, Taiwan; Chen, P.-W., Department of Materials Science and Engineering, National Tsing Hua University, Hsin-Chu 300, Taiwan; Chen, Y.-L., Department of Materials Science and Engineering, National Tsing Hua University, Hsin-Chu 300, Taiwan; Jou, Y.-C., Department of Materials Science and Engineering, National Tsing Hua University, Hsin-Chu 300, Taiwan; Tseng, J.-R., Department of Materials Science and Engineering, National Tsing Hua University, Hsin-Chu 300, Taiwan; Wu, R.-Z., Department of Materials Science and Engineering, National Tsing Hua University, Hsin-Chu 300, Taiwan; Hsieh, C.-Y., Department of Materials Science and Engineering, National Tsing Hua University, Hsin-Chu 300, Taiwan; Hsieh, Y.-C., Department of Materials Science and Engineering, National Tsing Hua University, Hsin-Chu 300, Taiwan; Joers, P., Department of Chemical Engineering, Iowa State University of Science and Technology, Ames, IA, United States; Chen, S.-H., Mechanical and Systems Research Laboratories, Industrial Technology Research Institute, Hsinchu 31040, Taiwan; Wang, Y.-S., Mechanical and Systems Research Laboratories, Industrial Technology Research Institute, Hsinchu 31040, Taiwan; Tung, F.-C., Mechanical and Systems Research Laboratories, Industrial Technology Research Institute, Hsinchu 31040, Taiwan; Chen, C.-C., Mechanical and Systems Research Laboratories, Industrial Technology Research Institute, Hsinchu 31040, Taiwan; Wang, C.-C., Mechanical and Systems Research Laboratories, Industrial Technology Research Institute, Hsinchu 31040, Taiwan</t>
  </si>
  <si>
    <t>We demonstrate in this report the feasibility of using organic light-emitting diode (OLED) lighting device technology to fabricate light sources with chromaticity tunable between that of dusk-hue and candle-light. The resulting color temperature is tunable easily from 1580 K to 2600 K, covering that of dusk-hue (2500 K) and candle-light (1900 K) and providing a physiologically-friendly, melatonin suppression-less emission for illumination at night, along with a respective color rendering index varying from 68 to 91 and power efficiency from 20.9 to 2.7 lm/W at 10 to 23,690 cd/m2. The color temperature can also be tuned from high to low sequentially, such as from 5200 K to 2360 K, covering that of cool- and warm-white light for daytime illumination, by simply varying emissive layer thickness ratio. The comparatively high color rendering index as well as the large color temperature span and easy color temperature tunability may be attributed to the employment of four blackbody radiation-complementary emitters. The emission ranges from red to sky-blue, which were dispersed into three separated emissive layers coupling with the use of a nano-layer of hole modulation material. © 2012 Elsevier B.V. All rights reserved.</t>
  </si>
  <si>
    <t>Blackbody radiation complementary emitters; Chromaticity tunable; Dusk-hue and candle-light; High color rendering index; Low color temperature; Organic light-emitting diode</t>
  </si>
  <si>
    <t>Color; Temperature measurement; Black body radiation; Chromaticity tunable; Color rendering index; Color temperatures; High color rendering index; Lighting devices; Low color temperatures; Power efficiency; Organic light emitting diodes (OLED)</t>
  </si>
  <si>
    <t>Bureau of Energy, Ministry of Economic Affairs, Republic of Taiwan: NSC 101-3113-E-007-001, NSC 99-2221-E-007-061-MY2, MEA 100-EC-17-A-07-S1-181</t>
  </si>
  <si>
    <t>The authors would like to acknowledge support from the Energy Fund of Ministry of Economics Affairs, Taiwan. This work was financially supported in part by grants MEA 100-EC-17-A-07-S1-181, NSC 101-3113-E-007-001, and NSC 99-2221-E-007-061-MY2.</t>
  </si>
  <si>
    <t>Jou, J.-H.; Department of Materials Science and Engineering, National Tsing Hua University, Hsin-Chu 300, Taiwan; email: jjou@mx.nthu.edu.tw</t>
  </si>
  <si>
    <t>OERLA</t>
  </si>
  <si>
    <t>Org. Electron.: phys. mater. appl.</t>
  </si>
  <si>
    <t>2-s2.0-84870205602</t>
  </si>
  <si>
    <t>Graham L.H., Swanson W.F., Wildt D.E., Brown J.L.</t>
  </si>
  <si>
    <t>7202089983;7005800296;7006273692;7409454443;</t>
  </si>
  <si>
    <t>Influence of oral melatonin on natural and gonadotropin-induced ovarian function in the domestic cat</t>
  </si>
  <si>
    <t>Theriogenology</t>
  </si>
  <si>
    <t>10.1016/j.theriogenology.2003.05.004</t>
  </si>
  <si>
    <t>https://www.scopus.com/inward/record.uri?eid=2-s2.0-1242265789&amp;doi=10.1016%2fj.theriogenology.2003.05.004&amp;partnerID=40&amp;md5=71fdd0733bba1ff891d7ae776b60dabf</t>
  </si>
  <si>
    <t>Smithsonian National Zoological Park, Conservation and Research Center, Front Royal, VA, United States; Cincinnati Zoo and Botanical Garden, Ctr. for Res. of Endangered Wildlife, Cincinnati, OH, United States; Toronto Zoo, Reproductive Physiology, 361A Old Finch Avenue, Scarborough, Ont. M1B 5K7, Canada</t>
  </si>
  <si>
    <t>Graham, L.H., Smithsonian National Zoological Park, Conservation and Research Center, Front Royal, VA, United States, Toronto Zoo, Reproductive Physiology, 361A Old Finch Avenue, Scarborough, Ont. M1B 5K7, Canada; Swanson, W.F., Cincinnati Zoo and Botanical Garden, Ctr. for Res. of Endangered Wildlife, Cincinnati, OH, United States; Wildt, D.E., Smithsonian National Zoological Park, Conservation and Research Center, Front Royal, VA, United States; Brown, J.L., Smithsonian National Zoological Park, Conservation and Research Center, Front Royal, VA, United States</t>
  </si>
  <si>
    <t>Ovarian hyperstimulation after exogenous gonadotropin stimulation is believed to be a cause of poor success after artificial insemination (AI) in felids. The objectives of this study were to assess the effect of oral melatonin on endogenous ovarian activity in the domestic cat and subsequent eCG/hCG-induced ovarian activity. Serum melatonin concentrations peaked ∼1h after a single oral dose of 30mg melatonin and remained elevated above endogenous day-time concentrations for &amp;gt;8h. The calculated circulating half-life (mean±S.E.M.) of oral melatonin was 45.4±3.5min, and the elimination rate constant (k10) was 55.2±4.2min -1. Oral melatonin (30mg per day) administered 3h before lights-off effectively and reversibly suppressed estrous elevations in fecal estrogens after 25 days of treatment. There was a progressive decrease in baseline estrogen concentrations from inter-estrous concentrations after 25 days of treatment to below inter-estrous concentrations after 35 days of treatment. Oral melatonin treatment (30mg per day for 30 days) prior to eCG/hCG administration only marginally reduced ancillary follicle development and had no significant effect on the quantity or quality of embryos produced by AI. Thus, oral melatonin effectively inhibited endogenous ovarian activity and had no adverse impact on embryo quality after AI in the domestic cat; however, this treatment was only marginally effective in minimizing eCG/hCG-induced ovarian hyperstimulation. © 2003 Elsevier Inc. All rights reserved.</t>
  </si>
  <si>
    <t>Artificial insemination; Domestic cat; Melatonin; Ovary</t>
  </si>
  <si>
    <t>Felidae; Felis catus</t>
  </si>
  <si>
    <t>Smithsonian Institution
Smithsonian Institution</t>
  </si>
  <si>
    <t>This research was supported by grants from the Smithsonian Institution Scholarly Studies Program, the Smithsonian Institution Pre-Doctoral Fellowship Program, the Women’s Committee of the Smithsonian Institution and the Friends of the National Zoo. We thank Michelle Sommers; Reagan Hardy and Lisa Ware for animal care assistance. We especially thank Dr. Blaire Osborn for providing the pharmacokinetic analysis of the melatonin data. We also thank the Purina C.A.R.E.S. Fund for donation of cat food.</t>
  </si>
  <si>
    <t>Graham, L.H.; Toronto Zoo, Reproductive Physiology, 361A Old Finch Avenue, Scarborough, Ont. M1B 5K7, Canada; email: endolaura@yahoo.com</t>
  </si>
  <si>
    <t>0093691X</t>
  </si>
  <si>
    <t>THGNB</t>
  </si>
  <si>
    <t>2-s2.0-1242265789</t>
  </si>
  <si>
    <t>Vaziri N.D., Oveisi F., Reyes G.A., Zhou X.-J.</t>
  </si>
  <si>
    <t>36043258200;6603716943;35870413800;35279007300;</t>
  </si>
  <si>
    <t>Dysregulation of melatonin metabolism in chronic renal insufficiency: Role of erythropoietin-deficiency anemia</t>
  </si>
  <si>
    <t>Kidney International</t>
  </si>
  <si>
    <t>10.1038/ki.1996.361</t>
  </si>
  <si>
    <t>https://www.scopus.com/inward/record.uri?eid=2-s2.0-0029788369&amp;doi=10.1038%2fki.1996.361&amp;partnerID=40&amp;md5=869d8f3365d2c71f3ac9eaeeb07dd210</t>
  </si>
  <si>
    <t>Division of Nephrology, Department of Medicine, University of California, Irvine, Irvine, CA, United States; Division of Nephrology, Department of Medicine, UCI Medical Center, 101 The City Drive, Orange, CA 92668, United States</t>
  </si>
  <si>
    <t>Vaziri, N.D., Division of Nephrology, Department of Medicine, University of California, Irvine, Irvine, CA, United States, Division of Nephrology, Department of Medicine, UCI Medical Center, 101 The City Drive, Orange, CA 92668, United States; Oveisi, F., Division of Nephrology, Department of Medicine, University of California, Irvine, Irvine, CA, United States; Reyes, G.A., Division of Nephrology, Department of Medicine, University of California, Irvine, Irvine, CA, United States; Zhou, X.-J., Division of Nephrology, Department of Medicine, University of California, Irvine, Irvine, CA, United States</t>
  </si>
  <si>
    <t>Chronic renal failure (CRF) is associated with a variety of neurological and endocrine disorders. In this study, we examined the effect of CRF and the associated anemia on circadian variation of pineal hormone, melatonin. Animals were studied six weeks after 5/6 nephrectomy (CRF group, N = 26) or sham operation (control group, N = 28). A group of erythropoietin-treated CRF animals (CRF/EPO, N = 6) was included to discern the possible role of EPO-deficiency anemia. Compared with the normal control group, the CRF group showed a marked attenuation of the nocturnal surge in serum melatonin concentration. In addition, pineal gland melatonin content measured after a 12-hour dark cycle (≤ 2 lux) was significantly depressed in the CRF group when compared to that obtained in the control group. However, the CRF animals exhibited appropriate suppression of serum concentration and pineal tissue melatonin content in response to bright light (≤ 2500 lux). Administration of EPO led to correction of the CRF anemia and a marked improvement of the defective nocturnal rhythm of serum melatonin. Based on our results, experimental CRF is associated with a marked attenuation of the normal nocturnal surge of serum melatonin concentration. Regular EPO administration results in the correction of anemia and substantial reversal of this abnormality suggesting the partial role of EPO deficiency. The possible role of melatonin dysregulation in the pathophysiology of CRF and the potential value of melatonin supplementation in this condition is uncertain and awaits future investigations.</t>
  </si>
  <si>
    <t>erythropoietin; melatonin; recombinant erythropoietin; anemia; animal experiment; article; body weight; chronic kidney failure; circadian rhythm; controlled study; creatinine clearance; hematocrit; hormone blood level; hormone metabolism; intraperitoneal drug administration; light dark cycle; male; nephrectomy; nonhuman; priority journal; rat; systolic blood pressure; tissue level</t>
  </si>
  <si>
    <t>erythropoietin, 11096-26-7; melatonin, 73-31-4; recombinant erythropoietin, 113427-24-0, 122312-54-3, 130455-76-4, 879555-13-2, 148363-16-0, 154725-65-2</t>
  </si>
  <si>
    <t>epogen, Amgen, United States</t>
  </si>
  <si>
    <t>Amgen, United States</t>
  </si>
  <si>
    <t>Vaziri, N.D.; Division of Nephrology, Department of Medicine, UCI Medical Center, 101 The City Drive, Orange, CA 92668, United States</t>
  </si>
  <si>
    <t>KDYIA</t>
  </si>
  <si>
    <t>KIDNEY INT.</t>
  </si>
  <si>
    <t>2-s2.0-0029788369</t>
  </si>
  <si>
    <t>Černyšiov V., Gerasimčik N., Mauricas M., Girkontaite I.</t>
  </si>
  <si>
    <t>35760860200;35760916400;57188766140;6602529171;</t>
  </si>
  <si>
    <t>Regulation of T-cell-independent and T-cell-dependent antibody production by circadian rhythm and melatonin</t>
  </si>
  <si>
    <t>International Immunology</t>
  </si>
  <si>
    <t xml:space="preserve"> dxp109</t>
  </si>
  <si>
    <t>10.1093/intimm/dxp109</t>
  </si>
  <si>
    <t>https://www.scopus.com/inward/record.uri?eid=2-s2.0-77949887338&amp;doi=10.1093%2fintimm%2fdxp109&amp;partnerID=40&amp;md5=0a60caa9976e80691090e54e7bc2524c</t>
  </si>
  <si>
    <t>Institute of Immunology of Vilnius University, Moletu pl. 29, LT-2021 Vilnius, Lithuania</t>
  </si>
  <si>
    <t>Černyšiov, V., Institute of Immunology of Vilnius University, Moletu pl. 29, LT-2021 Vilnius, Lithuania; Gerasimčik, N., Institute of Immunology of Vilnius University, Moletu pl. 29, LT-2021 Vilnius, Lithuania; Mauricas, M., Institute of Immunology of Vilnius University, Moletu pl. 29, LT-2021 Vilnius, Lithuania; Girkontaite, I., Institute of Immunology of Vilnius University, Moletu pl. 29, LT-2021 Vilnius, Lithuania</t>
  </si>
  <si>
    <t>Melatonin is a hormone that has immunomodulatory activity and is believed to influence the production of antibodies in mammals. The aim of the present study was to investigate the effect of suppressed melatonin synthesis on the antibody production. BALB/c mice were immunized with T-cell-dependent (TD) and T-cell-independent (TI) antigens and kept under (i) normal lighting, (ii) constant exposure to light, (iii) exposed to light and treated daily with melatonin. It was revealed that melatonin modulated TD and TI antibody production. Suppressed melatonin synthesis increased the amount of IgM, IgG1, IgG2b and IgG3 antibodies after immunization with TI antigen. The level of TD antibodies IgM, IgG2a, IgG2b and IgG3 also increased, however, the antigen-specific antibodies of IgG1 isotype significantly decreased in mice exposed to light. Daily melatonin treatment brought the antibody level back to normal. The antibody concentration in the sera of mice kept at normal lighting was significantly higher when the immunizations were performed in the evening. The action of melatonin on B cells via MT2 receptor was shown in vitro and in vivo. © The Japanese Society for Immunology. 2009.</t>
  </si>
  <si>
    <t>Antibodies; Melatonin; MT2 melatonin receptor; T-cell dependent; T-cell independent</t>
  </si>
  <si>
    <t>immunoglobulin antibody; immunoglobulin G1 antibody; immunoglobulin G2b antibody; immunoglobulin G3 antibody; immunoglobulin M antibody; melatonin; melatonin 2 receptor; unclassified drug; animal cell; animal experiment; antibody blood level; antibody production; article; B lymphocyte; circadian rhythm; controlled study; hormone action; hormone synthesis; immunization; immunoregulation; mouse; nonhuman; priority journal; T lymphocyte; Animals; Antibody Formation; Antigens, T-Independent; B-Lymphocytes; Cells, Cultured; Circadian Rhythm; Immunization; Immunoglobulin G; Light; Melatonin; Mice; Mice, Inbred BALB C; Receptor, Melatonin, MT2</t>
  </si>
  <si>
    <t>melatonin, 73-31-4; Antigens, T-Independent; Immunoglobulin G; Melatonin, 73-31-4; Receptor, Melatonin, MT2</t>
  </si>
  <si>
    <t>Girkontaite, I.; Institute of Immunology of Vilnius University, Moletu pl. 29, LT-2021 Vilnius, Lithuania; email: igirkontaite@yahoo.com</t>
  </si>
  <si>
    <t>INIME</t>
  </si>
  <si>
    <t>Int. Immunol.</t>
  </si>
  <si>
    <t>2-s2.0-77949887338</t>
  </si>
  <si>
    <t>Jean-Louis G., Kripke D.F., Cole R.J., Elliott J.A.</t>
  </si>
  <si>
    <t>35579690100;7006891661;7401590175;35757353900;</t>
  </si>
  <si>
    <t>No melatonin suppression by illumination of popliteal fossae or eyelids</t>
  </si>
  <si>
    <t>10.1177/074873040001500307</t>
  </si>
  <si>
    <t>https://www.scopus.com/inward/record.uri?eid=2-s2.0-0034084181&amp;doi=10.1177%2f074873040001500307&amp;partnerID=40&amp;md5=504a3074e4a8318b164e86cbd875388d</t>
  </si>
  <si>
    <t>Department of Psychiatry, University of California, San Diego, CA 92093-0667, United States; Sam Rose Stein Inst. Res. on Aging, San Diego, CA 92093-0667, United States; Synchrony Applied Health Sciences, Del Mar, CA 92014, United States</t>
  </si>
  <si>
    <t>Jean-Louis, G., Department of Psychiatry, University of California, San Diego, CA 92093-0667, United States, Sam Rose Stein Inst. Res. on Aging, San Diego, CA 92093-0667, United States; Kripke, D.F., Department of Psychiatry, University of California, San Diego, CA 92093-0667, United States, Sam Rose Stein Inst. Res. on Aging, San Diego, CA 92093-0667, United States; Cole, R.J., Synchrony Applied Health Sciences, Del Mar, CA 92014, United States; Elliott, J.A., Department of Psychiatry, University of California, San Diego, CA 92093-0667, United States, Sam Rose Stein Inst. Res. on Aging, San Diego, CA 92093-0667, United States</t>
  </si>
  <si>
    <t>A recent report that popliteal illumination shifted the circadian rhythms of body temperature and melatonin challenged the longstanding belief that light phase-shifting the circadian system in mammals is mediated only through the retina. The authors tested effects of popliteal illumination and illumination provided through the eyelids on melatonin suppression. In randomized, counterbalanced orders, healthy volunteers received three treatments from midnight until 2:00 AM, one on each of three visits to the laboratory. Treatments included (1) no illumination from light pads applied to the popliteal fossae, with light mask maintained at &lt; 3 lux (control); (2) light mask illuminated at 1700 lux, with popliteal light pads extinguished; and (3) popliteal light pads illuminated (13,000 lux) and light mask at &lt; 3 lux (control). Saliva specimens were sampled at midnight, at 1:00 AM, and at 2:00 AM. Mean salivary melatonin concentrations rose from an average of 30.8 (3.9) pg/ml at midnight (baseline), to 33.2 (4.0) pg/ml at 1:00 AM, and to 37.2 (3.8) pg/ml at 2:00 AM in all three conditions, but no statistical differences were found using repeated-measures ANOVA. No evidence of melatonin suppression by either popliteal or closed eyelid light stimulation was found. These data suggest that bright retinal illumination is necessary for suppression of melatonin mediated through the suprachiasmatic nuclei.</t>
  </si>
  <si>
    <t>Circadian rhythm; Extraocular photoreception; Illumination; Light mask; Melatonin suppression; Pineal; Popliteal</t>
  </si>
  <si>
    <t>Mammalia</t>
  </si>
  <si>
    <t>Jean-Louis, G.; Department of Psychiatry, University of California, Sam/Rose Stein Inst. Res. on Aging, San Diego, CA 92093-0667, United States</t>
  </si>
  <si>
    <t>2-s2.0-0034084181</t>
  </si>
  <si>
    <t>Campbell S.S., Eastman C.I., Terman M., Lewy A.J., Boulos Z., Dijk D.-J.</t>
  </si>
  <si>
    <t>35449531500;7102375338;7004750837;7004848014;6603705089;7007018167;</t>
  </si>
  <si>
    <t>Light Treatment for Sleep Disorders: Consensus Report: I. Chronology of Seminal Studies in Humans</t>
  </si>
  <si>
    <t>10.1177/074873049501000203</t>
  </si>
  <si>
    <t>https://www.scopus.com/inward/record.uri?eid=2-s2.0-0029315247&amp;doi=10.1177%2f074873049501000203&amp;partnerID=40&amp;md5=b5580d2471b0d40912aa07bb0521ef14</t>
  </si>
  <si>
    <t>Laboratory of Human Chronobiology, New York Hospital, Cornell University Medical College, 21 Bloomingdale Road, White Plains, NY, United States; Biological Rhythms Research Laboratory, Rush-Presbyterian-St. Luke's Medical Center, 1653 West Congress Parkway, Chicago, IL, United States; Department of Psychiatry, Columbia University, New York State Psychiatric Institute, 722 West 168th Street, New York, NY, United States; Department of Psychiatry, Oregon Health Sciences University, 3181 S.W. Sam Jackson Park Road, Portland, OR, United States; Institute for Circadian Physiology, I Alewife Center, Cambridge, MA, United States; Institute of Pharmacology, University of Zürich, Winterthurerstrasse 190, CH-8057, Zürich, Switzerland</t>
  </si>
  <si>
    <t>Campbell, S.S., Laboratory of Human Chronobiology, New York Hospital, Cornell University Medical College, 21 Bloomingdale Road, White Plains, NY, United States; Eastman, C.I., Biological Rhythms Research Laboratory, Rush-Presbyterian-St. Luke's Medical Center, 1653 West Congress Parkway, Chicago, IL, United States; Terman, M., Department of Psychiatry, Columbia University, New York State Psychiatric Institute, 722 West 168th Street, New York, NY, United States; Lewy, A.J., Department of Psychiatry, Oregon Health Sciences University, 3181 S.W. Sam Jackson Park Road, Portland, OR, United States; Boulos, Z., Institute for Circadian Physiology, I Alewife Center, Cambridge, MA, United States; Dijk, D.-J., Institute of Pharmacology, University of Zürich, Winterthurerstrasse 190, CH-8057, Zürich, Switzerland</t>
  </si>
  <si>
    <t>Examination of the influence of the light-dark cycle on circadian rhythmicity has been a fundamental aspect of chronobiology since its inception as a scientific discipline. Beginning with Bünning's hypothetical phase response curve in 1936, the impact of timed light exposure on circadian rhythms of literally hundreds of species has been described. The view that the light-dark cycle was an important zeitgeber for the human circadian system, as well, seemed to be supported by early studies of blind and sighted subjects. Yet, by the early 1970s, based primarily on a series of studies conducted at Erling-Andechs, Germany, the notion became widely accepted that the light-dark cycle had only a weak influence on the human circadian system and that social cues played a more important role in entrainment. In 1980, investigators at the National Institute of Mental Health reported that bright light could suppress melatonin production in humans, thereby demonstrating unequivocally the powerful effects of light on the human central nervous system. This finding led directly to the use of timed bright light exposure as a tool for the study and treatment of human circadian rhythms disorders. © 1995, Sage Publications. All rights reserved.</t>
  </si>
  <si>
    <t>circadian rhythms; history of experiments; light; phase response curve</t>
  </si>
  <si>
    <t>melatonin; brain; circadian rhythm; human; phototherapy; physiology; review; sleep disorder; Brain; Circadian Rhythm; Human; Melatonin; Phototherapy; Sleep Disorders; Support, U.S. Gov't, P.H.S.</t>
  </si>
  <si>
    <t>2-s2.0-0029315247</t>
  </si>
  <si>
    <t>Figueiro M., Overington D.</t>
  </si>
  <si>
    <t>6603467729;57192435303;</t>
  </si>
  <si>
    <t>Self-luminous devices and melatonin suppression in adolescents</t>
  </si>
  <si>
    <t>Lighting Research and Technology</t>
  </si>
  <si>
    <t>10.1177/1477153515584979</t>
  </si>
  <si>
    <t>https://www.scopus.com/inward/record.uri?eid=2-s2.0-85006380971&amp;doi=10.1177%2f1477153515584979&amp;partnerID=40&amp;md5=3618ee31612b1dedc98f2e6e98431ac5</t>
  </si>
  <si>
    <t>Lighting Research Center, Rensselaer Polytechnic Institute, 21 Union Street, Troy, NY  12180, United States</t>
  </si>
  <si>
    <t>Figueiro, M., Lighting Research Center, Rensselaer Polytechnic Institute, 21 Union Street, Troy, NY  12180, United States; Overington, D., Lighting Research Center, Rensselaer Polytechnic Institute, 21 Union Street, Troy, NY  12180, United States</t>
  </si>
  <si>
    <t>Self-luminous devices, such as computers, tablets and cell phones can emit short-wavelength (blue) light, which maximally suppresses melatonin. Melatonin is a hormone that starts rising approximately 2 hours prior to natural bedtimes and signals darkness and sleep to the body. The present study extends from previously published studies showing that light from self-luminous devices suppresses melatonin and delays sleep. This is the first study conducted in the home environment that investigated the effects of self-luminous devices on melatonin levels in adolescents (age 15-17 years). Results show that 1-hour and 2-hour exposure to light from self-luminous devices significantly suppressed melatonin by approximately 23% and 38% respectively. Compared to our previous studies, these results suggest that adolescents may be more sensitive to light than other populations. © SAGE Publications.</t>
  </si>
  <si>
    <t>Mobile phones; Cell phone; Home environment; Short wavelengths; Hormones</t>
  </si>
  <si>
    <t>Figueiro, M.; Lighting Research Center, Rensselaer Polytechnic Institute, 21 Union Street, United States; email: figuem@rpi.edu</t>
  </si>
  <si>
    <t>SAGE Publications Ltd</t>
  </si>
  <si>
    <t>LRTEA</t>
  </si>
  <si>
    <t>Light Res Technol</t>
  </si>
  <si>
    <t>2-s2.0-85006380971</t>
  </si>
  <si>
    <t>Fischer S., Smolnik R., Herms M., Born J., Fehm H.L.</t>
  </si>
  <si>
    <t>57206930611;12242554000;19835403400;7102267849;24435673300;</t>
  </si>
  <si>
    <t>Melatonin Acutely Improves the Neuroendocrine Architecture of Sleep in Blind Individuals</t>
  </si>
  <si>
    <t>10.1210/jc.2003-030540</t>
  </si>
  <si>
    <t>https://www.scopus.com/inward/record.uri?eid=2-s2.0-0345305425&amp;doi=10.1210%2fjc.2003-030540&amp;partnerID=40&amp;md5=12a2f251a67fa557ec196fbc8167617f</t>
  </si>
  <si>
    <t>Department of Neuroendocrinology, University of Lübeck, D-23538 Lübeck, Germany; Department of Internal Medicine, University of Lübeck, D-23538 Lübeck, Germany; University of Lübeck, Department of Neuroendocrinology, Ratzeburger Allee 160, D-23538 Lübeck, Germany</t>
  </si>
  <si>
    <t>Fischer, S., Department of Neuroendocrinology, University of Lübeck, D-23538 Lübeck, Germany; Smolnik, R., Department of Neuroendocrinology, University of Lübeck, D-23538 Lübeck, Germany, Department of Internal Medicine, University of Lübeck, D-23538 Lübeck, Germany; Herms, M., Department of Neuroendocrinology, University of Lübeck, D-23538 Lübeck, Germany; Born, J., Department of Neuroendocrinology, University of Lübeck, D-23538 Lübeck, Germany, Department of Internal Medicine, University of Lübeck, D-23538 Lübeck, Germany, University of Lübeck, Department of Neuroendocrinology, Ratzeburger Allee 160, D-23538 Lübeck, Germany; Fehm, H.L., Department of Neuroendocrinology, University of Lübeck, D-23538 Lübeck, Germany, Department of Internal Medicine, University of Lübeck, D-23538 Lübeck, Germany</t>
  </si>
  <si>
    <t>In blind individuals, the absence of light cues results in disturbances of sleep and sleep-related neuroendocrine patterns. The Zeitgeber influence of light on the timing of sleep is assumed to be mediated by melatonin, a hormone of the pineal gland, whose secretion is inhibited by light and enhanced during darkness. Here, we investigated whether a single administration of melatonin improves sleep and associated neuroendocrine patterns in blind individuals. In a double-blind crossover study, 12 totally blind subjects received 5 mg melatonin and placebo orally 1 h before bedtime starting at 2300 h. The dose used enhanced blood melatonin concentrations to clearly supraphysiological levels. Melatonin increased total sleep time and sleep efficiency (P &lt; 0.05, respectively) and reduced time awake (P &lt; 0.05). The increment in total sleep time was primarily due to an increase in stage 2 sleep (P &lt; 0.01) and a slight increase in rapid eye movement sleep (P &lt; 0.06). Most important, melatonin normalized in parallel the temporal pattern of ACTH and cortisol plasma concentration. While after placebo, ACTH and cortisol levels did not differ between early and late sleep, melatonin induced the typical suppression of pituitary-adrenal activity during early sleep and a distinct rise during late sleep (P &lt; 0.01, respectively). Cortisol nadir values were also decreased after melatonin (P &lt; 0.05). We conclude from these data that in totally blind individuals the single administration of a clearly pharmacological dose of melatonin can improve sleep function by synchronizing in time the inhibition of pituitary-adrenal activity with central nervous sleep processes.</t>
  </si>
  <si>
    <t>corticotropin; hydrocortisone; melatonin; placebo; adult; article; blindness; clinical article; clinical trial; controlled clinical trial; controlled study; crossover procedure; double blind procedure; drug activity; drug blood level; drug mechanism; female; human; hypophysis adrenal system; male; neuroendocrine system; normal value; priority journal; REM sleep; single drug dose; sleep stage; sleep time; treatment outcome; wakefulness; Adjuvants, Immunologic; Adolescent; Adrenocorticotropic Hormone; Adult; Blindness; Cross-Over Studies; Humans; Hydrocortisone; Male; Melatonin; Neurosecretory Systems; Polysomnography; Sleep Disorders, Intrinsic</t>
  </si>
  <si>
    <t>corticotropin, 11136-52-0, 9002-60-2, 9061-27-2; hydrocortisone, 50-23-7; melatonin, 73-31-4; Adjuvants, Immunologic; Adrenocorticotropic Hormone, 9002-60-2; Hydrocortisone, 50-23-7; Melatonin, 73-31-4</t>
  </si>
  <si>
    <t>General Nutrition, United States</t>
  </si>
  <si>
    <t>Born, J.; University of Lübeck, Department of Neuroendocrinology, Ratzeburger Allee 160, D-23538 Lübeck, Germany; email: born@kfg.u-luebeck.de</t>
  </si>
  <si>
    <t>2-s2.0-0345305425</t>
  </si>
  <si>
    <t>Hill S.M., Cheng C., Yuan L., Mao L., Jockers R., Dauchy B., Blask D.E.</t>
  </si>
  <si>
    <t>7402766036;55832741600;57031094000;24173817200;18340472200;36105167300;7006151595;</t>
  </si>
  <si>
    <t>Age-related decline in melatonin and Its MT1 receptor are associated with decreased sensitivity to melatonin and enhanced mammary tumor growth</t>
  </si>
  <si>
    <t>10.2174/1874609811306010016</t>
  </si>
  <si>
    <t>https://www.scopus.com/inward/record.uri?eid=2-s2.0-84882736324&amp;doi=10.2174%2f1874609811306010016&amp;partnerID=40&amp;md5=6f61558a0591aef8474eaea85d60c793</t>
  </si>
  <si>
    <t>Department of Structural and Cellular Biology, Tulane Cancer Center, Tulane University School of Medicine, New Orleans, LA, United States; Tulane Cancer Center, Tulane University School of Medicine, New Orleans, LA, United States; Department of Cell Biology, Institute Cochin, 2 rue Mechain, Paris, France</t>
  </si>
  <si>
    <t>Hill, S.M., Department of Structural and Cellular Biology, Tulane Cancer Center, Tulane University School of Medicine, New Orleans, LA, United States, Tulane Cancer Center, Tulane University School of Medicine, New Orleans, LA, United States; Cheng, C., Department of Structural and Cellular Biology, Tulane Cancer Center, Tulane University School of Medicine, New Orleans, LA, United States; Yuan, L., Department of Structural and Cellular Biology, Tulane Cancer Center, Tulane University School of Medicine, New Orleans, LA, United States; Mao, L., Department of Structural and Cellular Biology, Tulane Cancer Center, Tulane University School of Medicine, New Orleans, LA, United States; Jockers, R., Department of Cell Biology, Institute Cochin, 2 rue Mechain, Paris, France; Dauchy, B., Department of Structural and Cellular Biology, Tulane Cancer Center, Tulane University School of Medicine, New Orleans, LA, United States; Blask, D.E., Department of Structural and Cellular Biology, Tulane Cancer Center, Tulane University School of Medicine, New Orleans, LA, United States, Tulane Cancer Center, Tulane University School of Medicine, New Orleans, LA, United States</t>
  </si>
  <si>
    <t>The pineal hormone melatonin (MLT) has potent anti-breast cancer activity, its actions are heavily mediated via the MT1 receptor and subsequent modulation of downstream signaling pathways including cAMP/PKA, Erk/MAPK, p38, and Ca2+/calmodulin. Also, via the MT1 pathway, MLT can repress the transcriptional activity of some mitogenic nuclear receptors including ERα, GR, and RORα, while potentiating the activity of other receptors (RARα and RXRα) involved in differentiation, anti-proliferation, and apoptosis. A review of the literature supports the view that MLT, via its MT1 receptor, can suppress all phases of breast cancer including initiation, promotion, and progression. During the fifth and sixth decades of life, the production of MLT diminishes, concurrently with an increase in the incidence of breast cancer. Inasmuch as MLT has been demonstrated to have anti-cancer activity, we hypothesized that there may be a causal link between the reduction in MLT production in the pineal gland and the incidence of breast cancer which increases with age. We designed this study to establish whether a truly inverse relationship exists between tissue-isolated mammary tumor growth in young (2 months), adult (12 months), and old (20 months) female Buffalo rats and the decrease in both MLT and the MT1 receptor with age, such that a causal link could be found. Serum MLT levels were measured in both the light and dark phases. A significant 29% decrease in serum MLT levels, measured at the nocturnal peak, was found in the adult and senescent rats (75% decrease) in comparison to that in young rats. In young rats, the nocturnal pineal gland MLT content exceeded daytime levels by 19-fold compared to a sevenfold increase in old mice. Also, the MT1 receptor was found to be significantly lower in the nighttime and early morning in the senescent rat uterus as compared to uteri from young and adult rats. Analysis of the rate of growth in transplanted, tissue-isolated, mammary tumors induced by N-nitroso-n-methyl-urea (NMU) showed a significant increase in the senescent rats, but not in the young or adult rats Additionally, diminished response to the inhibitory action on tumor growth of exogenous MLT was noted in senescent rats such that tumor growth was suppressed by only 33% compared to 48% and 66% in adult and young rats, respectively. The diminution of the response of tumors to exogenous MLT was found to correlate with reduced MT1 receptor expression in senescent compared to young and adult rats. These data suggest that the observed age-associated enhanced growth of tumors is related to the much reduced levels of MLT and its receptor in aged animals which reduce the sensitivity of tumors to inhibition by exogenous MLT. © 2013 Bentham Science Publishers.</t>
  </si>
  <si>
    <t>Aging; Breast cancer; Circadian rhythms; Light at night; Mammary tumor; Melatonin; MT1 receptor; Pineal gland; Tumor growth</t>
  </si>
  <si>
    <t>cell nucleus receptor; melatonin; melatonin 1 receptor; aging; animal experiment; animal model; animal tissue; antineoplastic activity; article; breast cancer; breast tumor; cancer incidence; controlled study; female; nonhuman; pineal body; priority journal; rat; tumor growth; Aging; Animals; Breast Neoplasms; Female; Humans; Mammary Neoplasms, Experimental; Melatonin; Mice; Pineal Gland; Rats; Receptor, Melatonin, MT1; Receptors, Cytoplasmic and Nuclear; Uterus</t>
  </si>
  <si>
    <t>National Institutes of Health, NIH: CA-054152-14</t>
  </si>
  <si>
    <t>Hill, S. M.; Department of Structural and Cellular Biology, Tulane Cancer Center, Tulane University School of Medicine, New Orleans, LA, United States; email: smhill@tulane.edu</t>
  </si>
  <si>
    <t>2-s2.0-84882736324</t>
  </si>
  <si>
    <t>Paul M.A., Miller J.C., Gray G., Buick F., Blazeski S., Arendt J.</t>
  </si>
  <si>
    <t>8422970100;55700330000;7401812046;6602104745;34567507200;7101704924;</t>
  </si>
  <si>
    <t>Circadian phase delay induced by phototherapeutic devices</t>
  </si>
  <si>
    <t>https://www.scopus.com/inward/record.uri?eid=2-s2.0-34447275247&amp;partnerID=40&amp;md5=e6e7c471fbe3790e0f4b30e92e06fe32</t>
  </si>
  <si>
    <t>DRDC Toronto, Toronto, Ont., Canada; USAF AFRL, Brooks City-Base, San Antonio, TX, United States; Centre for Chronobiology, University of Surrey, Surrey, United Kingdom; Defence Research and Development Canada-Toronto, 1133 Sheppard Ave. W., North York, Ont. M3M 3B9, Canada</t>
  </si>
  <si>
    <t>Paul, M.A., DRDC Toronto, Toronto, Ont., Canada, Defence Research and Development Canada-Toronto, 1133 Sheppard Ave. W., North York, Ont. M3M 3B9, Canada; Miller, J.C., USAF AFRL, Brooks City-Base, San Antonio, TX, United States; Gray, G., DRDC Toronto, Toronto, Ont., Canada; Buick, F., DRDC Toronto, Toronto, Ont., Canada; Blazeski, S., DRDC Toronto, Toronto, Ont., Canada; Arendt, J., Centre for Chronobiology, University of Surrey, Surrey, United Kingdom</t>
  </si>
  <si>
    <t>Introduction: The Canadian Forces has initiated a multiple study project to optimize circadian phase changes using appropriately timed phototherapy and/or ingestion of melatonin for those personnel on long-range deployments and shift workers. The work reported here compared four phototherapeutic devices for efficacy in effecting circadian phase delays. Methods: In a partially counterbalanced treatment order, 14 subjects (7 men and 7 women), ages 18-51 yr, participated in 5 weekly experimental sessions of phototherapy with 4 different phototherapy devices (light tower, light visor, Litebook, LED spectacles) and a no-phototherapy control. Phototherapy was applied from 24:00 to 02:00 on night 1. Dim light melatonin onset (DLMO) was assessed on night 1 and night 2. Subjects were tested for psychomotor performance (serial reaction time, logical reasoning, and serial subtraction tasks) and completed the Stanford Sleepiness Scale on night 1 at 19:00, 23:00, 01:00, 02:00, and 03:00. After phototherapy, subjects completed a phototherapy side-effects questionnaire. Results: All phototherapy devices produced melatonin suppression and significant phase delays. Sleepiness was significantly decreased with the light tower, the light visor, and the Litebook. Task performance was only slightly improved with phototherapy. The LED spectacles and light visor caused greater subjective performance impairment, more difficulty viewing the computer monitor and reading printed text than the light tower or the Litebook. The light visor, the Litebook, and the LED spectacles caused more eye discomfort than the light tower. Conclusions: The light tower was the best device, producing melatonin suppression and circadian phase change while relatively free of side effects. Copyright © by Aerospace Medical Association.</t>
  </si>
  <si>
    <t>Circadian phase delay; Dim light melatonin onset; Melatonin suppression; Phototherapy</t>
  </si>
  <si>
    <t>melatonin; adult; article; circadian rhythm; controlled study; device; dim light melatonin onset; eye discomfort; female; hormone release; human; human experiment; logic; male; motor performance; normal human; phototherapy; questionnaire; rating scale; response time; somnolence; spectacles; Stanford Sleepiness Scale; task performance; Adolescent; Adult; Aerospace Medicine; Analysis of Variance; Chronobiology Disorders; Fatigue; Female; Humans; Male; Melatonin; Middle Aged; Phototherapy; Psychomotor Performance; Questionnaires; Saliva; Wakefulness</t>
  </si>
  <si>
    <t>Feel Bright Light, Physician Engineered Products, United States; Light tower, Sunnex, Canada; Litebook, The Litebook Company, Canada</t>
  </si>
  <si>
    <t>Physician Engineered Products, United States; Sunnex, Canada; The Litebook Company, Canada</t>
  </si>
  <si>
    <t>Paul, M.A.; Defence Research and Development Canada-Toronto, 1133 Sheppard Ave. W., North York, Ont. M3M 3B9, Canada; email: mpaul@drdc-rddc.gc.ca</t>
  </si>
  <si>
    <t>2-s2.0-34447275247</t>
  </si>
  <si>
    <t>Bolliet V., Ali M.A., Anctil M., Zachmann A.</t>
  </si>
  <si>
    <t>57109238200;35598706900;7004496063;6506256823;</t>
  </si>
  <si>
    <t>Melatonin Secretion in Vitro from the Pineal Complex of the Lamprey Petromyzon marinus</t>
  </si>
  <si>
    <t>10.1006/gcen.1993.1013</t>
  </si>
  <si>
    <t>https://www.scopus.com/inward/record.uri?eid=2-s2.0-0027470424&amp;doi=10.1006%2fgcen.1993.1013&amp;partnerID=40&amp;md5=ca1f3b2f4f8b7a28afc4b453234674ca</t>
  </si>
  <si>
    <t>Département de Sciences Biologiques, Université de Montréal, C.P. 6128, Succ. A, Montréal, QC, H3C 3J7, Canada</t>
  </si>
  <si>
    <t>Bolliet, V., Département de Sciences Biologiques, Université de Montréal, C.P. 6128, Succ. A, Montréal, QC, H3C 3J7, Canada; Ali, M.A., Département de Sciences Biologiques, Université de Montréal, C.P. 6128, Succ. A, Montréal, QC, H3C 3J7, Canada; Anctil, M., Département de Sciences Biologiques, Université de Montréal, C.P. 6128, Succ. A, Montréal, QC, H3C 3J7, Canada; Zachmann, A., Département de Sciences Biologiques, Université de Montréal, C.P. 6128, Succ. A, Montréal, QC, H3C 3J7, Canada</t>
  </si>
  <si>
    <t>Melatonin secretion from cultured pineal complexes of the lamprey, Petromyzon marinus, was measured by radioimmunoassay (RIA) for 6 days under either a 12:12 light:dark cycle (L:D) or continuous darkness (D:D) at either 10° or 20°. Under the L:D cycle, melatonin release was completely suppressed during daytime and high during night-time, with larger amplitude at 20° than at 10°. Under D:D conditions, no significant circadian rhythmicity in secretion could be revealed by periodogram analysis at either 10° or 20°. This is the first direct evidence of melatonin secretion in a lamprey, suggesting that both light and temperature can affect in vitro melatonin secretion. © 1993 by Academic Press, Inc.</t>
  </si>
  <si>
    <t>melatonin; animal tissue; article; circadian rhythm; cyclostome; hormone release; in vitro study; light dark cycle; nonhuman; pineal body; priority journal; temperature; Animal; Circadian Rhythm; Lampreys; Melatonin; Organ Culture; Photoperiod; Pineal Gland; Support, Non-U.S. Gov't; Temperature</t>
  </si>
  <si>
    <t>Ali, M.A.; Département de Sciences Biologiques, Université de Montréal, C.P. 6128, Succ. A, Montréal, QC H3C 3J7, Canada</t>
  </si>
  <si>
    <t>2-s2.0-0027470424</t>
  </si>
  <si>
    <t>Wright M.L., Pikula A., Cykowski L.J., Kuliga K.</t>
  </si>
  <si>
    <t>7401558531;6602300788;6508193099;6507947363;</t>
  </si>
  <si>
    <t>Effect of melatonin on the anuran thyroid gland: Follicle cell proliferation, morphometry, and subsequent thyroid hormone secretion in vitro after melatonin treatment in vivo</t>
  </si>
  <si>
    <t>10.1006/gcen.1996.0109</t>
  </si>
  <si>
    <t>https://www.scopus.com/inward/record.uri?eid=2-s2.0-0030219475&amp;doi=10.1006%2fgcen.1996.0109&amp;partnerID=40&amp;md5=b714c6e43d84a387993c624838cdf959</t>
  </si>
  <si>
    <t>Biology Department, College of Our Lady of the Elms, Chicopee, MA 01013, United States</t>
  </si>
  <si>
    <t>Wright, M.L., Biology Department, College of Our Lady of the Elms, Chicopee, MA 01013, United States; Pikula, A., Biology Department, College of Our Lady of the Elms, Chicopee, MA 01013, United States; Cykowski, L.J., Biology Department, College of Our Lady of the Elms, Chicopee, MA 01013, United States; Kuliga, K., Biology Department, College of Our Lady of the Elms, Chicopee, MA 01013, United States</t>
  </si>
  <si>
    <t>The thyroid gland controls the progress of metamorphosis, although other hormones influence metamorphic rate, including melatonin, which may coordinate metamorphosis with seasonal and light conditions. Melatonin directly antagonized the action of thyroxine (T4) in promoting regression of tadpole tail tips in vitro, and this study sought to determine if it affects the thyroid axis of tadpoles as well. In an experiment sampling at 8-hr intervals for 24 hr, after melatonin treatment (15 μg/day for 12 days) of premetamorphic Rana pipiens tadpoles at approximately 1100 hr on 18L:6D, thyroid follicle cell height and lumen diameter were lowered by melatonin, but follicle cell proliferation was not significantly depressed. In a second experiment conducted under the same conditions, but sampling at 3-hr intervals for 24 hr, melatonin significantly lowered follicle cell labeling index and suppressed its ultradian (7.6 hr) rhythm, while shilling the peak of follicle lumen diameter to the dark instead of the light. Thus, melatonin tended to depress the thyroid of young tadpoles and suppress or shift its rhythms. Melatonin (10 μg/day for 5 days) injected into prometamorphic Rana catesbeiana tadpoles at 1930 hr on 18L:6D significantly altered subsequent in vitro thyroid function as determined by radioimmunoassay of media collected at intervals for 54 hr from cultured thyroids of injected control and melatonin groups, and a noninjected control group. Melatonin decreased T4 secretion during the first 30 hr, but not during the last 24 hr of culture, suppressed 3,5,3'-triiodothyronine (T3) secretion for 12 hr, and then raised T3 output into the media above the control for the remainder of the culture period, increasing the T3:T4 ratio. Injection alone increased both T3 and T4 secretion for the first 30 hr, but did not change the T3:T4 ratio. The findings show that exogenous melatonin administered in vivo significantly modulated thyroid activity and morphometry directly and/or indirectly and comprise the first demonstration of an effect of melatonin on the amphibian thyroid gland.</t>
  </si>
  <si>
    <t>melatonin; animal tissue; article; cell proliferation; frogs and toads; metamorphosis; nonhuman; photostimulation; priority journal; seasonal variation; tadpole; thyroid follicle; thyroid gland; thyroid hormone release</t>
  </si>
  <si>
    <t>National Science Foundation: IBN-9222504
National Institutes of Health: DK40206, DK46535</t>
  </si>
  <si>
    <t>The authors are indebted to Anna Kraszewska, Ruth Chappel, Daniella Dotson, Angel Gramolini, and Renata Wolan for technical assistance. This research was supported by NSF Grant IBN-9222504 and NIH Grants DK40206 and DK46535.</t>
  </si>
  <si>
    <t>Wright, M.L.; Biology Department, College of Our Lady of the Elms, Chicopee, MA 01013, United States</t>
  </si>
  <si>
    <t>GEN. COMP. ENDOCRINOL.</t>
  </si>
  <si>
    <t>2-s2.0-0030219475</t>
  </si>
  <si>
    <t>Michael Iuvone P., Boatright J.H., Tosini G., Ye K.</t>
  </si>
  <si>
    <t>7006002930;7004754996;7003725273;7102173882;</t>
  </si>
  <si>
    <t>N-Acetylserotonin: Circadian activation of the BDNF receptor and neuroprotection in the retina and brain</t>
  </si>
  <si>
    <t>Advances in Experimental Medicine and Biology</t>
  </si>
  <si>
    <t>10.1007/978-1-4614-3209-8_96</t>
  </si>
  <si>
    <t>https://www.scopus.com/inward/record.uri?eid=2-s2.0-84904792926&amp;doi=10.1007%2f978-1-4614-3209-8_96&amp;partnerID=40&amp;md5=02173028020d6bcf6d286c6dbbde68c8</t>
  </si>
  <si>
    <t>Department of Ophthalmology, Emory University School of Medicine, Atlanta, GA  30322, United States; Department of Pharmacology and Toxicology and Neuroscience Institute, Morehouse School of Medicine, Atlanta, GA, United States; Department of Pathology and Laboratory Medicine, Emory University School of Medicine, Atlanta, GA  30322, United States</t>
  </si>
  <si>
    <t>Michael Iuvone, P., Department of Ophthalmology, Emory University School of Medicine, Atlanta, GA  30322, United States; Boatright, J.H., Department of Ophthalmology, Emory University School of Medicine, Atlanta, GA  30322, United States; Tosini, G., Department of Ophthalmology, Emory University School of Medicine, Atlanta, GA  30322, United States, Department of Pharmacology and Toxicology and Neuroscience Institute, Morehouse School of Medicine, Atlanta, GA, United States; Ye, K., Department of Pharmacology and Toxicology and Neuroscience Institute, Morehouse School of Medicine, Atlanta, GA, United States, Department of Pathology and Laboratory Medicine, Emory University School of Medicine, Atlanta, GA  30322, United States</t>
  </si>
  <si>
    <t>TrkB is the cognate receptor for brain-derived neurotrophic factor (BDNF), a member of the neurotrophin family involved in neuronal survival, neurogenesis and synaptic plasticity. BDNF has been shown to protect photoreceptors from light-induced retinal degeneration (LIRD) and to improve ganglion cell survival following optic nerve damage. However, the utility of BDNF as a retinal neuroprotectant is limited by its short half-life, inability to cross the blood-brain and blood-retinal barriers, and activation of the proapoptotic p75 neurotrophin receptor. N-Acetylserotonin (NAS) is a naturally occurring chemical intermediate in the melatonin biosynthetic pathway in the pineal gland and retina. Its synthesis occurs in a circadian fashion with high levels at night and is suppressed by light exposure. Until recently, NAS was thought to function primarily as a melatonin precursor with little or no biological function of its own. We have now shown that TrkB activation in the retina and hippocampus is circadian in C3H/f+/+ mice, which synthesize NAS, but not in C57BL/6 mice, which have a mutation in the gene encoding the enzyme that converts serotonin to NAS. In addition, treatment of mice exogenous NAS, but not with serotonin or melatonin, activates TrkB during the daytime in a BDNF-independent manner. NAS appears to have neuroprotective properties and its administration reduces caspase 3 activation in the brain in response to kainic acid, a neurotoxic glutamate analog. We have developed structural analogs of NAS that activate TrkB. One of these derivatives, N- [2-(-indol-3-yl)ethyl]-2-oxopiperideine- 3-carboximide (HIOC), selectively activates TrkB with greater potency than NAS and has a significantly 5-hydroxy-1Hlonger biological half-life than NAS after systemic administration. HIOC administration results in long-lasting activation of TrkB and downstream signaling kinases. The compound can pass the blood-brain and blood-retinal barriers when administered systemically and reduces kainic acidinduced neuronal cell death in a TrkB-dependent manner. Systemic administration of HIOC mitigates LIRD, assessed electrophysiologically and morphometrically. Hence, NAS may function as an endogenous circadian neurotrophin-like compound and HIOC is a good lead compound for further drug development for treatment of retinal degenerative diseases. © Springer Science+Business Media, LLC 2014.</t>
  </si>
  <si>
    <t>BDNF; Circadian rhythm; Degeneration; Light-induced retinal; N-acetylserotonin; Neuroprotection; TrkB receptor</t>
  </si>
  <si>
    <t>brain derived neurotrophic factor receptor; caspase 3; indole derivative; kainic acid; melatonin; n acetylserotonin; n [2 (indol 3 yl)ethyl] 2 oxopiperideine 3 carboximide; serotonin; unclassified drug; brain derived neurotrophic factor; brain derived neurotrophic factor receptor; drug derivative; n acetylserotonin; N-acetylserotonin; neuroprotective agent; serotonin; apoptosis; Article; blood brain barrier; C3H f mouse; C57BL 6 mouse; circadian rhythm; drug efficacy; drug mechanism; enzyme activation; half life time; hippocampus; light induced retinal degeneration; membrane transport; molecular dynamics; morphometrics; mouse strain; nerve cell necrosis; neuroprotection; nonhuman; priority journal; protein function; retina; retina degeneration; signal transduction; animal; article; brain; C3H mouse; C57BL mouse; drug potentiation; light; metabolism; mouse; mutant mouse strain; pathology; physiology; retina; retina degeneration; Mus; Animals; Blood-Brain Barrier; Brain; Brain-Derived Neurotrophic Factor; Circadian Rhythm; Light; Mice; Mice, Inbred C3H; Mice, Inbred C57BL; Mice, Mutant Strains; Neuroprotective Agents; Receptor, trkB; Retina; Retinal Degeneration; Serotonin</t>
  </si>
  <si>
    <t>caspase 3, 169592-56-7; kainic acid, 487-79-6; melatonin, 73-31-4; n acetylserotonin, 17994-17-1; serotonin, 50-67-9; brain derived neurotrophic factor, 218441-99-7</t>
  </si>
  <si>
    <t>Michael Iuvone, P.; Department of Ophthalmology, Emory University School of MedicineUnited States</t>
  </si>
  <si>
    <t>Springer New York LLC</t>
  </si>
  <si>
    <t>AEMBA</t>
  </si>
  <si>
    <t>Adv. Exp. Med. Biol.</t>
  </si>
  <si>
    <t>2-s2.0-84904792926</t>
  </si>
  <si>
    <t>Griffiths P.A., Folkard S., Bojkowski C., English J., Arendt J.</t>
  </si>
  <si>
    <t>55166767100;7006135716;6602339871;7202807110;7101704924;</t>
  </si>
  <si>
    <t>Persistent 24-h variations of urinary 6-hydroxy melatonin sulphate and cortisol in Antarctica</t>
  </si>
  <si>
    <t>Experientia</t>
  </si>
  <si>
    <t>10.1007/BF02118643</t>
  </si>
  <si>
    <t>https://www.scopus.com/inward/record.uri?eid=2-s2.0-0022489858&amp;doi=10.1007%2fBF02118643&amp;partnerID=40&amp;md5=63408a324591b549f72669ae18c9e857</t>
  </si>
  <si>
    <t>British Antarctic Survey, NERC, High Cross, Madingley Road, Cambridge, CB3 OET, United Kingdom; MRC Perceptual and Cognitive Performance Unit, Laboratory of Experimental Psychology, University of Sussex, Brighton, BN1 9QG, Sussex, United Kingdom; Department of Biochemistry, University of Surrey, Guildford, GU2 5XH, Surrey, United Kingdom</t>
  </si>
  <si>
    <t>Griffiths, P.A., British Antarctic Survey, NERC, High Cross, Madingley Road, Cambridge, CB3 OET, United Kingdom, MRC Perceptual and Cognitive Performance Unit, Laboratory of Experimental Psychology, University of Sussex, Brighton, BN1 9QG, Sussex, United Kingdom, Department of Biochemistry, University of Surrey, Guildford, GU2 5XH, Surrey, United Kingdom; Folkard, S., British Antarctic Survey, NERC, High Cross, Madingley Road, Cambridge, CB3 OET, United Kingdom, MRC Perceptual and Cognitive Performance Unit, Laboratory of Experimental Psychology, University of Sussex, Brighton, BN1 9QG, Sussex, United Kingdom, Department of Biochemistry, University of Surrey, Guildford, GU2 5XH, Surrey, United Kingdom; Bojkowski, C., British Antarctic Survey, NERC, High Cross, Madingley Road, Cambridge, CB3 OET, United Kingdom, MRC Perceptual and Cognitive Performance Unit, Laboratory of Experimental Psychology, University of Sussex, Brighton, BN1 9QG, Sussex, United Kingdom, Department of Biochemistry, University of Surrey, Guildford, GU2 5XH, Surrey, United Kingdom; English, J., British Antarctic Survey, NERC, High Cross, Madingley Road, Cambridge, CB3 OET, United Kingdom, MRC Perceptual and Cognitive Performance Unit, Laboratory of Experimental Psychology, University of Sussex, Brighton, BN1 9QG, Sussex, United Kingdom, Department of Biochemistry, University of Surrey, Guildford, GU2 5XH, Surrey, United Kingdom; Arendt, J., British Antarctic Survey, NERC, High Cross, Madingley Road, Cambridge, CB3 OET, United Kingdom, MRC Perceptual and Cognitive Performance Unit, Laboratory of Experimental Psychology, University of Sussex, Brighton, BN1 9QG, Sussex, United Kingdom, Department of Biochemistry, University of Surrey, Guildford, GU2 5XH, Surrey, United Kingdom</t>
  </si>
  <si>
    <t>Bright light (2000-3000 lux) of sufficient intensity to suppress human melatonin secretion, acts as a strong zeitgeber in the entrainment of circadian rhythms in man. In polar conditions, light of this intensity is not experienced for several weeks during the winter. The entrainment of human circadian rhythms, in particular that of melatonin, is clearly of interest in these circumstances. Urinary 6-hydroxy melatonin sulphate (aMT6s) is a good index of melatonin secretion in man. In a limited study of seven male volunteers living on an Antarctic base the overall 24-h rhythm of aMT6s excretion was maintained at four different times of year (spring, summer, autumn and winter) and no significant seasonal effects were noted. Cortisol excretion, appeared to be markedly affected by the season although other factors such as social and environmental stress cannot be discounted. These observations suggest that in the absence of a strong light-dark cycle melatonin production may be entrained by other factors. © 1986 Birkhäuser Verlag.</t>
  </si>
  <si>
    <t>cortisol; Human circadian rhythms; melatonin; polar environment</t>
  </si>
  <si>
    <t>hydrocortisone; melatonin; antarctica; artificial light; central nervous system; circadian rhythm; depression; ecology; endocrine system; geographic distribution; human; human experiment; light dark cycle; normal human; preliminary communication; priority journal; psychological aspect; sleep; Antarctic Regions; Circadian Rhythm; Darkness; Humans; Hydrocortisone; Light; Melatonin; Seasons</t>
  </si>
  <si>
    <t>hydrocortisone, 50-23-7; melatonin, 73-31-4; 6-hydroxymelatonin, 2208-41-5; Hydrocortisone, 50-23-7; Melatonin, 73-31-4</t>
  </si>
  <si>
    <t>Arendt, J.; Department of Biochemistry, University of Surrey, Guildford, GU2 5XH, Surrey, United Kingdom</t>
  </si>
  <si>
    <t>Birkhäuser-Verlag</t>
  </si>
  <si>
    <t>EXPEA</t>
  </si>
  <si>
    <t>2-s2.0-0022489858</t>
  </si>
  <si>
    <t>Ravault J.P., Martinet L., Bonnefond C., Claustrat B., Brun J.</t>
  </si>
  <si>
    <t>7004166622;7003627457;6506538211;24494646700;7202514547;</t>
  </si>
  <si>
    <t>Diurnal Variations of Plasma Melatonin Concentrations in Pregnant or Pseudopregnant Mink (Mustela vison) Maintained Under Different Photoperiods</t>
  </si>
  <si>
    <t>10.1111/j.1600-079X.1986.tb00758.x</t>
  </si>
  <si>
    <t>https://www.scopus.com/inward/record.uri?eid=2-s2.0-0023001215&amp;doi=10.1111%2fj.1600-079X.1986.tb00758.x&amp;partnerID=40&amp;md5=251b481d23e6064344605da8db81bf69</t>
  </si>
  <si>
    <t>Département de Physiologie Animale, Institut National de la Recherche Agronomique, Nouzilly, France; Département de Physiologie Animale, Institut National de la Recherche Agronomique, Jouy-En-Josas, France; Service de Radiopharmacie et de Radioanalyse, Hôpital Neurologique, Lyon, France</t>
  </si>
  <si>
    <t>Ravault, J.P., Département de Physiologie Animale, Institut National de la Recherche Agronomique, Nouzilly, France, Département de Physiologie Animale, Institut National de la Recherche Agronomique, Jouy-En-Josas, France, Service de Radiopharmacie et de Radioanalyse, Hôpital Neurologique, Lyon, France; Martinet, L., Département de Physiologie Animale, Institut National de la Recherche Agronomique, Nouzilly, France, Département de Physiologie Animale, Institut National de la Recherche Agronomique, Jouy-En-Josas, France, Service de Radiopharmacie et de Radioanalyse, Hôpital Neurologique, Lyon, France; Bonnefond, C., Département de Physiologie Animale, Institut National de la Recherche Agronomique, Nouzilly, France, Département de Physiologie Animale, Institut National de la Recherche Agronomique, Jouy-En-Josas, France, Service de Radiopharmacie et de Radioanalyse, Hôpital Neurologique, Lyon, France; Claustrat, B., Département de Physiologie Animale, Institut National de la Recherche Agronomique, Nouzilly, France, Département de Physiologie Animale, Institut National de la Recherche Agronomique, Jouy-En-Josas, France, Service de Radiopharmacie et de Radioanalyse, Hôpital Neurologique, Lyon, France; Brun, J., Département de Physiologie Animale, Institut National de la Recherche Agronomique, Nouzilly, France, Département de Physiologie Animale, Institut National de la Recherche Agronomique, Jouy-En-Josas, France, Service de Radiopharmacie et de Radioanalyse, Hôpital Neurologique, Lyon, France</t>
  </si>
  <si>
    <t>Removal of the superior cervical ganglia suppresses the inhibitory role of short days in prolactin secretion and luteal activity in pregnant or pseudopregnant mink. Alternatively, timed injections of melatonin replicate the inhibitory role of short days in females maintained under long days. To understand if the diurnal variation of melatonin secretion is part of the mechanism by which the mink measure day length, diurnal variations in plasma melatonin concentrations have been measured in intact and ganglionectomized females maintained under long or short days after mating. Melatonin was measured by radioimmunoassay according to Brun et al. [Adv. Biosci. 53: 41–45]. In intact females, plasma concentrations ranged from nondetectable levels to 40 pg/ml during the day, increased shortly after the onset of the dark phase, and reached peak values during the middle of the night. The duration of the elevated levels was roughly proportional to the length of the night. No diurnal variations could be detected in ganglionectomized females; melatonin levels never exceeded the day values observed in intact females. Copyright © 1986, Wiley Blackwell. All rights reserved</t>
  </si>
  <si>
    <t>melatonin; mink; photoperiod; rhythm</t>
  </si>
  <si>
    <t>radioisotope; animal; animal experiment; circadian rhythm; endocrine system; melatonin blood level; nonhuman; photoperiodicity; pregnancy; pseudopregnancy; Animals; Female; Ganglia, Sympathetic; Light; Melatonin; Mink; Periodicity; Pregnancy; Pregnancy, Animal; Progesterone; Radioimmunoassay</t>
  </si>
  <si>
    <t>Melatonin, 73-31-4; Progesterone, 57-83-0</t>
  </si>
  <si>
    <t>Ravault, J.P.; Station de Physiologie de la Reproduction, INRA, Nouzilly, Monnaie, F37380, France</t>
  </si>
  <si>
    <t>2-s2.0-0023001215</t>
  </si>
  <si>
    <t>Arendt J., Ravault J.‐P.</t>
  </si>
  <si>
    <t>7101704924;7004166622;</t>
  </si>
  <si>
    <t>Suppression of Melatonin Secretion in Île‐de‐France Rams by Different Light Intensities</t>
  </si>
  <si>
    <t>10.1111/j.1600-079X.1988.tb00650.x</t>
  </si>
  <si>
    <t>https://www.scopus.com/inward/record.uri?eid=2-s2.0-0023915505&amp;doi=10.1111%2fj.1600-079X.1988.tb00650.x&amp;partnerID=40&amp;md5=d4992339fcf0c2a45101823eaedc515b</t>
  </si>
  <si>
    <t>Department of Biochemistry, University of Surrey, Guildford, Surrey, United Kingdom; Station de Physiologie de la Reproduction, Nouzilly, France</t>
  </si>
  <si>
    <t>Arendt, J., Department of Biochemistry, University of Surrey, Guildford, Surrey, United Kingdom, Station de Physiologie de la Reproduction, Nouzilly, France; Ravault, J.‐P., Department of Biochemistry, University of Surrey, Guildford, Surrey, United Kingdom, Station de Physiologie de la Reproduction, Nouzilly, France</t>
  </si>
  <si>
    <t>The intensity of cool, white, fluorescent light required to suppress melatonin secretion in Île‐de‐France rams was investigated. Animals were conditioned to 12L:12D, lights on 0600 hours, 104 μW/cm2 (350 lux) at eye level and subjected to a 1‐hour light pulse beginning 3 hours after lights off. Plasma melatonin measurements indicated that secretion was significantly suppressed by 0.30, 7.46, and 26.32 μW/cm2 (1.02, 25.10, and 88.60 lux, respectively) but not by 0.043 μW/cm2 (0.15 lux). A clear dose‐response relationship was apparent between light intensity and degree of melatonin suppression. Copyright © 1988, Wiley Blackwell. All rights reserved</t>
  </si>
  <si>
    <t>sheep</t>
  </si>
  <si>
    <t>melatonin; animal experiment; light intensity; male; nonhuman; photoperiodicity; sheep; Animal; Comparative Study; Light; Male; Melatonin; Sheep; Support, Non-U.S. Gov't</t>
  </si>
  <si>
    <t>Arendt, J.; Department of Biochemistry, University of Surrey, Guildford, Surrey, GU2 5XH, United Kingdom</t>
  </si>
  <si>
    <t>2-s2.0-0023915505</t>
  </si>
  <si>
    <t>San-Miguel B., Crespo I., Vallejo D., Álvarez M., Prieto J., González-Gallego J., Tuñõn M.J.</t>
  </si>
  <si>
    <t>14621717700;15834011100;55484944700;7401846192;55701746900;26643339500;7003383220;</t>
  </si>
  <si>
    <t>Melatonin modulates the autophagic response in acute liver failure induced by the rabbit hemorrhagic disease virus</t>
  </si>
  <si>
    <t>10.1111/jpi.12124</t>
  </si>
  <si>
    <t>https://www.scopus.com/inward/record.uri?eid=2-s2.0-84896136968&amp;doi=10.1111%2fjpi.12124&amp;partnerID=40&amp;md5=a83ec916feebb98795ae7567cf1ab5ea</t>
  </si>
  <si>
    <t>Institute of Biomedicine (IBIOMED), University of Leõn, 24071-Leõn, Spain; Centro de Investigaciõn Biomédica en Red de Enfermedades Hepáticas y Digestivas, Spain; Department of Animal Health, University of Leõn, Leõn, Spain; Division of Hepatology and Gene Therapy, Center for Applied Medical Research (CIMA), University of Navarra, Pamplona, Spain</t>
  </si>
  <si>
    <t>San-Miguel, B., Institute of Biomedicine (IBIOMED), University of Leõn, 24071-Leõn, Spain; Crespo, I., Institute of Biomedicine (IBIOMED), University of Leõn, 24071-Leõn, Spain, Centro de Investigaciõn Biomédica en Red de Enfermedades Hepáticas y Digestivas, Spain; Vallejo, D., Institute of Biomedicine (IBIOMED), University of Leõn, 24071-Leõn, Spain; Álvarez, M., Department of Animal Health, University of Leõn, Leõn, Spain; Prieto, J., Centro de Investigaciõn Biomédica en Red de Enfermedades Hepáticas y Digestivas, Spain, Division of Hepatology and Gene Therapy, Center for Applied Medical Research (CIMA), University of Navarra, Pamplona, Spain; González-Gallego, J., Institute of Biomedicine (IBIOMED), University of Leõn, 24071-Leõn, Spain, Centro de Investigaciõn Biomédica en Red de Enfermedades Hepáticas y Digestivas, Spain; Tuñõn, M.J., Institute of Biomedicine (IBIOMED), University of Leõn, 24071-Leõn, Spain, Centro de Investigaciõn Biomédica en Red de Enfermedades Hepáticas y Digestivas, Spain</t>
  </si>
  <si>
    <t>Autophagy is an important survival pathway and participates in the host response to infection. Beneficial effects of melatonin have been previously reported in an animal model of acute liver failure (ALF) induced by the rabbit hemorrhagic disease virus (RHDV). This study was aimed to investigate whether melatonin protection against liver injury induced by the RHDV associates to modulation of autophagy. Rabbits were infected with 2 × 104 hemagglutination units of a RHDV isolate and received 20 mg/kg melatonin at 0, 12, and 24 hr postinfection. RHDV induced autophagy, with increased expression of beclin-1, ubiquitin-like autophagy-related (Atg)5, Atg12, Atg16L1 and sequestrosome 1 (p62/SQSTM1), protein 1 light chain 3 (LC3) staining, and conversion of LC3-I to autophagosome-associated LC3-II. These effects reached a maximum at 24 hr postinfection, in parallel to extensive colocalization of LC3 and lysosome-associated membrane protein (LAMP)-1. The autophagic response induced by RHDV infection was significantly inhibited by melatonin administration. Melatonin treatment also resulted in decreased immunoreactivity for RHDV viral VP60 antigen and a significantly reduction in RHDV VP60 mRNA levels, oxidized to reduced glutathione ratio (GSSG/GSH), caspase-3 activity, and immunoglobulin-heavy-chain-binding protein (BiP) and CCAAT/enhancer-binding protein homologous protein (CHOP) expression. Results indicate that, in addition to its antioxidant and antiapoptotic effects, and the suppression of ER stress, melatonin induces a decrease in autophagy associated with RHDV infection and inhibits RHDV RNA replication. Results obtained reveal novel molecular pathways accounting for the protective effect of melatonin in this animal model of ALF. © 2014 John Wiley &amp;amp; Sons A/S. Published by John Wiley &amp;amp; Sons Ltd.</t>
  </si>
  <si>
    <t>acute liver failure; autophagy; melatonin; rabbit hemorrhagic disease</t>
  </si>
  <si>
    <t>autophagy protein 12; autophagy protein 16 L1; autophagy protein 5; beclin 1; caspase 3; glucose regulated protein 78; glutathione; glutathione disulfide; interferon regulatory factor 7; lysosome associated membrane protein 1; melatonin; messenger RNA; protein 1 light chain 3; sequestrosome 1; unclassified drug; virus protein; virus RNA; vp60 protein; melatonin; viral protein 60, rabbit hemorrhagic disease virus; acute liver failure; animal experiment; antioxidant activity; article; autophagosome; autophagy; calicivirus infection; endoplasmic reticulum stress; immunofluorescence; immunohistochemistry; immunoreactivity; Lagovirus; Lagovirus infection; liver protection; male; nonhuman; protein expression; rabbit; real time polymerase chain reaction; reverse transcription polymerase chain reaction; RNA replication; Western blotting; acute liver failure; animal; autophagy; biosynthesis; Caliciviridae Infections; disease model; drug effects; metabolism; pathogenicity; pathophysiology; Animals; Autophagy; Caliciviridae Infections; Disease Models, Animal; Hemorrhagic Disease Virus, Rabbit; Liver Failure, Acute; Male; Melatonin; Rabbits; Viral Structural Proteins</t>
  </si>
  <si>
    <t>caspase 3, 169592-56-7; glutathione, 70-18-8; glutathione disulfide, 27025-41-8; melatonin, 73-31-4; Melatonin; viral protein 60, rabbit hemorrhagic disease virus; Viral Structural Proteins</t>
  </si>
  <si>
    <t>Tuñõn, M.J.; Institute of Biomedicine (IBIOMED), University of Leõn, 24071-Leõn, Spain; email: mjtung@unileon.es</t>
  </si>
  <si>
    <t>2-s2.0-84896136968</t>
  </si>
  <si>
    <t>Fischer T., Bangha E., Elsner P., Kistler G.S.</t>
  </si>
  <si>
    <t>7402050965;6701821442;56399059900;55528932000;</t>
  </si>
  <si>
    <t>Suppression of uv-induced erythema by topical treatment with melatonin: Influence of the application time point</t>
  </si>
  <si>
    <t>10.1159/000014581</t>
  </si>
  <si>
    <t>https://www.scopus.com/inward/record.uri?eid=2-s2.0-0033026659&amp;doi=10.1159%2f000014581&amp;partnerID=40&amp;md5=0610b0de012152a8a7f01904b797a635</t>
  </si>
  <si>
    <t>Department of Dermatology, Friedrich-Schiller-University Jena, Jena, Germany; PsoriSol Therapy Center, Hersbruck, Germany; Uitikon-Waldegg, Switzerland</t>
  </si>
  <si>
    <t>Fischer, T., Department of Dermatology, Friedrich-Schiller-University Jena, Jena, Germany; Bangha, E., PsoriSol Therapy Center, Hersbruck, Germany; Elsner, P., Department of Dermatology, Friedrich-Schiller-University Jena, Jena, Germany; Kistler, G.S., Uitikon-Waldegg, Switzerland</t>
  </si>
  <si>
    <t>The UV-suppressive effect of topical melatonin was assessed at different application time points in a double-blind randomized clinical trial. The lower back of 20 healthy volunteers was treated with 0.6 mg/cm2 melatonin or vehicle either 15 min before or 1, 30 or 240 min after UV irradiation. The erythema was evaluated visually and measured by chromametry 24 h after irradiation. UV-absorbing effects of melatonin were measured at a concentration of 8 μg/ml with a spectrophotometer. Melatonin absorbs UV light at a wavelength of 225–275 nm which is clearly below the wavelength of UVA and UVB (290–390 nm). The visual score showed that application of melatonin 15 min before irradiation significantly suppressed erythema compared to treatment with vehicle alone (p &amp;lt; 0.001). Similar results were found by chromametry (p &amp;lt; 0.001). Treatment after irradiation showed no UV suppression. The erythema suppressive effect of melatonin might be explained by the radical-scavenging mechanism of quenching meanly hydroxyl radicals (.OH) which are known to be most present in sunburn reaction of the skin. The protective effect of the pre-irradiation treatment might be explained by penetration into the skin within 15 min and the presence in a local concentration at the irradiation time point. © 1999 S. Karger AG, Basel.</t>
  </si>
  <si>
    <t>Chromametry; Free radicals; Radical scavenger; UV erythema; Visual scoring</t>
  </si>
  <si>
    <t>free radical; hydroxyl radical; melatonin; scavenger; adult; article; back; clinical trial; controlled clinical trial; controlled study; double blind procedure; erythema; female; human; human experiment; light absorption; male; normal human; randomized controlled trial; spectrophotometer; sunburn; time; topical drug administration; ultraviolet irradiation; Administration, Topical; Adult; Double-Blind Method; Drug Administration Schedule; Erythema; Female; Free Radical Scavengers; Humans; Male; Melatonin; Ultraviolet Rays</t>
  </si>
  <si>
    <t>Fischer, T.; Department of Dermatology, Friedrich Schiller University Jena, Erfurter Strassee 35, Jena, D–07740, Germany; email: fischer@derma.uni-jena.de</t>
  </si>
  <si>
    <t>2-s2.0-0033026659</t>
  </si>
  <si>
    <t>Visser E.K., Beersma D.G.M., Daan S.</t>
  </si>
  <si>
    <t>57196750019;7006783605;7006263782;</t>
  </si>
  <si>
    <t>Melatonin suppression by light in humans is maximal when the nasal part of the retina is illuminated</t>
  </si>
  <si>
    <t>10.1177/074873099129000498</t>
  </si>
  <si>
    <t>https://www.scopus.com/inward/record.uri?eid=2-s2.0-0033121204&amp;doi=10.1177%2f074873099129000498&amp;partnerID=40&amp;md5=3804e048763f3ffa26a57763754e4e63</t>
  </si>
  <si>
    <t>Department of Animal Behavior, University of Groningen, P.O. Box 14, 9750 AA Haren, Netherlands; Department of Biological Psychiatry, University of Groningen, P.O. Box 14, 9750 AA Haren, Netherlands</t>
  </si>
  <si>
    <t>Visser, E.K., Department of Animal Behavior, University of Groningen, P.O. Box 14, 9750 AA Haren, Netherlands; Beersma, D.G.M., Department of Animal Behavior, University of Groningen, P.O. Box 14, 9750 AA Haren, Netherlands, Department of Biological Psychiatry, University of Groningen, P.O. Box 14, 9750 AA Haren, Netherlands; Daan, S., Department of Animal Behavior, University of Groningen, P.O. Box 14, 9750 AA Haren, Netherlands</t>
  </si>
  <si>
    <t>This study investigated whether sensitivity of the nocturnal melatonin suppression response to light depends on the area of the retina exposed. The reason to suspect uneven spatial sensitivity distribution stems from animal work that revealed that retinal ganglion cells projecting to the suprachiasmatic nuclei (SCN) are unequally distributed in several species of mammals. Four distinct areas of the retinas of 8 volunteers were selectively exposed to 500 lux between 1:30 a.m. and 3:30 a.m. Saliva samples were taken before, during, and after light exposure in 1-h intervals. A significant difference in sensitivity was found between exposure of the lateral and nasal parts of the retinas, showing that melatonin suppression is maximal on exposure of the nasal part of the retina. The results imply that artificial manipulation of the circadian pacemaker to alleviate jet lag, to improve alertness in shift workers, and possibly to treat patients suffering from seasonal affective disorder should encompass light exposure of the nasal retina.</t>
  </si>
  <si>
    <t>Circadian; Human; Light; Melatonin; Photoreceptor; Retina; Sensitivity</t>
  </si>
  <si>
    <t>Animalia; Mammalia</t>
  </si>
  <si>
    <t>Beersma, D.G.M.; Department of Animal Behavior, University of Groningen, P.O. Box 14, 9750 AA Haren, Netherlands</t>
  </si>
  <si>
    <t>2-s2.0-0033121204</t>
  </si>
  <si>
    <t>Adolph A.R., Tuan F.J.</t>
  </si>
  <si>
    <t>7003377223;6508319389;</t>
  </si>
  <si>
    <t>Serotonin and inhibition in Limulus lateral eye</t>
  </si>
  <si>
    <t>10.1085/jgp.60.6.679</t>
  </si>
  <si>
    <t>https://www.scopus.com/inward/record.uri?eid=2-s2.0-0015443570&amp;doi=10.1085%2fjgp.60.6.679&amp;partnerID=40&amp;md5=f951cb565707f20f9e5063f05b86bd20</t>
  </si>
  <si>
    <t>Neurophysiology Laboratory, Retina Foundation, Boston, MA, 02114, United States</t>
  </si>
  <si>
    <t>Adolph, A.R., Neurophysiology Laboratory, Retina Foundation, Boston, MA, 02114, United States; Tuan, F.J., Neurophysiology Laboratory, Retina Foundation, Boston, MA, 02114, United States</t>
  </si>
  <si>
    <t>The response to light of one ommatidium is reduced or suppressed by simultaneous illumination of neighboring ommatidia. The mechanism of this lateral inhibition may be chemical synaptic transmission, based on the physiological findings of a number of investigators and on the following evidence. The fine structure of the neuropil of the lateral plexus exhibits numerous clear vesicles (ca. 400 A), dense-core vesicles (ca. 700-1400 A), Golgi regions, and other morphological features of neurochemical synapses. The indolealkylamine, serotonin (5-HT), even in nanomolar concentrations, has a potent inhibitory action. An initial, potent inhibitory dose of 5-HT produces a long lasting densensitization to subsequent doses. The desensitization affects lateral inhibition evoked by light stimulation of neighboring receptors, i.e. crossed-desensitization. Eye tissue extracts contain 5-HT and melatonin (MLT) at a level greater than 1 µg/g wet tissue and perhaps as high as 20-30 µg/g, as determined by two-dimensional thin-layer chromatography (TLC) and o-phthaldialdehyde fluorescence assay techniques. Subcellular fractionation on sucrose gradient indicates a peak in 5-HT and MLT content associated with an intermediate density fraction. 5-HT may be an inhibitory transmitter for lateral inhibition. One pathway for metabolism of 5-HT in the lateral eye may be via N-acetylserotonin and melatonin. © 1972, Rockefeller University Press., All rights reserved.</t>
  </si>
  <si>
    <t>melatonin; serotonin; tissue extract; animal; arachnid; article; cell fractionation; cytology; drug effect; electron microscopy; electrophysiology; eye; fluorometry; in vitro study; metabolism; nerve cell inhibition; photostimulation; physiology; species difference; synapse; synaptic transmission; thin layer chromatography; visual system function; Animal; Arachnida; Cell Fractionation; Chromatography, Thin Layer; Electrophysiology; Eye; Fluorometry; In Vitro; Melatonin; Microscopy, Electron; Neural Inhibition; Ocular Physiology; Photic Stimulation; Serotonin; Species Specificity; Synapses; Synaptic Transmission; Tissue Extracts</t>
  </si>
  <si>
    <t>melatonin, 73-31-4; serotonin, 50-67-9; tissue extract, 1390-94-9, 8001-49-8, 9007-32-3; Melatonin, 73-31-4; Serotonin, 50-67-9; Tissue Extracts</t>
  </si>
  <si>
    <t>2-s2.0-0015443570</t>
  </si>
  <si>
    <t>Najjar R.P., Zeitzer J.M.</t>
  </si>
  <si>
    <t>55376172800;6602853952;</t>
  </si>
  <si>
    <t>Temporal integration of light flashes by the human circadian system</t>
  </si>
  <si>
    <t>Journal of Clinical Investigation</t>
  </si>
  <si>
    <t>10.1172/JCI82306</t>
  </si>
  <si>
    <t>https://www.scopus.com/inward/record.uri?eid=2-s2.0-84959920978&amp;doi=10.1172%2fJCI82306&amp;partnerID=40&amp;md5=d8df743539be844cf104f3ec8f4df199</t>
  </si>
  <si>
    <t>Department of Psychiatry and Behavioral Sciences and Stanford Center for Sleep Sciences and Medicine, Stanford University, Stanford, CA, United States; Mental Illness Research, Education and Clinical Center, Veterans Affairs Palo Alto Health Care System, 3801 Miranda Avenue (151Y), Palo Alto, CA  94304, United States</t>
  </si>
  <si>
    <t>Najjar, R.P., Department of Psychiatry and Behavioral Sciences and Stanford Center for Sleep Sciences and Medicine, Stanford University, Stanford, CA, United States, Mental Illness Research, Education and Clinical Center, Veterans Affairs Palo Alto Health Care System, 3801 Miranda Avenue (151Y), Palo Alto, CA  94304, United States; Zeitzer, J.M., Department of Psychiatry and Behavioral Sciences and Stanford Center for Sleep Sciences and Medicine, Stanford University, Stanford, CA, United States, Mental Illness Research, Education and Clinical Center, Veterans Affairs Palo Alto Health Care System, 3801 Miranda Avenue (151Y), Palo Alto, CA  94304, United States</t>
  </si>
  <si>
    <t>BACKGROUND. Beyond image formation, the light that is detected by retinal photoreceptors influences subcortical functions, incluDing circadian timing, sleep, and arousal. The physiology of nonimage-forming (NIF) photoresponses in humans is not well understood; therefore, the development of therapeutic interventions based on this physiology, such as bright light therapy to treat chronobiological disorders, remains challenging. METHODS. Thirty-nine participants were exposed to 60 minutes of either continuous light (n = 8) or sequences of 2-millisecond light flashes (n = 31) with different interstimulus intervals (ISIs; ranging from 2.5 to 240 seconds). Melatonin phase shift and suppression, along with changes in alertness and sleepiness, were assessed. RESULTS. We determined that the human circadian system integrates flash sequences in a nonlinear fashion with a linear rise to a peak response (ISI = 7.6 ± 0.53 seconds) and a power function decrease following the peak of responsivity. At peak ISI, flashes were at least 2-fold more effective in phase delaying the circadian system as compared with exposure to equiluminous continuous light 3,800 times the duration. Flashes did not change melatonin concentrations or alertness in an ISI-dependent manner. CONCLUSION. We have demonstrated that intermittent light is more effective than continuous light at eliciting circadian changes. These findings cast light on the phenomenology of photic integration and suggest a dichotomous retinohypothalamic network leaDing to circadian phase shifting and other NIF photoresponses. Further clinical trials are required to judge the practicality of light flash protocols. TRIAL REGISTRATION. Clinicaltrials.gov NCT01119365.</t>
  </si>
  <si>
    <t>melatonin; adult; alertness; Article; circadian rhythm; clinical article; clinical assessment; female; human; integration; light; light exposure; male; priority journal; somnolence; blood; circadian rhythm; clinical trial; photostimulation; radiation response; vision; wakefulness; young adult; Adult; Circadian Rhythm; Female; Humans; Male; Melatonin; Photic Stimulation; Visual Perception; Wakefulness; Young Adult</t>
  </si>
  <si>
    <t>National Institutes of Health, NIH: R01HL108441</t>
  </si>
  <si>
    <t>We would like to thank Yvonne Quevedo, Ban Ku, and Cheng-Ann Wang for recruiting participants and conducting the experimental sessions and Chun-Ping (Phoebe) Liao for assisting with the melatonin ELISA assays. This research was supported by the National Heart, Lung, and Blood Institute (1R01HL108441-01A1) and the Department of Veterans Affairs Sierra Pacific Mental Illness Research, Education, and Clinical Center.</t>
  </si>
  <si>
    <t>Zeitzer, J.M.; Mental Illness Research, Education and Clinical Center, Veterans Affairs Palo Alto Health Care System, 3801 Miranda Avenue (151Y), United States; email: jzeitzer@stanford.edu</t>
  </si>
  <si>
    <t>American Society for Clinical Investigation</t>
  </si>
  <si>
    <t>JCINA</t>
  </si>
  <si>
    <t>J. Clin. Invest.</t>
  </si>
  <si>
    <t>2-s2.0-84959920978</t>
  </si>
  <si>
    <t>Kanematsu N., Honma S., Katsuno Y., Honma K.-I.</t>
  </si>
  <si>
    <t>7004084750;7102603701;7004662947;7103080395;</t>
  </si>
  <si>
    <t>Immediate response to light of rat pineal melatonin rhythm: Analysis by in vivo microdialysis</t>
  </si>
  <si>
    <t>6 35-6</t>
  </si>
  <si>
    <t>R1849</t>
  </si>
  <si>
    <t>R1855</t>
  </si>
  <si>
    <t>https://www.scopus.com/inward/record.uri?eid=2-s2.0-0028234635&amp;partnerID=40&amp;md5=a107479620e029b328ad77eb6fa6225a</t>
  </si>
  <si>
    <t>Dept. of Physiology, Hokkaido Univ. School of Medicine, Kita-ku, Sapporo 060, Japan</t>
  </si>
  <si>
    <t>Kanematsu, N., Dept. of Physiology, Hokkaido Univ. School of Medicine, Kita-ku, Sapporo 060, Japan; Honma, S., Dept. of Physiology, Hokkaido Univ. School of Medicine, Kita-ku, Sapporo 060, Japan; Katsuno, Y., Dept. of Physiology, Hokkaido Univ. School of Medicine, Kita-ku, Sapporo 060, Japan; Honma, K.-I., Dept. of Physiology, Hokkaido Univ. School of Medicine, Kita-ku, Sapporo 060, Japan</t>
  </si>
  <si>
    <t>Melatonin in the extracellular space of the pineal gland was measured continuously for 4 consecutive days from single, freely moving rats by means of in vivo microdialysis. A robust circadian rhythm was observed in the pineal extracellular melatonin under both light-dark (LD) and continuous dark (DD) conditions, the patterns of which were almost identical for 4 days within individuals but varied substantially among individuals. The offset phase of melatonin rhythm was more stable than the onset phase. Light- induced phase shift of melatonin rhythm was measured in individual rats, which had been entrained to LD and subsequently released into DD. On the 1st day in DD, a 3-min light pulse of 200 lx was applied either at circadian time (CT) of 17 or 22 h (5 and 10 h after the dark onset, respectively). The light pulse rapidly suppressed the nocturnal melatonin level. The rate as well as the level of melatonin suppression was significantly greater by the pulse at CT22 than at CT17. A phase shift of the melatonin rhythm was calculated on the 2nd and 3rd days in DD. Significant phase delay shift was observed after the pulse at CT17 and advance shift after the pulse at CT22 of ~1 h in either case. Because the amount of phase shift was not different between the 2nd and 3rd days in DD, the phase shift of pineal melatonin rhythm by single light pulse seems to be completed immediately.</t>
  </si>
  <si>
    <t>circadian rhythm; entrainment; pineal gland</t>
  </si>
  <si>
    <t>melatonin; animal experiment; animal tissue; article; brain level; circadian rhythm; controlled study; light dark cycle; male; microdialysis; nonhuman; photoactivation; pineal body; priority journal; rat; Animal; Circadian Rhythm; Extracellular Space; Light; Male; Melatonin; Microdialysis; Pineal Gland; Rats; Rats, Wistar; Support, Non-U.S. Gov't</t>
  </si>
  <si>
    <t>Honma, S.; Dept. of Physiology, Hokkaido Univ. School of Medicine, Kita-ku, Sapporo 060, Japan</t>
  </si>
  <si>
    <t>2-s2.0-0028234635</t>
  </si>
  <si>
    <t>Photoperiod: Its importance as an impeller of pineal and seasonal reproductive rhythms</t>
  </si>
  <si>
    <t>International Journal of Biometeorology</t>
  </si>
  <si>
    <t>10.1007/BF02245542</t>
  </si>
  <si>
    <t>https://www.scopus.com/inward/record.uri?eid=2-s2.0-0018941825&amp;doi=10.1007%2fBF02245542&amp;partnerID=40&amp;md5=b40e013cba5e946b4a466cd9a7004492</t>
  </si>
  <si>
    <t>Department of Anatomy, The University of Texas, Health Science Center at San Antonio, 7703 Floyd Curl Drive San Antonio, Texas, 78284, United States</t>
  </si>
  <si>
    <t>Reiter, R.J., Department of Anatomy, The University of Texas, Health Science Center at San Antonio, 7703 Floyd Curl Drive San Antonio, Texas, 78284, United States</t>
  </si>
  <si>
    <t>A number of long day breeding rodents depend on seasonal changes in photoperiodic length to synchronize their breeding seasons with the appropriate time of the year. These relationships are particularly conspicuous in the Syrian hamster where day length is vitally important in determining periods of sexual activity and inactivity. The organ in the body whose activity is most closely attuned to the photoperiodic environment is the pineal gland. During periods of darkness the biochemical and secretory activity of the pineal is enhanced with the resultant production of antigonadotrophic principles which are strongly suppressive to reproductive physiology. In this manner, decreasing day lengths of the fall are involved with suppressing sexual capability in male and female hamsters. Throughout the winter months darkness (because of the shorter day lengths and the fact that hamsters remain underground in lightless burrows) holds the gonads in an atrophic condition and thereby prevents hamsters from breeding. As spring approaches the neuroendocrine reproductive axis becomes refractory to the inhibitory effects of darkness and the pineal gland and, as a consequence, the gonads recrudesce allowing the animals to successfully reproduce. The long days of the spring and summer serve to interrupt the refractory period so that when winter approaches shortening day lengths will again, by way of the pineal gland, induce gonadalinvolution. In this scheme both light and darkness are critically important in synchronizing the phases of the annual reproductive cycle of the hamster with the appropriate season of the year. Melatonin may be the pineal hormone which mediates the effects of darkness on reproductive physiology. © 1980 Swets &amp; Zeitlinger B.V.</t>
  </si>
  <si>
    <t>melatonin; animal experiment; endocrine system; photoperiodicity; pineal body; season; Animal; Female; Hamsters; Light; Male; Mammals; Melatonin; Mesocricetus; Pineal Gland; Reproduction; Seasons; Support, U.S. Gov't, P.H.S.</t>
  </si>
  <si>
    <t>Reiter, R.J.; Department of Anatomy, The University of Texas, Health Science Center at San Antonio, 7703 Floyd Curl Drive San Antonio, Texas, 78284, United States</t>
  </si>
  <si>
    <t>IJBMA</t>
  </si>
  <si>
    <t>Int J Biometeorol</t>
  </si>
  <si>
    <t>2-s2.0-0018941825</t>
  </si>
  <si>
    <t>Kavaliers M., Podesta R.B., Hirst M., Young B.</t>
  </si>
  <si>
    <t>7102849161;7005454775;7102177282;7402192177;</t>
  </si>
  <si>
    <t>Evidence for the activation of the endogenous opiate system in hamsters infected with human blood flukes, Schistosoma mansoni</t>
  </si>
  <si>
    <t>10.1016/0024-3205(84)90529-0</t>
  </si>
  <si>
    <t>https://www.scopus.com/inward/record.uri?eid=2-s2.0-0021741493&amp;doi=10.1016%2f0024-3205%2884%2990529-0&amp;partnerID=40&amp;md5=692b6b239f16becdc766ed3b3c784222</t>
  </si>
  <si>
    <t>Department of Zoology, University of Western Ontario, London, Ont. N6A 5B7, Canada; Department of Pharmacology, Toxicology University of Western Ontario, London, Ont. N6A 5B7, Canada</t>
  </si>
  <si>
    <t>Kavaliers, M., Department of Zoology, University of Western Ontario, London, Ont. N6A 5B7, Canada; Podesta, R.B., Department of Zoology, University of Western Ontario, London, Ont. N6A 5B7, Canada; Hirst, M., Department of Pharmacology, Toxicology University of Western Ontario, London, Ont. N6A 5B7, Canada; Young, B., Department of Zoology, University of Western Ontario, London, Ont. N6A 5B7, Canada</t>
  </si>
  <si>
    <t>Nociceptive thresholds were investigated in golden hamsters infected with the human blood fluke, Schistosoma mansoni. Increases in thermal thresholds suggestive of analgesia were evident by 20-25 days of infection. These increased further during a 40-42 day period. The altered responses were suppressed by the opioid antagonist naloxone. Non-invasive inhibition of the activity of the pineal gland by exposure to light also reduced nocturnal analgesia in schistosome infected animals. Naloxone antagonism and pineal inhibition of morphine- induced analgesia was obtained similarly in control, uninfected animals. Taken together, these findings suggest strongly that infection with S. mansoni results in a chronic activation of the endogenous opiate system. © 1984.</t>
  </si>
  <si>
    <t>morphine; naloxone; analgesia; animal cell; animal experiment; animal model; central nervous system; drug efficacy; endocrine system; hamster; heat; nociception; nonhuman; pain; pineal body; priority journal; schistosoma mansoni; trematode; Analgesia; Animal; Body Temperature; Hamsters; Kinetics; Male; Melatonin; Mesocricetus; Morphine; Naloxone; Pineal Gland; Receptors, Opioid; Schistosoma mansoni; Schistosomiasis; Support, Non-U.S. Gov't; Time Factors</t>
  </si>
  <si>
    <t>morphine, 52-26-6, 57-27-2; naloxone, 357-08-4, 465-65-6; Melatonin, 73-31-4; Morphine, 57-27-2; Naloxone, 465-65-6; Receptors, Opioid</t>
  </si>
  <si>
    <t>endo, United States; mallinckrodt, United States</t>
  </si>
  <si>
    <t>Natural Sciences and Engineering Research Council of Canada
Canada Council for the Arts</t>
  </si>
  <si>
    <t>This research was supported by grants Engineering Research Council of Canada (M.K., Council of Canada (M.H.).</t>
  </si>
  <si>
    <t>from the Natural Sciences and R.P.) and the Medical Research</t>
  </si>
  <si>
    <t>Kavaliers, M.; Department of Zoology, University of Western Ontario, London, Ont. N6A 5B7, Canada</t>
  </si>
  <si>
    <t>2-s2.0-0021741493</t>
  </si>
  <si>
    <t>Hraska J.</t>
  </si>
  <si>
    <t>56026375100;</t>
  </si>
  <si>
    <t>Chronobiological aspects of green buildings daylighting</t>
  </si>
  <si>
    <t>Renewable Energy</t>
  </si>
  <si>
    <t>10.1016/j.renene.2014.06.008</t>
  </si>
  <si>
    <t>https://www.scopus.com/inward/record.uri?eid=2-s2.0-84908080291&amp;doi=10.1016%2fj.renene.2014.06.008&amp;partnerID=40&amp;md5=0c46835c171f206613e2fb4fc56a60a9</t>
  </si>
  <si>
    <t>Slovak University of Technology, Department of Building Constructions, Bratislava, 81368, Slovakia</t>
  </si>
  <si>
    <t>Hraska, J., Slovak University of Technology, Department of Building Constructions, Bratislava, 81368, Slovakia</t>
  </si>
  <si>
    <t>Daylight is the primary stimulus for synchronizing the human circadian photobiological system. Deficiency of daylight or its spectral anomaly in indoor environments is related to several health problems such hormonal unbalance, sleep disorder, depression and so on. In the light of new knowledge about the non-visual influence of light on humans, it is necessary to re-evaluate a number of the requirements and criteria of designing healthy indoor environment. This article has two main purposes. First, the author presents and summarizes a conceptual framework of chronobiological aspects of daylighting in built environment. Second, presentations of principles of circadian photometry based on an action spectrum of suppression of melatonin secretion in human organism and relevant consequences for creation of architectural environment, mainly fenestration systems. © 2014 Elsevier Ltd.</t>
  </si>
  <si>
    <t>Chronobiology; Daylighting; Health; Indoor environment; Spectral filters</t>
  </si>
  <si>
    <t>Health; Chronobiology; Green buildings; Indoor environment; Spectral filters; Daylighting; architectural design; building; conceptual framework; energy efficiency; solar radiation</t>
  </si>
  <si>
    <t>Hraska, J.; Slovak University of Technology, Department of Building ConstructionsSlovakia</t>
  </si>
  <si>
    <t>Renew. Energy</t>
  </si>
  <si>
    <t>2-s2.0-84908080291</t>
  </si>
  <si>
    <t>Gündüz B., Stetson M.H.</t>
  </si>
  <si>
    <t>13605209600;7005823952;</t>
  </si>
  <si>
    <t>A test of the coincidence and duration models of melatonin action in Siberian hamsters: The effects of 1-hr melatonin infusions on testicular development in intact and pinealectomized prepubertal Phodopus sungorus</t>
  </si>
  <si>
    <t>10.1034/j.1600-079X.2001.300205.x</t>
  </si>
  <si>
    <t>https://www.scopus.com/inward/record.uri?eid=2-s2.0-0035117068&amp;doi=10.1034%2fj.1600-079X.2001.300205.x&amp;partnerID=40&amp;md5=a2e8d98f25dbb6cf6f60b8bdc68442de</t>
  </si>
  <si>
    <t>Physiology and Anatomy Section, Department of Biology, University of Delaware, Newark, DE 19716, United States</t>
  </si>
  <si>
    <t>Gündüz, B., Physiology and Anatomy Section, Department of Biology, University of Delaware, Newark, DE 19716, United States; Stetson, M.H., Physiology and Anatomy Section, Department of Biology, University of Delaware, Newark, DE 19716, United States</t>
  </si>
  <si>
    <t>The pineal hormone melatonin is known to play an important role in mediating photoperiodic messages to the reproductive system in seasonal breeding animals. Our goal was to test, in a single experimental paradigm, two hypotheses that have been forwarded to describe how the circadian rhythm of pineal melatonin transmits photoperiodic information to the reproductive system: 1) induction, i.e., a short-day effect, occurs when secreted melatonin and a circadian rhythm of sensitivity to melatonin coincide in time: 2) induction occurs following exposure to elevated circulating melatonin levels for a prescribed duration. In order to determine the relative validity of these hypotheses, we investigated the testicular maturation response to 1-hr daily infusions of 10, 25, and 50 ng of melatonin in pinealectomized intact and prepubertal Siberian hamsters (Phodopus sungorus). Animals received, beginning on day 15 of life, programmed subcutaneous infusions of melatonin or vehicle at one of five time points (19:00-20:00, 20:00-21:00, 21:00-22:00, 24:00-01:00, and 03:00-04:00 hr) for 15 days. In animals gestated and raised in a long photoperiod (LD16:8 = 16L, where L is the duration of light in hours, and D that of dark), melatonin infusion right after lights off (20:00-21:00 hr) significantly retarded gonadal maturation; this dose was ineffective at other times tested. Doses of 10 and 25 ng melatonin were ineffective at all time points. Identical results were obtained in prepubertal hamsters gestated in a short photoperiod (LD10:14 = 10L) and raised in 16L; these results were independent of the presence or absence of the pineal gland. In animals gestated and raised in 10L, melatonin infusions failed to suppress testicular development beyond that induced by the photoperiod; testicular development was maximally suppressed in all groups. The results of these investigations are best explained under the experimental conditions employed here: 1) the photoperiodic gonadal response in juvenile Siberian hamsters is regulated by the coincidence in time of exogenously administered melatonin with an intrinsic rhythm of sensitivity to melatonin, which, under the constraints imposed by our experimental design, occurred at 20:00-21:00 hr; and 2) the duration of the melatonin signal alone, equal in all groups, cannot explain the results.</t>
  </si>
  <si>
    <t>Infusion; Melatonin; Phodopus sungorus; Photoperiod; Pineal gland; Pinealectomy; Siberian hamster; Testes growth</t>
  </si>
  <si>
    <t>melatonin; animal experiment; animal model; animal tissue; article; breeding; circadian rhythm; controlled study; dose response; gonad development; infusion; male; nonhuman; Phodopus; photoperiodicity; pinealectomy; prepuberty; reproduction; seasonal variation; signal transduction; testis development; validation process; Animals; Circadian Rhythm; Cricetinae; Infusions, Parenteral; Male; Melatonin; Phodopus; Photoperiod; Pineal Gland; Testis</t>
  </si>
  <si>
    <t>Stetson, M.H.; Physiology and Anatomy Section, Department of Biology, University of Delaware, Newark, DE 19716, United States; email: mstetson@udel.edu</t>
  </si>
  <si>
    <t>2-s2.0-0035117068</t>
  </si>
  <si>
    <t>Kayumov L., Lowe A., Rahman S.A., Casper R.F., Shapiro C.M.</t>
  </si>
  <si>
    <t>6603362297;7202837019;18037974200;55558468700;7102469663;</t>
  </si>
  <si>
    <t>Prevention of melatonin suppression by nocturnal lighting: Relevance to cancer</t>
  </si>
  <si>
    <t>European Journal of Cancer Prevention</t>
  </si>
  <si>
    <t>10.1097/01.cej.0000215622.59122.d4</t>
  </si>
  <si>
    <t>https://www.scopus.com/inward/record.uri?eid=2-s2.0-34547447598&amp;doi=10.1097%2f01.cej.0000215622.59122.d4&amp;partnerID=40&amp;md5=19ede4965ae47a9a9e9c11091b02dd47</t>
  </si>
  <si>
    <t>Sleep Research Laboratory, University Health Network, University of Toronto, Toronto, Ont., Canada; Toronto Western Research Institute, University of Toronto, Toronto, Ont., Canada; Sleep and Neuropsychiatry Institute, University of Toronto, Toronto, Ont., Canada; Department of Psychiatry, University of Toronto, Toronto, Ont., Canada; Department of Obstetrics and Gynecology, University of Toronto, Toronto, Ont., Canada; Department of Ophthalmology, University of Toronto, Toronto, Ont., Canada; Department of Psychiatry, Toronto Western Hospital, MP-7M-424, 399 Bathurst St, Toronto, Ont. M5T 2S8, Canada</t>
  </si>
  <si>
    <t>Kayumov, L., Sleep Research Laboratory, University Health Network, University of Toronto, Toronto, Ont., Canada, Toronto Western Research Institute, University of Toronto, Toronto, Ont., Canada, Sleep and Neuropsychiatry Institute, University of Toronto, Toronto, Ont., Canada, Department of Psychiatry, University of Toronto, Toronto, Ont., Canada; Lowe, A., Sleep Research Laboratory, University Health Network, University of Toronto, Toronto, Ont., Canada, Toronto Western Research Institute, University of Toronto, Toronto, Ont., Canada; Rahman, S.A., Sleep Research Laboratory, University Health Network, University of Toronto, Toronto, Ont., Canada; Casper, R.F., Department of Obstetrics and Gynecology, University of Toronto, Toronto, Ont., Canada; Shapiro, C.M., Sleep Research Laboratory, University Health Network, University of Toronto, Toronto, Ont., Canada, Department of Psychiatry, University of Toronto, Toronto, Ont., Canada, Department of Ophthalmology, University of Toronto, Toronto, Ont., Canada, Department of Psychiatry, Toronto Western Hospital, MP-7M-424, 399 Bathurst St, Toronto, Ont. M5T 2S8, Canada</t>
  </si>
  <si>
    <t>The decreased melatonin production in humans and animals caused by environmental lighting, especially short wavelength lighting (between 470 and 525 nm) has been shown to be associated with an increased risk of cancer. The purpose of this study was to investigate whether blocking light in this wavelength range under bright light may prevent the suppression of melatonin, which could help to prevent cancer. Optical filter lenses were designed, allowing selective exclusion of all wavelengths below 530 nm. Salivary melatonin levels were measured under dim light (&lt;5 lux), bright light (800 lux) and filtered light (800 lux) at hourly intervals between 2000 and 0800 h in 11 healthy young male participants (mean age 23.5±1.5 years). The measurements were taken during three nonconsecutive nights over a 2-week period. The Dim Light Melatonin Onset test was used as a marker of circadian phase. Nine of the 11 participants demonstrated preserved melatonin levels in filtered light similar to their dim light secretion profile. With filtered light, the participants had a mean relative amount of melatonin of 91.2 (P&gt;0.05 between dim light and experimental condition). Unfiltered bright light drastically suppressed melatonin production with a mean relative amount of melatonin of 25.4 (P&lt;0.05 between dim light and experimental condition). Preventing melatonin deficiencies using lenses that block light of low wavelength from reaching the retina presents a cost-effective, practical solution to the problem of increased malignancy rates in shift workers. © 2007 Lippincott Williams &amp; Wilkins, Inc.</t>
  </si>
  <si>
    <t>Low-wavelength bright light; Melatonin; Nocturnal lighting</t>
  </si>
  <si>
    <t>melatonin; adult; article; cancer risk; carcinogenesis; controlled study; filter; human; human experiment; illumination; light; male; melanoma; night; normal human; priority journal; protein synthesis; retina; Adult; Animals; Asian Continental Ancestry Group; Circadian Rhythm; Humans; Lighting; Male; Melatonin; Neoplasms</t>
  </si>
  <si>
    <t>Shapiro, C.M.; Department of Psychiatry, Toronto Western Hospital, MP-7M-424, 399 Bathurst St, Toronto, Ont. M5T 2S8, Canada; email: colin.shapiro@uhn.on.ca</t>
  </si>
  <si>
    <t>EJUPE</t>
  </si>
  <si>
    <t>Eur.J. Cancer Prev.</t>
  </si>
  <si>
    <t>2-s2.0-34547447598</t>
  </si>
  <si>
    <t>Thalén B.E., Kjellman B.F., Mørkrid L., Wetterberg L.</t>
  </si>
  <si>
    <t>6602650000;7005513344;55216248500;7102706651;</t>
  </si>
  <si>
    <t>Melatonin in light treatment of patients with seasonal and nonseasonal depression</t>
  </si>
  <si>
    <t>Acta Psychiatrica Scandinavica</t>
  </si>
  <si>
    <t>10.1111/j.1600-0447.1995.tb09583.x</t>
  </si>
  <si>
    <t>https://www.scopus.com/inward/record.uri?eid=2-s2.0-0029132140&amp;doi=10.1111%2fj.1600-0447.1995.tb09583.x&amp;partnerID=40&amp;md5=0344294633a370e8056562e82980a892</t>
  </si>
  <si>
    <t>Karolinska Institute, Department of Clinical Neuroscience, Division of Psychiatry, St. Göran's Hospital, Stockholm, Sweden; Department of Clinical Chemistry, Rikshospitalet, Oslo, Norway</t>
  </si>
  <si>
    <t>Thalén, B.E., Karolinska Institute, Department of Clinical Neuroscience, Division of Psychiatry, St. Göran's Hospital, Stockholm, Sweden; Kjellman, B.F., Karolinska Institute, Department of Clinical Neuroscience, Division of Psychiatry, St. Göran's Hospital, Stockholm, Sweden; Mørkrid, L., Department of Clinical Chemistry, Rikshospitalet, Oslo, Norway; Wetterberg, L., Karolinska Institute, Department of Clinical Neuroscience, Division of Psychiatry, St. Göran's Hospital, Stockholm, Sweden</t>
  </si>
  <si>
    <t>Melatonin as a marker of circadian rhythm and the effect of bright light on melatonin were studied in 63 depressed patients, 42 with a seasonal pattern and 21 with a nonseasonal pattern. The patients were matched for age, time of treatment and severity of depression. Before light treatment, blood was sampled for melatonin and depression was clinically rated with the Comprehensive Psychopathological Rating Scale and Hamilton Depression Rating Scale. Two hours of light treatment, 350 cd/m2, was given daily for 10 days 0600 to 0800 or 1800 to 2000. Of the 42 patients with seasonal depression, 26 were treated with morning light and, 16 with evening light. The melatonin amplitude was significantly decreased by light, and the melatonin phase position was advanced by morning light and delayed by evening light. All patients except for 3 in each group changed in the expected direction. Although the patients with seasonal pattern had a more favorable outcome than patients with nonseasonal pattern, there was no difference in therapeutic outcome related to the baseline melatonin phase position. The hypothesis that the short term clinical effects of light therapy either in the morning or evening are related to pretreatment melatonin levels or alteration of melatonin amplitude or phase position was not supported in the study. There was also no significant difference between the seasonal and nonseasonal patients related to the degree of light suppression of melatonin or the rebound effect of serum melatonin levels following bright light exposure between 2200 and 2300 before regular light treatment. Copyright © 1995, Wiley Blackwell. All rights reserved</t>
  </si>
  <si>
    <t>biological marker; circadian rhythm; depression; light treatment; melatonin; seasonal affective disorder</t>
  </si>
  <si>
    <t>melatonin; adult; aged; article; clinical trial; depression; female; human; major clinical study; male; phototherapy; priority journal; seasonal variation; Adult; Aged; Circadian Rhythm; Comparative Study; Depressive Disorder; Female; Human; Male; Melatonin; Middle Age; Phototherapy; Psychiatric Status Rating Scales; Seasonal Affective Disorder; Severity of Illness Index; Sleep; Support, Non-U.S. Gov't; Treatment Outcome; Wakefulness</t>
  </si>
  <si>
    <t>Wetterberg, L.; Department of Psychiatry, St. Göran's Hospital, Stockholm, S-112 81, Sweden</t>
  </si>
  <si>
    <t>0001690X</t>
  </si>
  <si>
    <t>Acta Psychiatr. Scand.</t>
  </si>
  <si>
    <t>2-s2.0-0029132140</t>
  </si>
  <si>
    <t>Holtorf A.P., Heldmaier G., Thiele G., Steinlechner S.</t>
  </si>
  <si>
    <t>6507280731;7004259853;57196938366;7003404441;</t>
  </si>
  <si>
    <t>Diurnal Changes in Sensitivity to Melatonin in Intact and Pinealectomized Djungarian Hamsters: Effects on Thermogenesis, Cold Tolerance, and Gonads</t>
  </si>
  <si>
    <t>10.1111/j.1600-079X.1985.tb00719.x</t>
  </si>
  <si>
    <t>https://www.scopus.com/inward/record.uri?eid=2-s2.0-0022407139&amp;doi=10.1111%2fj.1600-079X.1985.tb00719.x&amp;partnerID=40&amp;md5=6aa324fe04d47c092b0a2b1a9af2a551</t>
  </si>
  <si>
    <t>Philipps Universität, Marburg, Germany</t>
  </si>
  <si>
    <t>Holtorf, A.P., Philipps Universität, Marburg, Germany; Heldmaier, G., Philipps Universität, Marburg, Germany; Thiele, G., Philipps Universität, Marburg, Germany; Steinlechner, S., Philipps Universität, Marburg, Germany</t>
  </si>
  <si>
    <t>Djungarian hamsters kept in long photoperiod (16:8 L:D) were injected daily at 0800, 1200, or 1600 with 25 μg of melatonin. During 90 days of treatment, body weight and fur coloration were checked at weekly intervals, and at the end of the treatment the reproductive status of the hamsters and their thermoregulatory properties (cold limit, maximum thermoregulatory heat production, nonshivering thermogenesis, cytochrome oxidase activity in brown adipose tissue) were measured. Hamsters injected at 1600 changed from summer to winter status with regard to all functions investigated responding simultaneously; i. e., their body weights decreased, their fur became white, their gonads regressed, and their thermoregulatory properties improved. All these changes were identical to the effects of short photoperiod (8:16 L:D) exposure. Injections of melatonin at 0800 and 1200 were ineffective for reproductive functions, but the injection of melatonin at 0800 caused slight improvements of thermogenesis. The response to melatonin injected at 1600 could be suppressed by an additional injection of melatonin at 0800 (75 μg). Pinealectomized or ganglionectomized hamsters kept in long photoperiod did not respond to daily injections of melatonin at 1600 for the first 60 days of treatment, but during a prolonged treatment their sensitivity to melatonin was restored. Similarly, pinealectomized or ganglionectomized hamsters failed to respond to short photoperiod for about 40 days, but during prolonged exposure their sensitivity to short photoperiod was restored. Copyright © 1985, Wiley Blackwell. All rights reserved</t>
  </si>
  <si>
    <t>brown adipose tissue; cold tolerance; ganglionectomy; melatonin; nonshivering thermogenesis; photoperiod; pinealectomy</t>
  </si>
  <si>
    <t>melatonin; animal experiment; body temperature; body weight; brown adipose tissue; central nervous system; circadian rhythm; cold tolerance; dose time effect relation; drug efficacy; drug sensitivity; endocrine system; ganglionectomy; gonad; nonhuman; peripheral nervous system; photoperiodicity; pinealectomy; reproduction; reproduction behavior; soft tissue; subcutaneous drug administration; thermogenesis; Animal; Body Temperature Regulation; Cold; Comparative Study; Female; Ganglia, Sympathetic; Gonads; Hamsters; Light; Male; Melatonin; Periodicity; Pineal Gland; Support, Non-U.S. Gov't</t>
  </si>
  <si>
    <t>Thiele, G.; Philipps Universität, Federal Republic of, POB 1929, Marburg, D-3550, Germany</t>
  </si>
  <si>
    <t>2-s2.0-0022407139</t>
  </si>
  <si>
    <t>Zhou H., Chen J., Lu X., Shen C., Zeng J., Chen L., Pei Z.</t>
  </si>
  <si>
    <t>57204316427;56829920800;55687413700;54780582300;7402652310;57189032840;23051646800;</t>
  </si>
  <si>
    <t>Melatonin protects against rotenone-induced cell injury via inhibition of Omi and Bax-mediated autophagy in Hela cells</t>
  </si>
  <si>
    <t>10.1111/j.1600-079X.2011.00926.x</t>
  </si>
  <si>
    <t>https://www.scopus.com/inward/record.uri?eid=2-s2.0-83555174800&amp;doi=10.1111%2fj.1600-079X.2011.00926.x&amp;partnerID=40&amp;md5=35c5d71b2af83fb279a170e1d1985032</t>
  </si>
  <si>
    <t>Department of Neurology, First Affiliated Hospital of Sun Yat-sen University, No. 58 Zhongshan Road 2, Guangzhou 510080, China</t>
  </si>
  <si>
    <t>Zhou, H., Department of Neurology, First Affiliated Hospital of Sun Yat-sen University, No. 58 Zhongshan Road 2, Guangzhou 510080, China; Chen, J., Department of Neurology, First Affiliated Hospital of Sun Yat-sen University, No. 58 Zhongshan Road 2, Guangzhou 510080, China; Lu, X., Department of Neurology, First Affiliated Hospital of Sun Yat-sen University, No. 58 Zhongshan Road 2, Guangzhou 510080, China; Shen, C., Department of Neurology, First Affiliated Hospital of Sun Yat-sen University, No. 58 Zhongshan Road 2, Guangzhou 510080, China; Zeng, J., Department of Neurology, First Affiliated Hospital of Sun Yat-sen University, No. 58 Zhongshan Road 2, Guangzhou 510080, China; Chen, L., Department of Neurology, First Affiliated Hospital of Sun Yat-sen University, No. 58 Zhongshan Road 2, Guangzhou 510080, China; Pei, Z., Department of Neurology, First Affiliated Hospital of Sun Yat-sen University, No. 58 Zhongshan Road 2, Guangzhou 510080, China</t>
  </si>
  <si>
    <t>Parkinson's disease is the second most common neurodegenerative disease, and environmental toxins such as rotenone play an important role in causing degeneration of dopaminergic neurons. Melatonin, a major secretory product of pineal, is recently reported to protect against rotenone-induced cell death in animal models. Yet, the mechanism involved in this protection needs to be elucidated. Here, we report that rotenone treatment (0-100 μm) decreased cell survival of Hela cells in a dose-dependent manner. At concentrations ranging from 0.1 to 100 μm, rotenone induced a dose-dependent increase in the expression of microtubule-associated protein 1 light chain 3 (LC3)-II, a protein associated with the autophagosomal membrane. Knockdown of Bax or Omi using shRNA inhibited 1 μm rotenone-induced autophagy. To determine whether melatonin would protect cells against rotenone-induced cell death and autophagy, we pretreated Hela cells with 250 μm melatonin for 24 hr in the presence of rotenone. Melatonin inhibited Bax expression and the release of the omi/HtrA2 into the cytoplasm induced by 1 μm rotenone. Melatonin 250 μm treatment also suppressed cell death induced by 0.1-100 μm rotenone and protected against the formation of LC3-II in cells exposed to 1 μm rotenone. This work demonstrates a novel role for melatonin as a neuroprotective agent against rotenone. © 2011 John Wiley &amp; Sons A/S.</t>
  </si>
  <si>
    <t>autophagy; Bax; melatonin; Omi; rotenone</t>
  </si>
  <si>
    <t>melatonin; protein Bax; rotenone; serine proteinase Omi; article; autophagy; cell damage; cell survival; controlled study; dose response; enzyme inhibition; HeLa cell; light chain; neuroprotection; protein expression; Autophagy; bcl-2-Associated X Protein; Cell Survival; HeLa Cells; Humans; Melatonin; Mitochondrial Proteins; Protective Agents; RNA, Small Interfering; Rotenone; Serine Endopeptidases</t>
  </si>
  <si>
    <t>melatonin, 73-31-4; rotenone, 83-79-4; Melatonin, 73-31-4; Mitochondrial Proteins; Omi serine protease, 3.4.21.-; Protective Agents; RNA, Small Interfering; Rotenone, 83-79-4; Serine Endopeptidases, 3.4.21.-; bcl-2-Associated X Protein</t>
  </si>
  <si>
    <t>Pei, Z.; Department of Neurology, First Affiliated Hospital of Sun Yat-sen University, No. 58 Zhongshan Road 2, Guangzhou 510080, China; email: peizhong@yahoo.com</t>
  </si>
  <si>
    <t>2-s2.0-83555174800</t>
  </si>
  <si>
    <t>Nasal versus temporal illumination of the human retina: Effects on core body temperature, melatonin, and circadian phase</t>
  </si>
  <si>
    <t>10.1177/0748730404270539</t>
  </si>
  <si>
    <t>https://www.scopus.com/inward/record.uri?eid=2-s2.0-12244297782&amp;doi=10.1177%2f0748730404270539&amp;partnerID=40&amp;md5=a1907fbabf60e6d33fbf428b11ea92a4</t>
  </si>
  <si>
    <t>Department of Behavioral Biology, University of Groningen, Netherlands; Department of Behavioral Biology, University of Groningen, Kerklaan 30, 9750 AA Haren, Netherlands</t>
  </si>
  <si>
    <t>Rüger, M., Department of Behavioral Biology, University of Groningen, Netherlands, Department of Behavioral Biology, University of Groningen, Kerklaan 30, 9750 AA Haren, Netherlands; Gordijn, M.C.M., Department of Behavioral Biology, University of Groningen, Netherlands; Beersma, D.G.M., Department of Behavioral Biology, University of Groningen, Netherlands; De Vries, B., Department of Behavioral Biology, University of Groningen, Netherlands; Daan, S., Department of Behavioral Biology, University of Groningen, Netherlands</t>
  </si>
  <si>
    <t>The mammalian retina contains both visual and circadian photoreceptors. In humans, nocturnal stimulation of the latter receptors leads to melatonin suppression, which might cause reduced nighttime sleepiness. Melatonin suppression is maximal when the nasal part of the retina is illuminated. Whether circadian phase shifting in humans is due to the same photoreceptors is not known. The authors explore whether phase shifts and melatonin suppression depend on the same retinal area. Twelve healthy subjects participated in a within-subjects design and received all of 3 light conditions - 1) 10 lux of dim light on the whole retina, 2) 100 lux of ocular light on the nasal part of the retina, and 3) 100 lux of ocular light on the temporal part of the retina - on separate nights in random order. In all 3 conditions, pupils were dilated before and during light exposure. The protocol consisted of an adaptation night followed by a 23-h period of sustained wakefulness, during which a 4-h light pulse was presented at a time when maximal phase delays were expected. Nasal illumination resulted in an immediate suppression of melatonin but had no effect on subjective sleepiness or core body temperature (CBT). Nasal illumination delayed the subsequent melatonin rhythm by 78 min, which is significantly (p = 0.016) more than the delay drift in the dim-light condition (38 min), but had no detectable phase-shifting effect on the CBT rhythm. Temporal illumination suppressed melatonin less than the nasal illumination and had no effect on subjective sleepiness and CBT. Temporal illumination delayed neither the melatonin rhythm nor the CBT rhythm. The data show that the suppression of melatonin does not necessarily result in a reduction of subjective sleepiness and an elevation of CBT. In addition, 100 lux of bright white light is strong enough to affect the photoreceptors responsible for the suppression of melatonin but not strong enough to have a significant effect on sleepiness and CBT. This may be due to the larger variability of the latter variables.</t>
  </si>
  <si>
    <t>Core body temperature; Human circadian photoreceptors; Immediate effects; Melatonin; Nasal illumination; Phase-shifting effects; Sleepiness; Temporal illumination</t>
  </si>
  <si>
    <t>melatonin; article; circadian rhythm; core temperature; human; human experiment; human tissue; illumination; light; light dark cycle; nose; photoperiodicity; photoreceptor; photostimulation; priority journal; retina; retina ganglion cell; somnolence; time perception; visual adaptation; wakefulness; Adult; Body Temperature Regulation; Circadian Rhythm; Female; Humans; Light; Male; Melatonin; Pupil; Retina; Mammalia; Prenanthella exigua</t>
  </si>
  <si>
    <t>Rüger, M.; Department of Behavioral Biology, University of Groningen, Kerklaan 30, 9750 AA Haren, Netherlands; email: m.ruger@biol.rug.nl</t>
  </si>
  <si>
    <t>2-s2.0-12244297782</t>
  </si>
  <si>
    <t>Effect of exposure to evening light on sleep initiation in the elderly: A longitudinal analysis for repeated measurements in home settings</t>
  </si>
  <si>
    <t>10.3109/07420528.2013.840647</t>
  </si>
  <si>
    <t>https://www.scopus.com/inward/record.uri?eid=2-s2.0-84897488472&amp;doi=10.3109%2f07420528.2013.840647&amp;partnerID=40&amp;md5=544b9bc84bc23ec75b9ad754cf70a01e</t>
  </si>
  <si>
    <t>Department of Community Health and Epidemiology, Nara Medical University School of Medicine, 840 Shijocho, Kashiharashi, Nara 634-8521, Japan; Department of Surgery, Nara Medical University School of Medicine, Nara, Japan; Department of Nursing, Tenri Health Care University, Nara, Japan</t>
  </si>
  <si>
    <t>Obayashi, K., Department of Community Health and Epidemiology, Nara Medical University School of Medicine, 840 Shijocho, Kashiharashi, Nara 634-8521, Japan; Saeki, K., Department of Community Health and Epidemiology, Nara Medical University School of Medicine, 840 Shijocho, Kashiharashi, Nara 634-8521, Japan; Iwamoto, J., Department of Nursing, Tenri Health Care University, Nara, Japan; Okamoto, N., Department of Community Health and Epidemiology, Nara Medical University School of Medicine, 840 Shijocho, Kashiharashi, Nara 634-8521, Japan; Tomioka, K., Department of Community Health and Epidemiology, Nara Medical University School of Medicine, 840 Shijocho, Kashiharashi, Nara 634-8521, Japan; Nezu, S., Department of Community Health and Epidemiology, Nara Medical University School of Medicine, 840 Shijocho, Kashiharashi, Nara 634-8521, Japan; Ikada, Y., Department of Surgery, Nara Medical University School of Medicine, Nara, Japan; Kurumatani, N., Department of Community Health and Epidemiology, Nara Medical University School of Medicine, 840 Shijocho, Kashiharashi, Nara 634-8521, Japan</t>
  </si>
  <si>
    <t>Epidemiologic data have demonstrated associations of sleep-onset insomnia with a variety of diseases, including depression, dementia, diabetes and cardiovascular diseases. Sleep initiation is controlled by the suprachiasmatic nucleus of the hypothalamus and endogenous melatonin, both of which are influenced by environmental light. Exposure to evening light is hypothesized to cause circadian phase delay and melatonin suppression before bedtime, resulting in circadian misalignment and sleep-onset insomnia; however, whether exposure to evening light disturbs sleep initiation in home settings remains unclear. In this longitudinal analysis of 192 elderly individuals (mean age: 69.9 years), we measured evening light exposure and sleep-onset latency for 4 days using a wrist actigraph incorporating a light meter and an accelerometer. Mixed-effect linear regression analysis for repeated measurements was used to evaluate the effect of evening light exposure on subsequent sleep-onset latency. The median intensity of evening light exposure and the median sleep-onset latency were 27.3lux (interquartile range, 17.9-43.4) and 17min (interquartile range, 7-33), respectively. Univariate models showed significant associations between sleep-onset latency and age, gender, daytime physical activity, in-bed time, day length and average intensity of evening and nighttime light exposures. In a multivariate model, log-transformed average intensity of evening light exposure was significantly associated with log-transformed sleep-onset latency independent of the former potential confounding factors (regression coefficient, 0.133; 95% CI, 0.020-0.247; p=0.021). Day length and nighttime light exposure were also significantly associated with log-transformed sleep-onset latency (p=0.001 and p&lt;0.001, respectively). In conclusion, exposure to evening light in home setting prolongs subsequent sleep-onset latency in the elderly. © 2014 Informa Healthcare USA, Inc. All rights reserved: reproduction in whole or part not permitted.</t>
  </si>
  <si>
    <t>Actigraphy; Elderly; Evening light; Insomnia; Melatonin; Sleep initiation; Sleep-onset latency</t>
  </si>
  <si>
    <t>actimetry; age; aged; female; human; light; longitudinal study; male; middle aged; multivariate analysis; pathophysiology; photoperiodicity; prospective study; radiation response; risk factor; sleep; Sleep Initiation and Maintenance Disorders; statistical model; time; Actigraphy; Age Factors; Aged; Female; Humans; Light; Linear Models; Longitudinal Studies; Male; Middle Aged; Multivariate Analysis; Photoperiod; Prospective Studies; Risk Factors; Sleep; Sleep Initiation and Maintenance Disorders; Time Factors</t>
  </si>
  <si>
    <t>Ministry of Education, Culture, Sports, Science and Technology
Mitsui Sumitomo Insurance Welfare Foundation
Meiji Yasuda Life Foundation of Health and Welfare
Osaka Gas Group Welfare Foundation</t>
  </si>
  <si>
    <t>All authors report no conflicts of interest. This work was supported by Grants for the Department of Indoor Environmental Medicine, Nara Medical University; Scientific Research from the Ministry of Education, Culture, Sports, Science and Technology; Mitsui Sumitomo Insurance Welfare Foundation; Meiji Yasuda Life Foundation of Health and Welfare; Osaka Gas Group Welfare Foundation.</t>
  </si>
  <si>
    <t>Obayashi, K.; Department of Community Health and Epidemiology, Nara Medical University School of Medicine, 840 Shijocho, Kashiharashi, Nara 634-8521, Japan; email: obayashi@naramed-u.ac.jp</t>
  </si>
  <si>
    <t>2-s2.0-84897488472</t>
  </si>
  <si>
    <t>Ostrowska Z., Kos-Kudla B., Marek B., Kajdaniuk D.</t>
  </si>
  <si>
    <t>7006001119;7004597362;7005603689;7004175759;</t>
  </si>
  <si>
    <t>Influence of lighting conditions on daily rhythm of bone metabolism in rats and possible involvement of melatonin and other hormones in this process</t>
  </si>
  <si>
    <t>Endocrine Regulations</t>
  </si>
  <si>
    <t>https://www.scopus.com/inward/record.uri?eid=2-s2.0-0242443191&amp;partnerID=40&amp;md5=30764e9dea2d7673518a42385c23ddbf</t>
  </si>
  <si>
    <t>Department of Clinical Biochemistry, Medical University of Silesia, Zabrze, Poland; Dept. of Pathophysiol./Endocrinol., Medical University of Silesia, Zabrze, Poland</t>
  </si>
  <si>
    <t>Ostrowska, Z., Department of Clinical Biochemistry, Medical University of Silesia, Zabrze, Poland; Kos-Kudla, B., Dept. of Pathophysiol./Endocrinol., Medical University of Silesia, Zabrze, Poland; Marek, B., Dept. of Pathophysiol./Endocrinol., Medical University of Silesia, Zabrze, Poland; Kajdaniuk, D., Dept. of Pathophysiol./Endocrinol., Medical University of Silesia, Zabrze, Poland</t>
  </si>
  <si>
    <t>Objective. To evaluate the influence of lighting conditions on daily fluctuations of biochemical markers of bone and mineral metabolism such as the activity of serum alkaline phosphatase (ALP), the concentration of carboxyterminal propeptide of type I procollagen (PICP), cross-linked carboxyterminal telopeptide of type I collagen (ICTP) and inorganic phosphorus (iP) as well as urinary excretion of hydroxyproline (HYP) and calcium (Ca). In addition, possible involvement of daily secretion of melatonin (MEL), GH/IGF-I axis activity and parathyroid, thyroid, adrenocortical and gonadal function in this process. Methods. Three series of 48 adult male Wistar rats weighing 180±10 g were conditioned to different lighting conditions for 4 weeks: 1. control group (LD 12:12 h, light on from 7.00 to 19.00); 2. short-day group (LD 0.5:23.5 h, light on from 7.00 to 7.30); 3. long-day group (LD 23.5:0.5 h, light on from 19.30 to 19.00). The blood was obtained by decapitation. Material for studies was collected every 3 hours during a day. The concentration of hormones, PICP and ICTP was determined with the use of RIA method, whereas ALP, iP, HYP and Ca levels were estimated spectrophotometrically. Results. A significant influence of different lighting conditions on the daily profile of investigated markers of bone metabolism in rats was confirmed. Thus a short day was found to have an inducing effect upon the level of these markers, while a long day showed a suppressing effect. Furthermore, substantial changes in the values of amplitude and phase of their daily rhythms were found. Also some distinct anomalies in daily oscillations of ALP, PICP, ICTP, HYP and Ca were found which were dependent on the time of the day and showed a negative correlation with the changes in endogenous MEL concentrations. Moreover, ICTP, HYP and Ca concentrations correlated positively with daily fluctuations of IGF-I and triiodothyronine. Conclusions. Lighting conditions can influence daily fluctuations of studied bone metabolism markers in rats, and in the mechanism of this dependence the changes in endogenous MEL concentrations seem to play an important role. Secondary changes in daily IGF-I and triiodothyronine oscillations, caused by short- and long-day conditions, result in altered daily bone resorption rhythmicity.</t>
  </si>
  <si>
    <t>Bone metabolism; Daily rhythm; Hormones; Lighting conditions; Male rats</t>
  </si>
  <si>
    <t>alkaline phosphatase; biochemical marker; calcium; growth hormone; hormone; hydroxyproline; melatonin; parathyroid hormone; phosphorus; procollagen c proteinase; somatomedin C; thyroid hormone; adrenal cortex function; animal experiment; article; bone metabolism; bone mineral; calcium blood level; calcium excretion; circadian rhythm; controlled study; correlation analysis; gonad function; hormonal regulation; hormone blood level; hormone release; light exposure; male; nonhuman; oscillation; osteolysis; radioimmunoassay; rat; urinary excretion; Alkaline Phosphatase; Animals; Bone and Bones; Bone Remodeling; Calcitonin; Calcium; Circadian Rhythm; Corticosterone; Hydroxyproline; Insulin-Like Growth Factor I; Male; Melatonin; Parathyroid Hormone; Peptide Fragments; Phosphates; Photoperiod; Procollagen; Rats; Rats, Wistar; Testosterone; Thyroxine; Triiodothyronine</t>
  </si>
  <si>
    <t>alkaline phosphatase, 9001-78-9; calcium, 7440-70-2; growth hormone, 36992-73-1, 37267-05-3, 66419-50-9, 9002-72-6; hydroxyproline, 51-35-4, 6912-67-0; melatonin, 73-31-4; parathyroid hormone, 12584-96-2, 68893-82-3, 9002-64-6; phosphorus, 7723-14-0; somatomedin C, 67763-96-6; Alkaline Phosphatase, EC 3.1.3.1; Calcitonin, 9007-12-9; Calcium, 7440-70-2; Corticosterone, 50-22-6; Hydroxyproline, 51-35-4; ICTP peptide; Insulin-Like Growth Factor I, 67763-96-6; Melatonin, 73-31-4; Parathyroid Hormone; Peptide Fragments; Phosphates; procollagen type I carboxy terminal peptide; Procollagen; Testosterone, 58-22-0; Thyroxine, 7488-70-2; Triiodothyronine, 6893-02-3</t>
  </si>
  <si>
    <t>Ostrowska, Z.; Department of Clinical Biochemistry, Medical University of Silesia, Zabrze, Poland; email: ozdrasiek@poczta.onet.pl</t>
  </si>
  <si>
    <t>EREGE</t>
  </si>
  <si>
    <t>Endocr. Regul.</t>
  </si>
  <si>
    <t>2-s2.0-0242443191</t>
  </si>
  <si>
    <t>Köhidai L., Vakkuri O., Keresztesi M., Leppäluoto J., Csaba G.</t>
  </si>
  <si>
    <t>7004735714;7003976007;6507374625;55610598600;35414733000;</t>
  </si>
  <si>
    <t>Melatonin in the unicellular Tetrahymena pyriformis: Effects of different lighting conditions</t>
  </si>
  <si>
    <t>Cell Biochemistry and Function</t>
  </si>
  <si>
    <t>10.1002/cbf.973</t>
  </si>
  <si>
    <t>https://www.scopus.com/inward/record.uri?eid=2-s2.0-0035986728&amp;doi=10.1002%2fcbf.973&amp;partnerID=40&amp;md5=db0251f325e207af1b8353dd381c01f8</t>
  </si>
  <si>
    <t>Department of Genetics, Cell and Immunobiology, Semmelweis University, Budapest, Hungary; Department of Physiology, University of Oulu, Finland; Department of Genetics, Cell and Immunobiology, Semmelweis University, POB 370, H-1445 Budapest, Hungary</t>
  </si>
  <si>
    <t>Köhidai, L., Department of Genetics, Cell and Immunobiology, Semmelweis University, Budapest, Hungary; Vakkuri, O., Department of Physiology, University of Oulu, Finland; Keresztesi, M., Department of Genetics, Cell and Immunobiology, Semmelweis University, Budapest, Hungary; Leppäluoto, J., Department of Physiology, University of Oulu, Finland; Csaba, G., Department of Genetics, Cell and Immunobiology, Semmelweis University, Budapest, Hungary, Department of Genetics, Cell and Immunobiology, Semmelweis University, POB 370, H-1445 Budapest, Hungary</t>
  </si>
  <si>
    <t>Melatonin content in the cellular fraction and medium of Tetrahymena pyriformis GL cultures was measured at different time points of light and dark exposures. Tetrahymena produced, stored and secreted immunoreactive melatonin, which in displacement and HPLC studies, behaved like synthetic melatonin. There was not a continuous secretion of melatonin produced by the cells. In contrast to this, storage of melatonin was observed, which was more expressed in dark conditions. Prolonged light exposure suppressed melatonin production and secretion alike, however it did not block it completely, Copyright © 2002 John Wiley &amp; Sons, Ltd.</t>
  </si>
  <si>
    <t>Evolution; Light-dark exposure; Melatonin; Tetrahymena</t>
  </si>
  <si>
    <t>melatonin; melatonin; article; controlled study; darkness; high performance liquid chromatography; hormone release; immunoreactivity; light exposure; molecular evolution; nonhuman; priority journal; Tetrahymena pyriformis; animal; dose response; light; metabolism; time; Animal; Chromatography, High Pressure Liquid; Dose-Response Relationship, Drug; Light; Melatonin; Support, Non-U.S. Gov't; Tetrahymena pyriformis; Time Factors; Animals; Chromatography, High Pressure Liquid; Dose-Response Relationship, Drug; Time Factors; Tetrahymena; Tetrahymena pyriformis</t>
  </si>
  <si>
    <t>Csaba, G.; Department of Genetics, Semmelweis University, POB 370, H-1445 Budapest, Hungary; email: csagyor@dgci.sote.hu</t>
  </si>
  <si>
    <t>CBFUD</t>
  </si>
  <si>
    <t>Cell Biochem. Funct.</t>
  </si>
  <si>
    <t>2-s2.0-0035986728</t>
  </si>
  <si>
    <t>Talaei S.A., Sheibani V., Salami M.</t>
  </si>
  <si>
    <t>57207860630;9839693900;7004256359;</t>
  </si>
  <si>
    <t>Light deprivation improves melatonin related suppression of hippocampal plasticity</t>
  </si>
  <si>
    <t>10.1002/hipo.20650</t>
  </si>
  <si>
    <t>https://www.scopus.com/inward/record.uri?eid=2-s2.0-77649134980&amp;doi=10.1002%2fhipo.20650&amp;partnerID=40&amp;md5=f3b42fde159ef25a1ef3077900ed3981</t>
  </si>
  <si>
    <t>Physiology Research Center, Kashan University of Medical Sciences, Kashan, Iran; Neuroscience Research Center, Kerman University of Medical Sciences, Kerman, Iran</t>
  </si>
  <si>
    <t>Talaei, S.A., Physiology Research Center, Kashan University of Medical Sciences, Kashan, Iran, Neuroscience Research Center, Kerman University of Medical Sciences, Kerman, Iran; Sheibani, V., Neuroscience Research Center, Kerman University of Medical Sciences, Kerman, Iran; Salami, M., Physiology Research Center, Kashan University of Medical Sciences, Kashan, Iran</t>
  </si>
  <si>
    <t>In early postnatal life, sensory inputs deeply influence development as well as function of the brain. Plasticity of synaptic transmission including its experimentally induced form, long-term potentiation (LTP), is affected by sensory deprivation in neocortex. This study is devoted to assess if dark rearing and a dark phase synthesized hormone melatonin influence LTP in the hippocampus, an area of brain involved in learning and memory. In vivo experiments were carried out on two groups of 45-days-old male Wistar rats kept in standard 12-h light/dark condition [light reared (LR) tested during the light phase] or in complete darkness [dark reared (DR)] since birth to testing. Each group, in turn, was divided to two, vehicle- and melatonin-treated, groups. Stimulating the Schaffer collaterals of CA3 area of hippocampus extracellular postsynaptic potentials (EPSPs) were recorded in the CA1 area. Having the stable baseline responses to the test pulses, the hippocampus was perfused by either vehicle or 2 lg melatonin and EPSPs were recorded for 30 min. Then, for induction of LTP, the tetanus was applied to the Schaffer collaterals and the field potentials were pooled for 120-min post-tetanus. The light deprivation resulted in a significant augmentation in the amplitude of baseline responses. Also, we observed a melatonin-induced increase in amplitude of the baseline recordings in either LR or DR animals. Tetanic stimulation elicited LTP of EPSPs in both LR and DR groups, robustly in the former where it lasted for about 90 min. Generally, melatonin inhibited the production of LTP in the two groups especially in the LR animals leading to a noticeable depression. We concluded that higher level of neuronal activity in the DR rats gives rise to a lower level of LTP. Weaker effect of melatonin on blocking the potentiation of post-tetanus EPSPs in the DR rats may be the result of a desensitization of melatonin receptors due to chronically increased levels of this hormone in the visually deprived rats. © 2009 Wiley-Liss, Inc.</t>
  </si>
  <si>
    <t>Hippocampus; Light deprivation; LTP; Melatonin; Rat</t>
  </si>
  <si>
    <t>melatonin; animal behavior; animal experiment; article; controlled study; darkness; depression; excitatory postsynaptic potential; hippocampus; in vivo study; light; light dark cycle; long term potentiation; male; nerve cell plasticity; nonhuman; priority journal; rat; rearing; Action Potentials; Animals; Axons; CA1 Region, Hippocampal; CA3 Region, Hippocampal; Circadian Rhythm; Darkness; Electric Stimulation; Excitatory Postsynaptic Potentials; Hippocampus; Light; Long-Term Potentiation; Male; Melatonin; Neural Inhibition; Neural Pathways; Neuronal Plasticity; Photic Stimulation; Rats; Rats, Wistar</t>
  </si>
  <si>
    <t>Salami, M.; Physiology Research Center, Kashan University of Medical Sciences, Kashan, Iran; email: salami-m@kaums.ac.ir</t>
  </si>
  <si>
    <t>2-s2.0-77649134980</t>
  </si>
  <si>
    <t>Zeman M., Gwinner E.</t>
  </si>
  <si>
    <t>7102749121;7004498981;</t>
  </si>
  <si>
    <t>Ontogeny of the rhythmic melatonin production in a precocial and an altricial bird, the Japanese quail and the European starling</t>
  </si>
  <si>
    <t>10.1007/BF00216615</t>
  </si>
  <si>
    <t>https://www.scopus.com/inward/record.uri?eid=2-s2.0-0141803116&amp;doi=10.1007%2fBF00216615&amp;partnerID=40&amp;md5=ccf76044d9a58b3dc2e64d4c341f9d32</t>
  </si>
  <si>
    <t>Institute of Animal Biochemistry and Genetics, SASci, Ivanka pri Dunaji, 900 28, Slovakia; Max-Planck-Institut für Verhaltensphysiologie, Andechs, W-8138, Germany</t>
  </si>
  <si>
    <t>Zeman, M., Institute of Animal Biochemistry and Genetics, SASci, Ivanka pri Dunaji, 900 28, Slovakia; Gwinner, E., Max-Planck-Institut für Verhaltensphysiologie, Andechs, W-8138, Germany</t>
  </si>
  <si>
    <t>A distinct daily rhythm of melatonin production was found in the pineal gland of both precocial Japanese quail (Coturnix coturnix japonica) and altricial European starling (Sturnus vulgaris) during the first day of postembryonic life. Rhythmic melatonin production was reflected in a rhythmic profile in the general circulation. Significant day-night differences in melatonin content were also observed in the eyes of Japanese quail. The amplitude of the rhythm in the quail pineal gland increased steadily during the first two weeks of postem-bryonic life. A transient increase in maximum melatonin concentration was observed at the end of the first week of life in the plasma but not in the pineal gland of quail suggesting that a metabolizing pathway or a changed ocular contribution may influence the melatonin profile in the circulation and its availability to other tissues. There was no delay in the postembryonic development of melatonin rhythmicity in the altricial starling in comparison with the precocial quail. The amplitude of the plasma melatonin rhythm did not increase over the first week of life in starlings as it did in quail and the only significant increase was found between 6- and 17-day old starlings. In general, the development of the rhythm resulted from an increase of dark-time values. The day-time concentrations were low in all age groups of both species. A one-hour light pulse suppressed the high dark-time melatonin concentrations in 1-, 7- and 14-day old Japanese quail as well as in 7- and 14-day old European starlings. The manner in which the rhythm develops suggests that the circadian pacemaker(s) as well as the mechanisms of photoreception and entrainment are developed in hatchlings of both species in spite of their otherwise different developmental strategies. © 1993 Springer-Verlag.</t>
  </si>
  <si>
    <t>Birds; Circadian rhythm; Development; Pineal</t>
  </si>
  <si>
    <t>Zeman, M.; Institute of Animal Biochemistry and Genetics, SASci, Ivanka pri Dunaji, 900 28, Slovakia</t>
  </si>
  <si>
    <t>2-s2.0-0141803116</t>
  </si>
  <si>
    <t>Reppert S.M., Perlow M.J., Tamarkin L., Orloff D., Klein D.C.</t>
  </si>
  <si>
    <t>7006606071;7003478379;7003640553;7004305245;7402360691;</t>
  </si>
  <si>
    <t>The effects of environmental lighting on the daily melatonin rhythm in primate cerebrospinal fluid</t>
  </si>
  <si>
    <t>10.1016/0006-8993(81)91144-6</t>
  </si>
  <si>
    <t>https://www.scopus.com/inward/record.uri?eid=2-s2.0-0019464007&amp;doi=10.1016%2f0006-8993%2881%2991144-6&amp;partnerID=40&amp;md5=964644ae06ae4c06eb2f29ac4db1fde8</t>
  </si>
  <si>
    <t>Section on Neuroendocrinology, Laboratory of Developmental Neurobiology, National Institute of Child Health and Human Development, Bethesda, MD 20205, United States; Laboratory of Clinical Psychopharmacology, National Institute of Mental Health, St. Elizabeth's Hospital, Washington, DC 20032, United States</t>
  </si>
  <si>
    <t>Reppert, S.M., Section on Neuroendocrinology, Laboratory of Developmental Neurobiology, National Institute of Child Health and Human Development, Bethesda, MD 20205, United States, Laboratory of Clinical Psychopharmacology, National Institute of Mental Health, St. Elizabeth's Hospital, Washington, DC 20032, United States; Perlow, M.J., Section on Neuroendocrinology, Laboratory of Developmental Neurobiology, National Institute of Child Health and Human Development, Bethesda, MD 20205, United States, Laboratory of Clinical Psychopharmacology, National Institute of Mental Health, St. Elizabeth's Hospital, Washington, DC 20032, United States; Tamarkin, L., Section on Neuroendocrinology, Laboratory of Developmental Neurobiology, National Institute of Child Health and Human Development, Bethesda, MD 20205, United States, Laboratory of Clinical Psychopharmacology, National Institute of Mental Health, St. Elizabeth's Hospital, Washington, DC 20032, United States; Orloff, D., Section on Neuroendocrinology, Laboratory of Developmental Neurobiology, National Institute of Child Health and Human Development, Bethesda, MD 20205, United States, Laboratory of Clinical Psychopharmacology, National Institute of Mental Health, St. Elizabeth's Hospital, Washington, DC 20032, United States; Klein, D.C., Section on Neuroendocrinology, Laboratory of Developmental Neurobiology, National Institute of Child Health and Human Development, Bethesda, MD 20205, United States, Laboratory of Clinical Psychopharmacology, National Institute of Mental Health, St. Elizabeth's Hospital, Washington, DC 20032, United States</t>
  </si>
  <si>
    <t>The effects of alterations in environmental lighting on the daily rhythm in cerebrospinal fluid concentrations of melatonin were studied in the rhesus monkey. It was found that acute exposure to darkness during the day did not markedly increase normally low daytime CSF melatonin levels, that light suppressed the normally high CSF melatonin values at night, and that 12-h phase shifts in the diurnal lighting cycle caused 12-h phase shifts in the rhythm. The daily rhythm persisted for 6.5 days of study in constant darkness and the phase of the rhythm was not affected in constant darkness by a 12-h phase shift in the daily delivery of food and daily care of the animals. These results support the notion that the melatonin rhythm in this primate species is endogenous in nature, and that light can act to both coordinate the rhythm to the 24-h day and to acutely suppress melatonin production. © 1981.</t>
  </si>
  <si>
    <t>circadian rhythms; melatonin; photic regulation; pineal gland; rhesus monkey</t>
  </si>
  <si>
    <t>melatonin; animal experiment; central nervous system; cerebrospinal fluid; circadian rhythm; endocrine system; monkey; photostimulation; pineal body; Animals; Circadian Rhythm; Darkness; Light; Lighting; Macaca mulatta; Melatonin; Microclimate</t>
  </si>
  <si>
    <t>Reppert, S.M.; Section on Neuroendocrinology, Laboratory of Developmental Neurobiology, National Institute of Child Health and Human Development, Bethesda, MD 20205, United States</t>
  </si>
  <si>
    <t>2-s2.0-0019464007</t>
  </si>
  <si>
    <t>Margraf R.R., Lynch G.R.</t>
  </si>
  <si>
    <t>6602180718;36013416500;</t>
  </si>
  <si>
    <t>An in vitro circadian rhythm of melatonin sensitivity in the suprachiasmatic nucleus of the djungarian hamster, Phodopus sungorus</t>
  </si>
  <si>
    <t>10.1016/0006-8993(93)90853-F</t>
  </si>
  <si>
    <t>https://www.scopus.com/inward/record.uri?eid=2-s2.0-0027255889&amp;doi=10.1016%2f0006-8993%2893%2990853-F&amp;partnerID=40&amp;md5=fe187dcced833cdf44b08873b9ec6f61</t>
  </si>
  <si>
    <t>Department of Biology, Wesleyan University, Middletown, CT 06459, United States</t>
  </si>
  <si>
    <t>Margraf, R.R., Department of Biology, Wesleyan University, Middletown, CT 06459, United States; Lynch, G.R., Department of Biology, Wesleyan University, Middletown, CT 06459, United States</t>
  </si>
  <si>
    <t>Past studies in the rat and Syrian hamster show that metabolic and electrical activity of the suprachiasmatic nuclei (SCN) is inhibited by melatonin (MEL) at about circadian time (ct) 8-11 h. The present experiment examined the effect of MEL on the firing frequency of SCN cells in brain slices prepared from long day (LD 16:8) Djungarian hamsters to determine the timing of MEL sensitivity and if sensitivity persists in vitro. Pressure ejection of MEL (2 mM in 165 mM NaCl) suppressed the firing rate of 26% of SCN neurons recorded, excited 13%, and had no effect on 61% of the 161 cells tested. MEL elicited the highest percent response (64%) during the 4-h time bin immediately preceding the dark phase of the projected light: dark cycle on day 1 (ct 8-12 h). A similar temporal pattern of MEL sensitivity was found during the second day of recording. In contrast, application of vehicle to 52 SCN cells had little effect on firing rate. These results demonstrate that a sensitivity rhythm to MEL is present in the SCN of the Djungarian hamster and persists with a period of about 24 h in vitro. © 1993.</t>
  </si>
  <si>
    <t>Circadian rhythm; Melatonin; Phodopus sungorus; Pineal gland; SCN; Suprachiasmatic nucleus</t>
  </si>
  <si>
    <t>melatonin; animal experiment; animal tissue; article; circadian rhythm; controlled study; electrophysiology; hamster; nonhuman; pineal body; priority journal; suprachiasmatic nucleus; Animal; Circadian Rhythm; Electric Stimulation; Hamsters; In Vitro; Melatonin; Microelectrodes; Neurons; Phodopus; Photoperiod; Support, Non-U.S. Gov't; Support, U.S. Gov't, Non-P.H.S.; Suprachiasmatic Nucleus</t>
  </si>
  <si>
    <t>BNS 91-09811</t>
  </si>
  <si>
    <t>Acknowledgements. We thank Mary Harrington, Allan Berlind, Harry Sinnamon, and Wolfgang Puchalski for their helpful comments. Supported by NSF BNS 91-09811 and Wesleyan University.</t>
  </si>
  <si>
    <t>Lynch, G.R.; Department of Biology, Wesleyan University, Middletown, CT 06459, United States</t>
  </si>
  <si>
    <t>2-s2.0-0027255889</t>
  </si>
  <si>
    <t>Melatonin, cortisol and prolactin response to acute nocturnal light exposure in healthy volunteers</t>
  </si>
  <si>
    <t>10.1016/0306-4530(92)90063-D</t>
  </si>
  <si>
    <t>https://www.scopus.com/inward/record.uri?eid=2-s2.0-0026779651&amp;doi=10.1016%2f0306-4530%2892%2990063-D&amp;partnerID=40&amp;md5=1246aaf54ef11089c9dddcc726bdef7e</t>
  </si>
  <si>
    <t>Victorian Institute of Forensic Pathology, South Melbourne, Vic., Australia; Department of Psychiatry, University of Melbourne, Austin Hospital, Heidelberg, Vic., Australia; Department of Psychology, Brain Behaviour Research Institute, La Trobe University, Bundoora, Vic., Australia</t>
  </si>
  <si>
    <t>McIntyre, I.M., Victorian Institute of Forensic Pathology, South Melbourne, Vic., Australia, Department of Psychology, Brain Behaviour Research Institute, La Trobe University, Bundoora, Vic., Australia; Norman, T.R., Department of Psychiatry, University of Melbourne, Austin Hospital, Heidelberg, Vic., Australia; Burrows, G.D., Department of Psychiatry, University of Melbourne, Austin Hospital, Heidelberg, Vic., Australia; Armstrong, S.M., Department of Psychology, Brain Behaviour Research Institute, La Trobe University, Bundoora, Vic., Australia</t>
  </si>
  <si>
    <t>An investigation of the cortisol and prolactin responses accompanying acute melatonin suppression by light (600 lux) in humans is described. Light given from midnight to 0300h suppressed nocturnal plasma melatonin concentrations by 65%. Despite this significant suppression of melatonin, no significant effect on plasma cortisol or prolactin concentrations was observed. These data support recent studies which argue that, if there is a relationship between melatonin, the hypothalamo-pituitary, and the hypothalamo-pituitary-adrenal axis in humans, it is neither direct nor simple. © 1992.</t>
  </si>
  <si>
    <t>hydrocortisone; melatonin; prolactin; adult; article; clinical article; controlled study; female; human; human experiment; hypothalamus hypophysis system; illumination; male; normal human; priority journal; visual system; Adult; Circadian Rhythm; Female; Human; Hydrocortisone; Hypothalamo-Hypophyseal System; Male; Melatonin; Phototherapy; Pituitary-Adrenal System; Prolactin; Reference Values; Support, Non-U.S. Gov't</t>
  </si>
  <si>
    <t>Hydrocortisone, 50-23-7; Melatonin, 73-31-4; Prolactin, 9002-62-4</t>
  </si>
  <si>
    <t>Acknowledgements: This work was supported in part by a grant from the NH&amp;MRC of Australia. The authors wish to thank Ms. V. Staikos for technical assistance and Ms. M. Richards for manuscript typing.</t>
  </si>
  <si>
    <t>McIntyre, I.M.; Victorian Institute of Forensic Pathology, South Melbourne, Vic., Australia</t>
  </si>
  <si>
    <t>2-s2.0-0026779651</t>
  </si>
  <si>
    <t>Feister U., Laschewski G., Grewe R.-D.</t>
  </si>
  <si>
    <t>57200684699;6602872437;7004307570;</t>
  </si>
  <si>
    <t>UV index forecasts and measurements of health-effective radiation</t>
  </si>
  <si>
    <t>Journal of Photochemistry and Photobiology B: Biology</t>
  </si>
  <si>
    <t>10.1016/j.jphotobiol.2010.09.005</t>
  </si>
  <si>
    <t>https://www.scopus.com/inward/record.uri?eid=2-s2.0-78650909430&amp;doi=10.1016%2fj.jphotobiol.2010.09.005&amp;partnerID=40&amp;md5=ffec3a75f2ed9389068c306c02632172</t>
  </si>
  <si>
    <t>German Meteorological Service (DWD), Meteorological Observatory - Richard-Aßmann-Observatory Lindenberg, Am Observatorium 12, 15848 Lindenberg, Germany; German Meteorological Service (DWD), Climate and Environment, Centre for Human-Biometeorological Research, Stefan-Meier-Str. 4, 79104 Freiburg, Germany</t>
  </si>
  <si>
    <t>Feister, U., German Meteorological Service (DWD), Meteorological Observatory - Richard-Aßmann-Observatory Lindenberg, Am Observatorium 12, 15848 Lindenberg, Germany; Laschewski, G., German Meteorological Service (DWD), Climate and Environment, Centre for Human-Biometeorological Research, Stefan-Meier-Str. 4, 79104 Freiburg, Germany; Grewe, R.-D., German Meteorological Service (DWD), Meteorological Observatory - Richard-Aßmann-Observatory Lindenberg, Am Observatorium 12, 15848 Lindenberg, Germany</t>
  </si>
  <si>
    <t>While erythemal irradiance as a potentially damaging effect to the skin has been extensively studied and short-term forecasts have been issued to the public to reduce detrimental immediate and long-term effects such as sunburn and skin cancer by overexposure, beneficial effects to human health such as vitamin D3 production by UV radiation and melatonin suppression by blue visible light have attained more and more attention, though both of them have not become part of forecasting yet. Using 4 years of solar radiation data measured at the mid-latitude site Lindenberg (52°N), and forecast daily maximum UV index values, an overall good correspondence has been found. The data base of solar UV radiation and illuminance has also been used to analyze effects of clouds and aerosols on the effective irradiance. Optically thick clouds can strongly modify the ratios between erythemal and vitamin D 3 effective irradiance such that direct radiative transfer modeling of the latter in future UV forecasts should be preferably used. If parameterizations of vitamin D3 effective irradiance from erythemal irradiance are used instead, the optical cloud depth would have to be taken into account to avoid an overestimation of vitamin D3 with parameterizations neglecting cloud optical depth. Particular emphasis for the beneficial effects has been laid in our study on low exposure. Daily doses of solar irradiation for both vitamin D3 and melatonin suppression do not reach minimum threshold doses even with clear sky and unobstructed horizon during the winter months. © 2010 Elsevier B.V. All rights reserved.</t>
  </si>
  <si>
    <t>Erythemal effect; Health-effective radiation; Melatonin suppression; Solar radiation; UV index forecast; Vitamin D3</t>
  </si>
  <si>
    <t>colecalciferol; melatonin; aerosol; article; cloud; erythema; forecasting; health; illumination; optical depth; priority journal; solar radiation; ultraviolet radiation; Cholecalciferol; Databases, Factual; Erythema; Health; Humans; Melatonin; Radiation Dosage; Radiation Monitoring; Time; Ultraviolet Rays</t>
  </si>
  <si>
    <t>colecalciferol, 1406-16-2, 67-97-0; melatonin, 73-31-4; Cholecalciferol, 67-97-0; Melatonin, 73-31-4</t>
  </si>
  <si>
    <t>SCOUT-O3</t>
  </si>
  <si>
    <t>We greatly acknowledge the support for part of this study by the European SCOUT-O3 project ( http://www.ozone-sec.ch.cam.ac.uk/ ). The helpful comments and suggestions by the anonymous reviewers are also acknowledged.</t>
  </si>
  <si>
    <t>Feister, U.; German Meteorological Service (DWD), Meteorological Observatory - Richard-Aßmann-Observatory Lindenberg, Am Observatorium 12, 15848 Lindenberg, Germany; email: uwe.feister@dwd.de</t>
  </si>
  <si>
    <t>JPPBE</t>
  </si>
  <si>
    <t>J. Photochem. Photobiol. B Biol.</t>
  </si>
  <si>
    <t>2-s2.0-78650909430</t>
  </si>
  <si>
    <t>Jou J.-H., Tang M.-C., Chen P.-C., Wang Y.-S., Shen S.-M., Chen B.-R., Lin C.-H., Wang W.-B., Chen S.-H., Chen C.-T., Tsai F.-Y., Wang C.-W., Chen C.-C., Wang C.-C.</t>
  </si>
  <si>
    <t>35083609400;55449365900;55490243200;37098235100;27868169000;56164985800;36602940600;23053285000;55161887600;7501966025;49964639500;7501627398;56263154100;55766597700;</t>
  </si>
  <si>
    <t>Organic light-emitting diode-based plausibly physiologically-friendly low color-temperature night light</t>
  </si>
  <si>
    <t>10.1016/j.orgel.2012.03.035</t>
  </si>
  <si>
    <t>https://www.scopus.com/inward/record.uri?eid=2-s2.0-84860990125&amp;doi=10.1016%2fj.orgel.2012.03.035&amp;partnerID=40&amp;md5=f55bcb8715a4e41680aff61c7f77aa78</t>
  </si>
  <si>
    <t>Department of Materials Science and Engineering, National Tsing Hua University, Hsin-Chu 30013, Taiwan; Department of Chemistry, National Tsing Hua University, Hsin-Chu 30013, Taiwan; Graduate Institute of Opto-Mechatronics, National Chung Cheng University, Chia-Yi 62102, Taiwan; Mechanical and Systems Research Laboratories, Industrial Technology Research Institute, Hsinchu 31040, Taiwan</t>
  </si>
  <si>
    <t>Jou, J.-H., Department of Materials Science and Engineering, National Tsing Hua University, Hsin-Chu 30013, Taiwan; Tang, M.-C., Department of Materials Science and Engineering, National Tsing Hua University, Hsin-Chu 30013, Taiwan; Chen, P.-C., Department of Materials Science and Engineering, National Tsing Hua University, Hsin-Chu 30013, Taiwan; Wang, Y.-S., Department of Materials Science and Engineering, National Tsing Hua University, Hsin-Chu 30013, Taiwan, Mechanical and Systems Research Laboratories, Industrial Technology Research Institute, Hsinchu 31040, Taiwan; Shen, S.-M., Department of Materials Science and Engineering, National Tsing Hua University, Hsin-Chu 30013, Taiwan; Chen, B.-R., Department of Materials Science and Engineering, National Tsing Hua University, Hsin-Chu 30013, Taiwan; Lin, C.-H., Department of Materials Science and Engineering, National Tsing Hua University, Hsin-Chu 30013, Taiwan; Wang, W.-B., Department of Materials Science and Engineering, National Tsing Hua University, Hsin-Chu 30013, Taiwan; Chen, S.-H., Department of Materials Science and Engineering, National Tsing Hua University, Hsin-Chu 30013, Taiwan, Mechanical and Systems Research Laboratories, Industrial Technology Research Institute, Hsinchu 31040, Taiwan; Chen, C.-T., Department of Chemistry, National Tsing Hua University, Hsin-Chu 30013, Taiwan; Tsai, F.-Y., Department of Chemistry, National Tsing Hua University, Hsin-Chu 30013, Taiwan; Wang, C.-W., Graduate Institute of Opto-Mechatronics, National Chung Cheng University, Chia-Yi 62102, Taiwan; Chen, C.-C., Mechanical and Systems Research Laboratories, Industrial Technology Research Institute, Hsinchu 31040, Taiwan; Wang, C.-C., Mechanical and Systems Research Laboratories, Industrial Technology Research Institute, Hsinchu 31040, Taiwan</t>
  </si>
  <si>
    <t>Light sources with lower color temperature (CT) show markedly less suppression effect on the secretion of melatonin, an oncostatic hormone. Light sources with higher color rendering index (CRI) provide better visual comfort. In this report, we demonstrate the design and fabrication of low CT, high CRI fluorescent organic light-emitting diode (OLED) with five-band emitting from a single emissive layer. The best performed device exhibits a CT of 1773 K, much lower than that of candles (1800-2000 K) or incandescent bulbs (2000-2500 K), 87 CRI, a beyond theoretical limit external quantum efficiency (EQE) 6.4%, and 11.9 lm/W at 100 cd/m2. One major reason for having the ultra-low CT and relative high CRI may be attributed to the significantly intensive deep red emission. The comparatively high efficacy and EQE may be attributed to the employment of a smooth stepwise energy-level structure, enabling low injection barriers and balance carrier injection. © 2012 Elsevier B.V. All rights reserved.</t>
  </si>
  <si>
    <t>Low color-temperature; Organic light-emitting diode</t>
  </si>
  <si>
    <t>Color; Physiology; Color rendering index; Energy level structures; External quantum efficiency; Incandescent bulbs; Low color temperatures; Low injection barriers; Single emissive layers; Suppression effects; Organic light emitting diodes (OLED)</t>
  </si>
  <si>
    <t>Jou, J.-H.; Department of Materials Science and Engineering, National Tsing Hua University, Hsin-Chu 30013, Taiwan; email: jjou@mx.nthu.edu.tw</t>
  </si>
  <si>
    <t>2-s2.0-84860990125</t>
  </si>
  <si>
    <t>Green C.B., Liang M.-Y., Steenhard B.M., Besharse J.C.</t>
  </si>
  <si>
    <t>35553491000;57207410756;6506692814;7004828252;</t>
  </si>
  <si>
    <t>Ontogeny of circadian and light regulation of melatonin release in Xenopus laevis embryos</t>
  </si>
  <si>
    <t>10.1016/S0165-3806(99)00109-1</t>
  </si>
  <si>
    <t>https://www.scopus.com/inward/record.uri?eid=2-s2.0-0032861492&amp;doi=10.1016%2fS0165-3806%2899%2900109-1&amp;partnerID=40&amp;md5=aa5fc7965228aa4cb4210963c9a72078</t>
  </si>
  <si>
    <t>Department of Biology, NSF Ctr. Biol. Timing, Univ. V., Charlottesville, VA 22903, United States; Department of Cell Biology, Neurbio. Anat., Med. Coll. W., Milwaukee, WI 53226, United States</t>
  </si>
  <si>
    <t>Green, C.B., Department of Biology, NSF Ctr. Biol. Timing, Univ. V., Charlottesville, VA 22903, United States; Liang, M.-Y., Department of Cell Biology, Neurbio. Anat., Med. Coll. W., Milwaukee, WI 53226, United States; Steenhard, B.M., Department of Cell Biology, Neurbio. Anat., Med. Coll. W., Milwaukee, WI 53226, United States; Besharse, J.C., Department of Cell Biology, Neurbio. Anat., Med. Coll. W., Milwaukee, WI 53226, United States</t>
  </si>
  <si>
    <t>The retinal photoreceptors of Xenopus laevis contain a circadian clock that controls the synthesis and release of melatonin, resulting in high levels during the night and low levels during the day. Light is also an important regulator of melatonin synthesis and acts directly to acutely suppress melatonin synthesis during the day and indirectly to entrain the circadian clock. We examined the development of circadian and light regulation of melatonin release in Xenopus retinas and pineal glands. Pineal glands are capable of making measurable melatonin in culture soon after they evaginate from the diencephalon at stage 26. In cyclic light, the melatonin rhythms are robust, with higher overall levels and greater amplitudes than in constant darkness. However, the rhythm of melatonin release damps strongly and quickly toward baseline in constant darkness. Similar results are observed in older (stage 47) embryos, indicating that cyclic light has a positive effect on melatonin synthesis in this tissue. Optic vesicles dissected at stage 26 do not release melatonin in culture until the second or third day. It is weakly rhythmic in cyclic light, but in constant dark it is released at constitutively high levels throughout the day. By stage 41, the eyes release melatonin rhythmically in both cyclic light and constant darkness with similar amplitude. Our results show that Xenopus embryos develop a functional, photoresponsive circadian clock in the eye within the first few days of life and that rhythmic melatonin release from the pineal gland at comparable stages is highly dependent on a light-dark cycle. Copyright (C) 1999 Elsevier Science B.V.</t>
  </si>
  <si>
    <t>Development; Photoreceptor; Pineal gland; Retina</t>
  </si>
  <si>
    <t>melatonin; animal tissue; article; circadian rhythm; controlled study; embryo; embryo development; eye; fertilization in vitro; hormone release; hormone synthesis; light; light dark cycle; nonhuman; ontogeny; organ culture; photoreceptor cell; pineal body; priority journal; retina development; xenopus laevis; Animals; Circadian Rhythm; Darkness; Embryo, Nonmammalian; Eye; Light; Melatonin; Organ Culture Techniques; Photic Stimulation; Photoperiod; Pineal Gland; Retina; Time Factors; Xenopus laevis</t>
  </si>
  <si>
    <t>National Eye Institute
College ter Beoordeling van Geneesmiddelen, CBG: EY11489
National Institutes of Health
EY02414</t>
  </si>
  <si>
    <t>We thank Sandra Parsons for her very valuable technical aid throughout these experiments. These experiments were supported by grants from the National Eye Institute (NIH) to CBG (EY11489) and JCB (EY02414).</t>
  </si>
  <si>
    <t>Green, C.B.; Department of Biology, NSF Center for Biological Timing, University of Virginia, Charlottesville, VA 22903, United States; email: cbg8b@virginia.edu</t>
  </si>
  <si>
    <t>2-s2.0-0032861492</t>
  </si>
  <si>
    <t>Zawilska J.B., Lorenc A., Berezińska M., Vivien-Roels B., Pévet P., Skene D.J.</t>
  </si>
  <si>
    <t>7004273575;22835654900;6507063367;7005984530;7101611483;21035951300;</t>
  </si>
  <si>
    <t>Photoperiod-dependent changes in melatonin synthesis in the turkey pineal gland and retina</t>
  </si>
  <si>
    <t>Poultry Science</t>
  </si>
  <si>
    <t>10.1093/ps/86.7.1397</t>
  </si>
  <si>
    <t>https://www.scopus.com/inward/record.uri?eid=2-s2.0-34548208229&amp;doi=10.1093%2fps%2f86.7.1397&amp;partnerID=40&amp;md5=31eb266212b3cd3dde19082e21be7b30</t>
  </si>
  <si>
    <t>Centre for Medical Biology, Polish Academy of Sciences, Lodz, 93-232, Poland; Department of Pharmacodynamics, Medical University of Lodz, 90-151, Poland; Department of Pharmacology, Medical University of Lodz, 90-752, Poland; Institut des Neurosciences Cellulaires et Intégratives, Départment de Neurobiologie des Rythmes, Centre National de la Recherche Scientifique, Strasbourg, 67000, France; Centre for Chronobiology, School of Biomedical and Molecular Sciences, University of Surrey, Guildford GU2 7XH, United Kingdom</t>
  </si>
  <si>
    <t>Zawilska, J.B., Centre for Medical Biology, Polish Academy of Sciences, Lodz, 93-232, Poland, Department of Pharmacodynamics, Medical University of Lodz, 90-151, Poland; Lorenc, A., Department of Pharmacology, Medical University of Lodz, 90-752, Poland; Berezińska, M., Department of Pharmacology, Medical University of Lodz, 90-752, Poland; Vivien-Roels, B., Institut des Neurosciences Cellulaires et Intégratives, Départment de Neurobiologie des Rythmes, Centre National de la Recherche Scientifique, Strasbourg, 67000, France; Pévet, P., Institut des Neurosciences Cellulaires et Intégratives, Départment de Neurobiologie des Rythmes, Centre National de la Recherche Scientifique, Strasbourg, 67000, France; Skene, D.J., Centre for Chronobiology, School of Biomedical and Molecular Sciences, University of Surrey, Guildford GU2 7XH, United Kingdom</t>
  </si>
  <si>
    <t>The effect of photoperiod on melatonin content and the activity of the melatonin-synthesizing enzymes, namely, serotonin N-acetyltransferase (AANAT) and hydroxyindole-O-methyltransferase, were investigated in the pineal gland and retina of turkeys. The birds were adapted to 3 different lighting conditions: 16L:8D (long photoperiod), 12L:12D (regular photoperiod), and 8L:16D (short photoperiod). Pineal, retinal, and plasma melatonin concentrations oscillated with a robust diurnal rhythm, with high values during darkness. The duration of elevated nocturnal melatonin levels in the turkey pineal gland, retina, and plasma changed markedly in response to the length of the dark phase, being longest during the short photoperiod with 16 h of darkness. These photoperiodic variations in melatonin synthesis appear to be driven by AANAT, because changes in the activity of this enzyme were closely correlated with changes in melatonin. By contrast, pineal and retinal hydroxyindole-O-methyltransferase activities failed to exhibit any significant 24-h variation in the different photoperiods. A marked effect of photoperiod on the level of melatonin production was also observed. Peak values of melatonin and AANAT activity in the pineal gland (but not in the retina) were highest during the long photoperiod. During the light phase, mean melatonin concentrations in the pineal gland and retina of turkeys kept under the long photoperiod were significantly higher compared with those from birds maintained under the regular and short photoperiods. In addition, mean circulating melatonin levels were lowest in the short photoperiod. Finally, the magnitude of the light-evoked suppression of nighttime pineal AANAT activity was also influenced by photoperiod, with suppression being smallest under the long photoperiod. These findings show that in the turkey, photoperiod plays an important role in regulating the melatonin signal. ©2007 Poultry Science Association Inc.</t>
  </si>
  <si>
    <t>Melatonin; Photoperiod; Pineal gland; Retina; Turkey</t>
  </si>
  <si>
    <t>Aves; Meleagris gallopavo; melatonin; animal; article; clinical trial; female; male; metabolism; photoperiodicity; physiology; pineal body; radiation exposure; retina; time; turkey (bird); Animals; Female; Male; Melatonin; Photoperiod; Pineal Gland; Retina; Time Factors; Turkeys</t>
  </si>
  <si>
    <t>University of Surrey
Centre National de la Recherche Scientifique</t>
  </si>
  <si>
    <t>*Centre for Medical Biology, Polish Academy of Sciences, Lodz, 93-232 Poland; †Department of Pharmacodynamics, Medical University of Lodz, 90-151 Poland; ‡Department of Pharmacology, Medical University of Lodz, 90-752 Poland; §Institut des Neurosciences Cellulaires et Intégratives, Départment de Neurobiologie des Rythmes, Unité Mixte de Recherche 7168/LC2 Université Louis Pasteur—Centre National de la Recherche Scientifique, Strasbourg, 67000 France; and ‖Centre for Chronobiology, School of Biomedical and Molecular Sciences, University of Surrey, Guildford GU2 7XH, United Kingdom</t>
  </si>
  <si>
    <t>This work was supported by grant no. 2 PO6D 025 29 from the Ministry of Science and Higher Education, Warsaw, Poland. The authors thank Jean-Paul Ravault (INRA, Nouzilly, France) for kindly providing the melatonin antibody. The technical assistance of Teresa Kwapisz (Centre for Medical Biology, Lodz, Poland) and Karolina Czarnecka (Medical University of Lodz, Lodz, Poland) is highly appreciated.</t>
  </si>
  <si>
    <t>Zawilska, J.B.; Centre for Medical Biology, Polish Academy of Sciences, Lodz, 93-232, Poland; email: jzawilska@pharm.am.lodz.pl</t>
  </si>
  <si>
    <t>Poultry Science Association</t>
  </si>
  <si>
    <t>Poult. Sci.</t>
  </si>
  <si>
    <t>2-s2.0-34548208229</t>
  </si>
  <si>
    <t>Deveson S.L., Arendt J., Forsyth I.A.</t>
  </si>
  <si>
    <t>6506867456;7101704924;7005582346;</t>
  </si>
  <si>
    <t>Sensitivity of Goats to a Light Pulse During the Night as Assessed by Suppression of Melatonin Concentrations in the Plasma</t>
  </si>
  <si>
    <t>10.1111/j.1600-079X.1990.tb00677.x</t>
  </si>
  <si>
    <t>https://www.scopus.com/inward/record.uri?eid=2-s2.0-0025300157&amp;doi=10.1111%2fj.1600-079X.1990.tb00677.x&amp;partnerID=40&amp;md5=47c70d7964d0e9bdf25add801ff102de</t>
  </si>
  <si>
    <t>Department of Biochemistry, University of Surrey, Guildford, Surrey, United Kingdom; AFRC Institute for Grassland and Animal Production, Hurley, Maidenhead, Berkshire, United Kingdom</t>
  </si>
  <si>
    <t>Deveson, S.L., Department of Biochemistry, University of Surrey, Guildford, Surrey, United Kingdom; Arendt, J., Department of Biochemistry, University of Surrey, Guildford, Surrey, United Kingdom; Forsyth, I.A., AFRC Institute for Grassland and Animal Production, Hurley, Maidenhead, Berkshire, United Kingdom</t>
  </si>
  <si>
    <t>This study investigates the ability of a 1 h light pulse of different intensities at night to suppress plasma melatonin in goats. Six female Saanen dairy goats, about 2 yr old, were housed in a light‐tight shed. The goats were habituated for 1 wk to an 8L: 16D photoperiod (40.70 ± 4.16 μW/cm2; 137 ± 14 lux), lights on 0800 h. A 1 h light pulse, of different intensity on each occasion, was given from 1900 to 2000 h. Light intensity was measured by using a lux meter (mean of 36 measurements at goat's eye level). Five different light intensities were given during December in the order 4.22 ± 0.62 μW/cm2 (14.2 ± 2.1 lux), 0.68 ± 0.09 μW/cm2 (2.3 ± 0.3 lux), 0.26 ± 0.004 μW/cm2 (O.87 ± 0.14 lux), darkness, 40.70 ± 4.16 μW/cm2 (137 ± 14 lux), with 1–3 d between treatments. The goats were bled hourly from 1500 to 1900 h and every 15 min from 1900 to 2100 h, and a last bleed occurred at 2200 h. Dark‐phase samples were taken in dim red light (&amp;lt;0.03 μW/cm2; 0.1 lux). Plasma was assayed for melatonin by radioimmunoassay. Suppression of melatonin concentrations increased as light intensity increased as follows: Darkness, 0%; 0.26 ± 0.004 μW/cm2; 0%; 0.68 ± 0.09 μW/cm2; 43.1%; 4.22 ± 0.62 μW/cm2, 71.1%; 40.70 ± 4.16 μW/cm2, 81.2%. Suppression was significant (P&amp;lt;0.05) at light intensities &amp;gt;0.68 μW/cm2, 2.3 lux. A hyperbolic relationship existed between percent suppression and light intensities. Copyright © 1990, Wiley Blackwell. All rights reserved</t>
  </si>
  <si>
    <t>caprine; diurnal rhythm; photoperiod; pineal; short‐day breeder</t>
  </si>
  <si>
    <t>melatonin; radioisotope; animal cell; animal experiment; article; circadian rhythm; female; goat; illumination; nonhuman; pineal body; reproduction; Analysis of Variance; Animal; Circadian Rhythm; Darkness; Female; Goats; Light; Melatonin; Pineal Gland; Radioimmunoassay; Support, Non-U.S. Gov't</t>
  </si>
  <si>
    <t>Deveson, S.L.; Department of Biochemistry, University of Surrey, Guildford, Surrey, GU2 5XH, United Kingdom</t>
  </si>
  <si>
    <t>2-s2.0-0025300157</t>
  </si>
  <si>
    <t>Zawilska J.B., Jarmak A., Woldan‐Tambor A., Nowak J.Z.</t>
  </si>
  <si>
    <t>7004273575;6603331451;6602221846;7202097194;</t>
  </si>
  <si>
    <t>Light‐induced suppression of nocturnal serotonin N‐acetyltransferase activity in chick pineal gland and retina: A wavelength comparison</t>
  </si>
  <si>
    <t>10.1111/j.1600-079X.1995.tb00175.x</t>
  </si>
  <si>
    <t>https://www.scopus.com/inward/record.uri?eid=2-s2.0-0029363837&amp;doi=10.1111%2fj.1600-079X.1995.tb00175.x&amp;partnerID=40&amp;md5=0eebdb445975bfe40467c3cc5199a7a0</t>
  </si>
  <si>
    <t>Department of Biogenic Amines, Polish Academy of Sciences, Poland; Department of Ophthalmology, Military Medical University, Poland</t>
  </si>
  <si>
    <t>Zawilska, J.B., Department of Biogenic Amines, Polish Academy of Sciences, Poland; Jarmak, A., Department of Ophthalmology, Military Medical University, Poland; Woldan‐Tambor, A., Department of Biogenic Amines, Polish Academy of Sciences, Poland; Nowak, J.Z., Department of Biogenic Amines, Polish Academy of Sciences, Poland</t>
  </si>
  <si>
    <t>Abstract: Effects of white and monochromatic (blue—434 nm, green—548 nm, and red—614 nm) lights on the nighttime retinal and pineal NAT activity were examined in chicks. The potency of the tested lights to suppress NAT activity was similar for the retina and pineal gland, with a following rank order: white &gt; green &gt; blue &gt; red. The studied tissues of chick were far less sensitive to pulses of monochromatic light than the rat pineal gland. The potency of light to decrease pineal NAT activity of rat was: white &gt; green &gt;&gt; blue &gt; red. In chicks, the suppression of the nocturnal NAT activity produced by a short 5‐min pulse of monochromatic light was completely reversible in the pineal gland, and partially reversible in the retina. Our data suggest the existence of some differences between birds and mammals in terms of sensitivity and mechanisms involved in the light‐induced suppression of melatonin biosynthesis. Copyright © 1995, Wiley Blackwell. All rights reserved</t>
  </si>
  <si>
    <t>chick; light; pineal gland; retina; serotonin N‐acetyltransferase</t>
  </si>
  <si>
    <t>arylamine acetyltransferase; animal; article; chicken; circadian rhythm; comparative study; enzymology; light; male; metabolism; pineal body; radiation exposure; rat; retina; Wistar rat; Animals; Arylamine N-Acetyltransferase; Chickens; Circadian Rhythm; Light; Male; Pineal Gland; Rats; Rats, Wistar; Retina</t>
  </si>
  <si>
    <t>Arylamine N-Acetyltransferase, EC 2.3.1.5</t>
  </si>
  <si>
    <t>Zawilska, J.B.; Department of Biogenic Amines, Polish Academy of Sciences, P0Box-225, Lóáz-1, 90-950, Poland</t>
  </si>
  <si>
    <t>2-s2.0-0029363837</t>
  </si>
  <si>
    <t>Esquifino A.I., Castrillón P., García-Bonacho M., Vara E., Cardinali D.P.</t>
  </si>
  <si>
    <t>6506229624;6603677799;6603473662;56233156800;7102000423;</t>
  </si>
  <si>
    <t>Effect of melatonin treatment on 24-hour rhythms of serum ACTH, growth hormone, prolactin, luteinizing hormone and insulin in rats injected with Freund's adjuvant</t>
  </si>
  <si>
    <t>10.1111/j.1600-079X.1999.tb00592.x</t>
  </si>
  <si>
    <t>https://www.scopus.com/inward/record.uri?eid=2-s2.0-0032786602&amp;doi=10.1111%2fj.1600-079X.1999.tb00592.x&amp;partnerID=40&amp;md5=ffc9d42f26d5945f8c161568aaa0c878</t>
  </si>
  <si>
    <t>Depto. Bioquim. y Biol. Molec. III, Facultad de Medicina, Universidad Complutense, Madrid, Spain; Departamento de Fisiología, Facultad de Medicina, UBA, Paraguay 2155, 1121 Buenos Aires, Argentina</t>
  </si>
  <si>
    <t>Esquifino, A.I., Depto. Bioquim. y Biol. Molec. III, Facultad de Medicina, Universidad Complutense, Madrid, Spain; Castrillón, P., Depto. Bioquim. y Biol. Molec. III, Facultad de Medicina, Universidad Complutense, Madrid, Spain; García-Bonacho, M., Depto. Bioquim. y Biol. Molec. III, Facultad de Medicina, Universidad Complutense, Madrid, Spain; Vara, E., Depto. Bioquim. y Biol. Molec. III, Facultad de Medicina, Universidad Complutense, Madrid, Spain; Cardinali, D.P., Departamento de Fisiología, Facultad de Medicina, UBA, Paraguay 2155, 1121 Buenos Aires, Argentina</t>
  </si>
  <si>
    <t>The effect of melatonin injection on Freund's adjuvant-induced changes in levels and 24-hr rhythms of circulating ACTH, growth hormone (GH), prolactin (PRL), luteinizing hormone (LH), and insulin was assessed in rats. Animals received subcutaneous (s.c.) injections of melatonin (30 μg) or vehicle, 1 hr before lights off for 12 days. Ten days after melatonin treatment, they were injected with Freund's complete adjuvant or its vehicle s.c., and after 3 days, rats were killed at six different time intervals throughout a 24-hr cycle to measure the different hormones by radioimmunoassay (RIA). Following Freund's adjuvant injection, an increase in serum ACTH, with maintenance of ACTH diurnal rhythm was found. Acrophases of the ACTH rhythm varied from 13:39 to 17:12 hr and the amplitude of rhythm was augmented after immunization. In immunized rats, melatonin treatment increased the amplitude of serum ACTH rhythm. For GH, a depressive effect of immunization on circulating levels, together with absence of diurnal rhythmicity were found. Immunization augmented circulating PRL, while conserving its diurnal rhythmicity. Melatonin-injected rats showed significant diurnal variations of serum PRL after immunization only. Acrophases of the serum PRL rhythm varied from 19:37 to 22:04 hr. Immunization decreased circulating LH and suppressed its 24-hr rhythmicity pattern. The effect of immunization on LH was counteracted by melatonin injection. Acrophases of serum LH rhythm varied from 00:44 to 03:53 hr. Significant effects of immunization and time of day on circulating insulin were detected; immunization increased serum insulin levels with a shift in acrophase from early afternoon to midnight. The data indicate that several early changes in levels and 24-hr rhythms of circulating ACTH, PRL, and LH in Freund's adjuvant-injected rats were sensitive to treatment with pharmacological amounts of melatonin.</t>
  </si>
  <si>
    <t>ACTH; Freund's adjuvant arhritis; Growth hormone; Insulin; LH; Melatonin; Prolactin</t>
  </si>
  <si>
    <t>corticotropin; freund adjuvant; growth hormone; insulin; luteinizing hormone; melatonin; prolactin; animal experiment; article; circadian rhythm; controlled study; corticotropin blood level; corticotropin release; growth hormone blood level; growth hormone release; hormonal regulation; immunization; insulin blood level; insulin release; luteinizing hormone blood level; luteinizing hormone release; male; nonhuman; prolactin blood level; prolactin release; rat; Adrenocorticotropic Hormone; Analysis of Variance; Animals; Arthritis, Experimental; Circadian Rhythm; Growth Hormone; Insulin; Luteinizing Hormone; Male; Melatonin; Pituitary Hormones; Prolactin; Rats; Rats, Wistar</t>
  </si>
  <si>
    <t>Adrenocorticotropic Hormone, 9002-60-2; Growth Hormone, 9002-72-6; Insulin, 11061-68-0; Luteinizing Hormone, 9002-67-9; Melatonin, 73-31-4; Pituitary Hormones; Prolactin, 9002-62-4</t>
  </si>
  <si>
    <t>Cardinali, D.P.; Departamento de Fisiologia, Facultad de Medicina, UBA, Paraguay 2155, 1121 Buenos Aires, Argentina; email: cardinal@mail.retina.ar</t>
  </si>
  <si>
    <t>2-s2.0-0032786602</t>
  </si>
  <si>
    <t>Adamsson M., Laike T., Morita T.</t>
  </si>
  <si>
    <t>57194735200;6506855851;56815211600;</t>
  </si>
  <si>
    <t>Annual variation in daily light exposure and circadian change of melatonin and cortisol concentrations at a northern latitude with large seasonal differences in photoperiod length</t>
  </si>
  <si>
    <t>Journal of Physiological Anthropology</t>
  </si>
  <si>
    <t>10.1186/s40101-016-0103-9</t>
  </si>
  <si>
    <t>https://www.scopus.com/inward/record.uri?eid=2-s2.0-85014606166&amp;doi=10.1186%2fs40101-016-0103-9&amp;partnerID=40&amp;md5=dbe8989a4881958d72c64c79ba3cd771</t>
  </si>
  <si>
    <t>School of Engineering, Jönköping University, P.O. Box 1026, Jönköping, SE-551 11, Sweden; Department of Architecture and Built Environment, Lund University, P.O. Box 118, Lund, SE-221 00, Sweden; Department of Environmental Science, Fukuoka Women's University, 1-1-1 Kasumigaoka, Higashi-ku, Fukuoka, Japan</t>
  </si>
  <si>
    <t>Adamsson, M., School of Engineering, Jönköping University, P.O. Box 1026, Jönköping, SE-551 11, Sweden; Laike, T., Department of Architecture and Built Environment, Lund University, P.O. Box 118, Lund, SE-221 00, Sweden; Morita, T., Department of Environmental Science, Fukuoka Women's University, 1-1-1 Kasumigaoka, Higashi-ku, Fukuoka, Japan</t>
  </si>
  <si>
    <t>Background: Seasonal variations in physiology and behavior have frequently been reported. Light is the major zeitgeber for synchronizing internal circadian rhythms with the external solar day. Non-image forming effects of light radiation, for example, phase resetting of the circadian rhythms, melatonin suppression, and acute alerting effects, depend on several characteristics of the light exposure including intensity, timing and duration, spectral composition and previous light exposure, or light history. The aim of the present study was to report on the natural pattern of diurnal and seasonal light exposure and to examine seasonal variations in the circadian change of melatonin and cortisol concentrations for a group of Swedish office workers. Methods: Fifteen subjects participated in a field study that was carried out in the south of Sweden. Ambulatory equipment was used for monthly measurements of the daily exposure to light radiation across the year. The measurements included illuminance and irradiance. The subjects collected saliva samples every 4 h during 1 day of the monthly measuring period. Results: The results showed that there were large seasonal differences in daily amount of light exposure across the year. Seasonal differences were observed during the time periods 04:00-08:00, 08:00-12:00, 12:00-16:00, 16:00-20:00, and 20:00-24:00. Moreover, there were seasonal differences regarding the exposure pattern. The subjects were to a larger extent exposed to light in the afternoon/evening in the summer. During the winter, spring, and autumn, the subjects received much of the daily light exposure in the morning and early afternoon. Regarding melatonin, a seasonal variation was observed with a larger peak level during the winter and higher levels in the morning at 07:00. Conclusions: This study adds to the results from other naturalistic studies by reporting on the diurnal and seasonal light exposure patterns for a group living at a northern latitude of 56° N, with large annual variations in photoperiod length. It seems to be seasonal variation in the lighting conditions, both concerning intensities as well as regarding the pattern of the light exposure to which people living at high latitudes are exposed which may result in seasonal variation in the circadian profile of melatonin. © 2016 The Author(s).</t>
  </si>
  <si>
    <t>Circannual; Cortisol; Light exposure; Melatonin; Northern latitude; Spectral composition</t>
  </si>
  <si>
    <t>hydrocortisone; melatonin; adult; circadian rhythm; female; human; male; metabolism; middle aged; photoperiodicity; physiology; season; sunlight; Sweden; time factor; Adult; Circadian Rhythm; Female; Humans; Hydrocortisone; Male; Melatonin; Middle Aged; Photoperiod; Seasons; Sunlight; Sweden; Time Factors</t>
  </si>
  <si>
    <t>hydrocortisone, 50-23-7; melatonin, 73-31-4; Hydrocortisone; Melatonin</t>
  </si>
  <si>
    <t>Great Britain Sasakawa Foundation</t>
  </si>
  <si>
    <t>The authors thank Bertil and Britt Svensson’s Foundation and the Scandinavia-Japan Sasakawa Foundation for supporting this research.</t>
  </si>
  <si>
    <t>Adamsson, M.; School of Engineering, Jönköping University, P.O. Box 1026, Sweden; email: mathias.adamsson@ju.se</t>
  </si>
  <si>
    <t>BioMed Central Ltd.</t>
  </si>
  <si>
    <t>J. Physiol. Anthropol.</t>
  </si>
  <si>
    <t>2-s2.0-85014606166</t>
  </si>
  <si>
    <t>Belancio V.P., Blask D.E., Deininger P., Hill S.M., Michal Jazwinski S.</t>
  </si>
  <si>
    <t>12799250700;7006151595;7005415577;7402766036;8114699000;</t>
  </si>
  <si>
    <t>The aging clock and circadian control of metabolism and genome stability</t>
  </si>
  <si>
    <t>Frontiers in Genetics</t>
  </si>
  <si>
    <t>DEC</t>
  </si>
  <si>
    <t>10.3389/fgene.2014.00455</t>
  </si>
  <si>
    <t>https://www.scopus.com/inward/record.uri?eid=2-s2.0-84917732251&amp;doi=10.3389%2ffgene.2014.00455&amp;partnerID=40&amp;md5=fe810a7f5de2da683875f46178d08849</t>
  </si>
  <si>
    <t>Department of Structural and Cellular Biology, Tulane University, New Orleans, LA, United States; Department of Epidemiology, Tulane University, New Orleans, LA, United States; Department of Medicine, Tulane University, New Orleans, LA, United States; Tulane Cancer Center, Tulane Center for Aging, Tulane Center for Circadian Biology, United States</t>
  </si>
  <si>
    <t>Belancio, V.P., Department of Structural and Cellular Biology, Tulane University, New Orleans, LA, United States, Tulane Cancer Center, Tulane Center for Aging, Tulane Center for Circadian Biology, United States; Blask, D.E., Department of Structural and Cellular Biology, Tulane University, New Orleans, LA, United States, Tulane Cancer Center, Tulane Center for Aging, Tulane Center for Circadian Biology, United States; Deininger, P., Department of Epidemiology, Tulane University, New Orleans, LA, United States, Tulane Cancer Center, Tulane Center for Aging, Tulane Center for Circadian Biology, United States; Hill, S.M., Department of Structural and Cellular Biology, Tulane University, New Orleans, LA, United States, Tulane Cancer Center, Tulane Center for Aging, Tulane Center for Circadian Biology, United States; Michal Jazwinski, S., Department of Medicine, Tulane University, New Orleans, LA, United States, Tulane Cancer Center, Tulane Center for Aging, Tulane Center for Circadian Biology, United States</t>
  </si>
  <si>
    <t>It is widely accepted that aging is characterized by a gradual decline in the efficiency and accuracy of biological processes, leading to deterioration of physiological functions and development of age-associated diseases. Age-dependent accumulation of genomic instability and development of metabolic syndrome are well-recognized components of the aging phenotype, both of which have been extensively studied. Existing findings strongly support the view that the integrity of the cellular genome and metabolic function can be influenced by light at night (LAN) and associated suppression of circadian melatonin production. While LAN is reported to accelerate aging by promoting age-associated carcinogenesis in several animal models, the specific molecular mechanism(s) of its action are not fully understood. Here, we review literature supporting a connection between LAN-induced central circadian disruption of peripheral circadian rhythms and clock function, LINE-1 retrotransposon-associated genomic instability, metabolic deregulation, and aging. We propose that aging is a progressive decline in the stability, continuity and synchronization of multi-frequency oscillations in biological processes to a temporally disorganized state. By extension, healthy aging is the ability to maintain the most consistent, stable and entrainable rhythmicity and coordination of these oscillations, at the molecular, cellular, and systemic levels. © 2014 Belancio, Blask, Deininger, Hill and Jazwinski.</t>
  </si>
  <si>
    <t>Aging; Light exposure at night; LINE-1; Metabolism; Retroelements</t>
  </si>
  <si>
    <t>G protein coupled receptor; melatonin; melatonin 1 receptor; nicotinamide adenine dinucleotide; genomic DNA; aging; apoptosis; Article; cancer growth; cancer risk; carcinogenesis; cell synchronization; chromosomal instability; circadian rhythm; DNA repair; environmental factor; gene expression; gene rearrangement; gene translocation; genomic instability; human; lifestyle; light exposure; metabolic syndrome X; metabolism; mitochondrion; mosaicism; nonhuman; periodicity; retroposon; senescence; signal transduction; biological functions; DNA damage; metabolic regulation; phenotype; Short Survey; Animalia</t>
  </si>
  <si>
    <t>melatonin, 73-31-4; nicotinamide adenine dinucleotide, 53-84-9</t>
  </si>
  <si>
    <t>National Institutes of Health, NIH: R01 GM45668
National Institutes of Health, NIH: R37 AG006168</t>
  </si>
  <si>
    <t>Belancio, V.P.; Department of Structural and Cellular Biology, Tulane School of Medicine, SL-49, United States</t>
  </si>
  <si>
    <t>Frontiers Media S.A.</t>
  </si>
  <si>
    <t>Front. Genet.</t>
  </si>
  <si>
    <t>2-s2.0-84917732251</t>
  </si>
  <si>
    <t>Figueiro M.G., Bullough J.D., Bierman A., Rea M.S.</t>
  </si>
  <si>
    <t>6603467729;7004105788;7005696305;57203044495;</t>
  </si>
  <si>
    <t>Demonstration of additivity failure in human circadian phototransduction</t>
  </si>
  <si>
    <t>https://www.scopus.com/inward/record.uri?eid=2-s2.0-29544437004&amp;partnerID=40&amp;md5=7bb5451f22f471b83dfdd21927d55ab2</t>
  </si>
  <si>
    <t>Figueiro, M.G., Lighting Research Center, Rensselaer Polytechnic Institute, 21 Union Street, Troy, NY 12180, United States; Bullough, J.D., Lighting Research Center, Rensselaer Polytechnic Institute, 21 Union Street, Troy, NY 12180, United States; Bierman, A., Lighting Research Center, Rensselaer Polytechnic Institute, 21 Union Street, Troy, NY 12180, United States; Rea, M.S., Lighting Research Center, Rensselaer Polytechnic Institute, 21 Union Street, Troy, NY 12180, United States</t>
  </si>
  <si>
    <t>Objectives: Published data, both on nocturnal melatonin suppression in humans and on widely accepted retinal structure and function, suggest that spectral opponency plays a role in human circadian phototransduction. We directly test subadditivity, implied by spectral opponency, in human circadian phototransduction in response to nearly monochromatic and to polychromatic light. Methods: Adult male human subjects were exposed for 60 minutes to two intensities each of two lighting conditions, during nighttime experimental sessions. One condition consisted of light from mercury vapor lamps (450 and 1050 lx), and one condition consisted of light from these lamps filtered such that only the spectral line from this lamp at 436 nm was presented to subjects (7.5 and 15 lx). Results: Melatonin suppression from the filtered illumination at 436 nm alone was greater than mercury lamp illumination (containing energy at 436 nm in addition to other wavelengths), even when the sources exposed subjects' retinae to equal amounts of irradiance at 436 nm. Conclusion: This direct test of subadditivity, together with evidence from neuroanatomy, supports the inference that spectral opponency is a fundamental characteristic of human circadian phototransduction. Copyright © 2005 Neuroendocrinology Letters.</t>
  </si>
  <si>
    <t>Circadian rhythm; Lighting; Melanopsin; Melatonin; Pineal gland; Retinal ganglion cells</t>
  </si>
  <si>
    <t>melatonin; adult; article; blood sampling; case report; circadian rhythm; hormone action; hormone blood level; hormone inhibition; human; human experiment; light dark cycle; light exposure; light irradiance; male; neuroanatomy; normal human; phototransduction; retina; spectral sensitivity; United States; Adult; Circadian Rhythm; Humans; Light; Lighting; Male; Melatonin; Middle Aged; Photic Stimulation; Pupil; Retina; Signal Transduction</t>
  </si>
  <si>
    <t>2-s2.0-29544437004</t>
  </si>
  <si>
    <t>Yocca F.D., De Paul Lynch V., Friedman E.</t>
  </si>
  <si>
    <t>7004326909;6505918193;7403013608;</t>
  </si>
  <si>
    <t>Effect of chronic lithium treatment on rat pineal rhythms: N-acetyltransferase, N-acetylserotonin and melatonin</t>
  </si>
  <si>
    <t>https://www.scopus.com/inward/record.uri?eid=2-s2.0-0020598968&amp;partnerID=40&amp;md5=c32ea84a6487137bd4a776f1321ee578</t>
  </si>
  <si>
    <t>Dep. Psychiatry, New York Univ. Sch. Med., New York, NY 10016, United States</t>
  </si>
  <si>
    <t>Yocca, F.D., Dep. Psychiatry, New York Univ. Sch. Med., New York, NY 10016, United States; De Paul Lynch, V., Dep. Psychiatry, New York Univ. Sch. Med., New York, NY 10016, United States; Friedman, E., Dep. Psychiatry, New York Univ. Sch. Med., New York, NY 10016, United States</t>
  </si>
  <si>
    <t>Chronic lithium treatment in rats suppressed the peak activity of pineal N-acetyltransferase as well as the maximal concentrations of pineal N-acetylserotonin and melatonin which occur during the dark phase of the light/dark cycle. These changes were not related to changes in the precursor indoles tryptophan, 5-hydroxytryptophan and serotonin, which were unaltered by lithium treatment. The change in N-acetyltransferase activity appears in part to be due to a decreased V(max) of the enzyme, as assessed using tryptamine as the substrated. Lithium also suppressed pineal activity during the light phase of the diurnal lighting cycle as indicated by a markedly reduced cyclic AMP response to L-isoproterenol. In addition, lithium treatment elicited a 1- to 3-hr delay in peak pineal N-acetyltransferase activity. These effects may result from a lithium-induced desensitization of pineal beta adrenergic receptors, from a direct effect of the ion on the suprachiasmatic nucleus and/or from an action on a site distal to this hypothalamus nucleus.</t>
  </si>
  <si>
    <t>acyltransferase; adrenergic receptor; beta adrenergic receptor; cyclic amp; isoprenaline; lithium; melatonin; n acetylserotonin; animal experiment; central nervous system; circadian rhythm; drug efficacy; endocrine system; nonhuman; oral drug administration; pineal body; rat; 5-Hydroxytryptophan; Acetyltransferases; Animal; Body Weight; Circadian Rhythm; Cyclic AMP; Hydroxyindoleacetic Acid; Isoproterenol; Lithium; Male; Melatonin; Pineal Gland; Rats; Rats, Inbred Strains; Serotonin; Support, Non-U.S. Gov't; Support, U.S. Gov't, P.H.S.; Tryptophan</t>
  </si>
  <si>
    <t>acyltransferase, 9012-30-0, 9054-54-0; cyclic AMP, 60-92-4; isoprenaline, 299-95-6, 51-30-9, 6700-39-6, 7683-59-2; lithium, 7439-93-2; melatonin, 73-31-4; n acetylserotonin, 17994-17-1; 5-Hydroxytryptophan, 56-69-9; Acetyltransferases, EC 2.3.1.; Cyclic AMP, 60-92-4; Hydroxyindoleacetic Acid, 54-16-0; Isoproterenol, 7683-59-2; Lithium, 7439-93-2; Melatonin, 73-31-4; N-acetylserotonin, 1210-83-9; Serotonin, 50-67-9; Tryptophan, 73-22-3</t>
  </si>
  <si>
    <t>2-s2.0-0020598968</t>
  </si>
  <si>
    <t>Zawilska J.B., Derbiszewska T., Nowak J.Z.</t>
  </si>
  <si>
    <t>7004273575;6507869773;7202097194;</t>
  </si>
  <si>
    <t>Clozapine and other neuroleptic drugs antagonize the light-evoked suppression of melatonin biosynthesis in chick retina: involvement of the D4-like dopamine receptor</t>
  </si>
  <si>
    <t>10.1007/BF01277947</t>
  </si>
  <si>
    <t>https://www.scopus.com/inward/record.uri?eid=2-s2.0-0028168850&amp;doi=10.1007%2fBF01277947&amp;partnerID=40&amp;md5=00ba8e93e66eaeef68cc00a83f2b1bdc</t>
  </si>
  <si>
    <t>Department of Biogenic Amines, Polish Academy of Sciences, Lodz, Poland</t>
  </si>
  <si>
    <t>Zawilska, J.B., Department of Biogenic Amines, Polish Academy of Sciences, Lodz, Poland; Derbiszewska, T., Department of Biogenic Amines, Polish Academy of Sciences, Lodz, Poland; Nowak, J.Z., Department of Biogenic Amines, Polish Academy of Sciences, Lodz, Poland</t>
  </si>
  <si>
    <t>The subtype of dopamine receptor mediating the suppressive effect of light on melatonin biosynthesis in chick retina was characterized pharmacologically. Acute exposure of animals to light during the dark phase of the light-dark cycle dramatically decreased melatonin levels and activity of serotonin N-acetyltransferase (NAT; a key regulatory enzyme in melatonin biosynthetic pathway). Various antagonists of dopamine receptors were tested for their ability to block this action of light on the retinal melatonin formation. Intraocular (i. oc.) pretreatment of chicks with neuroleptic drugs - blockers of the D2-family of dopamine receptors, i.e., clotiapine, clozapine (an atypical neuroleptic with high affinity for a D4-subtype dopamine receptor), haloperidol, spiroperidol, sulpiride, and YM-09151-2, significantly antagonized the light-evoked suppression of the nighttime NAT activity of the chick retina in a dosedependent manner. In contrast, remoxipride (a D2-selective dopamine antagonist), raclopride and (+)-UH-232 (D2/D3-dopamine receptor antagonists), as well as SCH 23390, a blocker of the D1-family of dopamine receptors, were ineffective. Clozapine, haloperidol, spiroperidol and sulpiride also potently antagonized the suppressive action of light on melatonin content of the chick retina. It is suggested that the dopamine receptor mediating the inhibitory effect of light stimulation on the nighttime melatonin biosynthesis in the retina of chick represents a D4-like subtype. © 1994 Springer-Verlag.</t>
  </si>
  <si>
    <t>dopamine receptors; melatonin; neuroleptics; Retina; serotonin N-acetyltransferase</t>
  </si>
  <si>
    <t>2 dipropylamino 5 methoxy 1 methyltetralin; 8 chloro 2,3,4,5 tetrahydro 3 methyl 5 phenyl 1h 3 benzazepin 7 ol hydrogen maleate; clotiapine; clozapine; dopamine 2 receptor blocking agent; dopamine receptor; emonapride; haloperidol; melatonin; neuroleptic agent; raclopride; receptor subtype; remoxipride; serotonin n acetyltransferase; spiperone; sulpiride; animal experiment; animal tissue; article; chicken; controlled study; dose response; drug effect; enzyme activity; light; light dark cycle; male; nonhuman; priority journal; retina; Acetylserotonin N-Methyltransferase; Animal; Antipsychotic Agents; Arylamine N-Acetyltransferase; Chickens; Clozapine; Light; Male; Melatonin; Receptors, Dopamine; Receptors, Dopamine D1; Receptors, Dopamine D2; Retina; Sch-23390; Support, Non-U.S. Gov't</t>
  </si>
  <si>
    <t>2 dipropylamino 5 methoxy 1 methyltetralin, 95999-11-4; 8 chloro 2,3,4,5 tetrahydro 3 methyl 5 phenyl 1h 3 benzazepin 7 ol hydrogen maleate, 87134-87-0; clotiapine, 2058-52-8; clozapine, 5786-21-0; emonapride, 75272-39-8; haloperidol, 52-86-8; melatonin, 73-31-4; raclopride, 84225-95-6; remoxipride, 78810-02-3, 80125-14-0, 82935-42-0; spiperone, 749-02-0; sulpiride, 15676-16-1; Acetylserotonin N-Methyltransferase, EC 2.1.1.4; Antipsychotic Agents; Arylamine N-Acetyltransferase, EC 2.3.1.5; Clozapine, 5786-21-0; dopamine D4 receptor, 137750-34-6; Melatonin, 73-31-4; Receptors, Dopamine D1; Receptors, Dopamine D2; Receptors, Dopamine; Sch-23390, 87075-17-0</t>
  </si>
  <si>
    <t>sch 23390, research biochemicals, United States; uh 232, upjohn, United States; ym 09151 2, yamanouchi pharmaceutical, Japan</t>
  </si>
  <si>
    <t>astra, Sweden; jansen, Belgium; research biochemicals, United States; sandoz, Switzerland; sigma, United States; upjohn, United States; yamanouchi pharmaceutical, Japan</t>
  </si>
  <si>
    <t>Zawilska, J.B.; Department of Biogenic Amines, Polish Academy of Sciences, Lodz, Poland</t>
  </si>
  <si>
    <t>2-s2.0-0028168850</t>
  </si>
  <si>
    <t>Brainard G.C., Coyle W., Ayers M., Kemp J., Warfield B., Maida J., Bowen C., Bernecker C., Lockley S.W., Hanifin J.P.</t>
  </si>
  <si>
    <t>7003540124;57197555769;43761015000;57196836330;43761695900;6602179979;36707205900;6701856370;56751118900;7102742786;</t>
  </si>
  <si>
    <t>Solid-state lighting for the International Space Station: Tests of visual performance and melatonin regulation</t>
  </si>
  <si>
    <t>Acta Astronautica</t>
  </si>
  <si>
    <t>10.1016/j.actaastro.2012.04.019</t>
  </si>
  <si>
    <t>https://www.scopus.com/inward/record.uri?eid=2-s2.0-84885573183&amp;doi=10.1016%2fj.actaastro.2012.04.019&amp;partnerID=40&amp;md5=68d096b737c0de7d795fccd02f837d7f</t>
  </si>
  <si>
    <t>Department of Neurology, Thomas Jefferson University, 1025 Walnut Street, Philadelphia, PA 19107, United States; Habitability and Human Factors Branch, Johnson Space Center SF3, 2101 NASA Road 1, Houston, TX 77058, United States; School of Constructed Environments, Parsons New School for Design, 25 E 13th Street, New York, NY 10003, United States; Division of Sleep Medicine, Brigham and Women's Hospital, Harvard Medical School, 221 Longwood Avenue, Boston, MA 02115, United States</t>
  </si>
  <si>
    <t>Brainard, G.C., Department of Neurology, Thomas Jefferson University, 1025 Walnut Street, Philadelphia, PA 19107, United States; Coyle, W., Department of Neurology, Thomas Jefferson University, 1025 Walnut Street, Philadelphia, PA 19107, United States; Ayers, M., Department of Neurology, Thomas Jefferson University, 1025 Walnut Street, Philadelphia, PA 19107, United States; Kemp, J., Department of Neurology, Thomas Jefferson University, 1025 Walnut Street, Philadelphia, PA 19107, United States; Warfield, B., Department of Neurology, Thomas Jefferson University, 1025 Walnut Street, Philadelphia, PA 19107, United States; Maida, J., Habitability and Human Factors Branch, Johnson Space Center SF3, 2101 NASA Road 1, Houston, TX 77058, United States; Bowen, C., Habitability and Human Factors Branch, Johnson Space Center SF3, 2101 NASA Road 1, Houston, TX 77058, United States; Bernecker, C., School of Constructed Environments, Parsons New School for Design, 25 E 13th Street, New York, NY 10003, United States; Lockley, S.W., Division of Sleep Medicine, Brigham and Women's Hospital, Harvard Medical School, 221 Longwood Avenue, Boston, MA 02115, United States; Hanifin, J.P., Department of Neurology, Thomas Jefferson University, 1025 Walnut Street, Philadelphia, PA 19107, United States</t>
  </si>
  <si>
    <t>The International Space Station (ISS) uses General Luminaire Assemblies (GLAs) that house fluorescent lamps for illuminating the astronauts' working and living environments. Solid- state light emitting diodes (LEDs) are attractive candidates for replacing the GLAs on the ISS. The advantages of LEDs over conventional fluorescent light sources include lower up-mass, power consumption and heat generation, as well as fewer toxic materials, greater resistance to damage and long lamp life. A prototype Solid-State Lighting Assembly (SSLA) was developed and successfully installed on the ISS. The broad aim of the ongoing work is to test light emitted by prototype SSLAs for supporting astronaut vision and assessing neuroendo- crine, circadian, neurobehavioral and sleep effects. Three completed ground-based studies are presented here including experiments on visual performance, color discrimination, and acute plasma melatonin suppression in cohortsofhealthy,humansubjectsunderdifferent SSLA light exposure conditions within a high-fidelity replica of the ISS Crew Quarters (CQ). All visual tests were done under indirect daylight at 201 lx, fluorescent room light at 531 lx and 4870 K SSLA light in the CQ at 1266 lx. Visual performance was assessed with numerical verification tests (NVT). NVT data show that there are no significant differences in score (F= 0.73, p=0.48) or time (F= 0.14, p=0.87) for subjects performing five contrast tests (10%-100%). Color discrimination was assessed with Farnsworth-Munsell 100 Hue tests (FM-100). The FM-100 data showed no significant differences (F= 0.01, p=0.99) in color discrimination for indirect daylight, fluorescent room light and 4870 K SSLA light in the CQ. Plasma melatonin suppression data show that there are significant differences (F=29.61, p &lt; 0.0001) across the percent change scores of plasma melatonin for five corneal irradiances, ranging from 0 to 405 mW/cm2 of 4870 K SSLA light in the CQ (0-1270 lx). Risk factors for the health and safety of astronauts include disturbed circadian rhythms and altered sleep-wake patterns. These studies will help determine if SSLA lighting can be used both to support astronaut vision and serve as an in-flight countermeasure for circadian desynchrony, sleep disruption and cognitive performance deficits on the ISS. © 2013 IAA Published by Elsevier Ltd. All rights reserved.</t>
  </si>
  <si>
    <t>Circadian; International; Melatonin; Neuroendocrine; Solid-state lighting; Space Station; Vision</t>
  </si>
  <si>
    <t>Color; Color vision; Fluorescence; Health risks; Heat resistance; Heating; Hormones; Light sources; Lighting; Manned space flight; Sleep research; Space stations; Testing; Toxic materials; Vision; Circadian; International; Melatonin; Neuroendocrine; Solid state lighting; Light emitting diodes</t>
  </si>
  <si>
    <t>Brainard, G.C.; Department of Neurology, Thomas Jefferson University, 1025 Walnut Street, Philadelphia, PA 19107, United States; email: george.brainard@jefferson.edu</t>
  </si>
  <si>
    <t>AASTC</t>
  </si>
  <si>
    <t>Acta Astronaut</t>
  </si>
  <si>
    <t>2-s2.0-84885573183</t>
  </si>
  <si>
    <t>Adachi A., Suzuki Y., Nogi T., Ebihara S.</t>
  </si>
  <si>
    <t>7201489074;57209563902;7004358323;56496474600;</t>
  </si>
  <si>
    <t>The relationship between ocular melatonin and dopamine rhythms in the pigeon: Effects of melatonin inhibition on dopamine release</t>
  </si>
  <si>
    <t>10.1016/S0006-8993(98)01077-4</t>
  </si>
  <si>
    <t>https://www.scopus.com/inward/record.uri?eid=2-s2.0-0033537321&amp;doi=10.1016%2fS0006-8993%2898%2901077-4&amp;partnerID=40&amp;md5=516d40a6b424c9c61aa0244339bfa8e1</t>
  </si>
  <si>
    <t>Department of Animal Physiology, Grad. Sch. Bioagricultural Sci., N., Nagoya, Japan</t>
  </si>
  <si>
    <t>Adachi, A., Department of Animal Physiology, Grad. Sch. Bioagricultural Sci., N., Nagoya, Japan; Suzuki, Y., Department of Animal Physiology, Grad. Sch. Bioagricultural Sci., N., Nagoya, Japan; Nogi, T., Department of Animal Physiology, Grad. Sch. Bioagricultural Sci., N., Nagoya, Japan; Ebihara, S., Department of Animal Physiology, Grad. Sch. Bioagricultural Sci., N., Nagoya, Japan</t>
  </si>
  <si>
    <t>Our previous study has shown that the phases of circadian rhythms of ocular melatonin and dopamine are always opposite and intraocular melatonin injection suppresses dopamine release. Therefore, it is possible that dopamine rhythms result from inhibitory action of melatonin. We have examined this possibility in the following experiments. In the first experiment effects of continuous light on melatonin and dopamine release were examined. The data indicated that continuous light exposure resulted in loss of circadian rhythmicity of melatonin and dopamine by suppressing melatonin and enhancing dopamine levels throughout the day. To further examine the effects of light in the second experiment, 2 h light pulse was applied during the night, then temporal changes of melatonin and dopamine release were studied. The light pulse rapidly suppressed melatonin release, whereas it rapidly increased dopamine release. These changes occurred within 30 min in both melatonin and dopamine. However, the recovery after the cessation of the light stimulus was slower in melatonin than dopamine. In the third experiment it was tested if dopamine release was increased by lowering melatonin release with an intraocular injection of the D2 agonist, quinpirol. Although quinpirol strongly inhibited melatonin release independently of the time of injection, dopamine did not always increase by the inhibition of melatonin. These results indicate that ocular dopamine rhythms are not simply produced by melatonin inhibitory action.</t>
  </si>
  <si>
    <t>dopamine; dopamine 2 receptor stimulating agent; melatonin; quinpirole; animal experiment; article; circadian rhythm; controlled study; dopamine release; inhibition kinetics; light dark cycle; light exposure; microdialysis; nonhuman; oscillation; photostimulation; pigeon; priority journal; radioimmunoassay; retina; Animals; Circadian Rhythm; Columbidae; Dopamine; Eye; Melatonin; Ocular Physiology; Quinpirole; Vitreous Body</t>
  </si>
  <si>
    <t>Dopamine, 51-61-6; Melatonin, 73-31-4; Quinpirole, 85760-74-3</t>
  </si>
  <si>
    <t>We express our thanks to Drs. Oshima (Shionogi Co. Ltd.) and Hasegawa (Univ. of Houston) for technical and analytical suggestions, and to Drs Nakahara (Hamamatsu Univ.) for providing us with a fraction collector and Maeda (Nagoya Univ.) for the generous gift of ARGG. RIA of melatonin was conducted at Radioisotope Research Center of Nagoya University. This study was supported in part by JSPS Research Fellowships for Young Scientists to A.A.</t>
  </si>
  <si>
    <t>Ebihara, S.; Department of Animal Physiology, Grad. Sch. of Bioagricultural Sci., Nagoya University, Chikusa, Nagoya 464-0814, Japan; email: ebihara@nuagrl.agr.nagoya-u.ac.jp</t>
  </si>
  <si>
    <t>2-s2.0-0033537321</t>
  </si>
  <si>
    <t>Patel S., Chapman K.L., Marston D., Hutson P.H., Ragan C.I.</t>
  </si>
  <si>
    <t>7403903477;7201682255;8148038000;7004891606;7005456080;</t>
  </si>
  <si>
    <t>Pharmacological and functional characterisation of dopamine D4 receptors in the rat retina</t>
  </si>
  <si>
    <t>Neuropharmacology</t>
  </si>
  <si>
    <t>10.1016/S0028-3908(03)00112-6</t>
  </si>
  <si>
    <t>https://www.scopus.com/inward/record.uri?eid=2-s2.0-0038030658&amp;doi=10.1016%2fS0028-3908%2803%2900112-6&amp;partnerID=40&amp;md5=c947b6542e0466a469c13fb12d354617</t>
  </si>
  <si>
    <t>Merck Sharp and Dohme, Neuroscience Research Centre, Terlings Park, Eastwick Rd, Harlow, Essex, United Kingdom; Lilly Research Laboratories, Earl Wood Manor, Windlesham, Surrey, United Kingdom</t>
  </si>
  <si>
    <t>Patel, S., Merck Sharp and Dohme, Neuroscience Research Centre, Terlings Park, Eastwick Rd, Harlow, Essex, United Kingdom; Chapman, K.L., Merck Sharp and Dohme, Neuroscience Research Centre, Terlings Park, Eastwick Rd, Harlow, Essex, United Kingdom; Marston, D., Merck Sharp and Dohme, Neuroscience Research Centre, Terlings Park, Eastwick Rd, Harlow, Essex, United Kingdom; Hutson, P.H., Merck Sharp and Dohme, Neuroscience Research Centre, Terlings Park, Eastwick Rd, Harlow, Essex, United Kingdom; Ragan, C.I., Lilly Research Laboratories, Earl Wood Manor, Windlesham, Surrey, United Kingdom</t>
  </si>
  <si>
    <t>In the retina, activation of dopamine receptors, particularly the D2-like family (D2, D3, D4 receptor subtypes), with quinpirole suppresses the light sensitive cAMP pool and inhibits melatonin synthesis in photoreceptor cells. We have characterised rat retinal D4 receptors using the D4 selective radioligand [125I] L-750667 which bound specifically and saturably to rat retinal membranes with high affinity (Kd 0.06±0.02 nM) and exhibited a D4 receptor pharmacology. Comparison of the binding kinetics of [125I] L-750667 and [3H] spiperone revealed Bmax values of 134±27 fmol/mg and 219±47 fmol/mg respectively, indicating that the dopamine D4 receptor is a major component of D2-like dopamine receptors in the rat retina. Modulation of retinal cAMP levels by quinpirole was used to evaluate the functional relevance of rat retinal dopamine D4 receptors. Quinpirole (0.03-3 μM) produced a dose-related decrease of the light sensitive cAMP pool which was reversed by haloperidol, clozapine and the D4 selective antagonist, L-745870 with a rank order of potency suggesting that the quinpirole effect is due to activation of the dopamine D4 receptors. The D2 selective ligand L-741626 had no effect on the quinpirole response confirming that the D4 receptor is the major receptor subtype mediating dopamine induced suppression of adenylate cyclase in the retina. © 2003 Elsevier Science Ltd. All rights reserved.</t>
  </si>
  <si>
    <t>cAMP; Dopamine D4 receptors; L-750667; Retina</t>
  </si>
  <si>
    <t>3 [[4 (4 chlorophenyl) 1 piperazinyl]methyl] 1h pyrrolo[2,3 b]pyridine; 3 [[4 (4 iodophenyl) 1 piperazinyl]methyl] 1h pyrrolo[2,3 b]pyridine; 8 chloro 2,3,4,5 tetrahydro 3 methyl 5 phenyl 1h 3 benzazepin 7 ol hydrogen maleate; clozapine; cyclic AMP; dopamine 2 receptor; dopamine 4 receptor; dopamine receptor affecting agent; haloperidol; iodine 125; l 741626; quinpirole; radioligand; spiperone; tritium; unclassified drug; animal tissue; article; binding affinity; binding kinetics; concentration response; controlled study; drug potency; drug receptor binding; drug response; drug selectivity; enzyme repression; male; membrane binding; nonhuman; priority journal; protein analysis; protein function; rat; retina</t>
  </si>
  <si>
    <t>3 [[4 (4 chlorophenyl) 1 piperazinyl]methyl] 1h pyrrolo[2,3 b]pyridine, 158985-00-3; 8 chloro 2,3,4,5 tetrahydro 3 methyl 5 phenyl 1h 3 benzazepin 7 ol hydrogen maleate, 87134-87-0; clozapine, 5786-21-0; cyclic AMP, 60-92-4; dopamine 4 receptor, 137750-34-6; haloperidol, 52-86-8, 1511-16-6; iodine 125, 14158-31-7, 22822-81-7; quinpirole, 73625-62-4, 80373-22-4, 85760-75-4, 85798-08-9; spiperone, 749-02-0; tritium, 10028-17-8</t>
  </si>
  <si>
    <t>l 741626, Merck, United Kingdom; l 745870, Merck, United Kingdom; l 750667, Amersham Pharmacia Biotech, United Kingdom; sch 23390, Sigma, United Kingdom</t>
  </si>
  <si>
    <t>Amersham Pharmacia Biotech, United Kingdom; Merck, United Kingdom; Sigma, United Kingdom</t>
  </si>
  <si>
    <t>Patel, S.; Merck Sharp and Dohme, Neuroscience Research Centre, Terlings Park, Eastwick Rd, Harlow, Essex, United Kingdom; email: smita_patel@merck.com</t>
  </si>
  <si>
    <t>NEPHB</t>
  </si>
  <si>
    <t>2-s2.0-0038030658</t>
  </si>
  <si>
    <t>Effect of NMDA receptor blockade on melatonin and activity rhythm responses to a light pulse in rats</t>
  </si>
  <si>
    <t>10.1016/S0361-9230(96)00189-X</t>
  </si>
  <si>
    <t>https://www.scopus.com/inward/record.uri?eid=2-s2.0-0030478733&amp;doi=10.1016%2fS0361-9230%2896%2900189-X&amp;partnerID=40&amp;md5=0cb21b598f944787a5e9ff974564d48b</t>
  </si>
  <si>
    <t>Department of Obstetrics and Gynaecology, University of Adelaide, Medical School, Frame Road, Adelaide, SA 5005, Australia</t>
  </si>
  <si>
    <t>Rowe, S.A., Department of Obstetrics and Gynaecology, University of Adelaide, Medical School, Frame Road, Adelaide, SA 5005, Australia; Kennaway, D.J., Department of Obstetrics and Gynaecology, University of Adelaide, Medical School, Frame Road, Adelaide, SA 5005, Australia</t>
  </si>
  <si>
    <t>The possible role of the excitatory amino acids as mediators of the acute suppression and subsequent delay by light of pineal melatonin production was studied in rats using the NMDA receptor antagonist MK-801. Saline or MK-801 in doses up to 3 mg/kg (IP), was administered 15 min before a 15-min light pulse (200 Ix), 4 h after dark onset, and the excretion of 6- sulphatoxymelatonin (aMT.6S) determined. Under these conditions saline injected/light exposed animals exhibited an acute, total but transient suppression of urinary aMT.6S excretion and a delay in the onset of aMT.6S the following night of 1.5 ± 0.2 h. MK-801 failed to block either the acute or phase delaying effect of light (onset delayed by 2.2 ± 0.4 h). Pretreatment with MK-801 (3 mg/kg) failed to block the effects of shorter, less intense light pulses 15 min before the pulse (e.g., 1 min/2 Ix; onset delayed by 2.0 ± 0.4 h following saline, 1.5 ± 0.1 h following MK-801) or 60 min before a short duration low intensity pulse. In other experiments MK- 801 (1 and 3 mg/kg) failed to affect aMT.6S excretion when injected in the dark at the time of lights out or 4 h after dark onset. NMDA (10 and 30 mg/kg) injection at the time of lights out or 4 h after darkness did not mimic the effects of a light pulse by decreasing aMT.6S excretion or causing a delay in the onset of excretion the following night. Finally MK-801 (3 mg/kg) injected 4 h after dark failed to block the phase delaying effects of a 15 min light pulse (200 Ix) on running activity in rats. These results do not support the hypothesis that excitatory amino acids in the retino- hypothalamic tract acting on the NMDA receptor subtype and terminating in the suprachiasmatic nucleus mediate the photic influences upon rat pineal melatonin and activity rhythms.</t>
  </si>
  <si>
    <t>6-Sulphatoxymelatonin; Excitatory amino acids; Melatonin; NMDA receptors</t>
  </si>
  <si>
    <t>dizocilpine; melatonin; n methyl dextro aspartic acid; n methyl dextro aspartic acid receptor; n methyl dextro aspartic acid receptor blocking agent; animal experiment; article; controlled study; hormone release; intraperitoneal drug administration; light dark cycle; light exposure; male; nonhuman; priority journal; rat; receptor blocking; suprachiasmatic nucleus; Animals; Circadian Rhythm; Dizocilpine Maleate; Male; Melatonin; N-Methylaspartate; Photic Stimulation; Rats; Rats, Wistar; Receptors, N-Methyl-D-Aspartate</t>
  </si>
  <si>
    <t>Dizocilpine Maleate, 77086-22-7; Melatonin, 73-31-4; N-Methylaspartate, 6384-92-5; Receptors, N-Methyl-D-Aspartate</t>
  </si>
  <si>
    <t>mk 801, research biochemicals, United States</t>
  </si>
  <si>
    <t>research biochemicals, United States</t>
  </si>
  <si>
    <t>National Health and Medical Research Council</t>
  </si>
  <si>
    <t>These studies were supported by a grant from the National Health and Medical Research Council of Australia.</t>
  </si>
  <si>
    <t>Kennaway, D.J.; Department of Obstetrics/Gynaecology, Medical School, University of Adelaide, Frome Road, Adelaide, SA 5005, Australia</t>
  </si>
  <si>
    <t>BRAIN RES. BULL.</t>
  </si>
  <si>
    <t>2-s2.0-0030478733</t>
  </si>
  <si>
    <t>Teshima K., Minoguchi M., Tounai S., Ashimori A., Eguchi J., Allen C.N., Shibata S.</t>
  </si>
  <si>
    <t>7005254281;57179041600;11339546300;6603207461;36805800500;14059612100;7402120611;</t>
  </si>
  <si>
    <t>Nonphotic entrainment of the circadian body temperature rhythm by the selective ORL1 receptor agonist W-212393 in rats</t>
  </si>
  <si>
    <t>British Journal of Pharmacology</t>
  </si>
  <si>
    <t>10.1038/sj.bjp.0706311</t>
  </si>
  <si>
    <t>https://www.scopus.com/inward/record.uri?eid=2-s2.0-28444485374&amp;doi=10.1038%2fsj.bjp.0706311&amp;partnerID=40&amp;md5=029f61e8b196bbcb7c9cf026c0ce2e0e</t>
  </si>
  <si>
    <t>Research Laboratory I (CNS), R and D Division, Mitsubishi Pharma Corporation, 3-7-25, Koyata, Iruma, Saitama 358-0026, Japan; Center for Research on Occupational and Environmental Toxicology, Oregon Health and Science University, 3181 Southwest Sam Jackson Park Road, Portland, OR 97239-3098, United States; Department of Pharmacology, School of Science and Engineering, Waseda University, 2-7-5, Higashifushimi, Nishitokyo, Tokyo 202-0021, Japan; Research Laboratory I (CNS), R and D Division, Mitsubishi Pharma Corporation, 1000, Kamoshida-cho, Aoba-ku, Yokohama 227-0033, Japan</t>
  </si>
  <si>
    <t>Teshima, K., Research Laboratory I (CNS), R and D Division, Mitsubishi Pharma Corporation, 3-7-25, Koyata, Iruma, Saitama 358-0026, Japan, Research Laboratory I (CNS), R and D Division, Mitsubishi Pharma Corporation, 1000, Kamoshida-cho, Aoba-ku, Yokohama 227-0033, Japan; Minoguchi, M., Research Laboratory I (CNS), R and D Division, Mitsubishi Pharma Corporation, 3-7-25, Koyata, Iruma, Saitama 358-0026, Japan; Tounai, S., Research Laboratory I (CNS), R and D Division, Mitsubishi Pharma Corporation, 3-7-25, Koyata, Iruma, Saitama 358-0026, Japan; Ashimori, A., Research Laboratory I (CNS), R and D Division, Mitsubishi Pharma Corporation, 3-7-25, Koyata, Iruma, Saitama 358-0026, Japan; Eguchi, J., Research Laboratory I (CNS), R and D Division, Mitsubishi Pharma Corporation, 3-7-25, Koyata, Iruma, Saitama 358-0026, Japan; Allen, C.N., Center for Research on Occupational and Environmental Toxicology, Oregon Health and Science University, 3181 Southwest Sam Jackson Park Road, Portland, OR 97239-3098, United States; Shibata, S., Department of Pharmacology, School of Science and Engineering, Waseda University, 2-7-5, Higashifushimi, Nishitokyo, Tokyo 202-0021, Japan</t>
  </si>
  <si>
    <t>We synthesized a small-molecule opioid receptor-like 1 (ORL1) receptor agonist, 2-{3-[1-((1R)-acenaphthen-1-yl)piperidin-4-yl]-2,3-dihydro-2-oxo- benzimidazol-1-yl}-N-methylacetamide (W-212393), and investigated its effect on the circadian body temperature rhythm of rats. W-212393 has high affinity for ORL1 receptors in the rat cerebral cortex and human ORL1 receptors expressed in HEK293 cells with K i values of 0.76 and 0.50 nM, respectively. W-212393 concentration-dependently stimulated GTPγ 35S binding and its efficacy was similar to nociceptin/orphanin FQ (N/OFQ), suggesting that W-212393 is a full agonist at ORL1 receptors. W-212393 dose-dependently occupied ORL1 receptors following intraventricular or intraperitoneal administration, suggesting that W-212393 is a brain-penetrating compound. W-212393 (100nM) and N/OFQ (100nM) significantly suppressed the activity of spontaneously firing rat suprachiasmatic nucleus neurons. These suppressive effects were blocked by an ORL1 receptor antagonist, J-113397 (1 μM). W-212393 (3 mg kg -1, i.p.) induced a significant phase advance at circadian time 6 (CT6) and CT9, but not at other CTs. The magnitude of the W-212393 (0.3-3 mg kg -1, i.p.)-induced phase advance was dose-dependent and greater than those produced by 8-hydroxy-2-(di-n-propylamino)tetralin (0.3-3 mg kg -1, i.p.) or melatonin (0.3-3 mg kg -1, i.p.). The W-212393 (3 mgkg -1, i.p.)-induced phase advance was antagonized by J-113397 (10 mg kg -1, i.p.). W-212393 (3 mg kg -1, i.p.) significantly accelerated the re-entrainment of the body temperature rhythm to a 6 h advanced light-dark cycle. These results indicate that activation of ORL1 receptors contributes to the circadian entrainment and W-212393 may represent an interesting agent for the study of circadian rhythms. © 2005 Nature Publishing Group All rights reserved.</t>
  </si>
  <si>
    <t>Circadian rhythm; Nociceptin; Nonphotic entrainment; ORL1; Orphanin FQ; SCN; W-212393</t>
  </si>
  <si>
    <t>1 (1 cyclooctylmethyl 3 hydroxymethyl 4 piperidyl) 3 ethyl 1,3 dihydro 2h benzimidazol 2 one; 2 [3 [1 (acenaphthen 1 yl) piperidin 4 yl] 2,3 dihydro 2 oxo benzimidazol 1 yl] n methylacetamide; 2 dipropylamino 8 hydroxytetralin; guanine nucleotide binding protein; nociceptin; opiate agonist; opiate antagonist; opiate receptor; unclassified drug; w 212393; action potential; animal cell; article; body temperature; brain cortex; cell strain HEK293; circadian rhythm; dose response; drug effect; drug mechanism; drug penetration; electrophysiology; human; human cell; light dark cycle; male; nerve cell; nonhuman; photostimulation; priority journal; rat; receptor affinity; receptor binding; suprachiasmatic nucleus; Acenaphthenes; Action Potentials; Animals; Benzimidazoles; Binding, Competitive; Body Temperature; Cell Line; Cerebral Cortex; Circadian Rhythm; Humans; Male; Piperidines; Rats; Rats, Wistar; Receptors, Opioid; Suprachiasmatic Nucleus</t>
  </si>
  <si>
    <t>1 (1 cyclooctylmethyl 3 hydroxymethyl 4 piperidyl) 3 ethyl 1,3 dihydro 2h benzimidazol 2 one, 256640-45-6; 2 dipropylamino 8 hydroxytetralin, 78950-78-4; nociceptin, 170713-75-4; 2-(3-(1-(acenaphthen-1-yl)piperidin-4-yl)-2,3-dihydro-2-oxobenzimidazol-1-yl)-N-methylacetamide; Acenaphthenes; Benzimidazoles; J 113397; Piperidines; Receptors, Opioid; nociceptin receptor</t>
  </si>
  <si>
    <t>j 113397; w 212393</t>
  </si>
  <si>
    <t>Teshima, K.; Research Laboratory I (CNS), R and D Division, Mitsubishi Pharma Corporation, 1000, Kamoshida-cho, Aoba-ku, Yokohama 227-0033, Japan; email: Teshima.Koji@mk.m-pharma.co.jp</t>
  </si>
  <si>
    <t>BJPCB</t>
  </si>
  <si>
    <t>Br. J. Pharmacol.</t>
  </si>
  <si>
    <t>2-s2.0-28444485374</t>
  </si>
  <si>
    <t>Maeda K.-I., Mori Y., Kano Y.</t>
  </si>
  <si>
    <t>35376761800;7404196918;7202131687;</t>
  </si>
  <si>
    <t>Involvement of melatonin in the seasonal changes of the gonadal function and prolactin secretion in female goats</t>
  </si>
  <si>
    <t>Reproduction Nutrition Developpement</t>
  </si>
  <si>
    <t>2 B</t>
  </si>
  <si>
    <t>10.1051/rnd:19880313</t>
  </si>
  <si>
    <t>https://www.scopus.com/inward/record.uri?eid=2-s2.0-0023896653&amp;doi=10.1051%2frnd%3a19880313&amp;partnerID=40&amp;md5=2eab49036b087d62afaa15d727e0e837</t>
  </si>
  <si>
    <t>Laboratory of Reproductive Physiology, School of Agriculture, Nagoya University, Nagoya, Japan</t>
  </si>
  <si>
    <t>Maeda, K.-I., Laboratory of Reproductive Physiology, School of Agriculture, Nagoya University, Nagoya, Japan; Mori, Y., Laboratory of Reproductive Physiology, School of Agriculture, Nagoya University, Nagoya, Japan; Kano, Y., Laboratory of Reproductive Physiology, School of Agriculture, Nagoya University, Nagoya, Japan</t>
  </si>
  <si>
    <t>Ovarian cyclicity in the goat continues under short days (8L : 16 D), while it ceases for 150-200 days under long days (16L : 8D). During the anovulatory period under long days, prolactin secretion is enhanced. Experiments were conducted to investigate the role of the pineal gland in the photoperiodic control of the gonadal function and prolactin secretion in the goat. Firstly, the effects of abolition of the diurnal change in melatonin secretion on the photoperiodic responses of the gonadal axis and prolactin secretion were examined. Female Saanen goats, reared under short days (8L : 16D, 22 ± 2 °C) for 5 months were bilaterally superior cervical ganglionectomized (SCGX) to denervate their pineal gland. One month after surgery, both SCGX and intact control goats were divided into two groups. Animals in group 1 were maintained under short days and those in group 2 were transferred to long days (16L : 8D). In group 1, both SCGX and intact goats ovulated periodically and basal plasma levels of prolactin were maintained throughout the day. In intact controls, exposure to long days blocked ovulation and increased prolactin secretion for the first 150-200 days of exposure. The animals became photorefractory after this time; ovulation recurred and prolactin secretion was suppressed. The continuous melatonin secretion appeared simultaneously with the photorefractoriness. Superior cervical ganglionectomy abolished or weakened the suppression of gonadal axis and eliminated the increase in prolactin secretion induced by the exposure to long days in intact animals. Secondly, the effect of melatonin replacement by timed melatonin infusion on prolactin secretion was examined in SCGX goats to establish that effect of SCGX could be ascribed to the abolition of the diurnal change in melatonin. Ovariectomized SCGX Shiba goats (n = 5) were infused with melatonin (20 μg/h, s.c.) daily for 8 h (the long-day-type infusion) and for 16 h (the short-day-type infusion) to mimic the nocturnal profiles of plasma melatonin under long days and short days, respectively. The long-day-type melatonin infusion for 9 days accelerated prolactin secretion, inducing a nocturnal rise in plasma prolactin; this was comparable to that observed in intact controls under long days. On the other hand, by the short-day-type infusion, the plasma prolactin concentrations were maintained at a low level throughout the day as were observed in intact goats under short days. The prevailing photoperiod appeared to have no distinct effect on these prolactin responses to exogenous melatonin, which were indistinguishable under long and short days. These results suggest that the information about light-dark cycles is converted by the pineal gland into the endocrine signal as a daily pattern of melatonin secretion, which eventually regulates reproductive endocrine events in the goat.</t>
  </si>
  <si>
    <t>melatonin; animal experiment; female; goat; gonad function; nonhuman; ovary cycle; prolactin release; seasonal variation</t>
  </si>
  <si>
    <t>RNDED</t>
  </si>
  <si>
    <t>REPROD. NUTR. DEV.</t>
  </si>
  <si>
    <t>2-s2.0-0023896653</t>
  </si>
  <si>
    <t>Kumar V., Lincoln G.A., Tortonese D.J.</t>
  </si>
  <si>
    <t>57202531757;7006590910;6701587774;</t>
  </si>
  <si>
    <t>Effects of Excitatory Amino Acid Receptor Agonists and Antagonists on the Secretion of Melatonin, Luteinizing Hormone and Prolactin in the Ram</t>
  </si>
  <si>
    <t>10.1111/j.1365-2826.1993.tb00535.x</t>
  </si>
  <si>
    <t>https://www.scopus.com/inward/record.uri?eid=2-s2.0-0027722126&amp;doi=10.1111%2fj.1365-2826.1993.tb00535.x&amp;partnerID=40&amp;md5=c3b32ced7df4736b019968255519c37e</t>
  </si>
  <si>
    <t>MRC Reproductive Biology Unit, Centre for Reproductive Biology, 37 Chalmers Street, Edinburgh, EH3 9EW, United Kingdom; Department of Zoology, Meerut University, Meerut, 250005, India</t>
  </si>
  <si>
    <t>Kumar, V., Department of Zoology, Meerut University, Meerut, 250005, India; Lincoln, G.A., MRC Reproductive Biology Unit, Centre for Reproductive Biology, 37 Chalmers Street, Edinburgh, EH3 9EW, United Kingdom; Tortonese, D.J., MRC Reproductive Biology Unit, Centre for Reproductive Biology, 37 Chalmers Street, Edinburgh, EH3 9EW, United Kingdom</t>
  </si>
  <si>
    <t>To assess the role of excitatory amino acids (EAA) as neurotransmitters in the transmission of light information from the retina to the pineal gland, we have determined whether the systemic injection of EAA agonists in Soay rams will mimic the suppressive effect of light on the secretion of melatonin, and whether pretreatment of rams with EAA antagonists will block this effect. In addition, the efficacy of the drugs in affecting neuroendocrine systems was investigated by measuring the changes in the secretion of luteinizing hormone (LH) and prolactin. Injections of the EAA receptor agonist, NMDA (N‐methyl‐D,L‐aspartate: 4.0 mg/kg iv), and the non‐NMDA type EAA receptor agonist, AMPA (DL‐α‐amino‐3‐hydroxy‐5‐methylisoxazole‐propionic acid : 0.2 mg/kg iv) given at night to rams exposed to long days (16 h light:8 h darkness), caused no change in the blood plasma concentrations of melatonin. The treatments induced an acute increase in the concentrations of LH, and NMDA, but not AMPA, caused a sustained increase in the concentrations of prolactin. Injections of the specific NMDA‐type receptor antagonist, CGP (CGP 37849: 1.0 mg/kg iv) and the non‐NMDA‐type receptor antagonist, DNQX (6,7 Dinitroquinoxaline‐2,3‐dione: 0.5 mg/kg iv), given prior to a 1‐h light period at night, in rams under long days, caused no change in the light‐induced decrease in blood plasma concentrations of melatonin. The drug treatments had no effect on the plasma concentrations of LH, but CGP, and not DNQX, stimulated an acute increase in the plasma concentrations of prolactin. These results provide support for the hypothesis that EAA mechanisms operate in the hypothalamus to regulate the release of peptides and catecholamines which control the secretion of LH and prolactin from the pituitary gland; different sub‐types of EAA receptors are involved in the control of the two pituitary hormones. The failure of the treatments to affect the secretion of melatonin may indicate that EAA receptor activation is not involved in the photic relay to the pineal gland, or may merely reflect the inability of the drugs to penetrate into the retina/SCN/pineal neural circuits to produce a response. Copyright © 1993, Wiley Blackwell. All rights reserved</t>
  </si>
  <si>
    <t>circadian rhythms; NMDA receptors; photoperiod; pineal gland; SCN</t>
  </si>
  <si>
    <t>2 amino 4 methyl 5 phosphono 3 pentenoic acid; 6,7 dinitro 2,3 quinoxalinedione; alpha amino 3 hydroxy 5 methyl 4 isoxazolepropionic acid; amino acid receptor blocking agent; amino acid receptor stimulating agent; catecholamine derivative; excitatory amino acid receptor; hypophysis hormone; melatonin; n methyl dextro aspartic acid; neurotransmitter; peptide; receptor subtype; animal experiment; article; controlled study; drug efficacy; hormone blood level; hormone release; hypophysis function; hypothalamus; intravenous drug administration; light; light dark cycle; luteinizing hormone blood level; luteinizing hormone release; male; neuroendocrine system; nonhuman; photostimulation; pineal body; priority journal; prolactin blood level; prolactin release; retina; 2-Amino-5-phosphonovalerate; alpha-Amino-3-hydroxy-5-methyl-4-isoxazolepropionic Acid; Animal; Excitatory Amino Acid Agonists; Excitatory Amino Acid Antagonists; Luteinizing Hormone; Male; Melatonin; N-Methylaspartate; Photoperiod; Prolactin; Quinoxalines; Radioimmunoassay; Sheep; Support, Non-U.S. Gov't</t>
  </si>
  <si>
    <t>2-amino-4-methyl-5-phosphono-3-pentenoic acid, 137424-81-8; 2-Amino-5-phosphonovalerate, 76726-92-6; alpha-Amino-3-hydroxy-5-methyl-4-isoxazolepropionic Acid, 77521-29-0; Excitatory Amino Acid Agonists; Excitatory Amino Acid Antagonists; FG 9041, 2379-57-9; Luteinizing Hormone, 9002-67-9; Melatonin, 73-31-4; N-Methylaspartate, 6384-92-5; Prolactin, 9002-62-4; Quinoxalines</t>
  </si>
  <si>
    <t>cgp 37849, ciba geigy, Switzerland</t>
  </si>
  <si>
    <t>ciba geigy, Switzerland; sigma, United Kingdom; tocris neuramin, United Kingdom</t>
  </si>
  <si>
    <t>Lincoln, G.A.; MRC Reproductive Biology Unit, Centre for Reproductive Biology, 37 Chalmers Street, Edinburgh, EH3 9EW, United Kingdom</t>
  </si>
  <si>
    <t>2-s2.0-0027722126</t>
  </si>
  <si>
    <t>Scott C.J., Jansen H.T., Kao C.‐C., Kuehl D.E., Jackson G.L.</t>
  </si>
  <si>
    <t>35562031000;7201991762;56325770600;7005626654;7402320926;</t>
  </si>
  <si>
    <t>Disruption of Reproductive Rhythms and Patterns of Melatonin and Prolactin Secretion Following Bilateral Lesions of the Suprachiasmatic Nuclei in the Ewe</t>
  </si>
  <si>
    <t>10.1111/j.1365-2826.1995.tb00779.x</t>
  </si>
  <si>
    <t>https://www.scopus.com/inward/record.uri?eid=2-s2.0-0029097680&amp;doi=10.1111%2fj.1365-2826.1995.tb00779.x&amp;partnerID=40&amp;md5=38079d66cec6e0bdbfaa2545265c37aa</t>
  </si>
  <si>
    <t>Department of Veterinary Biosciences, University of Illinois, Urbana, Illinois, 61801, United States</t>
  </si>
  <si>
    <t>Scott, C.J., Department of Veterinary Biosciences, University of Illinois, Urbana, Illinois, 61801, United States; Jansen, H.T., Department of Veterinary Biosciences, University of Illinois, Urbana, Illinois, 61801, United States; Kao, C.‐C., Department of Veterinary Biosciences, University of Illinois, Urbana, Illinois, 61801, United States; Kuehl, D.E., Department of Veterinary Biosciences, University of Illinois, Urbana, Illinois, 61801, United States; Jackson, G.L., Department of Veterinary Biosciences, University of Illinois, Urbana, Illinois, 61801, United States</t>
  </si>
  <si>
    <t>To determine whether the photoperiodic responses of reproductive and prolactin (PRL) rhythms in the ewe requires an intact suprachiasmatic nucleus (SCN) driving the pineal rhythm of melatonin secretion, four groups of ovary‐intact ewes over a 6‐year period were subjected to bilateral (n = 40) or sham lesions (n = 15) of the SCN. Animals were exposed to an alternating 90–120 day photoregimen of 9L:15D and 16L: 8D photoperiods. Blood samples taken twice weekly were assayed for prolactin and for progesterone to monitor oestrous cycles. On several occasions blood samples also were taken at hourly intervals for 24 h and analyzed for melatonin. Melatonin concentrations in sham lesioned ewes were basal during the lights‐on period and rose robustly during darkness. Those sheep bearing unilateral lesions of the SCN (n = 13) or where the lesion spared the SCN entirely (n = 8) had patterns of melatonin secretion similar to sham ewes. The remaining ewes, having complete (n = 9) or incomplete bilateral (n = 8) destruction of the SCN, with one exception, had disrupted patterns of melatonin secretion. The nature of this disruption varied from complete suppression to continuously elevated levels. In lesioned ewes where melatonin secretion was not affected the onset and cessation of ovarian cycles were similar to sham ewes; stimulation of oestrous cycles under 9L:15D and cessation of oestrous cycles under 16L:8D. In contrast, 13 of 17 ewes with disrupted melatonin secretion also exhibited disrupted patterns of ovarian activity. In these animals oestrous cycles were no longer entrained by photoperiod but still occurred in distinct clusters, that is, groups of cycles began and ended spontaneously. Sheep with normal melatonin patterns showed low levels of PRL secretion during short days and elevated PRL levels during long days. However, 8 of 13 ewes with disrupted melatonin showed patterns of PRL secretion that were no longer entrained by photoperiod. A minority of ewes with disrupted melatonin patterns still showed reproductive (n = 4) and PRL (n = 5) responses similar to those of sham‐lesioned ewes. These results show that bilateral destruction of the SCN in the ewe disrupts the circadian pattern of melatonin secretion and that this disruption usually, but not always, is associated with altered photoperiodic responses. These results strongly suggest that the SCN are important neural elements within the photoperiod time–keeping system in this species. A role for the SCN in the generation of endogenous transitions in reproductive activity (refractoriness) and prolactin secretion is not supported. Copyright © 1995, Wiley Blackwell. All rights reserved</t>
  </si>
  <si>
    <t>circadian rhythms; melatonin; photoperiod; prolactin; reproduction; sheep; suprachiasmatic nucleus</t>
  </si>
  <si>
    <t>melatonin; progesterone; prolactin; animal experiment; article; brain injury; controlled study; estrus cycle; female; hormone release; hormone response; nonhuman; photoperiodicity; pineal body; priority journal; progesterone blood level; prolactin blood level; prolactin release; reproduction; sheep; suprachiasmatic nucleus; Animal; Circadian Rhythm; Estrus; Female; Melatonin; Photoperiod; Progesterone; Prolactin; Reproduction; Sheep; Support, U.S. Gov't, P.H.S.; Suprachiasmatic Nucleus</t>
  </si>
  <si>
    <t>Melatonin, 73-31-4; Progesterone, 57-83-0; Prolactin, 9002-62-4</t>
  </si>
  <si>
    <t>Jackson, G.L.; Department of Veterinary Biosciences, University of Illinois, College of Veterinary Medicine, 2001 S. Lincoln Avenue, Urbana, Illinois, 61801, United States</t>
  </si>
  <si>
    <t>2-s2.0-0029097680</t>
  </si>
  <si>
    <t>Bolliet V., Falcón J., Ali M.A.</t>
  </si>
  <si>
    <t>57109238200;35596083100;35598706900;</t>
  </si>
  <si>
    <t>Regulation of Melatonin Secretion by Light in the Isolated Pineal Organ of the White Sucker (Catostomus commersoni)</t>
  </si>
  <si>
    <t>10.1111/j.1365-2826.1995.tb00790.x</t>
  </si>
  <si>
    <t>https://www.scopus.com/inward/record.uri?eid=2-s2.0-0029050846&amp;doi=10.1111%2fj.1365-2826.1995.tb00790.x&amp;partnerID=40&amp;md5=4828f9dcf8692d919e329333c3515dc2</t>
  </si>
  <si>
    <t>Dépt de Biologie, Université de Montréal, Succ. Centre ville, Montréal, Québec, H3C 3J7, Canada; Laboratoire de Neurobiologie et Neuroendocrinologie Cellulaires, URA CNRS 1869, Université de Poitiers, Poitiers, 86022, France</t>
  </si>
  <si>
    <t>Bolliet, V., Dépt de Biologie, Université de Montréal, Succ. Centre ville, Montréal, Québec, H3C 3J7, Canada, Laboratoire de Neurobiologie et Neuroendocrinologie Cellulaires, URA CNRS 1869, Université de Poitiers, Poitiers, 86022, France; Falcón, J., Laboratoire de Neurobiologie et Neuroendocrinologie Cellulaires, URA CNRS 1869, Université de Poitiers, Poitiers, 86022, France; Ali, M.A., Dépt de Biologie, Université de Montréal, Succ. Centre ville, Montréal, Québec, H3C 3J7, Canada</t>
  </si>
  <si>
    <t>The effects of different lighting conditions and physical parameters of light were investigated in the isolated pineal organ of the white sucker kept under static or superfusion culture. The secretion of pineal melatonin is directly controlled by the photoperiod and completely suppressed under constant illumination. When pineal organs are exposed to unexpected light at night, the secretion of melatonin is significantly reduced within 15 min and reaches basal value after 30–35 min of light treatment. The inhibition of melatonin secretion by unexpected light at night depends on the irradiance, duration, timing of the treatment and the lighting history of the pineal organ. Copyright © 1995, Wiley Blackwell. All rights reserved</t>
  </si>
  <si>
    <t>light; melatonin; pineal; teleost; white sucker</t>
  </si>
  <si>
    <t>animal tissue; article; controlled study; fish; hormone release; light; light dark cycle; melanogenesis; nonhuman; photoperiodicity; pineal body; priority journal; teleost; Animal; Circadian Rhythm; Cypriniformes; Dark Adaptation; In Vitro; Melatonin; Photoperiod; Pineal Gland; Secretory Rate; Support, Non-U.S. Gov't</t>
  </si>
  <si>
    <t>Ali, M.A.; Dept de Biologie, Université de Montreal, CP 6128, Succ. Centre ville, Montréal, Quebec, H3C 3J7, Canada</t>
  </si>
  <si>
    <t>2-s2.0-0029050846</t>
  </si>
  <si>
    <t>Hashimoto S., Nakamura K., Honma S., Honma K.-I.</t>
  </si>
  <si>
    <t>7404437829;55699812800;7102603701;7103080395;</t>
  </si>
  <si>
    <t>Free-running circadian rhythm of melatonin in a sighted man despite a 24-hour sleep pattern: A non-24-hour circadian syndrome</t>
  </si>
  <si>
    <t>Psychiatry and Clinical Neurosciences</t>
  </si>
  <si>
    <t>10.1111/j.1440-1819.1997.tb02371.x</t>
  </si>
  <si>
    <t>https://www.scopus.com/inward/record.uri?eid=2-s2.0-0030962620&amp;doi=10.1111%2fj.1440-1819.1997.tb02371.x&amp;partnerID=40&amp;md5=52c7092e1fc38ed1e390a033c1fa3363</t>
  </si>
  <si>
    <t>Department of Physiology, Hokkaido Univ. School of Medicine, Sapporo 060, Japan</t>
  </si>
  <si>
    <t>Hashimoto, S., Department of Physiology, Hokkaido Univ. School of Medicine, Sapporo 060, Japan; Nakamura, K., Department of Physiology, Hokkaido Univ. School of Medicine, Sapporo 060, Japan; Honma, S., Department of Physiology, Hokkaido Univ. School of Medicine, Sapporo 060, Japan; Honma, K.-I., Department of Physiology, Hokkaido Univ. School of Medicine, Sapporo 060, Japan</t>
  </si>
  <si>
    <t>Sleep and plasma melatonin rhythms were measured longitudinally in a sighted young man (21 years old) under a day-night environment. At each measurement, the responsiveness of the melatonin rhythm to a single light pulse was examined in addition to the 24-hour profile. In experiment 1, the timing of sleep was decided by the subject himself. Although most sleep episodes were observed between 21:02 h and 10:55 h, the plasma melatonin rhythm free-ran for a period of 24.18 h. In experiment 2, the sleep-wake schedule of the subject was strictly fixed. The subject was instructed to go to bed at 24:00 h and wake up, at the latest, before 8:00 h for 40 days. The melatonin rhythm, however, continued to free-run for a period of 24.12 h. Nocturnal melatonin level could not be suppressed by a 3-hour light pulse of 500 lx, but was suppressed by a pulse of 1000 lx. It is concluded that internal desynchronization occurred in this particular sighted subject where the sleep-wake rhythm was entrained by the 24-hour-day-night environment, whereas the plasma melatonin rhythm free ran, and that a forced sleep schedule did not act as a strong zeitgeber.</t>
  </si>
  <si>
    <t>Bright light; Circadian rhythm; Internal desynchronization; Melatonin; Sleep; Social schedule</t>
  </si>
  <si>
    <t>melatonin; adult; article; case report; circadian rhythm; drowsiness; hormone release; human; insomnia; male; pineal body; REM sleep; sleep pattern; sleep waking cycle; social life</t>
  </si>
  <si>
    <t>Honma, K.-I.; Department of Physiology, Hokkaido Univ. School of Medicine, Sapporo 060, Japan</t>
  </si>
  <si>
    <t>Blackwell Publishing</t>
  </si>
  <si>
    <t>PCNEF</t>
  </si>
  <si>
    <t>PSYCHIATRY CLIN. NEUROSCI.</t>
  </si>
  <si>
    <t>2-s2.0-0030962620</t>
  </si>
  <si>
    <t>Yaga K., Tan D.‐x., Reiter R.J., Manchester L.C., Hattori A.</t>
  </si>
  <si>
    <t>6701675299;7202902017;7402574751;7004415929;26640296300;</t>
  </si>
  <si>
    <t>Unusual responses of nocturnal pineal melatonin synthesis and secretion to swimming: Attempts to define mechanisms</t>
  </si>
  <si>
    <t>10.1111/j.1600-079X.1993.tb00492.x</t>
  </si>
  <si>
    <t>https://www.scopus.com/inward/record.uri?eid=2-s2.0-0027251719&amp;doi=10.1111%2fj.1600-079X.1993.tb00492.x&amp;partnerID=40&amp;md5=b0e4cd1b36d8f6b5c968ff72a6b16758</t>
  </si>
  <si>
    <t>Department of Cellular and Structural Biology, University of Texas Health Science Center at San Antonio, San Antonio, Texas, United States</t>
  </si>
  <si>
    <t>Yaga, K., Department of Cellular and Structural Biology, University of Texas Health Science Center at San Antonio, San Antonio, Texas, United States; Tan, D.‐x., Department of Cellular and Structural Biology, University of Texas Health Science Center at San Antonio, San Antonio, Texas, United States; Reiter, R.J., Department of Cellular and Structural Biology, University of Texas Health Science Center at San Antonio, San Antonio, Texas, United States; Manchester, L.C., Department of Cellular and Structural Biology, University of Texas Health Science Center at San Antonio, San Antonio, Texas, United States; Hattori, A., Department of Cellular and Structural Biology, University of Texas Health Science Center at San Antonio, San Antonio, Texas, United States</t>
  </si>
  <si>
    <t>Abstract: The effect of swimming at night on rat pineal melatonin synthesis was compared with that of light exposure at night. Rats were forced to swim at 0030 hr (lights out at 2000 hr) and sacrificed by decapitation 15 and 30 min later, immediately after swimming. Other groups of animals were exposed to white light (650μW/cm2) for 15 and 30 min at same time. Swimming caused a rapid and highly significant drop in the melatonin content in the pineal gland; however, the activity of N‐acetyltransferase (NAT), the supposed rate limiting enzyme in the melatonin production, was not changed. Despite the drop in pineal melatonin levels, serum concentrations of the indole remained elevated in the rats that swam. In contrast, melatonin levels in the pineal and serum of light exposed rats fell precipitously, accompanied by a significant suppression of NAT activity. Since we anticipated that the strenuous exercise associated with swimming may induce release of artrial natriuretic peptide (ANP) from the heart, which in turn could cause the release of pineal melatonin, in a second study we injected physiological saline intravenously to stretch the cardiac muscle and release ANP. Three milliliters of normal saline was injected during the day into the jugular vein of anesthetized rats that were pretreated with isoproterenol to stimulate pineal melatonin production. Animals were killed 15 min after the saline injection, and pineal NAT activity and pineal melatonin levels were measured. The saline injections caused no alteration in the elevated levels of either NAT or melatonin. These data suggest that the disparity in pineal NAT activity (which was high) and pineal melatonin (which was low), in animals swum at night, may not be caused by ANP which is released during strenuous exercise such as swimming. Copyright © 1993, Wiley Blackwell. All rights reserved</t>
  </si>
  <si>
    <t>5‐hydroxyindoleacetic acid—; melatonin—; norepinephrine‐pineal gland—; N‐acetyltransferase—; rat—; serotonin—; stress—; swimming</t>
  </si>
  <si>
    <t>acyltransferase; isoprenaline; melatonin; animal experiment; article; circadian rhythm; controlled study; light exposure; nonhuman; pineal body; rat; stress; subcutaneous drug administration; Animal; Arylamine N-Acetyltransferase; Atrial Natriuretic Factor; Dark Adaptation; Darkness; Hydroxyindoleacetic Acid; Light; Melatonin; Norepinephrine; Physical Conditioning, Animal; Pineal Gland; Rats; Rats, Sprague-Dawley; Serotonin; Stress; Support, U.S. Gov't, Non-P.H.S.; Swimming</t>
  </si>
  <si>
    <t>acyltransferase, 9012-30-0, 9054-54-0; isoprenaline, 299-95-6, 51-30-9, 6700-39-6, 7683-59-2; melatonin, 73-31-4; Arylamine N-Acetyltransferase, EC 2.3.1.5; Atrial Natriuretic Factor, 85637-73-6; Hydroxyindoleacetic Acid, 54-16-0; Melatonin, 73-31-4; Norepinephrine, 51-41-2; Serotonin, 50-67-9</t>
  </si>
  <si>
    <t>Reiter, R.J.; Department of Cellular and Structural Biology, University of Texas Health Science Center at San Antonio, 7703 Floyd Curl Drive, San Antonio, Texas, 78284-7762, United States</t>
  </si>
  <si>
    <t>2-s2.0-0027251719</t>
  </si>
  <si>
    <t>Santello F.H., Frare E.O., Dos Santos C.D., Caetano L.C., Alonso Toldo M.P., Do Prado Jr. J.C.</t>
  </si>
  <si>
    <t>16205544100;16205325100;8576171400;57197138963;8576171200;6508330844;</t>
  </si>
  <si>
    <t>Suppressive action of melatonin on the TH-2 immune response in rats infected with Trypanosoma cruzi</t>
  </si>
  <si>
    <t>10.1111/j.1600-079X.2008.00589.x</t>
  </si>
  <si>
    <t>https://www.scopus.com/inward/record.uri?eid=2-s2.0-51649088011&amp;doi=10.1111%2fj.1600-079X.2008.00589.x&amp;partnerID=40&amp;md5=01792f7e3b7d6c4a0a2f6cc016dcaac4</t>
  </si>
  <si>
    <t>Departamento de Análises Clínicas, Toxicológicas e Bromatológicas, Faculdade de Ciências Farmacêuticas de Ribeirão Preto FCFRP-USP, Universidade de São Paulo, Avenida do Café s/n, 14040-903, Ribeirão Preto, SP, Brazil; Departamento de Análises Clínicas, Toxicológicas e Bromatológicas, Faculdade de Ciências Farmacêuticas de Ribeirão Preto, Universidade de São Paulo (FCFRP-USP), Brazil</t>
  </si>
  <si>
    <t>Santello, F.H., Departamento de Análises Clínicas, Toxicológicas e Bromatológicas, Faculdade de Ciências Farmacêuticas de Ribeirão Preto FCFRP-USP, Universidade de São Paulo, Avenida do Café s/n, 14040-903, Ribeirão Preto, SP, Brazil, Departamento de Análises Clínicas, Toxicológicas e Bromatológicas, Faculdade de Ciências Farmacêuticas de Ribeirão Preto, Universidade de São Paulo (FCFRP-USP), Brazil; Frare, E.O., Departamento de Análises Clínicas, Toxicológicas e Bromatológicas, Faculdade de Ciências Farmacêuticas de Ribeirão Preto, Universidade de São Paulo (FCFRP-USP), Brazil; Dos Santos, C.D., Departamento de Análises Clínicas, Toxicológicas e Bromatológicas, Faculdade de Ciências Farmacêuticas de Ribeirão Preto, Universidade de São Paulo (FCFRP-USP), Brazil; Caetano, L.C., Departamento de Análises Clínicas, Toxicológicas e Bromatológicas, Faculdade de Ciências Farmacêuticas de Ribeirão Preto, Universidade de São Paulo (FCFRP-USP), Brazil; Alonso Toldo, M.P., Departamento de Análises Clínicas, Toxicológicas e Bromatológicas, Faculdade de Ciências Farmacêuticas de Ribeirão Preto, Universidade de São Paulo (FCFRP-USP), Brazil; Do Prado Jr., J.C., Departamento de Análises Clínicas, Toxicológicas e Bromatológicas, Faculdade de Ciências Farmacêuticas de Ribeirão Preto, Universidade de São Paulo (FCFRP-USP), Brazil</t>
  </si>
  <si>
    <t>Control of the acute phase of Trypanosoma cruzi infection is critically dependent on cytokine-mediated macrophage activation to intracellular killing, natural killer (NK) cells, CD4+ T cells, CD8+ T cells and B cells. Cell-mediated immunity in T. cruzi infection is also modulated by cytokines, but in addition to parasite-specific responses, autoimmunity can be also triggered. Importantly, cytokines may also play a role in the cell-mediated immunity of infected subjects. Here we studied the role of cytokines in the regulation of innate and adaptive immunity during the acute phase of T. cruzi infection in Wistar rats. Melatonin is an effective regulator of the immune system. Macrophages and T lymphocytes, which have melatonin receptors, are target cells for the immunomodulatory function of melatonin. In this paper melatonin was orally given via two protocols: prior to and concomitant with infection. Both treatments were highly effective against T. cruzi with enhanced action for the concomitant treatment. The data suggest an up-regulation of the TH-1 immune response as all analyzed parameters, interleukin (IL)-4, IL-10, transforming growth factor-β1 and splenocyte proliferation, displayed reduced levels as compared with the untreated counterparts. However, the direct effects of melatonin on immune cells have not been fully investigated during T. cruzi infection. We conclude that in light of the current results, melatonin exerted important therapeutic benefits through its immune regulatory effects. © 2008 The Authors.</t>
  </si>
  <si>
    <t>IL-10; IL-4; Immunity; Splenocyte; TGF-β; Trypanosoma cruzi</t>
  </si>
  <si>
    <t>interleukin 10; interleukin 4; melatonin; melatonin receptor; transforming growth factor beta1; adaptive immunity; animal cell; animal experiment; animal model; article; cell proliferation; controlled study; drug efficacy; immune response; immunomodulation; innate immunity; macrophage; male; nonhuman; protein blood level; rat; spleen cell; T lymphocyte; Trypanosoma cruzi; trypanosomiasis; Analysis of Variance; Animals; Chagas Disease; Concanavalin A; Cytokines; Immunity, Active; Immunity, Innate; Interleukin-10; Interleukin-4; Macrophages; Melatonin; Parasitemia; Rats; Rats, Wistar; Th1 Cells; Th2 Cells; Transforming Growth Factor beta; Trypanosoma cruzi</t>
  </si>
  <si>
    <t>melatonin, 73-31-4; Concanavalin A, 11028-71-0; Cytokines; Interleukin-10, 130068-27-8; Interleukin-4, 207137-56-2; Melatonin, 73-31-4; Transforming Growth Factor beta</t>
  </si>
  <si>
    <t>Santello, F. H.; Departamento de Análises Clínicas, Toxicológicas e Bromatológicas, Faculdade de Ciências Farmacêuticas de Ribeirão Preto FCFRP-USP, Universidade de São Paulo, Avenida do Café s/n, 14040-903, Ribeirão Preto, SP, Brazil; email: santello@fcfrp.usp.br</t>
  </si>
  <si>
    <t>2-s2.0-51649088011</t>
  </si>
  <si>
    <t>Wang F., Zhou J., Lu Y., Chu R.</t>
  </si>
  <si>
    <t>24922271000;37062353100;57198798791;7102121789;</t>
  </si>
  <si>
    <t>Effects of 530 nm green light on refractive status, melatonin, MT1 receptor, and melanopsin in the guinea pig</t>
  </si>
  <si>
    <t>10.3109/02713683.2010.526750</t>
  </si>
  <si>
    <t>https://www.scopus.com/inward/record.uri?eid=2-s2.0-79551553413&amp;doi=10.3109%2f02713683.2010.526750&amp;partnerID=40&amp;md5=6de9a8818588d51aca8484c90646afe9</t>
  </si>
  <si>
    <t>Myopia Key Lab. of Health Ministry, Eye and ENT Hospital of Fudan University, Shanghai, China; Jiangsu Province Hospital, Nanjing, China</t>
  </si>
  <si>
    <t>Wang, F., Jiangsu Province Hospital, Nanjing, China; Zhou, J., Myopia Key Lab. of Health Ministry, Eye and ENT Hospital of Fudan University, Shanghai, China; Lu, Y., Myopia Key Lab. of Health Ministry, Eye and ENT Hospital of Fudan University, Shanghai, China; Chu, R., Myopia Key Lab. of Health Ministry, Eye and ENT Hospital of Fudan University, Shanghai, China</t>
  </si>
  <si>
    <t>Purpose: To investigate (i) the effect of monochromatic light on inhibiting induction of light-induced melatonin and (ii) the roles of melanopsin and MT1 receptor in light-induced myopia in the guinea pig. Methods: Forty-eight guinea pigs were randomly distributed into three treatment groups: white-light (control), green-light (530 nm), and blue-light (480 nm) groups. Levels of pineal gland melatonin were measured twice daily-10:00 a.m. and 10:00 p.m.-10 days after initial light treatment. Thirty additional guinea pigs were also assigned to these groups and treated similarly. For these latter animals, refractive status, ocular length, and vitreous depth were measured before and after light treatment. Eight weeks after light treatment, retinal and sceral levels of melanopsin, melatonin receptor type (MT) 1, and mRNA protein were determined by Western blotting, real-time polymerase chain reaction (RT-PCR), and immunohistochemistry. Results: The level of pineal gland melatonin in the green-light group was significantly higher than that in the blue-light group. Biometric measurements showed that guinea pigs in the green-light group had a somewhat myopic refractive status. Expressions of retinal melanopsin mRNA and protein were significantly higher in the blue-light group and lower in the green-light group when compared to controls. Conversely, expressions of MT1 receptor mRNA and protein in retina and sclera were significantly higher in the green-light group and lower in the blue-light group when compared to controls. Conclusions: Green light appears to suppress induction of melatonin production. In addition, 530 nm of green light is involved in the development of myopia. In the guinea pig, MT1 receptor and melanopsin appear to play roles in the development of myopia induced by 530 nm of light. © 2011 Informa Healthcare USA, Inc.</t>
  </si>
  <si>
    <t>Melanopsin; Melatonin; Monochromatic light; MT1 receptor; Myopia</t>
  </si>
  <si>
    <t>melanopsin; melatonin; melatonin 1 receptor; messenger RNA; melanopsin; melatonin; melatonin 1 receptor; messenger RNA; scotopsin; animal experiment; animal model; article; biometry; blue light; controlled study; eye refraction; green light; guinea pig; immunohistochemistry; light; monochromatic light; myopia; nonhuman; pineal body; priority journal; protein expression; real time polymerase chain reaction; retina; reverse transcription polymerase chain reaction; sclera; Western blotting; animal; biosynthesis; fluorescent antibody technique; genetics; high performance liquid chromatography; metabolism; myopia; pineal body; radiation exposure; retinoscopy; Animals; Biometry; Blotting, Western; Chromatography, High Pressure Liquid; Fluorescent Antibody Technique, Indirect; Guinea Pigs; Light; Melatonin; Myopia; Pineal Gland; Receptor, Melatonin, MT1; Retina; Retinoscopy; Reverse Transcriptase Polymerase Chain Reaction; RNA, Messenger; Rod Opsins; Sclera</t>
  </si>
  <si>
    <t>melanopsin, 403476-86-8; melatonin, 73-31-4; Melatonin, 73-31-4; RNA, Messenger; Receptor, Melatonin, MT1; Rod Opsins; melanopsin</t>
  </si>
  <si>
    <t>This study has been supported by the State Key Program of National Natural Science of China (Grant 3053077).</t>
  </si>
  <si>
    <t>Chu, R.; Eye and ENT Hospital of Fudan University, 83 Fenyang Road, Shanghai 200031, China; email: churenyuan@hotmail.com</t>
  </si>
  <si>
    <t>2-s2.0-79551553413</t>
  </si>
  <si>
    <t>Nathan P.J., Wyndham E.L., Burrows G.D., Norman T.R.</t>
  </si>
  <si>
    <t>7102065326;7004177779;7202553584;7101661686;</t>
  </si>
  <si>
    <t>The effect of gender on the melatonin suppression by light: A dose response relationship</t>
  </si>
  <si>
    <t>10.1007/s007020050022</t>
  </si>
  <si>
    <t>https://www.scopus.com/inward/record.uri?eid=2-s2.0-0034063773&amp;doi=10.1007%2fs007020050022&amp;partnerID=40&amp;md5=d148271fd57d2e0766ebe869132c83e8</t>
  </si>
  <si>
    <t>Brain Sciences Institute, Swinburne University of Technology, Hawthorn, Vic., Australia; Department of Psychiatry, University of Melbourne, Austin and Repatriation Med. C., Heidelberg, Vic., Australia; Brain Sciences Institute, Swinburne University of Technology, P.O. Box 218, Hawthorn, 3122 Vic., Australia</t>
  </si>
  <si>
    <t>Nathan, P.J., Brain Sciences Institute, Swinburne University of Technology, Hawthorn, Vic., Australia, Department of Psychiatry, University of Melbourne, Austin and Repatriation Med. C., Heidelberg, Vic., Australia, Brain Sciences Institute, Swinburne University of Technology, P.O. Box 218, Hawthorn, 3122 Vic., Australia; Wyndham, E.L., Department of Psychiatry, University of Melbourne, Austin and Repatriation Med. C., Heidelberg, Vic., Australia; Burrows, G.D., Department of Psychiatry, University of Melbourne, Austin and Repatriation Med. C., Heidelberg, Vic., Australia; Norman, T.R., Department of Psychiatry, University of Melbourne, Austin and Repatriation Med. C., Heidelberg, Vic., Australia</t>
  </si>
  <si>
    <t>It is well known that light is an inhibitor of pineal melatonin secretion in humans. However, the effect of gender on the melatonin suppression by dim and bright light is still controversial. The present study investigated the effect of gender on the suppression of melatonin at five light intensities (0, 200, 500, 1000, 3000 lux). Five healthy men and women attended five testing sessions separated by one week. At each session, subjects were exposed to light from midnight to 0100 hours in a sitting position. Blood samples where collected at regular intervals and plasma melatonin concentration was measured using a specific radioimmunoassay. No gender differences were found in melatonin suppression by light at any of the five light intensities (p &gt; 0.1). Furthermore, the mean melatonin suppression by light in both males and females was dose dependent (17% [200 lux], 40% [500 lux], 56% [1000 lux] and 74% [3000 lux]). Our findings suggest that melatonin suppression by light in intensity dependent, with no gender differences in light sensitivity.</t>
  </si>
  <si>
    <t>Dose-response; Gender; Light; Melatonin; Sensitivity; Suppression</t>
  </si>
  <si>
    <t>melatonin; adult; article; dose response; female; hormone blood level; human; human experiment; light exposure; male; normal human; pineal body; priority journal; radioimmunoassay; sex difference</t>
  </si>
  <si>
    <t>Nathan, P.J.; The Brain Sciences Institute, Swinburne University of Technology, PO Box 218, Hawthorn, 3122 Vic., Australia; email: pnathan@bsi.swin.edu.au</t>
  </si>
  <si>
    <t>Springer Wien</t>
  </si>
  <si>
    <t>J. Neural Transm.</t>
  </si>
  <si>
    <t>2-s2.0-0034063773</t>
  </si>
  <si>
    <t>Phillips N.H., Berger R.J.</t>
  </si>
  <si>
    <t>7201972731;7403563028;</t>
  </si>
  <si>
    <t>Melatonin infusions restore sleep suppressed by continuous bright light in pigeons</t>
  </si>
  <si>
    <t>10.1016/0304-3940(92)90026-4</t>
  </si>
  <si>
    <t>https://www.scopus.com/inward/record.uri?eid=2-s2.0-0026479903&amp;doi=10.1016%2f0304-3940%2892%2990026-4&amp;partnerID=40&amp;md5=ea0623c174edce0d2284180bb84f472a</t>
  </si>
  <si>
    <t>Department of Biology, University of California, Santa Cruz, CA 95064, United States</t>
  </si>
  <si>
    <t>Phillips, N.H., Department of Biology, University of California, Santa Cruz, CA 95064, United States; Berger, R.J., Department of Biology, University of California, Santa Cruz, CA 95064, United States</t>
  </si>
  <si>
    <t>Constant bright light (LL) suppresses 24-h melatonin and many other behavioral and physiological rhythms in pigeons. LL also strongly suppresses sleep. Daily melatonin infusions in LL restore sleep to normal nocturnal levels of a light-dark cycle and continuous infusions sustain it for at least 10 days. Restoration of sleep in LL by melatonin indicates its key role in avian sleep mechanisms. © 1992.</t>
  </si>
  <si>
    <t>Circadian rhythm; Constant bright light; Melatonin; Pigeon; Sleep</t>
  </si>
  <si>
    <t>melatonin; animal experiment; article; circadian rhythm; controlled study; intravenous drug administration; nonhuman; pigeon; priority journal; sleep; Animal; Circadian Rhythm; Electroencephalography; Electrooculography; Electrophysiology; Light; Melatonin; Pigeons; Sleep; Sleep, REM; Support, U.S. Gov't, P.H.S.</t>
  </si>
  <si>
    <t>National Institutes of Health: DK-38402</t>
  </si>
  <si>
    <t>We thank Scott Treiber and Elliott Brandwene for their assistance. Supported by NIH Grant DK-38402.</t>
  </si>
  <si>
    <t>Berger, R.J.; Department of Biology, University of California, Santa Cruz, CA 95064, United States</t>
  </si>
  <si>
    <t>2-s2.0-0026479903</t>
  </si>
  <si>
    <t>Breen S., Rees S., Walker D.</t>
  </si>
  <si>
    <t>57198149493;7103148091;7404440174;</t>
  </si>
  <si>
    <t>The development of diurnal rhythmicity in fetal suprachiasmatic neurons as demonstrated by Fos immunohistochemistry</t>
  </si>
  <si>
    <t>10.1016/0306-4522(96)00128-5</t>
  </si>
  <si>
    <t>https://www.scopus.com/inward/record.uri?eid=2-s2.0-0030564975&amp;doi=10.1016%2f0306-4522%2896%2900128-5&amp;partnerID=40&amp;md5=5ec087f7bebc386e282243664dd8862e</t>
  </si>
  <si>
    <t>Dept. of Anatomy and Cell Biology, University of Melbourne, Parkville, Vic. 3052, Australia; Department of Physiology, Monash University, Clayton, Vic. 3168, Australia</t>
  </si>
  <si>
    <t>Breen, S., Dept. of Anatomy and Cell Biology, University of Melbourne, Parkville, Vic. 3052, Australia; Rees, S., Dept. of Anatomy and Cell Biology, University of Melbourne, Parkville, Vic. 3052, Australia; Walker, D., Department of Physiology, Monash University, Clayton, Vic. 3168, Australia</t>
  </si>
  <si>
    <t>Using Fos immunohistochemistry as a marker of cellular activity, we have shown that neurons in the suprachiasmatic nucleus of fetal sheep are active by 75 days gestation. From at least 90 days gestation (term is 146 days), these neurons are more active during the day (12.00) than at night (03.00) when pregnant ewes are exposed to a 12-h light-dark cycle with lights on at 07.00. The day-night difference in Fos immunoreactivity persisted when the lighting schedule was extended by 8 h to 03.00, although neurons were now more active at 03.00 than they were in fetuses maintained on the normal difference in Fos immunoreactivity in the fetal suprachiasmatic nucleus was abolished, suggesting that diurnal activity of the fetal suprachiasmatic nucleus is maintained by a signal related to the external lighting regime. In a twin pregnancy where one fetus was optically enucleated at 100 days gestation, the density of Fos-immunoreactive neurons in the suprachiasmatic nucleus during the day at 138 days was similar to the unoperated twin. This suggests that the effects of dim light in the uterus on the fetal retina do not account for the high level of Fos immunoreactivity in the suprachiasmatic nucleus in the daytime. We propose that a chemical messenger of maternal origin, possibly melatonin, suppresses the activity of fetal suprachiasmatic neurons during the night, and that fetal suprachiasmatic neurons have endogenous activity which is expressed fully during the daytime.</t>
  </si>
  <si>
    <t>Circadian rhythms; Fetus; Hypothalamus; Immediate early gene; Ontogeny</t>
  </si>
  <si>
    <t>animal experiment; animal tissue; article; circadian rhythm; controlled study; fetus; hypothalamus; immediate early gene; immunohistochemistry; nonhuman; oncogene c fos; prenatal development; priority journal; sheep; suprachiasmatic nucleus</t>
  </si>
  <si>
    <t>This study was supported by funds from the National Health and Medical Research Council of Australia to D. W. Walker. We are grateful to Alex Satragano for help with the fetal surgery, Stuart Thyer for photography, and Ilias Nitsos and Michelle Stringer for assistance with experimental procedures and preparation of the plates.</t>
  </si>
  <si>
    <t>Breen, S.; Department of Anatomy/Cell Biology, University of Melbourne, Parkville, Vic. 3052, Australia</t>
  </si>
  <si>
    <t>NEUROSCIENCE</t>
  </si>
  <si>
    <t>2-s2.0-0030564975</t>
  </si>
  <si>
    <t>Brüning A., Hölker F., Franke S., Kleiner W., Kloas W.</t>
  </si>
  <si>
    <t>36561165900;6602719766;57205584512;56956952100;10339174300;</t>
  </si>
  <si>
    <t>Impact of different colours of artificial light at night on melatonin rhythm and gene expression of gonadotropins in European perch</t>
  </si>
  <si>
    <t>Science of the Total Environment</t>
  </si>
  <si>
    <t>10.1016/j.scitotenv.2015.11.023</t>
  </si>
  <si>
    <t>https://www.scopus.com/inward/record.uri?eid=2-s2.0-84946887707&amp;doi=10.1016%2fj.scitotenv.2015.11.023&amp;partnerID=40&amp;md5=f57ad755b39f00c9f528a2cfc127ecd9</t>
  </si>
  <si>
    <t>Leibniz-Institute of Freshwater Ecology and Inland Fisheries, Müggelseedamm 310, Berlin, 12587, Germany; Leibniz Institute for Plasma Science and Technology, Felix-Hausdorff-Str. 2, Greifswald, 17489, Germany</t>
  </si>
  <si>
    <t>Brüning, A., Leibniz-Institute of Freshwater Ecology and Inland Fisheries, Müggelseedamm 310, Berlin, 12587, Germany; Hölker, F., Leibniz-Institute of Freshwater Ecology and Inland Fisheries, Müggelseedamm 310, Berlin, 12587, Germany; Franke, S., Leibniz Institute for Plasma Science and Technology, Felix-Hausdorff-Str. 2, Greifswald, 17489, Germany; Kleiner, W., Leibniz-Institute of Freshwater Ecology and Inland Fisheries, Müggelseedamm 310, Berlin, 12587, Germany; Kloas, W., Leibniz-Institute of Freshwater Ecology and Inland Fisheries, Müggelseedamm 310, Berlin, 12587, Germany</t>
  </si>
  <si>
    <t>The distribution and intensity of artificial light at night, commonly referred to as light pollution, is consequently rising and progressively also ecological implications come to light. Low intensity light is known to suppress nocturnal melatonin production in several fish species. This study aims to examine the least suppressive light colour for melatonin excreted into the holding water and the influence of different light qualities and quantities in the night on gene expression of gonadotropins in fish. European perch (Perca fluviatilis) were exposed to light of different wavelengths during the night (blue, green, and red). Melatonin concentrations were measured from water samples every 3 h during a 24 h period. Gene expression of gonadotropins was measured in perch exposed to different light colours and was additionally examined for perch subjected to different intensities of white light (0. lx, 1 lx, 10 lx, 100 lx) during the night. All different light colours caused a significant drop of melatonin concentration; however, blue light was least suppressive. Gene expression of gonadotropins was not influenced by nocturnal light of different light colours, but in female perch gonadotropin expression was significantly reduced by white light already at the lowest level (1. lx). We conclude that artificial light with shorter wavelengths at night is less effective in disturbing biological rhythms of perch than longer wavelengths, coinciding with the light situation in freshwater habitats inhabited by perch. Different light colours in the night showed no significant effect on gonadotropin expression, but white light in the night can disturb reproductive traits already at very low light intensities. These findings indicate that light pollution has not only the potential to disturb the melatonin cycle but also the reproductive rhythm and may therefore have implications on whole species communities. © 2015.</t>
  </si>
  <si>
    <t>Fish; Gonadotropins; Light pollution; Melatonin; Perca fluviatilis; Reproduction; Spectral sensitivity</t>
  </si>
  <si>
    <t>Color; Fish; Hormones; Pollution; Spectroscopy; Gonadotropins; Light pollution; Melatonin; Perca fluviatilis; Reproduction; Spectral sensitivity; Gene expression; follitropin beta subunit; luteinizing hormone beta subunit; melatonin; gonadotropin; melatonin; color; gene expression; hormone; light intensity; light pollution; light quality; perciform; reproduction; spectral analysis; animal tissue; Article; biological rhythm; blue light; controlled study; environmental exposure; female; gene expression; green light; hormone synthesis; light; light intensity; light pollution; light quality; male; night; nonhuman; Perca fluviatilis; priority journal; red light; reproductive behavior; white light; animal; biological phenomena and functions concerning the entire organism; circadian rhythm; gene expression; light; metabolism; perch; physiology; radiation response; Perca fluviatilis; Animals; Biological Processes; Circadian Rhythm; Female; Gene Expression; Gonadotropins; Light; Melatonin; Perches</t>
  </si>
  <si>
    <t>melatonin, 73-31-4; gonadotropin, 63231-54-9; Gonadotropins; Melatonin</t>
  </si>
  <si>
    <t>BMBF-033L038A</t>
  </si>
  <si>
    <t>The Authors like to thank M. Kunow and the students at the Leibniz-Institute of Freshwater Ecology and Inland Fisheries for the technical support. Funding was provided by the Verlust der Nacht project (Federal Ministry of Education and Research, Germany, BMBF-033L038A).</t>
  </si>
  <si>
    <t>Brüning, A.; Leibniz-Institute of Freshwater Ecology and Inland Fisheries, Müggelseedamm 310, Germany; email: bruening@igb-berlin.de</t>
  </si>
  <si>
    <t>STEVA</t>
  </si>
  <si>
    <t>Sci. Total Environ.</t>
  </si>
  <si>
    <t>2-s2.0-84946887707</t>
  </si>
  <si>
    <t>Whittom S., Dumont M., Petit D., Desautels A., Adam B., Lavigne G., Montplaisir J.</t>
  </si>
  <si>
    <t>23029532000;55664792400;7004452420;6603351685;36865383500;7004798333;7103032882;</t>
  </si>
  <si>
    <t>Effects of melatonin and bright light administration on motor and sensory symptoms of RLS</t>
  </si>
  <si>
    <t>Sleep Medicine</t>
  </si>
  <si>
    <t>10.1016/j.sleep.2009.12.008</t>
  </si>
  <si>
    <t>https://www.scopus.com/inward/record.uri?eid=2-s2.0-77949917030&amp;doi=10.1016%2fj.sleep.2009.12.008&amp;partnerID=40&amp;md5=9ce26ac493fc5a56f535c9572cb7b84b</t>
  </si>
  <si>
    <t>Sleep Disorders Center, Sacré-Cœur Hospital, Montréal, Canada; Department of Psychology, Université de Montréal, Canada; Department of Psychiatry, Université de Montréal, Canada; Faculty of Dental Medicine, Université de Montréal, Canada</t>
  </si>
  <si>
    <t>Whittom, S., Sleep Disorders Center, Sacré-Cœur Hospital, Montréal, Canada, Department of Psychology, Université de Montréal, Canada; Dumont, M., Sleep Disorders Center, Sacré-Cœur Hospital, Montréal, Canada, Department of Psychiatry, Université de Montréal, Canada; Petit, D., Sleep Disorders Center, Sacré-Cœur Hospital, Montréal, Canada; Desautels, A., Sleep Disorders Center, Sacré-Cœur Hospital, Montréal, Canada; Adam, B., Sleep Disorders Center, Sacré-Cœur Hospital, Montréal, Canada; Lavigne, G., Sleep Disorders Center, Sacré-Cœur Hospital, Montréal, Canada, Faculty of Dental Medicine, Université de Montréal, Canada; Montplaisir, J., Sleep Disorders Center, Sacré-Cœur Hospital, Montréal, Canada, Department of Psychiatry, Université de Montréal, Canada</t>
  </si>
  <si>
    <t>Background: A close temporal relationship was shown between the onset of melatonin secretion at night and the worsening of restless legs syndrome (RLS) symptoms, suggesting that melatonin may play a role in the genesis of this phenomenon. To test this hypothesis we studied the effects of the administration of exogenous melatonin and, conversely, the suppression of endogenous melatonin secretion by bright light exposure on the severity of RLS symptoms. Methods: Eight RLS subjects were studied in three conditions: at baseline, after administration of melatonin and during bright light exposure. The severity of RLS symptoms was assessed by the suggested immobilization test (SIT), which allows quantification of both sensory and motor manifestations (SIT-PLM) of RLS. Results: Analyses showed a significant increase of SIT-PLM index when subjects received exogenous melatonin compared to both baseline and bright light conditions, but bright light exposure had no effect on leg movements compared to the baseline condition. Analyses also revealed a small but significant decrease in sensory symptoms with bright light exposure compared to baseline. Conclusion: Exogenous melatonin may have a detrimental effect on motor symptoms, and bright light exposure produced small but significant improvement of leg discomfort. The study shows the interest of using the SIT to measure outcome of intervention in RLS. Further studies will be needed to assess the therapeutic value of bright light in RLS. © 2010 Elsevier B.V.</t>
  </si>
  <si>
    <t>Bright light; Melatonin; PLMW; RLS; Sensory symptoms; Suggested immobilization test</t>
  </si>
  <si>
    <t>melatonin; adult; article; clinical article; controlled study; disease severity; female; human; immobilization; leg movement; light exposure; male; priority journal; restless legs syndrome; saliva analysis; Adult; Female; Humans; Immobilization; Male; Melatonin; Middle Aged; Phototherapy; Psychomotor Performance; Restless Legs Syndrome; Saliva; Sensation; Time Factors</t>
  </si>
  <si>
    <t>Canadian Institutes of Health Research</t>
  </si>
  <si>
    <t>Research supported by the Canadian Institutes of Health Research.</t>
  </si>
  <si>
    <t>Montplaisir, J.; Centre d'étude du sommeil et des rythmes biologiques, Hôpital du Sacré-Coeur de Montréal, 5400 boul. Gouin Ouest, Montréal, Québec, H4J 1C5, Canada; email: JY.Montplaisir@umontreal.ca</t>
  </si>
  <si>
    <t>SMLEA</t>
  </si>
  <si>
    <t>Sleep Med.</t>
  </si>
  <si>
    <t>2-s2.0-77949917030</t>
  </si>
  <si>
    <t>Rea M.A., Pickard G.E.</t>
  </si>
  <si>
    <t>24433334400;7003405442;</t>
  </si>
  <si>
    <t>A 5-HT(1B) receptor agonist inhibits light-induced suppression of pineal melatonin production</t>
  </si>
  <si>
    <t>10.1016/S0006-8993(99)02462-2</t>
  </si>
  <si>
    <t>https://www.scopus.com/inward/record.uri?eid=2-s2.0-0034628959&amp;doi=10.1016%2fS0006-8993%2899%2902462-2&amp;partnerID=40&amp;md5=62611579668e98078fe26f032a417834</t>
  </si>
  <si>
    <t>BRAIN Research Institute, Air Force Research Laboratory, Brooks AFB, TX, United States; Dept. of Biology and Biochemistry, University of Houston, Houston, TX, United States; Dept. of Anatomy and Neurobiology, Colorado State University, Ft Collins, CO, United States</t>
  </si>
  <si>
    <t>Rea, M.A., BRAIN Research Institute, Air Force Research Laboratory, Brooks AFB, TX, United States, Dept. of Biology and Biochemistry, University of Houston, Houston, TX, United States; Pickard, G.E., Dept. of Anatomy and Neurobiology, Colorado State University, Ft Collins, CO, United States</t>
  </si>
  <si>
    <t>Serotonin (5-HT) modulates the phase adjusting effects of light on the mammalian circadian clock through the activation of presynaptic 5-HT(1B) receptors located on retinal terminals in the suprachiasmatic nucleus (SCN). The current study was conducted to determine whether activation of 5-HT(1B) receptors also alters photic regulation of nocturnal pineal melatonin production. Systemic administration of the 5-HT(1B) receptor agonist TFMPP attenuated the inhibitory effect of light on pineal melatonin synthesis in a dose-related manner with an apparent ED50 value of 0.9 mg/kg. The effect of TFMPP on light-induced melatonin suppression was blocked by the 5-HT1 receptor antagonist, methiothepin, but not by the 5-HT(1A) antagonist, WAY 100,635, consistent with the involvement of 5-HT(1B) receptors. The results are consistent with the interpretation that activation of presynaptic 5-HT(1B) receptors on retinal terminals in the SCN attenuates the effect of light on pineal melatonin production, as well as on circadian phase. Copyright (C) 2000 Elsevier Science B.V.</t>
  </si>
  <si>
    <t>5-HT(1B) receptor; Circadian rhythm; Melatonin; Pineal; Retinohypothalamic tract; Suprachiasmatic nucleus</t>
  </si>
  <si>
    <t>1 (3 trifluoromethylphenyl)piperazine; melatonin; metitepine; serotonin 1B agonist; animal model; animal tissue; article; circadian rhythm; controlled study; dose response; hamster; intraperitoneal drug administration; light exposure; male; nonhuman; pineal gland function; priority journal; Animals; Circadian Rhythm; Cricetinae; Dose-Response Relationship, Drug; Male; Melatonin; Mesocricetus; Methiothepin; Photic Stimulation; Pineal Gland; Piperazines; Pyridines; Receptor, Serotonin, 5-HT1B; Receptors, Serotonin; Retina; Serotonin Agonists; Serotonin Antagonists; Suprachiasmatic Nucleus; Visual Pathways</t>
  </si>
  <si>
    <t>1-(3-trifluoromethylphenyl)piperazine, 15532-75-9; Melatonin, 73-31-4; Methiothepin, 20229-30-5; Piperazines; Pyridines; Receptor, Serotonin, 5-HT1B; Receptors, Serotonin; Serotonin Agonists; Serotonin Antagonists; WAY 100635, 146714-97-8</t>
  </si>
  <si>
    <t>Air Force Office of Scientific Research: AFOSR92-AL-004
NS 35615</t>
  </si>
  <si>
    <t>The authors wish to thank Ms. Anna Marie Michel and Mr. Matthew Cato for excellent technical assistance. This work was supported by grants from the Air Force Office of Scientific Research AFOSR92-AL-004 (M.A.R.) and the National Institutes of Health NS 35615 (G.E.P.). The animals involved in this study were procured, maintained and used in accordance with the Animal Welfare Act and the Guide for the Care and Use of Laboratory Animals prepared by the Institute for Laboratory Animal Resources, National Science Foundation.</t>
  </si>
  <si>
    <t>Rea, M.A.; Circadian Neurobiology Lab., Department Biology/Biochemistry, University of Houston, Houston, TX 77004, United States; email: mrea@uh.edu</t>
  </si>
  <si>
    <t>2-s2.0-0034628959</t>
  </si>
  <si>
    <t>Mintz E.M., Phillips N.H., Berger R.J.</t>
  </si>
  <si>
    <t>7006650295;7201972731;7403563028;</t>
  </si>
  <si>
    <t>Daytime melatonin infusions induce sleep in pigeons without altering subsequent amounts of nocturnal sleep</t>
  </si>
  <si>
    <t>10.1016/S0304-3940(98)00849-0</t>
  </si>
  <si>
    <t>https://www.scopus.com/inward/record.uri?eid=2-s2.0-0032545174&amp;doi=10.1016%2fS0304-3940%2898%2900849-0&amp;partnerID=40&amp;md5=43835626b2037cd5492e27cf114bf988</t>
  </si>
  <si>
    <t>Department of Biology, University of California, Santa Cruz, CA 95064, United States; Lab. of Neuroendocrinol. and Behav., Department of Biology, Georgia State University, Atlanta, GA 30303, United States</t>
  </si>
  <si>
    <t>Mintz, E.M., Department of Biology, University of California, Santa Cruz, CA 95064, United States, Lab. of Neuroendocrinol. and Behav., Department of Biology, Georgia State University, Atlanta, GA 30303, United States; Phillips, N.H., Department of Biology, University of California, Santa Cruz, CA 95064, United States; Berger, R.J., Department of Biology, University of California, Santa Cruz, CA 95064, United States</t>
  </si>
  <si>
    <t>Daily infusions of melatonin restore sleep suppressed by continuous bright light in pigeons. To test whether melatonin could also induce sleep in pigeons on a 12:12 h light-dark cycle (LD), pigeons received 12-h intravenous melatonin infusions during the day. Melatonin induced sleep during the day, increased EEG slow wave activity, and decreased body temperature and locomotor activity. None of these variables were altered during the night following infusions. The induction of extended daytime sleep by melatonin infusions indicates that melatonin is a principal factor in the regulation of sleep in pigeons.</t>
  </si>
  <si>
    <t>Arousal state; Body temperature; Electroencephalography; Melatonin; Pigeon; Sleep</t>
  </si>
  <si>
    <t>melatonin; animal experiment; arousal; article; body temperature; circadian rhythm; night sleep; nonhuman; pigeon; pineal body; priority journal; sleep; Activity Cycles; Animals; Arousal; Body Temperature; Circadian Rhythm; Columbidae; Drinking; Drug Administration Schedule; Eating; Electroencephalography; Infusions, Intravenous; Light; Melatonin; Photoperiod; Sleep; Time</t>
  </si>
  <si>
    <t>National Institute of Diabetes and Digestive and Kidney Diseases: DK-38402
University of California, Santa Cruz
Sigma Xi</t>
  </si>
  <si>
    <t>This work was supported by a National Institute of Diabetes and Digestive and Kidney Disease Grant DK-38402 (R.J.B.), a Sigma Xi Grant-in-Aid for Research (E.M.M.), and faculty research funds granted by the University of California, Santa Cruz (R.J.B).</t>
  </si>
  <si>
    <t>Mintz, E.M.; Lab. of Neuroendocrinology/Behavior, Department of Biology, Georgia State University, Atlanta, GA 30303, United States; email: bioemm@panther.gsu.edu</t>
  </si>
  <si>
    <t>2-s2.0-0032545174</t>
  </si>
  <si>
    <t>Paul K.N., Fukuhara C., Tosini G., Albers H.E.</t>
  </si>
  <si>
    <t>7202727688;57204371187;7003725273;7101748511;</t>
  </si>
  <si>
    <t>Transduction of light in the suprachiasmatic nucleus: Evidence for two different neurochemical cascades regulating the levels of Per1 mRNA and pineal melatonin</t>
  </si>
  <si>
    <t>10.1016/S0306-4522(03)00098-8</t>
  </si>
  <si>
    <t>https://www.scopus.com/inward/record.uri?eid=2-s2.0-0038325530&amp;doi=10.1016%2fS0306-4522%2803%2900098-8&amp;partnerID=40&amp;md5=160b5e199c358454814ba34d625ca5ca</t>
  </si>
  <si>
    <t>Center for Behavioral Neuroscience, Depts. of Biology and Psychology, Georgia State University, 24 Peachtree Center Avenue, Atlanta, GA 30302-4010, United States; Center for Behavioral Neuroscience, Neuroscience Institute, Morehouse School of Medicine, Atlanta, GA 30314, United States</t>
  </si>
  <si>
    <t>Paul, K.N., Center for Behavioral Neuroscience, Depts. of Biology and Psychology, Georgia State University, 24 Peachtree Center Avenue, Atlanta, GA 30302-4010, United States; Fukuhara, C., Center for Behavioral Neuroscience, Neuroscience Institute, Morehouse School of Medicine, Atlanta, GA 30314, United States; Tosini, G., Center for Behavioral Neuroscience, Neuroscience Institute, Morehouse School of Medicine, Atlanta, GA 30314, United States; Albers, H.E., Center for Behavioral Neuroscience, Neuroscience Institute, Morehouse School of Medicine, Atlanta, GA 30314, United States</t>
  </si>
  <si>
    <t>The suprachiasmatic nucleus (SCN) contains a circadian clock and regulates melatonin synthesis in the pineal gland. Light exposure during the subjective night acutely increases the mRNA levels of the Period (Per)1 gene in the SCN and acutely suppresses melatonin levels in the pineal gland. Activation of N-methyl-D-aspartate (NMDA) receptors in the SCN has been demonstrated to phase-shift the circadian clock in a manner similar to light. We tested the hypothesis that activation of excitatory amino acid (EAA) receptors in the SCN mediates the acute effects of light on Per1 mRNA levels and pineal melatonin. NMDA, injected into the SCN of Syrian hamsters during the night, acutely suppressed melatonin levels in the pineal gland. Both the NMDA receptor antagonist 2-amino-5-phosphonopentanoic acid (AP5) and the α-amino-3-hydroxy-5-methylisoxazoleproprionic acid (AMPA)/kainate receptor antagonist 6,7-dinitroquinoxaline-2,3-dione (DNQX) inhibited the light-induced increase of Per1 mRNA levels in the SCN. In the same animals, however, these antagonists had no effect on the ability of light to suppress pineal melatonin. These results support the hypothesis that EAA receptor activation in the SCN is necessary for the acute effects of light on Per1 mRNA levels. They also indicate that NMDA receptor activation in the SCN is sufficient but may not be necessary for the acute effects of light on pineal melatonin. These data suggest that there may be at least two different neurochemical cascades that transduce the effects of light in the SCN © 2003 IBRO. Published by Elsevier Science Ltd. All rights reserved.</t>
  </si>
  <si>
    <t>Circadian; Entrainment; Excitatory amino acid; Pineal gland</t>
  </si>
  <si>
    <t>2 amino 5 phosphonovaleric acid; 6,7 dinitro 2,3 quinoxalinedione; AMPA receptor agonist; kainic acid receptor antagonist; melatonin; messenger RNA; n methyl dextro aspartic acid receptor blocking agent; animal tissue; article; circadian rhythm; controlled study; light exposure; male; nerve stimulation; neurochemistry; night; nonhuman; phototransduction; pineal body; priority journal; stimulus response; suprachiasmatic nucleus; Syrian hamster</t>
  </si>
  <si>
    <t>2 amino 5 phosphonovaleric acid, 76726-92-6; 6,7 dinitro 2,3 quinoxalinedione, 2379-57-9; melatonin, 73-31-4</t>
  </si>
  <si>
    <t>Albers, H.E.; Center for Behavioral Neuroscience, Neuroscience Institute, Morehouse School of Medicine, Atlanta, GA 30314, United States; email: biohea@panther.gsu.edu</t>
  </si>
  <si>
    <t>2-s2.0-0038325530</t>
  </si>
  <si>
    <t>Kroeber S., Meissl H., Maronde E., Korf H.-W.</t>
  </si>
  <si>
    <t>6602647522;7003479177;7003940392;7006341661;</t>
  </si>
  <si>
    <t>Analyses of signal transduction cascades reveal an essential role of calcium ions for regulation of melatonin biosynthesis in the light-sensitive pineal organ of the rainbow trout (Oncorhynchus mykiss)</t>
  </si>
  <si>
    <t>10.1046/j.1471-4159.2000.0742478.x</t>
  </si>
  <si>
    <t>https://www.scopus.com/inward/record.uri?eid=2-s2.0-0034106073&amp;doi=10.1046%2fj.1471-4159.2000.0742478.x&amp;partnerID=40&amp;md5=685e96d84a23957976080ccb391aca99</t>
  </si>
  <si>
    <t>Dr. Senckenbergische Anatomie, Department of Anatomy II, Johann Wolfgang Goethe Univ. F., Frankfurt, Germany; Max Planck Inst. Physiological C., W. G. Kerckhoff Institute, Bad Nauheim, Germany; Max Planck Inst. for Brain Research, Frankfurt, Germany; Dr. Senckenbergische Anatomie, Department of Anatomy II, Johann Wolfgang Goethe Univ. F., Theodor-Stern-Kai 7, 60590 Frankfurt/Main, Germany</t>
  </si>
  <si>
    <t>Kroeber, S., Dr. Senckenbergische Anatomie, Department of Anatomy II, Johann Wolfgang Goethe Univ. F., Frankfurt, Germany; Meissl, H., Max Planck Inst. Physiological C., W. G. Kerckhoff Institute, Bad Nauheim, Germany, Max Planck Inst. for Brain Research, Frankfurt, Germany; Maronde, E., Dr. Senckenbergische Anatomie, Department of Anatomy II, Johann Wolfgang Goethe Univ. F., Frankfurt, Germany; Korf, H.-W., Dr. Senckenbergische Anatomie, Department of Anatomy II, Johann Wolfgang Goethe Univ. F., Frankfurt, Germany, Dr. Senckenbergische Anatomie, Department of Anatomy II, Johann Wolfgang Goethe Univ. F., Theodor-Stern-Kai 7, 60590 Frankfurt/Main, Germany</t>
  </si>
  <si>
    <t>Signal transduction processes regulating melatonin production in the light-sensitive trout pineal organ were investigated by immunocytochemical and immunochemical demonstration of phosphorylated cyclic AMP-responsive element-binding protein (pCREB) and measurements of cyclic AMP, melatonin, and calcium levels. Melatonin levels were tightly controlled by light and darkness. Elevation of cyclic AMP levels by 8-bromo-cyclic AMP, forskolin, and 3-isobutyl-1-methylxanthine increased the levels of pCREB and melatonin in light- or dark-adapted pineal organs in vitro. Without pharmacological treatment, the levels of pCREB and cyclic AMP remained constant for several hours before and after light onset. Inhibition of cyclic AMP-dependent proteasomal proteolysis by lactacystin, MG 132, and calpain inhibitor I did not prevent the rapid, light-induced suppression of melatonin biosynthesis. However, changes in the intracellular calcium concentration by drugs affecting voltage-gated calcium channels of the L type and intracellular calcium oscillations (cobalt chloride, nifedipine, Bay K 8644) had dramatic effects on the rapid, light-dependent changes in melatonin levels. These effects were not accompanied by changes in cyclic AMP levels. Thus, the rapid, light-dependent changes in melatonin levels in the trout pineal organ are regulated apparently by a novel calcium signaling pathway and do not involve changes in cyclic AMP levels, cyclic AMP-dependent proteasomal proteolysis, or phosphorylation of cyclic AMP-responsive element-binding protein.</t>
  </si>
  <si>
    <t>Calcium oscillation; Cyclic AMP; Melatonin; Phosphorylated CREB; Proteasomal proteolysis; Trout pineal organ</t>
  </si>
  <si>
    <t>8 bromo cyclic AMP; benzyloxycarbonylleucylleucylleucinal; calcium ion; calpastatin; cobalt chloride; cyclic AMP responsive element binding protein; isobutylmethylxanthine; lactacystin; melatonin; animal cell; animal experiment; article; controlled study; female; fish; light dark cycle; male; nonhuman; oscillation; pineal body; priority journal; protein phosphorylation; rainbow trout; signal transduction; 1-Methyl-3-isobutylxanthine; Animals; Arylamine N-Acetyltransferase; Calcium; Calcium Signaling; Cyclic AMP; Cyclic AMP Response Element-Binding Protein; Cysteine Endopeptidases; Female; Forskolin; Gene Expression; Immunohistochemistry; Male; Melatonin; Multienzyme Complexes; Oncorhynchus mykiss; Organ Culture Techniques; Phosphodiesterase Inhibitors; Phosphorylation; Photic Stimulation; Pineal Gland; Proteasome Endopeptidase Complex; Protein Processing, Post-Translational; Signal Transduction; Transcription, Genetic; Animalia; Mykiss; Oncorhynchus mykiss; Salmonidae</t>
  </si>
  <si>
    <t>1-Methyl-3-isobutylxanthine, 28822-58-4; Arylamine N-Acetyltransferase, EC 2.3.1.5; Calcium, 7440-70-2; Cyclic AMP Response Element-Binding Protein; Cyclic AMP, 60-92-4; Cysteine Endopeptidases, EC 3.4.22.-; Forskolin, 66428-89-5; Melatonin, 73-31-4; Multienzyme Complexes; Phosphodiesterase Inhibitors; Proteasome Endopeptidase Complex, EC 3.4.25.1</t>
  </si>
  <si>
    <t>Korf, H.-W.; Dr. Senckenbergische Anatomie, Department of Anatomy II, J. Wolfgang Goethe Univ. Frankfurt, Theodor-Stern-Kai 7, 60590 Frankfurt/Main, Germany; email: korf@em.uni-frankfurt.de</t>
  </si>
  <si>
    <t>2-s2.0-0034106073</t>
  </si>
  <si>
    <t>Claustrat B., Valatx J.-L., Harthé C., Brun J.</t>
  </si>
  <si>
    <t>24494646700;7005942407;6603311485;7202514547;</t>
  </si>
  <si>
    <t>Effect of constant light on prolactin and corticosterone rhythms evaluated using a noninvasive urine sampling protocol in the rat</t>
  </si>
  <si>
    <t>10.1055/s-2008-1065330</t>
  </si>
  <si>
    <t>https://www.scopus.com/inward/record.uri?eid=2-s2.0-47049084568&amp;doi=10.1055%2fs-2008-1065330&amp;partnerID=40&amp;md5=e12d01a46959d49b07ffbb5eb0c3c2fe</t>
  </si>
  <si>
    <t>Service de Radioanalyse, Centre de Médecine Nucléaire, GHE 59 blvd Pinel, Bron, France; INSERM, U846, Stem Cell and Brain Research Institute, Department of Chronobiology, Bron, France; INSERM U628, Faculty of Medicine, 8 avenue Rockefeller, Lyon, France; Service de Radioanalyse, Centre de Médecine Nucléaire, GHE 59 blvd Pinel, 69677 Bron, France</t>
  </si>
  <si>
    <t>Claustrat, B., Service de Radioanalyse, Centre de Médecine Nucléaire, GHE 59 blvd Pinel, Bron, France, INSERM, U846, Stem Cell and Brain Research Institute, Department of Chronobiology, Bron, France, Service de Radioanalyse, Centre de Médecine Nucléaire, GHE 59 blvd Pinel, 69677 Bron, France; Valatx, J.-L., INSERM U628, Faculty of Medicine, 8 avenue Rockefeller, Lyon, France; Harthé, C., Service de Radioanalyse, Centre de Médecine Nucléaire, GHE 59 blvd Pinel, Bron, France; Brun, J., Service de Radioanalyse, Centre de Médecine Nucléaire, GHE 59 blvd Pinel, Bron, France</t>
  </si>
  <si>
    <t>Circadian prolactin and corticosterone rhythms are usually investigated in the rat by analysis of plasma hormone profiles. In order to develop a nonstressful methodology for long-term studies, we validated prolactin and corticosterone radioimmunoassays in rat urine samples. Among the criteria of validation, prolactin was identified in urine by Western blot whereas both prolactin and corticosterone levels were undetectable in the urine of hypophysectomized rats. The determination of prolactin and corticosterone levels on serial urine samples showed daily variations in male rats entrained by the light-dark cycle. The acrophases of the 24-hour prolactin and corticosterone profiles were located at 03:26h and 23:32h respectively, a delay of 3-4 hours compared with the values of the 24-hour plasma profiles reported in the literature. Corticosterone and prolactin rhythms were abolished or dramatically delayed after 3 weeks of constant illumination. As expected, constant light suppressed the rhythm of 6-sulfatoxymelatonin, the major hepatic metabolite of melatonin. The noninvasive and nonstressful methodology we developed could be of interest for studying the regulation of hormone rhythms and their mutual endocrine interactions in physiological conditions, especially their evolution in the aging process. © Georg Thieme Verlag KG Stuttgart · New York.</t>
  </si>
  <si>
    <t>6-sulfatoxymelatonin; Corticosterone; Melatonin; Prolactin; Rat; Urine</t>
  </si>
  <si>
    <t>6 hydroxymelatonin o sulfate; corticosterone; melatonin; prolactin; aging; animal experiment; article; circadian rhythm; comparative study; controlled study; endocrine system; evolution; hormone urine level; hypophysectomy; illumination; light; light dark cycle; male; medical literature; methodology; non invasive procedure; nonhuman; physiology; priority journal; radioimmunoassay; rat; regulatory mechanism; urinalysis; urine; validation study; Western blotting; Animals; Circadian Rhythm; Corticosterone; Light; Male; Melatonin; Photoperiod; Prolactin; Radioimmunoassay; Rats; Rats, Sprague-Dawley; Sensitivity and Specificity; Specimen Handling; Stress, Psychological; Rattus</t>
  </si>
  <si>
    <t>6 hydroxymelatonin o sulfate, 2208-40-4; corticosterone, 50-22-6; melatonin, 73-31-4; prolactin, 12585-34-1, 50647-00-2, 9002-62-4; 6-sulfatoxymelatonin, 2208-40-4; Corticosterone, 50-22-6; Melatonin, 73-31-4; Prolactin, 9002-62-4</t>
  </si>
  <si>
    <t>Claustrat, B.; Service de Radioanalyse, Centre de Médecine Nucléaire, GHE 59 blvd Pinel, 69677 Bron, France; email: bruno.claustrat@chu-lyon.fr</t>
  </si>
  <si>
    <t>Horm. Metab. Res.</t>
  </si>
  <si>
    <t>2-s2.0-47049084568</t>
  </si>
  <si>
    <t>Aizawa S., Hoshino S., Sakata I., Adachi A., Yashima S., Hattori A., Sakai T.</t>
  </si>
  <si>
    <t>55063358400;36611800600;35435969200;57206336279;57067763900;26640296300;55451715900;</t>
  </si>
  <si>
    <t>Diurnal change of thyroid-stimulating hormone mRNA expression in the rat pars tuberalis</t>
  </si>
  <si>
    <t>10.1111/j.1365-2826.2007.01603.x</t>
  </si>
  <si>
    <t>https://www.scopus.com/inward/record.uri?eid=2-s2.0-35048826787&amp;doi=10.1111%2fj.1365-2826.2007.01603.x&amp;partnerID=40&amp;md5=a87331dc27c4bcf6d045623ff64245bc</t>
  </si>
  <si>
    <t>Graduate School of Science and Engineering, Area of Regulatory Biology, Saitama University, 255 Shimo-ohkubo, Saitama 338-8570, Japan; Department of Biology, College of Liberal Arts and Sciences, Tokyo Medical and Dental University, Chiba, Japan</t>
  </si>
  <si>
    <t>Aizawa, S., Graduate School of Science and Engineering, Area of Regulatory Biology, Saitama University, 255 Shimo-ohkubo, Saitama 338-8570, Japan; Hoshino, S., Graduate School of Science and Engineering, Area of Regulatory Biology, Saitama University, 255 Shimo-ohkubo, Saitama 338-8570, Japan; Sakata, I., Graduate School of Science and Engineering, Area of Regulatory Biology, Saitama University, 255 Shimo-ohkubo, Saitama 338-8570, Japan; Adachi, A., Graduate School of Science and Engineering, Area of Regulatory Biology, Saitama University, 255 Shimo-ohkubo, Saitama 338-8570, Japan; Yashima, S., Department of Biology, College of Liberal Arts and Sciences, Tokyo Medical and Dental University, Chiba, Japan; Hattori, A., Department of Biology, College of Liberal Arts and Sciences, Tokyo Medical and Dental University, Chiba, Japan; Sakai, T., Graduate School of Science and Engineering, Area of Regulatory Biology, Saitama University, 255 Shimo-ohkubo, Saitama 338-8570, Japan</t>
  </si>
  <si>
    <t>Thyroid-stimulating hormone (TSH)-producing cells (TSH cells), which account for a large fraction of the cells in the rat pars tuberalis (PT), have been found to express MT1 melatonin receptor and mammalian clock genes at high densities. Although these findings suggest that TSH production in the rat PT is regulated by melatonin and/or the biological clock, there have been no studies focusing on the diurnal change and regulation mechanism of TSH production in the rat PT. Therefore, in the present study, we examined diurnal changes of in TSHβ and α-glycoprotein subunit (αGSU) mRNA expression and TSH immunoreactivity (-ir) in the rat PT, and also examined the relationship between melatonin and TSH production in vivo. Both TSHβ mRNA expression and αGSU mRNA expression in the PT showed diurnal variations: the expression levels were lowest at the light phase [Zeitgeber time (ZT)4] and high at the dark phase (ZT12 and ZT20). TSH-ir in the PT showed the lowest level at ZT4, as was found for mRNA expression. Interestingly, TSH-ir, which was confined to the Golgi apparatus at ZT4, spread to the cytoplasm, and most of the TSH cells in the PT were uniformly immunostained in the cytoplasm at ZT20. Despite the fact that chronic administration of melatonin suppressed TSHβ and αGSU mRNA expression, TSH-ir in the PT was significantly enhanced. These findings results clearly show that there are diurnal changes in TSH expression and accumulation in rat PT-TSH cells and suggest that these fluctuations are regulated by melatonin. © 2007 The Authors. Journal Compilation © 2007 Blackwell Publishing Ltd.</t>
  </si>
  <si>
    <t>Diurnal change; Immunohistochemistry; In situ hybridisation; Pars tuberalis; Thyroid-stimulating hormone</t>
  </si>
  <si>
    <t>glycophorin A; melatonin; messenger RNA; thyrotropin; animal cell; animal experiment; animal tissue; article; circadian rhythm; controlled study; cytoplasm; follitropin release; gene expression; Golgi complex; hormonal regulation; hypophysis pars tuberalis; immunohistochemistry; immunoreactivity; in vivo study; light dark cycle; male; nonhuman; priority journal; rat; Animals; Biological Clocks; Circadian Rhythm; Glycoprotein Hormones, alpha Subunit; In Situ Hybridization; Male; Melatonin; Pituitary Gland, Anterior; Rats; Rats, Wistar; RNA, Messenger; Thyrotropin</t>
  </si>
  <si>
    <t>glycophorin A, 112972-83-5; melatonin, 73-31-4; thyrotropin, 9002-71-5; Glycoprotein Hormones, alpha Subunit; Melatonin, 73-31-4; RNA, Messenger; Thyrotropin, 9002-71-5</t>
  </si>
  <si>
    <t>Sakai, T.; Graduate School of Science and Engineering, Area of Regulatory Biology, Saitama University, 255 Shimo-ohkubo, Saitama 338-8570, Japan; email: tsakai@post.saitama-u.ac.jp</t>
  </si>
  <si>
    <t>2-s2.0-35048826787</t>
  </si>
  <si>
    <t>Donham R.S., Horton T.H., Rollag M.D., Stetson M.H.</t>
  </si>
  <si>
    <t>7003727165;7103186144;7004476998;7005823952;</t>
  </si>
  <si>
    <t>Age, Photoperiodic Responses, and Pineal Function in Meadow Voles, Microtus pennsylvanicus</t>
  </si>
  <si>
    <t>10.1111/j.1600-079X.1989.tb00448.x</t>
  </si>
  <si>
    <t>https://www.scopus.com/inward/record.uri?eid=2-s2.0-0024363658&amp;doi=10.1111%2fj.1600-079X.1989.tb00448.x&amp;partnerID=40&amp;md5=4d88d25eb1c21112c955f8b3260b92a6</t>
  </si>
  <si>
    <t>School of Life and Health Sciences, University of Delaware, Newark, United States; Department of Anatomy, Uniformed Service University for Health Sciences, Bethesda, Maryland, United States</t>
  </si>
  <si>
    <t>Donham, R.S., School of Life and Health Sciences, University of Delaware, Newark, United States, Department of Anatomy, Uniformed Service University for Health Sciences, Bethesda, Maryland, United States; Horton, T.H., School of Life and Health Sciences, University of Delaware, Newark, United States, Department of Anatomy, Uniformed Service University for Health Sciences, Bethesda, Maryland, United States; Rollag, M.D., School of Life and Health Sciences, University of Delaware, Newark, United States, Department of Anatomy, Uniformed Service University for Health Sciences, Bethesda, Maryland, United States; Stetson, M.H., School of Life and Health Sciences, University of Delaware, Newark, United States, Department of Anatomy, Uniformed Service University for Health Sciences, Bethesda, Maryland, United States</t>
  </si>
  <si>
    <t>We tested whether juvenile males of Microtus pennsylvanicus were more sensitive than adults to the suppressive effects of short photoperiods. Voles were transferred to short photoperiods (10L:14D) at 20 or 80 d of age, and 60 d later (i.e., at 80 or 140 d) the animals were killed at intervals throughout the day and night. Pineal glands were collected for measurement of melatonin, and the testes were weighed. There were no differences in paired testicular weights of 80 and 140 d old animals held on long days (median testicular weights: 1,953 and 1,843 mg). In contrast, median testicular weights of voles held on short days were 504 and 1,112 mg, respectively, at 80 and 140 d of age; the testicular weights of both groups were significantly different from their age‐matched controls (P .001, two‐sample t‐tests on log transformed data). The responses of the two age groups were compared by normalizing the individual values by the mean and variance of the respective long‐day controls. This comparison suggests that the responsiveness to photoperiod decreases as the animals age (t‐test, P= .01). Duration and amplitude of the nocturnal rise in pineal melatonin content were similar in differently aged animals. In two experiments, voles were injected daily with melatonin from 20 to 80 or 80 to 140 d of age. Melatonin‐injected animals had smaller testes than did saline‐injected controls (ANOVA: P= .01), and injections were more effective in the afternoon than in the morning (P= .01). Comparison of the effectiveness of short day and melatonin injections in juvenile and adult voles suggests that while short days inhibited testicular development of young animals more than it induced regression of adults, this decrease in responsiveness may involve factors other than alterations in the nocturnal pattern of melatonin production. Copyright © 1989, Wiley Blackwell. All rights reserved</t>
  </si>
  <si>
    <t>melatonin; photoperiodism; pineal; testes; voles</t>
  </si>
  <si>
    <t>melatonin; age; animal cell; animal experiment; controlled study; development; male; mammal; microtus pennsylvanicus; nonhuman; photoperiodicity; pineal body; testis; Aging; Animal; Light; Male; Melatonin; Microtinae; Organ Weight; Periodicity; Pineal Gland; Support, U.S. Gov't, Non-P.H.S.; Support, U.S. Gov't, P.H.S.; Testis</t>
  </si>
  <si>
    <t>Donham, R.S.; School of Life and Health Sciences, University of Delaware, Newark, Delaware, 19716, United States</t>
  </si>
  <si>
    <t>2-s2.0-0024363658</t>
  </si>
  <si>
    <t>Adachi A., Hasegawa M., Ebihara S.</t>
  </si>
  <si>
    <t>7201489074;57194849418;56496474600;</t>
  </si>
  <si>
    <t>Measurement of circadian rhythms of ocular melatonin in the pigeon by in vivo microdialysis</t>
  </si>
  <si>
    <t>10.1097/00001756-199512000-00068</t>
  </si>
  <si>
    <t>https://www.scopus.com/inward/record.uri?eid=2-s2.0-0029552065&amp;doi=10.1097%2f00001756-199512000-00068&amp;partnerID=40&amp;md5=4436a22fe18f8b0ab1785de7abb8d9a1</t>
  </si>
  <si>
    <t>Department of Animal Physiology, School of Agricultural Sciences, Nagoya University, Chikusa, Nagoya, 464-01, Japan</t>
  </si>
  <si>
    <t>Adachi, A., Department of Animal Physiology, School of Agricultural Sciences, Nagoya University, Chikusa, Nagoya, 464-01, Japan; Hasegawa, M., Department of Animal Physiology, School of Agricultural Sciences, Nagoya University, Chikusa, Nagoya, 464-01, Japan; Ebihara, S., Department of Animal Physiology, School of Agricultural Sciences, Nagoya University, Chikusa, Nagoya, 464-01, Japan</t>
  </si>
  <si>
    <t>Ocular melatonin rhythms were measured in pigeons (Columba livid) by in vivo microdialysis. The birds were placed in light-dark cycles with 12 h of light and 12 h of darkness (LD12:12) or continuous dim light (LLdim) after LD12:12. Under LD12:12, melatonin levels were low during the light and high during the dark. The rhythms persisted under LLdim with lower levels during the subjective day and higher levels during the subjective night. Two hours of light exposure in the middle of the night acutely suppressed melatonin to the daytime level. These results indicate that microdialysis is useful for studies investigating the mechanism regulating ocular melatonin rhythms. © Rapid Science Publishers.</t>
  </si>
  <si>
    <t>Circadian rhythms; Melatonin; Microdialysis; Pigeon; Retina</t>
  </si>
  <si>
    <t>melatonin; animal experiment; article; circadian rhythm; controlled study; microdialysis; nonhuman; pigeon; priority journal; retina; Animals; Circadian Rhythm; Columbidae; Darkness; Light; Melatonin; Microdialysis; Retina</t>
  </si>
  <si>
    <t>Ebihara, S.; Department of Animal Physiology, School of Agricultural Sciences, Nagoya University, Chikusa, Nagoya, 464-01, Japan</t>
  </si>
  <si>
    <t>2-s2.0-0029552065</t>
  </si>
  <si>
    <t>Oxenkrug G.F.</t>
  </si>
  <si>
    <t>7006518581;</t>
  </si>
  <si>
    <t>Antidepressive and antihypertensive effects of MAO-A inhibition: Role of N-acetylserotonin. A review</t>
  </si>
  <si>
    <t>Neurobiology</t>
  </si>
  <si>
    <t>https://www.scopus.com/inward/record.uri?eid=2-s2.0-0033499189&amp;partnerID=40&amp;md5=6827b89f46feddb7174a1bd9594cfccd</t>
  </si>
  <si>
    <t>Department of Psychiatry, Pineal Research Laboratory, St. Elizabeth's Medical Center, 736 Cambridge st., Boston, MA 02135, United States</t>
  </si>
  <si>
    <t>Oxenkrug, G.F., Department of Psychiatry, Pineal Research Laboratory, St. Elizabeth's Medical Center, 736 Cambridge st., Boston, MA 02135, United States</t>
  </si>
  <si>
    <t>Acute administration of irreversible and reversible selective MAO-A inhibitors and high doses (or chronic administration of low doses) of relatively selective MAO-B inhibitors (but not of highly selective MAO-B inhibitors) suppressed MAO-A activity and stimulated N-acetylation of pineal serotonin into N-acetylserotonin, the immediate precursor of melatonin. Consequent increase of melatonin occurs only in &gt;21-days-old rats. The effect is strain (spontaneously hypertensive rats&gt;Fisher344N&gt;Wistar Kyoto&gt;Sprague- Dawley) and gender (male&gt;female) dependent. N-acetylserotonin increase after clorgyline was weaker in the light-primed aged (or young animals with lesioned suprachiasmatic nuclei) than in young intact or sham-operated rats. N-acetylserotonin increase after MAO-A inhibitors might mediate their antidepressive (N-acetylserotonin and melatonin exerted antidepressant-like activity in the mouse tail-suspension and frog tests) and antihypertensive effects (N-acetylserotonin, but not melatonin, decreased blood pressure in spontaneously hypertensive rats).</t>
  </si>
  <si>
    <t>Depression; Hypertension; MAO-A; Melatonin; N-acetylserotonin</t>
  </si>
  <si>
    <t>amine oxidase (flavin containing) isoenzyme A; melatonin; n acetylserotonin; serotonin; acetylation; article; controlled study; depression; drug activity; enzyme inhibition; female; hypertension; male; nonhuman; rat; sex difference; strain difference; Animals; Antidepressive Agents; Antihypertensive Agents; Depressive Disorder, Major; Female; Humans; Hypertension; Mice; Monoamine Oxidase; Monoamine Oxidase Inhibitors; Pineal Gland; Rats; Serotonin</t>
  </si>
  <si>
    <t>Antidepressive Agents; Antihypertensive Agents; Monoamine Oxidase Inhibitors; Monoamine Oxidase, EC 1.4.3.4; N-acetylserotonin, 1210-83-9; Serotonin, 50-67-9</t>
  </si>
  <si>
    <t>Oxenkrug, G.F.; Department of Psychiatry, Pineal Research Laboratory, St. Elizabeth's Medical Center, 736 Cambridge st., Boston, MA 02135, United States</t>
  </si>
  <si>
    <t>NROBE</t>
  </si>
  <si>
    <t>2-s2.0-0033499189</t>
  </si>
  <si>
    <t>Edwards M.L.O., Pivorun E.B.</t>
  </si>
  <si>
    <t>17233524200;6603422334;</t>
  </si>
  <si>
    <t>The effects of photoperiod and different dosages of melatonin on metamorphic rate and weight gain in Xenopus laevis tadpoles</t>
  </si>
  <si>
    <t>10.1016/0016-6480(91)90122-M</t>
  </si>
  <si>
    <t>https://www.scopus.com/inward/record.uri?eid=2-s2.0-0025960992&amp;doi=10.1016%2f0016-6480%2891%2990122-M&amp;partnerID=40&amp;md5=65aa8446aa4f07c14ba2fc0514ef6686</t>
  </si>
  <si>
    <t>Department of Biological Sciences, Clemson University, Clemson, SC 29634-1903, United States</t>
  </si>
  <si>
    <t>Edwards, M.L.O., Department of Biological Sciences, Clemson University, Clemson, SC 29634-1903, United States; Pivorun, E.B., Department of Biological Sciences, Clemson University, Clemson, SC 29634-1903, United States</t>
  </si>
  <si>
    <t>This study examined the effects of photoperiod and three different dosages of melatonin on the rate of metamorphosis and weight gain in Xenopus laevis. Exposure of larvae to 23L:1D resulted in lower mean body weight and a retarded metamorphic rate in comparison to larvae exposed to 1L:23D. Larvae reared in either photoperiod and treated with exogenous melatonin demonstrated a dose-dependent suppression of weight attained, with short photoperiod larvae showing a more dramatic effect. Analysis of growth patterns indicate that photoperiod and exogenous melatonin have a greater effect on weights prior to Nieuwkoop and Faber stage 56 in the development of Xenopus. Larvae exposed to 1L:23D and exogenous melatonin metamorphosed at an accelerated rate when compared to larvae exposed to 23L:1D and the same dosages of melatonin. In both photoperiod regimens an exogenous melatonin concentration of 45 μg/100 ml resulted in an accelerated metamorphic rate, whereas 225 and 450 μg/100 ml retarded metamorphic rate of larvae in comparison to controls. © 1991.</t>
  </si>
  <si>
    <t>melatonin; animal experiment; article; controlled study; larva; metamorphosis; nonhuman; photoperiodicity; priority journal; xenopus laevis; Animal; Body Weight; Larva; Light; Melatonin; Metamorphosis, Biological; Xenopus laevis</t>
  </si>
  <si>
    <t>Edwards, M.L.O.; Department of Biological Sciences, Clemson University, Clemson, SC 29634-1903, United States</t>
  </si>
  <si>
    <t>2-s2.0-0025960992</t>
  </si>
  <si>
    <t>Puchalski W., Bulova S.J., Lynch C.B., Lynch G.R.</t>
  </si>
  <si>
    <t>6602670408;57200323184;7202499336;36013416500;</t>
  </si>
  <si>
    <t>Photoperiod, temperature and melatonin effects on thermoregulatory behavior in Djungarian hamsters</t>
  </si>
  <si>
    <t>10.1016/0031-9384(88)90294-6</t>
  </si>
  <si>
    <t>https://www.scopus.com/inward/record.uri?eid=2-s2.0-0023833934&amp;doi=10.1016%2f0031-9384%2888%2990294-6&amp;partnerID=40&amp;md5=e4e21ee95e7f38dd5dc03728be3b99dd</t>
  </si>
  <si>
    <t>Department of Biology, Wesleyan University, Middletown, CT 06457, United States</t>
  </si>
  <si>
    <t>Puchalski, W., Department of Biology, Wesleyan University, Middletown, CT 06457, United States; Bulova, S.J., Department of Biology, Wesleyan University, Middletown, CT 06457, United States; Lynch, C.B., Department of Biology, Wesleyan University, Middletown, CT 06457, United States; Lynch, G.R., Department of Biology, Wesleyan University, Middletown, CT 06457, United States</t>
  </si>
  <si>
    <t>Nesting and burrowing activity were measured in hamsters acclimated to either long or short day photoperiod in thermoneutrality and at 10°C. Hamsters build larger nests under short day photoperiod or at 10°C as compared to long day photoperiod or thermoneutrality. Both environmental cues contributed about 50% to a total increase in nest size from 1.8 g cotton/day to 7.7 g cotton/day (long day thermoneutral versus short day at 10°C). Burrowing activity was suppressed by both cold or short day exposure. Daily melatonin injections, effective in inducing physiological short day adjustment under a long day photoperiod, also increased nesting scores. Hamsters which did not respond to short day conditions or to melatonin treatment physiologically lacked behavioral adjustments as well. Collectively, these results demonstrate analogies in the environmental control of physiological thermoregulatory adjustment and nesting behavior. Burrowing activity seems to be more related to reproductive needs than to thermoregulatory requirements in this hamster. © 1988.</t>
  </si>
  <si>
    <t>Burrowing; Cold exposure; Melatonin; Nest size; Photoperiod; Thermoregulation</t>
  </si>
  <si>
    <t>melatonin; animal experiment; controlled study; female; hamster; male; nonhuman; photoperiodicity; priority journal; psychological aspect; reproduction; temperature; thermoregulation; Acclimatization; Animal; Behavior, Animal; Body Temperature Regulation; Female; Hamsters; Light; Male; Melatonin; Periodicity; Seasons; Temperature</t>
  </si>
  <si>
    <t>National Institutes of Health: NS 15503
Whitehall Foundation</t>
  </si>
  <si>
    <t>This research was supported by grants from NIH (NS 15503) and the Whitehall Foundation to G.R.L. and by a grant from the Max Kade Foundation to W.P, The technical assistance of Shelley L. LaPaugh is gratefully acknowledged.</t>
  </si>
  <si>
    <t>Puchalski, W.; Department of Biology, Wesleyan University, Middletown, CT 06457, United States</t>
  </si>
  <si>
    <t>2-s2.0-0023833934</t>
  </si>
  <si>
    <t>Cummings M.A., Berga S.L., Cummings K.L., Kripke D.F., Haviland M.G., Golshan S., Christian Gillin J.</t>
  </si>
  <si>
    <t>7202375178;7005442795;7102839769;7006891661;7006595235;7004434524;6508322963;</t>
  </si>
  <si>
    <t>Light suppression of melatonin in unipolar depressed patients</t>
  </si>
  <si>
    <t>10.1016/0165-1781(89)90149-2</t>
  </si>
  <si>
    <t>https://www.scopus.com/inward/record.uri?eid=2-s2.0-0024539029&amp;doi=10.1016%2f0165-1781%2889%2990149-2&amp;partnerID=40&amp;md5=b8d1fd5c4c2f739e370167fdd6e8dbc9</t>
  </si>
  <si>
    <t>Michael A. Cummings, M.D., is Instructor, and Kathryn L. Cummings, R.N., is Research Nurse, Psychiatry Service, Jerry L. Pettis Memorial VA Medical Center, and Department of Psychiatry, Loma Linda University School of Medicine, Loma Linda, CA, USA, United States; Sarah L. Berga, M.D., is Assistant Professor, Department of Reproductive Medicine, University of California at San Diego Medical Center, USA; Mark G. Haviland, Ph.D., is Assistant Professor and Director of Research, Department of Psychiatry, Loma Linda University School of Medicine, Loma Linda, CA, USA; Daniel F. Kripke, M.D., is Professor; Shahrokh Golshan, Ph.D., is Research Statistician; and J. Christian Gillin, M.D., is Professor, Psychiatry Service, San Diego VA Medical Center, and Department of Psychiatry, University of California at San Diego, La Jolla, CA, USA</t>
  </si>
  <si>
    <t>Cummings, M.A., Michael A. Cummings, M.D., is Instructor, and Kathryn L. Cummings, R.N., is Research Nurse, Psychiatry Service, Jerry L. Pettis Memorial VA Medical Center, and Department of Psychiatry, Loma Linda University School of Medicine, Loma Linda, CA, USA, United States; Berga, S.L., Sarah L. Berga, M.D., is Assistant Professor, Department of Reproductive Medicine, University of California at San Diego Medical Center, USA; Cummings, K.L., Michael A. Cummings, M.D., is Instructor, and Kathryn L. Cummings, R.N., is Research Nurse, Psychiatry Service, Jerry L. Pettis Memorial VA Medical Center, and Department of Psychiatry, Loma Linda University School of Medicine, Loma Linda, CA, USA, United States; Kripke, D.F., Daniel F. Kripke, M.D., is Professor; Shahrokh Golshan, Ph.D., is Research Statistician; and J. Christian Gillin, M.D., is Professor, Psychiatry Service, San Diego VA Medical Center, and Department of Psychiatry, University of California at San Diego, La Jolla, CA, USA; Haviland, M.G., Mark G. Haviland, Ph.D., is Assistant Professor and Director of Research, Department of Psychiatry, Loma Linda University School of Medicine, Loma Linda, CA, USA; Golshan, S., Daniel F. Kripke, M.D., is Professor; Shahrokh Golshan, Ph.D., is Research Statistician; and J. Christian Gillin, M.D., is Professor, Psychiatry Service, San Diego VA Medical Center, and Department of Psychiatry, University of California at San Diego, La Jolla, CA, USA; Christian Gillin, J., Daniel F. Kripke, M.D., is Professor; Shahrokh Golshan, Ph.D., is Research Statistician; and J. Christian Gillin, M.D., is Professor, Psychiatry Service, San Diego VA Medical Center, and Department of Psychiatry, University of California at San Diego, La Jolla, CA, USA</t>
  </si>
  <si>
    <t>The effects of nocturnal light (500 lux) exposure on plasma melatonin were studied in seven men suffering from unipolar depression and in seven healthy men. Both groups showed significant declines in plasma melatonin concentrations during 1 hour's light exposure. Differential group declines were not detected. © 1989.</t>
  </si>
  <si>
    <t>light; Melatonin; unipolar depression</t>
  </si>
  <si>
    <t>melatonin; adult; clinical article; depression; human; light; male; priority journal; psychological aspect; Adult; Circadian Rhythm; Depressive Disorder; Human; Light; Male; Melatonin; Middle Age; Support, Non-U.S. Gov't; Support, U.S. Gov't, Non-P.H.S.; Support, U.S. Gov't, P.H.S.</t>
  </si>
  <si>
    <t>SP50 MH-30914
MH-38822
MH-18399</t>
  </si>
  <si>
    <t>Acknowledgments. This study was supported in part by CRC PHS RR 00827, Bank of America-Giannini Foundation Fellowship, American Fertility Society-Ortho Distinguished Fellowship in Reproduction, NIMH SP50 MH-30914, NIMH MH-18399, NIMH MH-38822, and the Veterans Administration. The authors thank Thomas H. Dial, Ph.D., and Dale G. Shaw, Ph.D., for their statistical consultations.</t>
  </si>
  <si>
    <t>Cummings, M.A.</t>
  </si>
  <si>
    <t>2-s2.0-0024539029</t>
  </si>
  <si>
    <t>Vollrath L., Seidel A., Huesgen A., Manz B., Pollow K., Leiderer P.</t>
  </si>
  <si>
    <t>55271044200;7102707920;6602211653;7004317815;7006004184;7005435368;</t>
  </si>
  <si>
    <t>One millisecond of light suffices to suppress nighttime pineal melatonin synthesis in rats</t>
  </si>
  <si>
    <t>10.1016/0304-3940(89)90417-5</t>
  </si>
  <si>
    <t>https://www.scopus.com/inward/record.uri?eid=2-s2.0-0024556081&amp;doi=10.1016%2f0304-3940%2889%2990417-5&amp;partnerID=40&amp;md5=2745475b6a05dc9a7e4e925e54b10eaf</t>
  </si>
  <si>
    <t>Institute of Anatomy, Johannes Gutenberg University, Mainz, Germany; Department of Experimental Endocrinology, Johannes Gutenberg University, Mainz, Germany; Institute of Physics, Johannes Gutenberg University, Mainz, Germany</t>
  </si>
  <si>
    <t>Vollrath, L., Institute of Anatomy, Johannes Gutenberg University, Mainz, Germany; Seidel, A., Institute of Anatomy, Johannes Gutenberg University, Mainz, Germany; Huesgen, A., Institute of Anatomy, Johannes Gutenberg University, Mainz, Germany; Manz, B., Department of Experimental Endocrinology, Johannes Gutenberg University, Mainz, Germany; Pollow, K., Department of Experimental Endocrinology, Johannes Gutenberg University, Mainz, Germany; Leiderer, P., Institute of Physics, Johannes Gutenberg University, Mainz, Germany</t>
  </si>
  <si>
    <t>The effect of a single high-intensity light pulse with a duration of 1 ms on nighttime pineal activity of male Sprague-Dawley rats was investigated. 10 minutes after light exposure pineal N-actyltransferase activity and melatonin content were significantly reduced. These results show that the rat pineal is capable of responding to very short light flashes of high intensity. © 1989.</t>
  </si>
  <si>
    <t>Light exposure; Melatonin synthesis; Pineal gland; Rat</t>
  </si>
  <si>
    <t>acyltransferase; melatonin; animal cell; animal experiment; male; nonhuman; photostimulation; pineal body; priority journal; rat; Acetyltransferases; Animal; Male; Melatonin; Photic Stimulation; Pineal Gland; Rats; Rats, Inbred Strains; Support, Non-U.S. Gov't; Time Factors</t>
  </si>
  <si>
    <t>acyltransferase, 9012-30-0, 9054-54-0; melatonin, 73-31-4; Acetyltransferases, EC 2.3.1.; Melatonin, 73-31-4</t>
  </si>
  <si>
    <t>Deutsche Forschungsgemeinschaft: Vo 135/8-5</t>
  </si>
  <si>
    <t>The technical assistance of R. Lieberth is gratefully acknowlegded. This study was supported by the Deutsche Forschungsgemeinschaft Vo 135/8-5.</t>
  </si>
  <si>
    <t>Vollrath, L.; Institute of Anatomy, Johannes Gutenberg University, Mainz, Germany</t>
  </si>
  <si>
    <t>2-s2.0-0024556081</t>
  </si>
  <si>
    <t>Heo J.-Y., Kim K., Fava M., Mischoulon D., Papakostas G.I., Kim M.-J., Kim D.J., Chang K.-A.J., Oh Y., Yu B.-H., Jeon H.J.</t>
  </si>
  <si>
    <t>56021506500;57008411700;33267681700;7003421217;7004042931;24544809300;57206099609;57190660670;57192650904;7402092640;35195917400;</t>
  </si>
  <si>
    <t>Effects of smartphone use with and without blue light at night in healthy adults: A randomized, double-blind, cross-over, placebo-controlled comparison</t>
  </si>
  <si>
    <t>Journal of Psychiatric Research</t>
  </si>
  <si>
    <t>10.1016/j.jpsychires.2016.12.010</t>
  </si>
  <si>
    <t>https://www.scopus.com/inward/record.uri?eid=2-s2.0-85007038217&amp;doi=10.1016%2fj.jpsychires.2016.12.010&amp;partnerID=40&amp;md5=36365520a44099f36f2a1a276684f751</t>
  </si>
  <si>
    <t>Department of Psychiatry, Depression Center, Samsung Medical Center, Sungkyunkwan University School of Medicine, Seoul, South Korea; Depression Clinical and Research Program, Massachusetts General Hospital, Harvard Medical School, Boston, United States; Statistics and Data Center, Research Institute for Future Medicine, Samsung Medical Center, Seoul, South Korea; Department of Health Sciences &amp; Technology, Department of Medical Device Management and Research, Department of Clinical Research Design and Evaluation, Samsung Advanced Institute for Health Sciences &amp; Technology (SAIHST), Sungkyunkwan University, Seoul, South Korea</t>
  </si>
  <si>
    <t>Heo, J.-Y., Department of Psychiatry, Depression Center, Samsung Medical Center, Sungkyunkwan University School of Medicine, Seoul, South Korea; Kim, K., Department of Psychiatry, Depression Center, Samsung Medical Center, Sungkyunkwan University School of Medicine, Seoul, South Korea; Fava, M., Depression Clinical and Research Program, Massachusetts General Hospital, Harvard Medical School, Boston, United States; Mischoulon, D., Depression Clinical and Research Program, Massachusetts General Hospital, Harvard Medical School, Boston, United States; Papakostas, G.I., Depression Clinical and Research Program, Massachusetts General Hospital, Harvard Medical School, Boston, United States; Kim, M.-J., Statistics and Data Center, Research Institute for Future Medicine, Samsung Medical Center, Seoul, South Korea; Kim, D.J., Department of Psychiatry, Depression Center, Samsung Medical Center, Sungkyunkwan University School of Medicine, Seoul, South Korea, Department of Health Sciences &amp; Technology, Department of Medical Device Management and Research, Department of Clinical Research Design and Evaluation, Samsung Advanced Institute for Health Sciences &amp; Technology (SAIHST), Sungkyunkwan University, Seoul, South Korea; Chang, K.-A.J., Department of Psychiatry, Depression Center, Samsung Medical Center, Sungkyunkwan University School of Medicine, Seoul, South Korea; Oh, Y., Department of Psychiatry, Depression Center, Samsung Medical Center, Sungkyunkwan University School of Medicine, Seoul, South Korea; Yu, B.-H., Department of Psychiatry, Depression Center, Samsung Medical Center, Sungkyunkwan University School of Medicine, Seoul, South Korea; Jeon, H.J., Department of Psychiatry, Depression Center, Samsung Medical Center, Sungkyunkwan University School of Medicine, Seoul, South Korea, Depression Clinical and Research Program, Massachusetts General Hospital, Harvard Medical School, Boston, United States, Department of Health Sciences &amp; Technology, Department of Medical Device Management and Research, Department of Clinical Research Design and Evaluation, Samsung Advanced Institute for Health Sciences &amp; Technology (SAIHST), Sungkyunkwan University, Seoul, South Korea</t>
  </si>
  <si>
    <t>Smartphones deliver light to users through Light Emitting Diode (LED) displays. Blue light is the most potent wavelength for sleep and mood. This study investigated the immediate effects of smartphone blue light LED on humans at night. We investigated changes in serum melatonin levels, cortisol levels, body temperature, and psychiatric measures with a randomized, double-blind, cross-over, placebo-controlled design of two 3-day admissions. Each subject played smartphone games with either conventional LED or suppressed blue light from 7:30 to 10:00PM (150 min). Then, they were readmitted and conducted the same procedure with the other type of smartphone. Serum melatonin levels were measured in 60-min intervals before, during and after use of the smartphones. Serum cortisol levels and body temperature were monitored every 120 min. The Profile of Mood States (POMS), Epworth Sleepiness Scale (ESS), Fatigue Severity Scale (FSS), and auditory and visual Continuous Performance Tests (CPTs) were administered. Among the 22 participants who were each admitted twice, use of blue light smartphones was associated with significantly decreased sleepiness (Cohen's d = 0.49, Z = 43.50, p = 0.04) and confusion-bewilderment (Cohen's d = 0.53, Z = 39.00, p = 0.02), and increased commission error (Cohen's d = −0.59, t = −2.64, p = 0.02). Also, users of blue light smartphones experienced a longer time to reach dim light melatonin onset 50% (2.94 vs. 2.70 h) and had increases in body temperature, serum melatonin levels, and cortisol levels, although these changes were not statistically significant. Use of blue light LED smartphones at night may negatively influence sleep and commission errors, while it may not be enough to lead to significant changes in serum melatonin and cortisol levels. © 2016 Elsevier Ltd</t>
  </si>
  <si>
    <t>Blue light; Body temperature; Cortisol; Melatonin; Smartphone</t>
  </si>
  <si>
    <t>hydrocortisone; melatonin; placebo; hydrocortisone; melatonin; adult; Article; blue light; body temperature; confusion; continuous performance test; controlled study; crossover procedure; double blind procedure; Epworth sleepiness scale; Fatigue Severity Scale; hormone blood level; human; human experiment; hydrocortisone blood level; light emitting diode; male; night; normal human; priority journal; Profile of Mood States; randomized controlled trial; smartphone; somnolence; blood; circadian rhythm; color; light; psychological rating scale; radiation response; sleep; young adult; Adult; Body Temperature; Circadian Rhythm; Color; Cross-Over Studies; Double-Blind Method; Humans; Hydrocortisone; Light; Male; Melatonin; Psychiatric Status Rating Scales; Sleep; Smartphone; Young Adult</t>
  </si>
  <si>
    <t>Ministry of Education, Science and Technology, MEST: NRF-2016M3C7A1947307
HM14C2567
Samsung: S-2014-1823-000
National Research Foundation of Korea, NRF</t>
  </si>
  <si>
    <t>This research was supported by Samsung Display (S-2014-1823-000). This research was also supported by the Original Technology Research Program for Brain Science through the National Research Foundation of Korea (NRF) funded by the Ministry of Education, Science and Technology (No. NRF-2016M3C7A1947307; PI, Hong Jin Jeon), and by a grant of the Korean Mental Health Technology R&amp;D Project, Ministry of Health &amp; Welfare, Republic of Korea (No. HM14C2567) (PI: Hong Jin Jeon). The authors thank the Statistics and Data Center, Research Institute for Future Medicine, Samsung Medical Center, Chief Dr. Seonwoo Kim for statistical support. These funding sources were not involved in the creation of the study protocol, data analysis, or in writing the manuscript.</t>
  </si>
  <si>
    <t>Jeon, H.J.#81 Irwon-dong, Gangnam-gu, South Korea; email: jeonhj@skku.edu</t>
  </si>
  <si>
    <t>JPYRA</t>
  </si>
  <si>
    <t>J. Psychiatr. Res.</t>
  </si>
  <si>
    <t>2-s2.0-85007038217</t>
  </si>
  <si>
    <t>Kvaskoff M., Weinstein P.</t>
  </si>
  <si>
    <t>24066774200;14326181700;</t>
  </si>
  <si>
    <t>Are some melanomas caused by artificial light?</t>
  </si>
  <si>
    <t>10.1016/j.mehy.2010.03.010</t>
  </si>
  <si>
    <t>https://www.scopus.com/inward/record.uri?eid=2-s2.0-77955581300&amp;doi=10.1016%2fj.mehy.2010.03.010&amp;partnerID=40&amp;md5=8b5e487f389efc9ef5d5905abb1e10da</t>
  </si>
  <si>
    <t>Inserm Institut Gustave Roussy, CESP Centre for Research in Epidemiology and Population Health, Hormones and Women's Health Team, U1018, Nutrition, F-94805, Villejuif, France; Université Paris Sud 11, UMRS 1018, F-94805, Villejuif, France; University of Queensland, School of Population Health, Herston Road, Herston, QLD 4072, Brisbane, Australia</t>
  </si>
  <si>
    <t>Kvaskoff, M., Inserm Institut Gustave Roussy, CESP Centre for Research in Epidemiology and Population Health, Hormones and Women's Health Team, U1018, Nutrition, F-94805, Villejuif, France, Université Paris Sud 11, UMRS 1018, F-94805, Villejuif, France; Weinstein, P., University of Queensland, School of Population Health, Herston Road, Herston, QLD 4072, Brisbane, Australia</t>
  </si>
  <si>
    <t>The incidence rate of cutaneous melanoma has been increasing faster than that of any other cancer in white-skinned populations over the past decades. The main risk factors for melanoma (i.e. exposure to sunlight, naevus count, phototype, and family history of melanoma) may not wholly explain the epidemiological trends observed for this cancer. The light-at-night theory postulates that increasing use of artificial light-at-night may contribute to the increasing breast cancer incidence through suppressed secretion of melatonin (a hormone produced in the dark and inhibited by light, which regulates circadian rhythms). Here, we postulate that this theory may also apply to melanoma and that it may explain a part of this cancer burden.Consistent with our hypothesis is evidence from experimental studies suggesting a lightening effect of melatonin on frog skin and mammal hair during seasonal changes, its antioxidant and anti-carcinogenic effects in skin melanocytes, as well as the expression of melatonin receptors in melanocytes. Also, epidemiological data suggest lower melatonin concentrations in melanoma patients compared with controls; a potential therapeutic effect of melatonin in patients with metastatic disease; a higher prevalence of melanoma in pilots and aircrews, with increased risks with higher time zones travelled; and increased melanoma risks in office workers exposed to fluorescent lighting. Moreover, melanoma incidence and seasonal patterns are consistent with a reduction of melatonin secretion with intensity of exposure to light, although it remains difficult to distinguish the effect of melatonin disruption from that of sun exposure on the basis of ecological studies. Finally, the reported associations between hormonal factors and melanoma are consistent with melatonin inhibition increasing the risk of melanoma by increasing circulating oestrogen levels.Despite the existing suggestive evidence, the light-at-night hypothesis has never been directly tested for melanoma. Very few studies examined the potential associations between melanoma risk and shift work or melatonin concentrations, and we found no studies reporting on the relationship between melanoma and number of sleeping hours, use of melatonin supplements, blindness, night-time city light levels, bedroom light levels, or clock genes polymorphisms. Therefore, since several observations support our hypothesis and very little research has been undertaken on this subject, we strongly encourage analytic epidemiological studies to test the light-at-night theory for melanoma causation. © 2010 Elsevier Ltd.</t>
  </si>
  <si>
    <t>estrogen; melatonin; melatonin receptor; airplane crew; airplane pilot; article; breast cancer; cancer incidence; cancer patient; cancer risk; epidemic; family history; fluorescent lighting; gene expression; genetic polymorphism; high risk population; human; light exposure; melanocyte; melanoma; metastasis; molecular clock; nevus; night; occupational exposure; prevalence; seasonal variation; sunlight; Humans; Incidence; Lighting; Melanoma; Melatonin; Risk Factors; Skin Neoplasms; World Health; Anura; Mammalia</t>
  </si>
  <si>
    <t>Fondation de France</t>
  </si>
  <si>
    <t>Dr. Kvaskoff is supported by a Fondation de France postdoctoral fellowship.</t>
  </si>
  <si>
    <t>Weinstein, P.; University of Queensland, School of Population Health, Herston Road, Herston, QLD 4072, Brisbane, Australia; email: p.weinstein@sph.uq.edu.au</t>
  </si>
  <si>
    <t>2-s2.0-77955581300</t>
  </si>
  <si>
    <t>Silverin B., Gwinner E., Van't Hof T.J., Schwabl I., Fusani L., Hau M., Helm B.</t>
  </si>
  <si>
    <t>7004150652;7004498981;6603829925;6506742958;6603684657;7003983025;9246547400;</t>
  </si>
  <si>
    <t>Persistent diel melatonin rhythmicity during the Arctic summer in free-living willow warblers</t>
  </si>
  <si>
    <t>Hormones and Behavior</t>
  </si>
  <si>
    <t>10.1016/j.yhbeh.2009.04.002</t>
  </si>
  <si>
    <t>https://www.scopus.com/inward/record.uri?eid=2-s2.0-67349156667&amp;doi=10.1016%2fj.yhbeh.2009.04.002&amp;partnerID=40&amp;md5=0f073a33fe390cfb28ff5060e828a465</t>
  </si>
  <si>
    <t>Department of Zoology, University of Gothenburg, Box 463, 405 30 Gothenburg, Sweden; Max Planck Institute for Ornithology, 82346 Andechs, Germany; Takizaki Corporation, 2-4-7 Honkomagome, Bunkyo-ku, Tokyo, 113-0021, Japan; Department of Biology and Evolution, University of Ferrara, Via Luigi Borsari 46, 44100 Ferrara, Italy; Max Planck Institute for Ornithology, Schloßallee 1a, Vogelwarte Radolfzell, 78315 Radolfzell, Germany</t>
  </si>
  <si>
    <t>Silverin, B., Department of Zoology, University of Gothenburg, Box 463, 405 30 Gothenburg, Sweden; Gwinner, E., Max Planck Institute for Ornithology, 82346 Andechs, Germany; Van't Hof, T.J., Takizaki Corporation, 2-4-7 Honkomagome, Bunkyo-ku, Tokyo, 113-0021, Japan; Schwabl, I., Max Planck Institute for Ornithology, 82346 Andechs, Germany; Fusani, L., Department of Biology and Evolution, University of Ferrara, Via Luigi Borsari 46, 44100 Ferrara, Italy; Hau, M., Max Planck Institute for Ornithology, Schloßallee 1a, Vogelwarte Radolfzell, 78315 Radolfzell, Germany; Helm, B., Max Planck Institute for Ornithology, 82346 Andechs, Germany</t>
  </si>
  <si>
    <t>Arctic environments are challenging for circadian systems. Around the solstices, the most important zeitgeber, the change between night and day, is reduced to minor fluctuations in light intensities. However, many species including songbirds nonetheless show clear diel activity patterns. Here we examine the possible physiological basis underlying diel rhythmicity under continuous Arctic summer light. Rhythmic secretion of the hormone melatonin constitutes an important part of the songbird circadian system and its experimental suppression, e.g., by constant light, usually leads to behavioral arrhythmia. We therefore studied melatonin patterns in a free-living migratory songbird, the willow warbler (Phylloscopus trochilus), that maintains diel activity during the Arctic summer. We compared melatonin profiles during late spring and summer solstice in two Swedish populations from the south (58°N) and near the Arctic circle (66°N). We found the northern Swedish population maintained clear diel changes in melatonin secretion during the summer solstice, although peak concentrations were lower than in southern Sweden. Melatonin levels were highest before midnight and in good accordance with periods of reduced activity. The maintenance of diel melatonin rhythmicity under conditions of continuous light may be one of the physiological mechanisms that enables continued functioning of the circadian system. © 2009 Elsevier Inc. All rights reserved.</t>
  </si>
  <si>
    <t>Arctic; Bird; Circadian; Diel; Melatonin; Willow warbler</t>
  </si>
  <si>
    <t>melatonin; Arctic; article; circadian rhythm; controlled study; hormone release; light intensity; night; nonhuman; photoperiodicity; priority journal; songbird; spring; summer; Sweden; Animals; Animals, Wild; Arctic Regions; Circadian Rhythm; Melatonin; Motor Activity; Periodicity; Photoperiod; Radioimmunoassay; Seasons; Songbirds</t>
  </si>
  <si>
    <t>Helm, B.; Max Planck Institute for Ornithology, 82346 Andechs, Germany; email: helm@orn.mpg.de</t>
  </si>
  <si>
    <t>0018506X</t>
  </si>
  <si>
    <t>HOBEA</t>
  </si>
  <si>
    <t>Horm. Behav.</t>
  </si>
  <si>
    <t>2-s2.0-67349156667</t>
  </si>
  <si>
    <t>Bacon A., Sattler C., Martin J.E.</t>
  </si>
  <si>
    <t>7005966793;57196927200;55494966500;</t>
  </si>
  <si>
    <t>Melatonin effect on the hamster pituitary response to LHRH</t>
  </si>
  <si>
    <t>Biology of Reproduction</t>
  </si>
  <si>
    <t>10.1095/biolreprod24.5.993</t>
  </si>
  <si>
    <t>https://www.scopus.com/inward/record.uri?eid=2-s2.0-0019854653&amp;doi=10.1095%2fbiolreprod24.5.993&amp;partnerID=40&amp;md5=a600f710f6fb69b04d11b8e61d268fc3</t>
  </si>
  <si>
    <t>Bacon, A., Dept. Pharmacol., Washington Univ. Med. Sch., St Louis, Mo. 63110, United States; Sattler, C., Dept. Pharmacol., Washington Univ. Med. Sch., St Louis, Mo. 63110, United States; Martin, J.E., Dept. Pharmacol., Washington Univ. Med. Sch., St Louis, Mo. 63110, United States</t>
  </si>
  <si>
    <t>Previous studies from this laboratory showed that, in the rat, melatonin can suppress the neonatal pituitary luteinizing hormone (LH) and follicle stimulating hormone (FSH) responses to LH releasing hormone (LHRH). Since melatonin is a more potent antigonadotropic hormone in hamsters than in rats, the present study examined the action of the indole on the hamster LH response to LHRH. The following systems were used: 1) neonatal pituitary cells in culture, 2) cells from adult males maintained in long or short photoperiods, and 3) adult males early and late in the light phase of a long photoperiod. For in vitro studies, anterior pituitary glands from neonatal and adult Syrian hamsters were dissociated with collagenase and hyalurodinase. After overnight culture in serum containing medium, the cells were washed free of serum, distributed to culture dishes, and incubated for 3 h with LHRH (10-12 to 10-7 M) either alone or in the presence of melatonin 10-7 to 10-6 M). For in vivo experiments, animals were injected s.c. in the nape of the neck with LHRH and melatonin. They were decapitated 15 min later, and trunk blood was collected. Medium, cell lysate, and serum LH concentrations were measured by double antibody ovine:ovine RIA. Hamster anterior pituitary cells prepared by this procedure retained good viability and responsiveness. With both neonatal and adult cells, LHRH induced a dose-related release of LH with a minimal effective concentration of 10-11 to 10-10 M and maximal release by 10-9 to 10-8 M. At the highest concentrations, LHRH stimulated the release of 39-72% of total cellular LH. Melatonin (10-7 to 10-6 M) had no detectable effect on the LH response to LHRH by cells from 8- or 12-day-old hamsters or from adults maintained in long or short photoperiods for at least 10 weeks. As a positive control, neonatal rat pituitary cells simultaneously prepared and treated with hormones showed up to 86% inhibition by melatonin of the LH response to LHRH. Since the adult hamster reproductive system is diurnally sensitive to melatonin, the effect of the indole on LHRH-induced LH release was examined in intact males at 0700 and 1600 h of a long photoperiod. Melatonin (100 μg) had no effect on serum LH following LHRH (30 and 100 ng). The sensitivity to LHRH, however, appeared to be slightly greater in the morning than in the afternoon, although the increase was small. These studies show that hamsters differ from rats with regard to pituitary sensitivity to acute melatonin inhibition of LHRH-induced LH release. Whereas melatonin is highly active in neonatal rats, it has no detectable effect in our assay system in neonatal hamsters or in adult hamsters from either long or short photoperiods.</t>
  </si>
  <si>
    <t>gonadorelin; gonadotropin; luteinizing hormone; melatonin; radioisotope; adenohypophysis; animal experiment; blood and hemopoietic system; central nervous system; dose response; drug efficacy; drug response; endocrine system; follitropin release; hamster; in vitro study; luteinizing hormone blood level; nervous system; radioimmunoassay; subcutaneous drug administration; Animalia; Cricetinae; Mesocricetus auratus; Ovis</t>
  </si>
  <si>
    <t>Beckman; Regis</t>
  </si>
  <si>
    <t>BIREB</t>
  </si>
  <si>
    <t>BIOL. REPROD.</t>
  </si>
  <si>
    <t>2-s2.0-0019854653</t>
  </si>
  <si>
    <t>Axelrod J., Snyder S.H., Heller A., Moore R.Y.</t>
  </si>
  <si>
    <t>7103117978;35406091300;56953372700;7404937590;</t>
  </si>
  <si>
    <t>Light-induced changes in pineal hydroxyindole-O-methyltransferase: Abolition by lateral hypothalamic lesions</t>
  </si>
  <si>
    <t>10.1126/science.154.3751.898</t>
  </si>
  <si>
    <t>https://www.scopus.com/inward/record.uri?eid=2-s2.0-0014021507&amp;doi=10.1126%2fscience.154.3751.898&amp;partnerID=40&amp;md5=9ebd1cb163dc730f7b1d5e6ff9a10485</t>
  </si>
  <si>
    <t>National Institute of Mental Health, Bethesda, MD 20014, United States; Department of Pharmacology, University of Chicago, Chicago, IL, United States; Departments of Medicine (Neurology) and Anatomy, University of Chicago; Henry Phipps Psychiatric Clinic, Johns Hopkins Hospital, Baltimore, MD</t>
  </si>
  <si>
    <t>Axelrod, J., National Institute of Mental Health, Bethesda, MD 20014, United States; Snyder, S.H., National Institute of Mental Health, Bethesda, MD 20014, United States, Henry Phipps Psychiatric Clinic, Johns Hopkins Hospital, Baltimore, MD; Heller, A., Department of Pharmacology, University of Chicago, Chicago, IL, United States; Moore, R.Y., Departments of Medicine (Neurology) and Anatomy, University of Chicago</t>
  </si>
  <si>
    <t>The activity of hydroxyindole-O-methyltransferase, the melatonin-forming enzyme in the pineal gland, is several times greater in rats kept in continuous darkness than in those kept in continuous light. Lesions transecting the medial forebrain bundle in the lateral hypothalamus suppress these differences in enzyme activity and abolish light-induced changes in pineal weight. These findings indicate that the medial forebrain bundle may participate in the control of this enzymatic response to environmental lighting.</t>
  </si>
  <si>
    <t>melatonin; noradrenalin; serotonin; transferase; animal; article; biosynthesis; circadian rhythm; enzymology; hypothalamus; light; male; metabolism; organ weight; physiology; pineal body; radiation exposure; radiation response; rat; stereotaxic surgery; Animal; Circadian Rhythm; Hypothalamus; Light; Male; Melatonin; Norepinephrine; Organ Weight; Pineal Gland; Radiation Effects; Rats; Serotonin; Stereotaxic Techniques; Transferases</t>
  </si>
  <si>
    <t>melatonin, 73-31-4; noradrenalin, 1407-84-7, 51-41-2; serotonin, 50-67-9; transferase, 9047-61-4; Melatonin, 73-31-4; Norepinephrine, 51-41-2; Serotonin, 50-67-9; Transferases, EC 2.</t>
  </si>
  <si>
    <t>Axelrod, J.; National Institute of Mental Health, Bethesda, MD 20014, United States</t>
  </si>
  <si>
    <t>2-s2.0-0014021507</t>
  </si>
  <si>
    <t>Pang S.F., Cheng K.M., Pang C.S., Wang Z.P., Yuan H., Brown G.M.</t>
  </si>
  <si>
    <t>7402528719;24377913300;7201425191;7410040853;7402446929;35493704500;</t>
  </si>
  <si>
    <t>Differential effects of short photoperiod on 2-[125I]iodomelatonin binding in the testis and brain of quail</t>
  </si>
  <si>
    <t>10.1159/000109486</t>
  </si>
  <si>
    <t>https://www.scopus.com/inward/record.uri?eid=2-s2.0-84940138397&amp;doi=10.1159%2f000109486&amp;partnerID=40&amp;md5=51cb489ae210b959844046943575c69e</t>
  </si>
  <si>
    <t>The Clarke Institute of Psychiatry, Toronto, Canada; Department of Physiology, University of Hong Kong, Hong Kong; Department of Animal Science, University of British Columbia, Vancouver, Canada</t>
  </si>
  <si>
    <t>Pang, S.F., The Clarke Institute of Psychiatry, Toronto, Canada, Department of Physiology, University of Hong Kong, Hong Kong; Cheng, K.M., Department of Animal Science, University of British Columbia, Vancouver, Canada; Pang, C.S., The Clarke Institute of Psychiatry, Toronto, Canada; Wang, Z.P., The Clarke Institute of Psychiatry, Toronto, Canada; Yuan, H., The Clarke Institute of Psychiatry, Toronto, Canada; Brown, G.M., The Clarke Institute of Psychiatry, Toronto, Canada</t>
  </si>
  <si>
    <t>The affinities and densities of 2-[125I]iodomelatonin binding sites in the brains and gonads of male Japanese quail following short photoperiod treatment were studied. At 6 weeks old, control quail were placed under a 14 hour light/10 hour dark photo-stimulatory cycle and experimental quail were housed under a 7 hour light/17 hour dark photo-inhibitory lighting regime. Eighteen weeks after photic manipulation, the birds were killed at mid-light. The photo-inhibited quail had very small testes. Brains and testes of control and experimental quail were collected for receptor binding studies. The maximum number of binding sites (Bmax) of 2-[125I]io- domelatonin determined by saturation studies and the number of 2- [125I]iodomelatonin binding sites determined by a one-point binding assay in the testes of short-day quail were significantly lower (p &amp;lt; 0.05) than those of the testes in repoductively active birds kept under long photoperiod. There was no significant difference (p &amp;gt; 0.05) between the testicular Kd (equilibrium dissociation constant) values of these two groups. As for the Kd and Bmax of 2-[125I]iodomelatonin binding sites in the whole brain, there were no significant differences (p &amp;gt; 0.05) between the two groups. The higher level of testicular 2-[125l]iodomelatonin binding sites in photostimulated birds may be related to an up-regulation of melatonin receptors by the suppressed pineal melatonin secretion under long photoperiod. The lower testicular 2-[125I]iodomelatonin binding sites under short photoperiod may be the result of down-regulation of melatonin receptors by the stimulated melatonin pattern in the photo-inhibited birds. Conversely, similar short-day treatment was ineffective in changing the characteristics of whole brain 2-[125I]iodomelatonin binding. Whether a specific region (or regions) of the brain may be affected by photic manipulation remains to be investigated. The presence of testicular 2-[125I]iodomelatonin binding sites and their physiological changes under different photoperiods suggest an important direct action of pineal melatonin on testicular function in quail. © 1993 S. Karger AG, Basel.</t>
  </si>
  <si>
    <t>Diurnal rhythm; Male quail; Melatonin receptors; Photoperiod; Pineal melatonin; Receptor down-regulation</t>
  </si>
  <si>
    <t>melatonin; melatonin receptor; animal experiment; article; brain; circadian rhythm; controlled study; nonhuman; quail; receptor down regulation; testis; Animal; Binding Sites; Brain; Coturnix; Male; Melatonin; Photoperiod; Support, Non-U.S. Gov't; Testis; Time Factors</t>
  </si>
  <si>
    <t>melatonin, 73-31-4; 2-iodomelatonin, 93515-00-5; Melatonin, 73-31-4</t>
  </si>
  <si>
    <t>Pang, S.F.; Clarke Institute of Psychiatry, 250 College St., Toronto, ON, M5T 1R8, Canada</t>
  </si>
  <si>
    <t>2-s2.0-84940138397</t>
  </si>
  <si>
    <t>Alila-Johansson A., Eriksson L., Soveri T., Laakso M.-L.</t>
  </si>
  <si>
    <t>6602661116;7403253573;56095125200;7202693190;</t>
  </si>
  <si>
    <t>Seasonal variation in endogenous serum melatonin profiles in goats: A difference between spring and fall?</t>
  </si>
  <si>
    <t>10.1177/074873040101600308</t>
  </si>
  <si>
    <t>https://www.scopus.com/inward/record.uri?eid=2-s2.0-0034994652&amp;doi=10.1177%2f074873040101600308&amp;partnerID=40&amp;md5=25a38f9af1237c90021526e450212e9f</t>
  </si>
  <si>
    <t>Institute of Biomedicine, Finland; University of Helsinki, Finland; Institute of Biomedicine, University of Helsinki, Finland; Neural Networks Research Centre, Finland</t>
  </si>
  <si>
    <t>Alila-Johansson, A., Institute of Biomedicine, Finland; Eriksson, L., University of Helsinki, Finland; Soveri, T., University of Helsinki, Finland; Laakso, M.-L., Institute of Biomedicine, University of Helsinki, Finland, Neural Networks Research Centre, Finland</t>
  </si>
  <si>
    <t>The pineal hormone melatonin serves as a signal of day length in the regulation of annual rhythms of physiological functions and behavior. The duration of high melatonin levelsin body fluids is proportional to the duration of the dark period of the day. Due to the direct suppression of melatonin by light, the overt melatonin rhythm may differ from the endogenous rhythm driven by the hypothalamic circadian clock. The aim of this study was to find out possible differences between the overt and endogenous melatonin rhythms in goats during the course of a year. Seven Finnish landrace goats (nonlactating females) were kept under artificial lighting that approximately simulated the annual changes of day length at 60°N. Blood samples for melatonin measurements by radioimmunoassay were collected at 2-h intervals during six seasons: winter (light:dark 6:18 h), early spring (10:14), late spring (14:10), summer (18:6), early fall (14:10), and late fall (10:14). Melatonin profiles were determined for 2 consecutive days, first in light-dark (LD) conditions and then in continuous darkness (DD). In LD conditions, the profiles matched the dark period with one exception: In winter, the mean peak duration was significantly shorter than the scotoperiod. In DD conditions, two types of endogenous melatonin patterns were found: a "winter pattern" (peak duration 13-15 h) in winter, early spring, early fall, and late fall, and a "summer pattern" (duration about 11 h) in late spring and summer. Thus, in equal habitual LD conditions in late spring and early fall (LD 14:10), the endogenous melatonin rhythms were not quite similar: The pattern in late spring resembled that in summer, and the pattern in early fall that in winter. These results suggest that, in addition to the light-adjusted overt melatonin rhythm, the endogenous rhythm of melatonin secretion varies during the course of a year.</t>
  </si>
  <si>
    <t>Caprine; Circadian; Circannual; Lighting; Photoperiod; Pineal gland; Rhythm</t>
  </si>
  <si>
    <t>blood analysis; circadian rhythm; darkness; day length; Finland; genetic regulation; goat; landrace; melatonin; pineal body hormone; seasonal variation; signal transduction</t>
  </si>
  <si>
    <t>Laakso, M.-L.; Rinnekoti Foundation, Sleep Research Centre, Kumputie 1, FIN-002980 Espoo, Finland; email: maija-liisa.laakso@rinnekoti.fi</t>
  </si>
  <si>
    <t>2-s2.0-0034994652</t>
  </si>
  <si>
    <t>Papamichael C., Skene D.J., Revell V.L.</t>
  </si>
  <si>
    <t>54961416600;21035951300;8613504500;</t>
  </si>
  <si>
    <t>Human nonvisual responses to simultaneous presentation of blue and red monochromatic light</t>
  </si>
  <si>
    <t>10.1177/0748730411431447</t>
  </si>
  <si>
    <t>https://www.scopus.com/inward/record.uri?eid=2-s2.0-84856741223&amp;doi=10.1177%2f0748730411431447&amp;partnerID=40&amp;md5=27bb96fa970def5877661fab483e2a82</t>
  </si>
  <si>
    <t>Department of Chronobiology, Faculty of Health and Medical Sciences, University of Surrey, Guildford, Surrey, GU2 7XH, United Kingdom</t>
  </si>
  <si>
    <t>Papamichael, C., Department of Chronobiology, Faculty of Health and Medical Sciences, University of Surrey, Guildford, Surrey, GU2 7XH, United Kingdom; Skene, D.J., Department of Chronobiology, Faculty of Health and Medical Sciences, University of Surrey, Guildford, Surrey, GU2 7XH, United Kingdom; Revell, V.L., Department of Chronobiology, Faculty of Health and Medical Sciences, University of Surrey, Guildford, Surrey, GU2 7XH, United Kingdom</t>
  </si>
  <si>
    <t>Blue light sensitivity of melatonin suppression and subjective mood and alertness responses in humans is recognized as being melanopsin based. Observations that long-wavelength (red) light can potentiate responses to subsequent short-wavelength (blue) light have been attributed to the bistable nature of melanopsin whereby it forms stable associations with both 11-cis and all-trans isoforms of retinaldehyde and uses light to transition between these states. The current study examined the effect of concurrent administration of blue and red monochromatic light, as would occur in real-world white light, on acute melatonin suppression and subjective mood and alertness responses in humans. Young healthy men (18-35 years; n = 21) were studied in highly controlled laboratory sessions that included an individually timed 30-min light stimulus of blue (λmax 479 nm) or red (λmax 627 nm) monochromatic light at varying intensities (1013-1014 photons/cm2/sec) presented, either alone or in combination, in a within-subject randomized design. Plasma melatonin levels and subjective mood and alertness were assessed at regular intervals relative to the light stimulus. Subjective alertness levels were elevated after light onset irrespective of light wavelength or irradiance. For melatonin suppression, a significant irradiance response was observed with blue light. Co-administration of red light, at any of the irradiances tested, did not significantly alter the response to blue light alone. Under the current experimental conditions, the primary determinant of the melatonin suppression response was the irradiance of blue 479 nm light, and this was unaffected by simultaneous red light administration. © 2012 SAGE Publications.</t>
  </si>
  <si>
    <t>bistability; humans; light; melanopsin; melatonin suppression; monochromatic</t>
  </si>
  <si>
    <t>melatonin; adolescent; adult; affect; arousal; article; attention; blood; human; light; male; radiation exposure; Adolescent; Adult; Affect; Arousal; Attention; Humans; Light; Male; Melatonin</t>
  </si>
  <si>
    <t>Revell, V.L.; Department of Chronobiology, Faculty of Health and Medical Sciences, University of Surrey, Guildford, Surrey, GU2 7XH, United Kingdom; email: v.revell@surrey.ac.uk</t>
  </si>
  <si>
    <t>2-s2.0-84856741223</t>
  </si>
  <si>
    <t>Light and Norepinephrine Similarly Prevent Damping of the Melatonin Rhythm in Cultured Chick Pineal Cells: Regulation of Coupling between the Pacemaker and Overt Rhythms?</t>
  </si>
  <si>
    <t>10.1177/074873049100600204</t>
  </si>
  <si>
    <t>https://www.scopus.com/inward/record.uri?eid=2-s2.0-0026167953&amp;doi=10.1177%2f074873049100600204&amp;partnerID=40&amp;md5=03b6940ad07c407cb7afd11bf308fe0e</t>
  </si>
  <si>
    <t>Section on Biochemical Pharmacology, Laboratory of Cell Biology, National Institute of Mental Health, Building 36, Room 2A-17, Bethesda, Maryland 20892, United States</t>
  </si>
  <si>
    <t>Zatz, M., Section on Biochemical Pharmacology, Laboratory of Cell Biology, National Institute of Mental Health, Building 36, Room 2A-17, Bethesda, Maryland 20892, United States</t>
  </si>
  <si>
    <t>The circadian rhythm of melatonin output displayed by chick pineal cells in static culture damps rapidly in constant red light (RR). This can be seen in the first cycle following a switch from a cycle of 12 hr white light (L) and 12 hr red light (R) to RR. Melatonin output is higher during the “day” in R than it is in L, but higher that next night (in R) after daytime L than after daytime R. This effect might be due entirely to the entraining effect of L. Alternatively, the higher nocturnal output after daytime L could be related to the acute suppression caused by L; it might be a “rebound” phenomenon. These alternative hypotheses differ in their predictions for the effects of norepinephrine (NE) and pertussis toxin (PT). Previous results dissociated the acute and entraining effects of L: PT blocks the acute effect but not the entraining effect of L. NE mimics the acute effect of L (and is blocked by PT), but not the entraining effect. If L prevents damping entirely by entrainment, then NE should not mimic and PT should not block this same-cycle effect of daytime L on nocturnal melatonin output. However, the present research found that NE did mimic and PT did block this effect, indicating that the ability of L to prevent damping is mediated by a same-cycle ““““rebound” following L's acute inhibition of melatonin production. Furthermore, NE enhanced the “rebound” effect of daytime L, and cycles substituting NE for L were effective in driving the melatonin rhythm. Lowering extracellular potassium did not induce a “rebound,” and adding exogenous melatonin did not prevent one. The difference between nocturnal melatonin synthesis after daytime R and that after daytime L or NE implies regulation of coupling between the output of the circadian pacemaker and melatonin production. These results also suggest a role for NE in regulating and maintaining the expression of the melatonin rhythm. © 1991, Sage Publications. All rights reserved.</t>
  </si>
  <si>
    <t>Bordetella virulence factor; melatonin; nitrendipine; noradrenalin; potassium; vasoactive intestinal polypeptide; animal; article; biological rhythm; cell culture; chicken; drug effect; light; metabolism; periodicity; physiology; pineal body; Animal; Biological Clocks; Cells, Cultured; Chickens; Light; Melatonin; Nitrendipine; Norepinephrine; Periodicity; Pineal Gland; Potassium; Vasoactive Intestinal Peptide; Virulence Factors, Bordetella</t>
  </si>
  <si>
    <t>melatonin, 73-31-4; nitrendipine, 39562-70-4; noradrenalin, 1407-84-7, 51-41-2; potassium, 7440-09-7; vasoactive intestinal polypeptide, 37221-79-7; Melatonin, 73-31-4; Nitrendipine, 39562-70-4; Norepinephrine, 51-41-2; Potassium, 7440-09-7; Vasoactive Intestinal Peptide, 37221-79-7; Virulence Factors, Bordetella</t>
  </si>
  <si>
    <t>Zatz, M.; Section on Biochemical Pharmacology, Laboratory of Cell Biology, National Institute of Mental Health, Building 36, Room 2A-17, Bethesda, Maryland 20892, United States</t>
  </si>
  <si>
    <t>2-s2.0-0026167953</t>
  </si>
  <si>
    <t>Preliminary evidence that light through the eyelids can suppress melatonin and phase shift dim light melatonin onset</t>
  </si>
  <si>
    <t>BMC Research Notes</t>
  </si>
  <si>
    <t>10.1186/1756-0500-5-221</t>
  </si>
  <si>
    <t>https://www.scopus.com/inward/record.uri?eid=2-s2.0-84860556333&amp;doi=10.1186%2f1756-0500-5-221&amp;partnerID=40&amp;md5=0ade6dd0b1fa80d46ba3a91632ffe0c0</t>
  </si>
  <si>
    <t>Lighting Research Center, Rensselaer Polytechnic Institute, 21 Union Street, Troy, NY, 12180, United States</t>
  </si>
  <si>
    <t>Figueiro, M.G., Lighting Research Center, Rensselaer Polytechnic Institute, 21 Union Street, Troy, NY, 12180, United States; Rea, M.S., Lighting Research Center, Rensselaer Polytechnic Institute, 21 Union Street, Troy, NY, 12180, United States</t>
  </si>
  <si>
    <t>Background: A previous study reported a method for measuring the spectral transmittance of individual human eyelids. A prototype light mask using narrow-band green light ( max=527 nm) was used to deliver light through closed eyelids in two within-subjects studies. The first study investigated whether an individual-specific light dose could suppress melatonin by 40% through the closed eyelid without disrupting sleep. The light doses were delivered at three times during the night: 1) beginning (while subjects were awake), 2) middle (during rapid eye movement (REM) sleep), and 3) end (during non-REM sleep). The second study investigated whether two individual-specific light doses expected to suppress melatonin by 30% and 60% and delivered through subjects closed eyelids before the time of their predicted minimum core body temperature would phase delay the timing of their dim light melatonin onset (DLMO). Findings. Compared to a dark control night, light delivered through eyelids suppressed melatonin by 36% (p=0.01) after 60-minute light exposure at the beginning, 45% (p=0.01) at the middle, and 56% (p &amp;lt; 0.0001) at the end of the night. In the second study, compared to a dark control night, melatonin was suppressed by 25% (p=0.03) and by 45% (p=0.009) and circadian phase, as measured by DLMO, was delayed by 17 minutes (p=0.03) and 71 minutes (ns) after 60-minute exposures to light levels 1 and 2, respectively. Conclusions: These studies demonstrate that individual-specific doses of light delivered through closed eyelids can suppress melatonin and phase shift DLMO and may be used to treat circadian sleep disorders. © 2012 Figueiro and Rea; licensee BioMed Central Ltd.</t>
  </si>
  <si>
    <t>Circadian; Dim light melatonin onset (DLMO); Eyelid transmission; Light; Melatonin</t>
  </si>
  <si>
    <t>melatonin; actimetry; adult; aged; article; blood; body temperature; circadian rhythm; darkness; drug antagonism; eyelid; female; human; light; male; middle aged; photoperiodicity; photostimulation; physiology; sleep stage; time; wakefulness; Actigraphy; Adult; Aged; Body Temperature; Circadian Rhythm; Darkness; Eyelids; Female; Humans; Light; Male; Melatonin; Middle Aged; Photic Stimulation; Photoperiod; Sleep Stages; Time Factors; Wakefulness</t>
  </si>
  <si>
    <t>Figueiro, M.G.; Lighting Research Center, Rensselaer Polytechnic Institute, 21 Union Street, Troy, NY, 12180, United States; email: figuem@rpi.edu</t>
  </si>
  <si>
    <t>BMC Res. Notes</t>
  </si>
  <si>
    <t>2-s2.0-84860556333</t>
  </si>
  <si>
    <t>Sandyk R., Anninos P.A., Tsagas N.</t>
  </si>
  <si>
    <t>35571096300;7004318788;7003938126;</t>
  </si>
  <si>
    <t>Magnetic fields and seasonality of affective illness: Implications for therapy</t>
  </si>
  <si>
    <t>International Journal of Neuroscience</t>
  </si>
  <si>
    <t>10.3109/00207459108985440</t>
  </si>
  <si>
    <t>https://www.scopus.com/inward/record.uri?eid=2-s2.0-0026181886&amp;doi=10.3109%2f00207459108985440&amp;partnerID=40&amp;md5=d21d9e2b35a19734f69c5f8ecd5d35ce</t>
  </si>
  <si>
    <t>Department of Psychiatry, Albert Einstein College of Medicine/Montefiore Medical Center, Bronx, NY, 10461, United States; Department of Medicine and Polytechnic School, Democrition University of Thrace, Alexandroupolis and Xanthi, Greece</t>
  </si>
  <si>
    <t>Sandyk, R., Department of Psychiatry, Albert Einstein College of Medicine/Montefiore Medical Center, Bronx, NY, 10461, United States; Anninos, P.A., Department of Medicine and Polytechnic School, Democrition University of Thrace, Alexandroupolis and Xanthi, Greece; Tsagas, N., Department of Medicine and Polytechnic School, Democrition University of Thrace, Alexandroupolis and Xanthi, Greece</t>
  </si>
  <si>
    <t>Seasonal affective disorder is characterized by recurrent winter depression associated with hypersomnia, overeating, and carbohydrate craving. The severe form of winter depression affects about 5% of the general population and is believed to be caused by light deficiency. About 70%80% of patients with winter depression experience attenuation of symptoms when exposed to bright light therapy. Hypotheses pertaining to the pathogenesis of winter depression implicate the effects of light on different characteristics of circadian rhythms. One of the environmental factors which may be implicated, in addition to light, in the pathophysiology of winter depression is the geomagnetic field. There is strong indication that the pineal gland is a magnetosensitive system and that changes in the ambient magnetic field alter melatonin secretion and synchronize the circadian rhythms. In man, shielding of the ambient magnetic field significantly desyn-chronizes circadian rhythms which could be gradually resynchronized after application of magnetic fields. The strength of the environmental magnetic field diminishes during the winter months, leading to increased susceptibility for desynchronization of circadian rhythms. Thus, since the acute application of magnetic fields in experimental animals resembles that of acute exposure to light with respect to melatonin secretion (i.e., suppression of melatonin secretion), magnetic treatment might be beneficial for patients with winter depression. In addition, since the environmental light and magnetic fields, which undergo diurnal and seasonal variations, influence the activity of the pineal gland, we propose that a synergistic effect of light and magnetic therapy in patients with winter depression would be more physiological and, therefore, superior to phototherapy alone. Specifically, since 20%30% of patients with winter depression fail to respond to phototherapy alone, it is possible that a simultaneous application of light and magnetic field treatment may increase the overall beneficial effect of light therapy. Finally, it is possible that co-administration of light and magnetic treatment might be beneficial for the treatment of other forms of depressive illness including manic-depressive illness and that the effects of antidepressant drugs may be related in part to alterations in the brain's magnetic activity. © 1991 Informa UK Ltd All rights reserved: reproduction in whole or part not permitted.</t>
  </si>
  <si>
    <t>Circadian rhythms; Magnetic field; Phototherapy; Winter depression</t>
  </si>
  <si>
    <t>melatonin; circadian rhythm; electromagnetic field; human; phototherapy; physiology; pineal body; review; seasonal affective disorder; Circadian Rhythm; Electromagnetic Fields; Human; Melatonin; Phototherapy; Pineal Gland; Seasonal Affective Disorder</t>
  </si>
  <si>
    <t>Sandyk, R.; Schizophrenia Research Program, Bronx Psychiatric Center, 1500 Waters Place, Bronx, NY, 10461, United States</t>
  </si>
  <si>
    <t>IJNUB</t>
  </si>
  <si>
    <t>Int. J. Neurosci.</t>
  </si>
  <si>
    <t>2-s2.0-0026181886</t>
  </si>
  <si>
    <t>Zou D.-B., Wei X., Hu R.-L., Yang X.-P., Zuo L., Zhang S.-M., Zhu H.-Q., Zhou Q., Gui S.-Y., Wang Y.</t>
  </si>
  <si>
    <t>56902208400;56902056700;36481397600;56902128200;57203030381;55713506400;55909767400;56440554300;7003486361;55733786600;</t>
  </si>
  <si>
    <t>Melatonin inhibits the migration of colon cancer RKO cells by down-regulating myosin light chain kinase expression through cross-talk with p38 MAPK</t>
  </si>
  <si>
    <t>Asian Pacific Journal of Cancer Prevention</t>
  </si>
  <si>
    <t>10.7314/APJCP.2015.16.14.5835</t>
  </si>
  <si>
    <t>https://www.scopus.com/inward/record.uri?eid=2-s2.0-84944259808&amp;doi=10.7314%2fAPJCP.2015.16.14.5835&amp;partnerID=40&amp;md5=7143d4eaf42e5f242f62958ecc0b38a4</t>
  </si>
  <si>
    <t>Laboratory of Molecular Biology, Department of Biochemistry, Anhui Medical University, Hefei, Anhui, China; Key Laboratory of Gene Research of Anhui Province, Hefei, Anhui, China; Department of Respiratory Medicine, First Affiliated Hospital of Anhui Medical University, Anhui Medical University, Hefei, Anhui, China</t>
  </si>
  <si>
    <t>Zou, D.-B., Laboratory of Molecular Biology, Department of Biochemistry, Anhui Medical University, Hefei, Anhui, China, Key Laboratory of Gene Research of Anhui Province, Hefei, Anhui, China; Wei, X., Laboratory of Molecular Biology, Department of Biochemistry, Anhui Medical University, Hefei, Anhui, China, Key Laboratory of Gene Research of Anhui Province, Hefei, Anhui, China; Hu, R.-L., Laboratory of Molecular Biology, Department of Biochemistry, Anhui Medical University, Hefei, Anhui, China, Key Laboratory of Gene Research of Anhui Province, Hefei, Anhui, China; Yang, X.-P., Laboratory of Molecular Biology, Department of Biochemistry, Anhui Medical University, Hefei, Anhui, China, Key Laboratory of Gene Research of Anhui Province, Hefei, Anhui, China; Zuo, L., Laboratory of Molecular Biology, Department of Biochemistry, Anhui Medical University, Hefei, Anhui, China, Key Laboratory of Gene Research of Anhui Province, Hefei, Anhui, China; Zhang, S.-M., Laboratory of Molecular Biology, Department of Biochemistry, Anhui Medical University, Hefei, Anhui, China, Key Laboratory of Gene Research of Anhui Province, Hefei, Anhui, China; Zhu, H.-Q., Laboratory of Molecular Biology, Department of Biochemistry, Anhui Medical University, Hefei, Anhui, China, Key Laboratory of Gene Research of Anhui Province, Hefei, Anhui, China; Zhou, Q., Laboratory of Molecular Biology, Department of Biochemistry, Anhui Medical University, Hefei, Anhui, China, Key Laboratory of Gene Research of Anhui Province, Hefei, Anhui, China; Gui, S.-Y., Key Laboratory of Gene Research of Anhui Province, Hefei, Anhui, China, Department of Respiratory Medicine, First Affiliated Hospital of Anhui Medical University, Anhui Medical University, Hefei, Anhui, China; Wang, Y., Laboratory of Molecular Biology, Department of Biochemistry, Anhui Medical University, Hefei, Anhui, China, Key Laboratory of Gene Research of Anhui Province, Hefei, Anhui, China</t>
  </si>
  <si>
    <t>Background: Melatonin, which is mainly produced by the pineal gland, has a good inhibitory effect on cell growth of multiple cancer types. However, the underlying molecular mechanisms of anti-tumor activity for colon cancer have not been fully elucidated. In this study, we investigated the effects of melatonin on migration in human colon cancer RKO cells and the potential molecular mechanisms. Materials and Methods: The viability of RKO cells was investigated by MTT assay after treatment with melatonin, SB203580 (p38 inhibitor) and phorbol 12-myristate 13-acetate (PMA, MAPK activator) alone or in combination for 48h. The effects of melatonin, and ML-7, a selective inhibitor of myosin light chain kinase (MLCK), and SB203580, and PMA on the migration of RKO cells were analyzed by in vitro scratch-wound assay. The relative mRNA levels of MLCK was assessed by real-time quantitative RT-PCR. Western blotting analysis was performed to examine the expression of MLCK, phosphorylation of myosin light chain (pMLC) and p38 (pp38). Results: The proliferation and migration of human colon cancer RKO cells were inhibited significantly after treatment with melatonin. The expression levels of MLCK and phosphorylation of MLC of RKO cells were reduced, and real-time quantitative RT-PCR showed that melatonin had significant effects on suppressing the expression of MLCK. Furthermore, the phosphorylation level of p38, which showed the same trend, was also reduced when cells were treated by melatonin. In addition, ML-7 (25umol/l) could down-regulate the phosphorylation of p38. Conclusions: Melatonin could inhibit the proliferation and migration of RKO cells, and further experiments confirmed that p38 MAPK plays an important role in regulating melatonin-induced migration inhibition through down-regulating the expression and activity of MLCK.</t>
  </si>
  <si>
    <t>Human colon cancer; Melatonin; Migration; MLCK; P38 MAPK</t>
  </si>
  <si>
    <t>antioxidant; melatonin; messenger RNA; mitogen activated protein kinase p38; myosin light chain kinase; antagonists and inhibitors; apoptosis; cell motion; cell proliferation; Colonic Neoplasms; down regulation; drug effects; gene expression regulation; genetics; human; metabolism; pathology; phosphorylation; real time polymerase chain reaction; reverse transcription polymerase chain reaction; tumor cell culture; Western blotting; Antioxidants; Apoptosis; Blotting, Western; Cell Movement; Cell Proliferation; Colonic Neoplasms; Down-Regulation; Gene Expression Regulation, Neoplastic; Humans; Melatonin; Myosin-Light-Chain Kinase; p38 Mitogen-Activated Protein Kinases; Phosphorylation; Real-Time Polymerase Chain Reaction; Reverse Transcriptase Polymerase Chain Reaction; RNA, Messenger; Tumor Cells, Cultured</t>
  </si>
  <si>
    <t>melatonin, 73-31-4; myosin light chain kinase, 51845-53-5; Antioxidants; Melatonin; Myosin-Light-Chain Kinase; p38 Mitogen-Activated Protein Kinases; RNA, Messenger</t>
  </si>
  <si>
    <t>Wang, Y.; Laboratory of Molecular Biology, Department of Biochemistry, Anhui Medical UniversityChina</t>
  </si>
  <si>
    <t>Asian Pacific Organization for Cancer Prevention</t>
  </si>
  <si>
    <t>Asian Pac. J. Cancer Preven.</t>
  </si>
  <si>
    <t>2-s2.0-84944259808</t>
  </si>
  <si>
    <t>Foster R.G., Hankins M., Lucas R.J., Jenkins A., Muñoz M., Thompson S., Appleford J.M., Bellingham J., Loros</t>
  </si>
  <si>
    <t>7402462300;11539913900;7201704107;15720935000;22135300300;55433613900;8956695100;7006430590;8956695300;</t>
  </si>
  <si>
    <t>Non-rod, non-cone photoreception in rodents and teleost fish</t>
  </si>
  <si>
    <t>Novartis Foundation Symposium</t>
  </si>
  <si>
    <t>https://www.scopus.com/inward/record.uri?eid=2-s2.0-1442358525&amp;partnerID=40&amp;md5=8cf2464b3b37b06b7a3fe97d29f4b898</t>
  </si>
  <si>
    <t>Department of Integrative and Molecular Neuroscience, Imperial College Faculty of Medicine, Charing Cross Hospital, Fulham Palace Road, London W6 8RF, United Kingdom</t>
  </si>
  <si>
    <t>Foster, R.G., Department of Integrative and Molecular Neuroscience, Imperial College Faculty of Medicine, Charing Cross Hospital, Fulham Palace Road, London W6 8RF, United Kingdom; Hankins, M., Department of Integrative and Molecular Neuroscience, Imperial College Faculty of Medicine, Charing Cross Hospital, Fulham Palace Road, London W6 8RF, United Kingdom; Lucas, R.J., Department of Integrative and Molecular Neuroscience, Imperial College Faculty of Medicine, Charing Cross Hospital, Fulham Palace Road, London W6 8RF, United Kingdom; Jenkins, A., Department of Integrative and Molecular Neuroscience, Imperial College Faculty of Medicine, Charing Cross Hospital, Fulham Palace Road, London W6 8RF, United Kingdom; Muñoz, M., Department of Integrative and Molecular Neuroscience, Imperial College Faculty of Medicine, Charing Cross Hospital, Fulham Palace Road, London W6 8RF, United Kingdom; Thompson, S., Department of Integrative and Molecular Neuroscience, Imperial College Faculty of Medicine, Charing Cross Hospital, Fulham Palace Road, London W6 8RF, United Kingdom; Appleford, J.M., Department of Integrative and Molecular Neuroscience, Imperial College Faculty of Medicine, Charing Cross Hospital, Fulham Palace Road, London W6 8RF, United Kingdom; Bellingham, J., Department of Integrative and Molecular Neuroscience, Imperial College Faculty of Medicine, Charing Cross Hospital, Fulham Palace Road, London W6 8RF, United Kingdom; Loros</t>
  </si>
  <si>
    <t>Until recently, all ocular photoreception was attributed to the rods and cones of the retina. However, studies on mice lacking rod and cone photoreceptors (rd/rd cl), has shown that these mice can still use their eyes to detect light to regulate their circadian rhythms, suppress pineal melatonin, modify locomotor activity and modulate pupil size. In addition, action spectra for some of these responses have characterized a novel opsin/vitamin A-based photopigment with a λmax ∼480 nm. Electrophysiological studies have shown that a subset of retinal ganglion cells are intrinsically photosensitive, and melanopsin has been proposed as the photopigment mediating these responses to light. In contrast to mammals, an inner retinal photopigment gene has been identified in teleost fish. Vertebrate ancient (VA) opsin forms a photopigment with a λmax between 460-500 nm, and is expressed in a sub-set of retinal horizontal cells, and cells in the amacrine and ganglion cell layers. Electrophysiological analysis suggests that VA opsin horizontal cells are intrinsically photosensitive and encode irradiance information. In contrast to mammals, however, the function of these novel ocular photoreceptors remains unknown. We compare non-rod, non-cone ocular photoreceptors in mammals and fish, and examine the criteria used to place candidate photopigment molecules into a functional context.</t>
  </si>
  <si>
    <t>opsin; visual pigment; amino acid sequence; animal; chemistry; fish; genetics; human; molecular genetics; mouse; photoreceptor; physiology; rat; review; sequence homology; Amino Acid Sequence; Animals; Fishes; Humans; Mice; Molecular Sequence Data; Opsin; Photoreceptors, Vertebrate; Rats; Retinal Pigments; Sequence Homology, Amino Acid</t>
  </si>
  <si>
    <t>Opsin; Retinal Pigments</t>
  </si>
  <si>
    <t>Foster, R.G.; Department of Integrative and Molecular Neuroscience, Imperial College Faculty of Medicine, Charing Cross Hospital, Fulham Palace Road, London W6 8RF, United Kingdom</t>
  </si>
  <si>
    <t>Novartia Found. Symp.</t>
  </si>
  <si>
    <t>2-s2.0-1442358525</t>
  </si>
  <si>
    <t>Guillaume D., Palmer E.</t>
  </si>
  <si>
    <t>7006973268;7202561465;</t>
  </si>
  <si>
    <t>Effect of oral melatonin on the date of the first ovulation after ovarian inactivity in mares under artificial photoperiod.</t>
  </si>
  <si>
    <t>Journal of reproduction and fertility. Supplement</t>
  </si>
  <si>
    <t>https://www.scopus.com/inward/record.uri?eid=2-s2.0-0026305210&amp;partnerID=40&amp;md5=242fbf7dbb6f6cdfde34c962d5d2d92e</t>
  </si>
  <si>
    <t>I.N.R.A. Station de Physiologie de la Reproduction, Nouzilly, France</t>
  </si>
  <si>
    <t>Guillaume, D., I.N.R.A. Station de Physiologie de la Reproduction, Nouzilly, France; Palmer, E., I.N.R.A. Station de Physiologie de la Reproduction, Nouzilly, France</t>
  </si>
  <si>
    <t>Two experiments tested the hypothesis that exogenous melatonin (12 mg) given 4 h before dusk (evening melatonin), or near dawn (morning melatonin), would mimic a prolongation of the night and suppress stimulation of the ovaries induced by long days. Experiment 1 consisted of a non-stimulated control group, a control group stimulated by 14.5 h of light, a treated group stimulated with 14.5 h of light plus evening melatonin, a control group given 17.5 h of light and a treatment group given 17.5 h of light plus morning melatonin. The mean (+/- s.e.m.) intervals from the start of treatment to the first ovulation were 135 +/- 26, 68 +/- 4, 147 +/- 11, 94 +/- 6 and 107 +/- 13 days, respectively. Experiment 2 consisted of 3 groups exposed to 14.5 h of light, a control group and a morning and an evening melatonin group. The mean (+/- s.e.m.) intervals from treatment to first ovulation were 53 +/- 12, 62 +/- 8 and 101 +/- 5 days, respectively. Thus, evening melatonin suppressed the stimulatory effect of the applied light, but morning melatonin did not (P greater than 0.05). In non-treated mares, peripheral blood melatonin levels were higher at night than during the day. In the treated mares, very high plasma melatonin concentrations occurred 10-20 min after treatment and levels began to fall again immediately after this peak was reached. This decline was steeper after morning than the evening treatments. Conversely, the endogenous night-time plasma melatonin concentrations before the morning treatment were lower than the night-time levels measured in the treated animals. Two hypotheses are proposed: (a) exogenous treatment with melatonin in the morning is perceived as dusk and is followed by only approximately 5 h of high melatonin concentrations in the blood and (b) in the morning the mare is sensitive to light regardless of the presence of high levels of melatonin in her blood.</t>
  </si>
  <si>
    <t>melatonin; animal; article; blood; circadian rhythm; female; horse; light; oral drug administration; ovary; ovulation; physiology; Administration, Oral; Animals; Circadian Rhythm; Female; Horses; Light; Melatonin; Ovary; Ovulation</t>
  </si>
  <si>
    <t>Guillaume, D.</t>
  </si>
  <si>
    <t>J. Reprod. Fertil. Suppl.</t>
  </si>
  <si>
    <t>2-s2.0-0026305210</t>
  </si>
  <si>
    <t>Leyva H., Madley T., Stabenfeldt G.H.</t>
  </si>
  <si>
    <t>6506701768;57199639636;7006804957;</t>
  </si>
  <si>
    <t>Effect of melatonin on photoperiod responses, ovarian secretion of oestrogen, and coital responses in the domestic cat.</t>
  </si>
  <si>
    <t>https://www.scopus.com/inward/record.uri?eid=2-s2.0-0024794110&amp;partnerID=40&amp;md5=94a992ca8fd0eb65c00732235f823f04</t>
  </si>
  <si>
    <t>Department of Reproduction, University of California, Davis 59616., United States</t>
  </si>
  <si>
    <t>Leyva, H., Department of Reproduction, University of California, Davis 59616., United States; Madley, T., Department of Reproduction, University of California, Davis 59616., United States; Stabenfeldt, G.H., Department of Reproduction, University of California, Davis 59616., United States</t>
  </si>
  <si>
    <t>Ovarian activity was studied in cats treated with melatonin under different photoperiods and during folliculogenesis. The effect of melatonin on coital responses of LH release and sexual refractoriness was also studied. Some cats were treated with melatonin (5 mg every other day) while under a photoperiod stimulatory (24L:0D) or inhibitory (8L:16D) for ovarian activity. Ovarian activity was determined by oestrogen analysis of plasma and sexual receptivity by interaction with a male. Melatonin suppressed ovarian follicle development in animals exposed to 24L:0D during a 60-day photoperiod regimen. However, melatonin did not block perception of the 24L:0D regimen since there was increased oestrogen synthesis during ovarian follicular cycles immediately after the end of treatment (compared with the 45 days normally required for a response to 24L:0D). The administration of melatonin to animals kept in 8L:16D resulted in 3/4 animals becoming sexually receptive with normal follicular growth patterns beginning about 70 days into the treatment period. In a second experiment, the administration of 5 mg melatonin on the 2nd day of follicle growth resulted in suppression of oestrogen synthesis. In a third experiment, melatonin administration tended to decrease the amount of LH released in response to coitus on the 3rd day of oestrus although the difference was not significant. Melatonin administration increased the duration of sexual refractoriness after coitus.</t>
  </si>
  <si>
    <t>estradiol; luteinizing hormone; melatonin; progesterone; animal; article; blood; cat; copulation; drug effect; estrus; female; light; ovary; ovary follicle; periodicity; physiology; time; Animals; Cats; Copulation; Estradiol; Estrus; Female; Light; Luteinizing Hormone; Melatonin; Ovarian Follicle; Ovary; Periodicity; Progesterone; Time Factors</t>
  </si>
  <si>
    <t>estradiol, 50-28-2; luteinizing hormone, 39341-83-8, 9002-67-9; melatonin, 73-31-4; progesterone, 57-83-0; Estradiol, 50-28-2, 57-83-0; Luteinizing Hormone, 9002-67-9, 57-83-0; Melatonin, 73-31-4, 57-83-0; Progesterone, 57-83-0</t>
  </si>
  <si>
    <t>Leyva, H.</t>
  </si>
  <si>
    <t>2-s2.0-0024794110</t>
  </si>
  <si>
    <t>Higuchi S., Ishibashi K., Aritake S., Enomoto M., Hida A., Tamura M., Kozaki T., Motohashi Y., Mishima K.</t>
  </si>
  <si>
    <t>7202930876;8931922700;24337677600;15135789000;7005589491;24339633400;8731955400;7102153452;7201992853;</t>
  </si>
  <si>
    <t>Inter-individual difference in pupil size correlates to suppression of melatonin by exposure to light</t>
  </si>
  <si>
    <t>10.1016/j.neulet.2008.05.037</t>
  </si>
  <si>
    <t>https://www.scopus.com/inward/record.uri?eid=2-s2.0-45049083615&amp;doi=10.1016%2fj.neulet.2008.05.037&amp;partnerID=40&amp;md5=8098951f73716d565d5940a91a3b76f9</t>
  </si>
  <si>
    <t>Department of Psychophysiology, National Institute of Mental Health, National Center of Neurology and Psychiatry, Tokyo, Japan; Department of Public Health, Akita University School of Medicine, Akita, Japan; Department of Human Living System Design, Faculty of Design, Kyushu University, Fukuoka, Japan</t>
  </si>
  <si>
    <t>Higuchi, S., Department of Psychophysiology, National Institute of Mental Health, National Center of Neurology and Psychiatry, Tokyo, Japan, Department of Public Health, Akita University School of Medicine, Akita, Japan; Ishibashi, K., Department of Human Living System Design, Faculty of Design, Kyushu University, Fukuoka, Japan; Aritake, S., Department of Psychophysiology, National Institute of Mental Health, National Center of Neurology and Psychiatry, Tokyo, Japan; Enomoto, M., Department of Psychophysiology, National Institute of Mental Health, National Center of Neurology and Psychiatry, Tokyo, Japan; Hida, A., Department of Psychophysiology, National Institute of Mental Health, National Center of Neurology and Psychiatry, Tokyo, Japan; Tamura, M., Department of Psychophysiology, National Institute of Mental Health, National Center of Neurology and Psychiatry, Tokyo, Japan; Kozaki, T., Department of Human Living System Design, Faculty of Design, Kyushu University, Fukuoka, Japan; Motohashi, Y., Department of Public Health, Akita University School of Medicine, Akita, Japan; Mishima, K., Department of Psychophysiology, National Institute of Mental Health, National Center of Neurology and Psychiatry, Tokyo, Japan</t>
  </si>
  <si>
    <t>There are large inter-individual differences in pupil size and suppression of melatonin by exposure to light. It has been reported that melatonin suppression by exposure to light increases when pupils are pharmacologically dilated. However, the correlation between normal inter-individual difference in pupil size and melatonin suppression by exposure to light is not clear. Twenty-three healthy male subjects (22.6 ± 2.7 years old) were exposed to light (1000 lx) for 2 h at night. The starting time of exposure to light was set to the ascending phase of melatonin concentration of each subject. Pupil area and saliva melatonin concentration were measured before exposure to light under dim light (15 lx) and during exposure to light. There were large inter-individual differences in melatonin suppression and pupil area. The mean and standard deviation of percentage of melatonin suppression 2 h after exposure to light was 57.2 ± 22.1%. The mean and standard deviation of pupil areas before and 2 h after exposure to light were 30.7 ± 7.9 mm2 and 15.9 ± 4.8 mm2, respectively. The percentage of melatonin suppression by light was positively correlated with pupil area during light exposure (r = 0.525, p &amp;lt; 0.02). Interestingly, it was also correlated with pupil area measured before exposure to light, under dim light (15 lx) (r = 0.658, p &amp;lt; 0.001). These results suggest that inter-individual difference in pupil area positively correlates with melatonin suppression by light and that pupil area under dim light is a predictor of inter-individual differences in melatonin suppression by light. © 2008 Elsevier Ireland Ltd. All rights reserved.</t>
  </si>
  <si>
    <t>Circadian rhythm; Individual difference; Light; Melanopsin; Melatonin; Pupil</t>
  </si>
  <si>
    <t>melatonin; adult; article; clinical article; controlled study; correlation coefficient; enzyme linked immunosorbent assay; fluorescent lighting; human; light exposure; male; mydriasis; priority journal; pupillometry; saliva analysis; sleep waking cycle; Adolescent; Adult; Humans; Individuality; Light; Male; Melatonin; Pupil; Saliva; Time Factors</t>
  </si>
  <si>
    <t>Ministry of Education, Culture, Sports, Science and Technology
18370100, 15107006</t>
  </si>
  <si>
    <t>This study was supported by a Grant-in-Aid for Scientific Research (No. 15107006 and No. 18370100) from the Japanese Ministry of Education, Culture, Sports, Science, and Technology.</t>
  </si>
  <si>
    <t>Higuchi, S.; Department of Psychophysiology, National Institute of Mental Health, National Center of Neurology and Psychiatry, Tokyo, Japan; email: shige@ncnp.go.jp</t>
  </si>
  <si>
    <t>2-s2.0-45049083615</t>
  </si>
  <si>
    <t>Decreased nocturnal melatonin secretion in patients with Klinefelter's syndrome</t>
  </si>
  <si>
    <t>10.1046/j.1365-2265.1996.8710881.x</t>
  </si>
  <si>
    <t>https://www.scopus.com/inward/record.uri?eid=2-s2.0-0030476833&amp;doi=10.1046%2fj.1365-2265.1996.8710881.x&amp;partnerID=40&amp;md5=8ea5e8d0ba573a74997d6eb40ee6dbc7</t>
  </si>
  <si>
    <t>Endocrine Institute, Central Emek Hospital, Afula, Israel; Sleep Research Center, Faculty of Medicine, Israel Institute of Technology, Haifa, Israel; Endocrine Institute, Central Emek Hospital, Afula, 18101, Israel</t>
  </si>
  <si>
    <t>Luboshitzky, R., Endocrine Institute, Central Emek Hospital, Afula, Israel, Endocrine Institute, Central Emek Hospital, Afula, 18101, Israel; Wagner, O., Endocrine Institute, Central Emek Hospital, Afula, Israel; Lavi, S., Sleep Research Center, Faculty of Medicine, Israel Institute of Technology, Haifa, Israel; Herer, P., Sleep Research Center, Faculty of Medicine, Israel Institute of Technology, Haifa, Israel; Lavie, P., Sleep Research Center, Faculty of Medicine, Israel Institute of Technology, Haifa, Israel</t>
  </si>
  <si>
    <t>Objective: We have recently demonstrated that GnRH deficient male patients have increased nocturnal melatonin secretion which decreases to normal levels during testosterone treatment. The suggested that sex steroids, rather than LH, modulate pineal melatonin in an inverse fashion. The purpose of this study was to characterize circulating melatonin levels in untreated males with hypergonadotrophic hypogonadism due to Klinefelter's syndrome (KS). Designs: Prospective, controlled. Subjects: Eleven patients with Klinefelter's syndrome and seven controls. Patients were subdivided into two groups: (1) with low testosterone, and (2) with normal testosterone levels. Measurements: Serum samples for melatonin concentrations were obtained every 15 minutes from 1900 to 0700 h in a controlled light-dark environment. Results: All patients had elevated FSH, LH and oestradiol (E2) levels. Mean (±SD) dark time nocturnal melatonin levels were significantly lower in low testosterone KS (92 ± 19 pmol/l) compared with 146 ± 42 pmol/l in normal testosterone KS and 179 ± 59 pmol/l in controls (P &amp;lt; 0.02). A similar pattern was observed for the mean (±SD) peak melatonin levels (165 ± 41, 236 ± 59 and 293 ± 89 pmol/l) in low testosterone KS, normal testosterone KS and controls, respectively (P &amp;lt; 0.01). Integrated nocturnal melatonin secretion values (AUC) were also lower in low testosterone KS (64 ± 13) compared with 96 ± 26 in normal testosterone KS and 116 ± 39 pmol/min I x 103 in controls (P &amp;lt;0.02). The time of melatonin peak and the time of the nocturnal melatonin rise as well as the light-time mean (±SD) serum melatonin levels were similar in all three groups. No correlations were found between melatonin and LH, FSH, or E2 levels. Conclusions: Melatonin secretion is decreased in male patients with low testosterone hypergonadotrophic hypogonadism whereas in normal testosterone Klinefelter's syndrome patients, melatonin secretory profiles are normal. The results suggest that the suppression of melatonin secretion in these patients is mediated by GnRH (either directly or indirectly) and/or oestradiol.</t>
  </si>
  <si>
    <t>estradiol; follitropin; gonadotropin; luteinizing hormone; melatonin; testosterone; adolescent; adult; article; circadian rhythm; clinical article; controlled study; hormone release; human; Klinefelter syndrome; male; priority journal</t>
  </si>
  <si>
    <t>estradiol, 50-28-2; follitropin, 9002-68-0; gonadotropin, 63231-54-9; luteinizing hormone, 39341-83-8, 9002-67-9; melatonin, 73-31-4; testosterone, 58-22-0</t>
  </si>
  <si>
    <t>2-s2.0-0030476833</t>
  </si>
  <si>
    <t>Morgan I.G., Boelen M.K., Miethke P.</t>
  </si>
  <si>
    <t>7102095507;6604013242;16304600700;</t>
  </si>
  <si>
    <t>Parallel suppression of retinal and pineal melatonin synthesis by retinally mediated light</t>
  </si>
  <si>
    <t>10.1097/00001756-199507310-00016</t>
  </si>
  <si>
    <t>https://www.scopus.com/inward/record.uri?eid=2-s2.0-0029156166&amp;doi=10.1097%2f00001756-199507310-00016&amp;partnerID=40&amp;md5=afc3f525b6d952462e067bcd3e42c071</t>
  </si>
  <si>
    <t>Visual Sciences Group, Centre for Visual Sciences and Research School of Biological Sciences, Australian National University, GPO Box 475, Canberra, 2601, Australia; Centre for Research on Ageing, School of Applied Science and Engineering, Latrobe University, Bendigo, Vic 3550, Australia</t>
  </si>
  <si>
    <t>Morgan, I.G., Visual Sciences Group, Centre for Visual Sciences and Research School of Biological Sciences, Australian National University, GPO Box 475, Canberra, 2601, Australia; Boelen, M.K., Centre for Research on Ageing, School of Applied Science and Engineering, Latrobe University, Bendigo, Vic 3550, Australia; Miethke, P., Visual Sciences Group, Centre for Visual Sciences and Research School of Biological Sciences, Australian National University, GPO Box 475, Canberra, 2601, Australia</t>
  </si>
  <si>
    <t>WE have recently shown that light, over a narrow range of low intensities suppresses the activity of the enkepha-lin-immunoreactive amacrine cells of the chicken retina. In this paper, we show that over the same range of low light intensities the rate of melatonin synthesis in both the retina and the pineal of the chicken is suppressed. We further show that the effects of light on the pineal at these low intensities are mediated by the retina and not by direct actions on the pineal. Combined with our evidence that dopaminergic pathways within the retina are involved in controlling the state of activity of the pineal, these results suggest, but do not prove, that the change in state of a microcircuit within the retina involving the photoreceptors, dopaminergic amacrine cells and enkephalin-immunoreactive amacrine cells may be causally related to changes in the state of the pineal. © Rapid Communications of Oxford Ltd.</t>
  </si>
  <si>
    <t>Amacrine cells; Dopamine; Light; Melatonin; Photoreceptors; Pineal; Retina</t>
  </si>
  <si>
    <t>dopamine receptor; dopamine receptor blocking agent; melatonin; animal experiment; animal tissue; article; chicken; controlled study; dopaminergic nerve cell; light; light dark cycle; nonhuman; photoreceptor; pineal gland function; priority journal; retina; Animal; Chickens; Comparative Study; Light; Melatonin; Photoreceptors; Pineal Gland; Retina</t>
  </si>
  <si>
    <t>Morgan, I.G.; Visual Sciences Group, Centre for Visual Sciences and Research School of Biological Sciences, Australian National University, GPO Box 475, Canberra, 2601, Australia</t>
  </si>
  <si>
    <t>2-s2.0-0029156166</t>
  </si>
  <si>
    <t>Petterborg L.J., Kjellman B.F., Thalén B.E., Wetterberg L.</t>
  </si>
  <si>
    <t>7004199477;7005513344;6602650000;7102706651;</t>
  </si>
  <si>
    <t>Effect of a 15 minute light pulse on nocturnal serum melatonin levels in human volunteers</t>
  </si>
  <si>
    <t>10.1111/j.1600-079X.1991.tb00003.x</t>
  </si>
  <si>
    <t>https://www.scopus.com/inward/record.uri?eid=2-s2.0-0025855186&amp;doi=10.1111%2fj.1600-079X.1991.tb00003.x&amp;partnerID=40&amp;md5=3267bd821fab432a7a020e9739882819</t>
  </si>
  <si>
    <t>Department of Anatomy and Neurobiology, School of Medicine, University of Missouri, Columbia, Missouri, United States; Karolinska Institute, Department of Psychiatry, St. Göran's Hospital, Stockholm, S-11281, Sweden</t>
  </si>
  <si>
    <t>Petterborg, L.J., Department of Anatomy and Neurobiology, School of Medicine, University of Missouri, Columbia, Missouri, United States; Kjellman, B.F., Karolinska Institute, Department of Psychiatry, St. Göran's Hospital, Stockholm, S-11281, Sweden; Thalén, B.E., Karolinska Institute, Department of Psychiatry, St. Göran's Hospital, Stockholm, S-11281, Sweden; Wetterberg, L., Karolinska Institute, Department of Psychiatry, St. Göran's Hospital, Stockholm, S-11281, Sweden</t>
  </si>
  <si>
    <t>Petterborg LJ, Kjellman BF, ThalQ BE, Wetterberg L. Effect of a 15‐minute light pulse on nocturnal serum melatonin levels in human volunteers. J Pineal Res 1991:10:9‐13. Monitoring the daily melatonin rhythm during the course of phototherapy for affective disorders may be beneficial in assessing the efficacy of such treatments. It is therefore of interest to study the effects of the timing, duration, and intensity of bright light pulses on melatonin levels in normal subjects. To examine the effects of a single exposure to a brief burst of bright light on serum melatonin, groups of healthy human volunteers of both sexes were treated with a 15 minute pulse of bright light (350 cd/m2) early in the evening during the winter months. Serial blood samples were collected from each person and the effect of the light pulse on serum melatonin and cortisol levels determined. Melatonin levels were significantly but only transiently suppressed by the light pulse, while cortisol levels were not affected. These results demonstrate that short duration bright light treatments can influence the melatonin rhythm generating system in humans. Copyright © 1991, Wiley Blackwell. All rights reserved</t>
  </si>
  <si>
    <t>Key words: human — nocturnal – melatonin — light pulse</t>
  </si>
  <si>
    <t>hydrocortisone; melatonin; adult; article; circadian rhythm; clinical article; controlled study; female; human; human experiment; male; normal human; photosensitivity; Female; Human; Hydrocortisone; Light; Male; Melatonin; Periodicity; Radioimmunoassay; Seasons; Statistics; Support, Non-U.S. Gov't</t>
  </si>
  <si>
    <t>Petterborg, L.J.; Department of Anatomy and Neurobiology, School of Medicine, University of Missouri, Columbia, Missouri, United States</t>
  </si>
  <si>
    <t>2-s2.0-0025855186</t>
  </si>
  <si>
    <t>Away D.J.K., Rowe S.A.</t>
  </si>
  <si>
    <t>57191819973;7102954563;</t>
  </si>
  <si>
    <t>Impact of light pulses on 6‐sulphatoxymelatonin rhythms in rats</t>
  </si>
  <si>
    <t>10.1111/j.1600-079X.1994.tb00084.x</t>
  </si>
  <si>
    <t>https://www.scopus.com/inward/record.uri?eid=2-s2.0-0028386484&amp;doi=10.1111%2fj.1600-079X.1994.tb00084.x&amp;partnerID=40&amp;md5=060639b56d7377bc0ca83ee8e88f61e5</t>
  </si>
  <si>
    <t>Department of Obstetrics and Gynecology, University of Adelaide, Medical School, Adelaide, South Australia, Australia</t>
  </si>
  <si>
    <t>Away, D.J.K., Department of Obstetrics and Gynecology, University of Adelaide, Medical School, Adelaide, South Australia, Australia; Rowe, S.A., Department of Obstetrics and Gynecology, University of Adelaide, Medical School, Adelaide, South Australia, Australia</t>
  </si>
  <si>
    <t>Kennaway DJ, Rowe SA. Impact of light pulses on 6‐sulphatoxymelatonin rhythms in rats. J. Pineal Res. 1994: 16: 65–72. The acute and residual entraining effects of a 15 min pulse of light on rat pineal function in individual animals were investigated using the excretion rate of the melatonin metabolite, 6‐sulphatoxymelatonin, as an index of melatonin production. In animals maintained in a 12‐hr L: 12‐hr D photoperiod (lights off 1800), 15 min light exposure at 2000 had no significant effect on the metabolite rhythm. Light pulses at 2200 (i. e., after the onset of excretion) decreased the melatonin metabolite excretion rate for 3 hr, after which the excretion rate increased to normal. In contrast, pulses at 2400 and 0200 suppressed 6‐ sulphatoxymelatonin for the rest of the night such that total excretion was 58 ± 8% and 66 ± 6% of the amount excreted on the night before the pulse. A light pulse at 0400 had no significant effect on the 6‐sulphatoxymelatonin excretion when compared with the first night collection. When the 6‐sulphatoxymelatonin rhythm was assessed on the night following light pulses at 2000 and 0400, the onset of metabolite excretion was unaffected (0.2 ± 0.75‐hr advance and 0.75 ± 0.15‐hr delay, respectively). In contrast, pulses at 2200, 2400, and 0200 resulted in significant delays in the onset of 2. 4 ± 0.2‐hr, 1.5 ± 0. 1‐hr, and 2.1 ± 0.3‐hr, respectively (P &lt; 0.05). The offset of metabolite excretion was not significantly affected by a prior light pulse, except in animals receiving light treatment at 0400 when the offset was advanced by 1.5 ± 0.3 hr. In an associated experiment, the effect of constant darkness during the day after a 2200 light pulse was compared with our standard condition of light exposure from 0900 to 1800. The phase delay provoked by the light pulse was similar in both conditions (2.9 ± 0.4 hr and 2.2 ± 0.2 hr delays, respectively; P &gt; 0.05). These results confirm the differential responsiveness of the pineal gland to light pulses during the night, both in terms of the acute suppression of melatonin production and the subsequent entraining effect of the melatonin rhythm, which had previously been assessed indirectly by serration‐N‐acetyltransferase (NAT) determinations. Copyright © 1994, Wiley Blackwell. All rights reserved</t>
  </si>
  <si>
    <t>Key words: melatonin—6‐sulphatoxymelatonin— light pulse—pineal—phase response curve—phase delay</t>
  </si>
  <si>
    <t>6 hydroxymelatonin o sulfate; 6-sulfatoxymelatonin; drug derivative; melatonin; animal; article; circadian rhythm; light; male; photoperiodicity; pineal body; radiation exposure; radioimmunoassay; rat; rat strain; urine; Animal; Circadian Rhythm; Light; Male; Melatonin; Photoperiod; Pineal Gland; Radioimmunoassay; Rats; Rats, Wistar; Support, Non-U.S. Gov't</t>
  </si>
  <si>
    <t>Away, D.J.K.; Department of Obstetrics and Gynecology, University of Adelaide, Medical School, Frame Road, Adelaide, South Australia, 5000, Australia</t>
  </si>
  <si>
    <t>2-s2.0-0028386484</t>
  </si>
  <si>
    <t>Edmonds K.E., Stetson M.H.</t>
  </si>
  <si>
    <t>7003492953;7005823952;</t>
  </si>
  <si>
    <t>Photoperiod and melatonin affect testicular growth in the marsh rice rat (Oryzomys palustris)</t>
  </si>
  <si>
    <t>10.1111/j.1600-079X.1994.tb00118.x</t>
  </si>
  <si>
    <t>https://www.scopus.com/inward/record.uri?eid=2-s2.0-0028512319&amp;doi=10.1111%2fj.1600-079X.1994.tb00118.x&amp;partnerID=40&amp;md5=459a44bdd935b82bcbfb2de2d55a4e27</t>
  </si>
  <si>
    <t>Physiology and Anatomy Section, School of Life and Health Sciences, University of Delaware, Newark, Delaware, 19716, United States</t>
  </si>
  <si>
    <t>Edmonds, K.E., Physiology and Anatomy Section, School of Life and Health Sciences, University of Delaware, Newark, Delaware, 19716, United States; Stetson, M.H., Physiology and Anatomy Section, School of Life and Health Sciences, University of Delaware, Newark, Delaware, 19716, United States</t>
  </si>
  <si>
    <t>Edmonds KE, Stetson MH. Photoperiod and melatonin affect testicular growth in the marsh rice rat (Orgzonys palustris). J. Pineal Res. 1994: 17: 86–93. ©Munksgaard 1994 Reproduction in rice rats is subject to photoperiodic control and the pineal gland mediates this effect. We examined the effects of the pineal gland hormone melatonin on testicular weight when administered via implants, injections, and infusions. Testicular weight was modified by photoperiod and the size of the melatonin implant. Twenty‐millimeter implants suppressed testicular weight in rice rats housed on 12‐ and 16‐hr photoperiods, while those housed on a 14‐hr photoperiod were more sensitive to melatonin; in these animals 10‐ and 20‐mm implants inhibited testicular weight. Melatonin implants also prevented rice rats from responding to a change in photoperiod with the appropriate alteration of testicular growth. Melatonin injections inhibited testicular growth when administered before lights out on LD 14: 10, but not on LD 16: 8. Morning injections had no effect on either photoperiod. Finally, 12‐hr duration melatonin infusions inhibited testicular growth in pinealectomized rice rats on LD 16: 8, while 6‐hr duration infusions were without effect. These data show that the pineal, through the secretion of melatonin, is a phototransducing organ intimately involved in testicular growth in rice rats. Copyright © 1994, Wiley Blackwell. All rights reserved</t>
  </si>
  <si>
    <t>melatonin; photoperiod; rice rats; testes</t>
  </si>
  <si>
    <t>melatonin; animal; article; body weight; comparative study; drug effect; growth, development and aging; male; Muridae; organ weight; photoperiodicity; pineal body; rat; testis; Animal; Body Weight; Comparative Study; Hesperomyinae; Male; Melatonin; Organ Weight; Photoperiod; Pineal Gland; Rats; Support, U.S. Gov't, Non-P.H.S.; Testis</t>
  </si>
  <si>
    <t>Stetson, M.H.; Physiology and Anatomy Section, School of Life and Health Sciences, University of Delaware, Newark, Delaware, 19716, United States</t>
  </si>
  <si>
    <t>2-s2.0-0028512319</t>
  </si>
  <si>
    <t>Strand J.E.T., Aarseth J.J., Hanebrekke T.L., Jørgensen E.H.</t>
  </si>
  <si>
    <t>35876586900;6701432936;36484582700;14029920100;</t>
  </si>
  <si>
    <t>Keeping track of time under ice and snow in a sub-arctic lake: Plasma melatonin rhythms in Arctic charr overwintering under natural conditions</t>
  </si>
  <si>
    <t>10.1111/j.1600-079X.2007.00511.x</t>
  </si>
  <si>
    <t>https://www.scopus.com/inward/record.uri?eid=2-s2.0-40849114844&amp;doi=10.1111%2fj.1600-079X.2007.00511.x&amp;partnerID=40&amp;md5=b5f9e88e6842aa445a1614e54c6d6e92</t>
  </si>
  <si>
    <t>Finnmark University College, Alta, Norway; Norwegian College of Fishery Science, University of Tromsø, Tromsø, Norway; Norwegian College of Fishery Science, University of Tromsø, N-9037 Tromsø, Norway</t>
  </si>
  <si>
    <t>Strand, J.E.T., Finnmark University College, Alta, Norway; Aarseth, J.J., Norwegian College of Fishery Science, University of Tromsø, Tromsø, Norway; Hanebrekke, T.L., Norwegian College of Fishery Science, University of Tromsø, Tromsø, Norway; Jørgensen, E.H., Norwegian College of Fishery Science, University of Tromsø, Tromsø, Norway, Norwegian College of Fishery Science, University of Tromsø, N-9037 Tromsø, Norway</t>
  </si>
  <si>
    <t>Although photoperiod is considered as a major environmental cue for timing of seasonal events in fish, little is known about the photic information perceived by fish in different aquatic environments. The strongly seasonal Arctic charr, Salvelinus alpinus, reside in lakes covered by thick ice and snow throughout the dark winter in the north. In the present study, we have measured diel changes in their plasma melatonin concentrations from September to June in Lake Storvatnet (70°N), northern Norway. In addition, we have measured the in vitro melatonin production of Arctic charr pineal glands held at experimental light conditions. From September to April a diel profile in plasma melatonin was seen in the charr in Lake Storvatn, with highest concentrations at night. This profile reflected the prevailing above-surface photoperiod, even in February when there were minimal changes in sub-surface irradiance between day and night. In June, plasma melatonin was low throughout the 24-hr cycle, despite there being a marked sub-surface difference in irradiance between night and day. At this time the irradiance in night probably remained above the threshold for suppression of melatonin production. The in vitro experiments revealed no endogenous rhythm in the pineal melatonin secretion, supporting the conclusion that the diel profile seen in the Arctic charr in their natural habitat was driven by ambient photoperiod. In conclusion, the Arctic charr appear to keep track of time even under the extreme conditions of high latitudes during winter, when lakes have thick ice and snow cover. © 2007 The Authors.</t>
  </si>
  <si>
    <t>Arctic charr; Irradiance; Lake; Melatonin; Migration; Smoltification</t>
  </si>
  <si>
    <t>melatonin; animal tissue; arctic climate; article; controlled study; fish; hormone blood level; hormone release; in vitro study; nonhuman; overwintering; pineal body; Salvelinus alpinus; Animals; Circadian Rhythm; Darkness; Melatonin; Seasons; Trout</t>
  </si>
  <si>
    <t>Jørgensen, E. H.; Norwegian College of Fishery Science, University of Tromsø, N-9037 Tromsø, Norway; email: even.jorgensen@nfh.uit.no</t>
  </si>
  <si>
    <t>2-s2.0-40849114844</t>
  </si>
  <si>
    <t>Akbulut K.G., Gonul B., Akbulut H.</t>
  </si>
  <si>
    <t>6602230193;7003394243;56243135600;</t>
  </si>
  <si>
    <t>The role of melatonin on gastric mucosal cell proliferation and telomerase activity in ageing</t>
  </si>
  <si>
    <t>10.1111/j.1600-079X.2009.00715.x</t>
  </si>
  <si>
    <t>https://www.scopus.com/inward/record.uri?eid=2-s2.0-70350048917&amp;doi=10.1111%2fj.1600-079X.2009.00715.x&amp;partnerID=40&amp;md5=844950b5de35aa0b9a67f6df96938ae0</t>
  </si>
  <si>
    <t>Department of Physiology, Gazi University, Faculty of Medicine, Besevler, Ankara, Turkey; Department of Internal Medicine, Ankara University, Faculty of Medicine, Ankara, Turkey</t>
  </si>
  <si>
    <t>Akbulut, K.G., Department of Physiology, Gazi University, Faculty of Medicine, Besevler, Ankara, Turkey; Gonul, B., Department of Physiology, Gazi University, Faculty of Medicine, Besevler, Ankara, Turkey; Akbulut, H., Department of Internal Medicine, Ankara University, Faculty of Medicine, Ankara, Turkey</t>
  </si>
  <si>
    <t>Despite antiproliferative effects of melatonin on cultured tumor cells, its effects on normal cells are less clear. The action of melatonin on telomerase activity in ageing of gastric mucosal tissues also is not known. In this study, we investigated the age-related changes in telomerase activity and cellular proliferation rate of gastric mucosa and the effect of melatonin. A total of 37 young (4 months old), and aged (20 months old) Wistar rats, kept under equal periods of light and dark, were divided into control [(PBS), i.p. for 21 days] and melatonin-treated (10 mg/kg melatonin, i.p. for 21 days) groups. Telomerase activity, cell proliferation rate, malondialdehyde (MDA) and glutathione (GSH) levels of the stomach were determined. Melatonin significantly inhibited the gastric mucosal proliferation rate of both young and aged rats. Telomerase activity was significantly reduced in aged rats compared to young animals. Melatonin significantly increased the telomerase activity of both young and aged rats. The MDA levels of gastric mucosa in the aged rats were significantly higher than those of the younger rats. On the contrary, the GSH levels of gastric mucosa of the aged group were significantly lower than that of the young rats. While melatonin had no effect on GSH levels of either young or aged rats, it significantly decreased the MDA levels in aged animals. In conclusion, melatonin may delay the ageing of gastric mucosa by inhibiting the replicative cellular senescence via its stimulatory effect on telomerase activity and suppressive effect on cellular proliferation and lipid peroxidation. © 2009 John Wiley &amp; Sons A/S.</t>
  </si>
  <si>
    <t>Ageing; Cell proliferation; Lipid peroxidation; Melatonin; Stomach; Telomerase</t>
  </si>
  <si>
    <t>glutathione; lipid; malonaldehyde; melatonin; telomerase; aging; animal tissue; article; cell proliferation; controlled study; darkness; enzyme activity; juvenile animal; light; lipid peroxidation; male; mucosa cell; nonhuman; rat; senescence; stomach; stomach mucosa; Wistar rat; Aging; Animals; Cell Cycle; Cell Line; Cell Proliferation; Central Nervous System Depressants; Gastric Mucosa; Glutathione; Humans; Lipid Peroxidation; Male; Malondialdehyde; Melatonin; Rats; Rats, Wistar; Telomerase</t>
  </si>
  <si>
    <t>glutathione, 70-18-8; lipid, 66455-18-3; malonaldehyde, 542-78-9; melatonin, 73-31-4; Central Nervous System Depressants; Glutathione, 70-18-8; Malondialdehyde, 542-78-9; Melatonin, 73-31-4; Telomerase, 2.7.7.49</t>
  </si>
  <si>
    <t>Akbulut, K. G.; Department of Physiology, Gazi University, Faculty of Medicine, Besevler, Ankara, Turkey; email: kgonca@gazi.edu.tr</t>
  </si>
  <si>
    <t>2-s2.0-70350048917</t>
  </si>
  <si>
    <t>Ebihara S., Adachi A., Hasegawa M., Nogi T., Yoshimura T., Hirunagi K.</t>
  </si>
  <si>
    <t>56496474600;7201489074;57194849418;7004358323;7402914922;6603669754;</t>
  </si>
  <si>
    <t>In vivo Microdialysis Studies of Pineal and Ocular Melatonin Rhythms in Birds</t>
  </si>
  <si>
    <t>10.1159/000109133</t>
  </si>
  <si>
    <t>https://www.scopus.com/inward/record.uri?eid=2-s2.0-0031437787&amp;doi=10.1159%2f000109133&amp;partnerID=40&amp;md5=b0defbd6cca06c85c5985b5b27339dd0</t>
  </si>
  <si>
    <t>Departments of Animal Physiology, Japan; Animal Morphology and Function, School of Agricultural Sciences, Nagoya University, Nagoya, Japan</t>
  </si>
  <si>
    <t>Ebihara, S., Departments of Animal Physiology, Japan; Adachi, A., Departments of Animal Physiology, Japan; Hasegawa, M., Departments of Animal Physiology, Japan; Nogi, T., Departments of Animal Physiology, Japan; Yoshimura, T., Departments of Animal Physiology, Japan; Hirunagi, K., Animal Morphology and Function, School of Agricultural Sciences, Nagoya University, Nagoya, Japan</t>
  </si>
  <si>
    <t>Pineal and retinal melatonin has an important role in the control of avian circadian rhythms. In order to study the mechanisms of circadian rhythms of melatonin synthesis in the pineal and in the eye, in vivo microdialysis was applied to these organs. In both pigeons and Japanese quails, pineal and ocular melatonin levels were high during the dark and low during the day under light-dark (LD) cycles. These rhythms persisted under constant dim light (LLdim) conditions indicating the circadian nature of pineal and ocular melatonin release. Light has two effects on melatonin synthesis. One is acute inhibition of melatonin synthesis and the other is entrainment of circadian melatonin rhythms. We have examined photoreceptors mediating these effects in the pigeon. The results have indicated that the eyes are not involved in light-induced suppression and photic entrainment of pineal melatonin release, and pineal photoreceptors themselves are likely to mediate these effects. Concerning ocular melatonin, retinal photoreceptors seem to mediate light-induced suppression and photic entrainment and no evidence supporting mediation of extraretinal photoreceptors was obtained. Because dopamine is implicated in retinal melatonin synthesis, we measured dopamine and melatonin release simultaneously from the eye of pigeon. In contrast to melatonin rhythms, dopamine increased during the day and decreased during the dark. This antiphase relationship between melatonin and dopamine persisted in LLdim, suggesting an interaction between these two rhythms. The results of an intraocular injection of dopamine or melatonin in the phase of melatonin and dopamine rhythms indicated that the interaction is required for maintaining the antiphase relationship between the two rhythms. © 1997 S. Karger AG, Basel.</t>
  </si>
  <si>
    <t>Circadian rhythm; Dopamine; Japanese quail; Melatonin; Microdialysis; Pigeon; Pineal; Retina</t>
  </si>
  <si>
    <t>dopamine; melatonin; article; circadian rhythm; microdialysis; nonhuman; pigeon; pineal body; protein synthesis; quail; retina; Animals; Birds; Circadian Rhythm; Melatonin; Microdialysis; Pineal Gland; Retina; Aves; Columba; Phasianidae</t>
  </si>
  <si>
    <t>Ebihara, S.; Departments of Animal Physiology, School of Agricultural Sciences, Nagoya University, Nagoya, Japan; email: ebihara@nugarl.agr.nagoya-u.ac.jp</t>
  </si>
  <si>
    <t>2-s2.0-0031437787</t>
  </si>
  <si>
    <t>Reiter R.J., Hurlbut E.C., Esquifino A.I., Champney T.H., Steger R.W.</t>
  </si>
  <si>
    <t>7402574751;6602279125;6506229624;7003400878;7006481900;</t>
  </si>
  <si>
    <t>Changes in serotonin levels, N-acetyltransferase activity, hydroxyindole-O-methyltransferase activity, and melatonin levels in the pineal gland of the Richardson's ground squirrel in relation to the light-dark cycle</t>
  </si>
  <si>
    <t>10.1159/000124004</t>
  </si>
  <si>
    <t>https://www.scopus.com/inward/record.uri?eid=2-s2.0-0021133984&amp;doi=10.1159%2f000124004&amp;partnerID=40&amp;md5=ba34985aa718e899e606eccf93bfcf68</t>
  </si>
  <si>
    <t>Departments of Cellular and Structural Biology and Obstetrics and Gynecology, The University of Texas Health Science Center, San Antonio, TX, United States</t>
  </si>
  <si>
    <t>Reiter, R.J., Departments of Cellular and Structural Biology and Obstetrics and Gynecology, The University of Texas Health Science Center, San Antonio, TX, United States; Hurlbut, E.C., Departments of Cellular and Structural Biology and Obstetrics and Gynecology, The University of Texas Health Science Center, San Antonio, TX, United States; Esquifino, A.I., Departments of Cellular and Structural Biology and Obstetrics and Gynecology, The University of Texas Health Science Center, San Antonio, TX, United States; Champney, T.H., Departments of Cellular and Structural Biology and Obstetrics and Gynecology, The University of Texas Health Science Center, San Antonio, TX, United States; Steger, R.W., Departments of Cellular and Structural Biology and Obstetrics and Gynecology, The University of Texas Health Science Center, San Antonio, TX, United States</t>
  </si>
  <si>
    <t>Pineal serotonin and melatonin levels and the activities of hydroxyindole-O-methyltransferase (HIOMT) and N-acetyltransferase (NAT) were studied over a 24-hour period in the pineal gland of the diurnally active Richardson ground squirrel (Spermophilus richardsonii). Under alternating light-dark conditions (light:dark hours 14:10), pineal sen tonin and melatonin levels exhibited a rhythm with high values occurring either during the day (serotonin) or during th night (melatonin). NAT activity was also markedly increased during darkness. HIOMT activity exhibited no 24-hour variation. Exposure of squirrels to constant light for 7 days exaggerated the serotonin rhythm, but obliterated the cycles of NAT and melatonin. Under constant darkness (for 7 days), the rhythms in serotonin, melatonin and NAT persisted, each having a period of about 24 h. In the second study, ground squirrels were exposed to light-dark cycles of either 8:16, 10:14 or 14:10. Under each of these photoperiodic environments, rhythms in pineal NAT and melatonin were apparent. Increasing the daily dark period from 10 to 14 h caused a prolongation of the elevated NAT and melatonin levels. However, further prolongation of the daily dark period (to 16 h) did not further increase the duration of the rise in NAT and melatonin. The results show that continual light exposure (irradiance of 200 μW/cm2) for 7 days suppresses the pineal rhythms in both NAT activity and melatonin level in the Richardson's ground squirrel. Conversely, light exposure, rather than depressing the serotonin rhythm, actually exaggerates it. Constant darkness for 7 days has little influence on tlu 24-hour rhythms of either NAT or melatonin. In the Richardson's ground squirrel, it appears that the quantity of melatonin formed may be in part related to the duration of the daily dark period. © 1984 S. Karger AG, Basel.</t>
  </si>
  <si>
    <t>Diurnally active rodent; Hydroxyindole-O-methyltransferase; Melatonin; N-acetyltransferase; Photoperiod; Pineal gland; Serotonin</t>
  </si>
  <si>
    <t>acyltransferase; melatonin; serotonin; animal; animal experiment; biological model; central nervous system; endocrine system; nonhuman; photoperiodicity; pineal body; Acetylserotonin N-Methyltransferase; Acetyltransferases; Animals; Circadian Rhythm; Cricetinae; Light; Methyltransferases; Periodicity; Peromyscus; Pineal Gland; Rats; Sciuridae; Serotonin; Species Specificity</t>
  </si>
  <si>
    <t>acyltransferase, 9012-30-0, 9054-54-0; melatonin, 73-31-4; serotonin, 50-67-9; Acetylserotonin N-Methyltransferase, 2.1.1.4; Acetyltransferases, 2.3.1.-; Methyltransferases, 2.1.1.-; Serotonin, 50-67-9</t>
  </si>
  <si>
    <t>Reiter, R.J.; Department of Cellular and Structural Biology, The University of Texas Health Science Center, 7703 Floyd Curl Drive, San Antonio, TX, 78284, United States</t>
  </si>
  <si>
    <t>2-s2.0-0021133984</t>
  </si>
  <si>
    <t>Huether G.</t>
  </si>
  <si>
    <t>7005327280;</t>
  </si>
  <si>
    <t>Melatonin as an antiaging drug: Between facts and fantasy</t>
  </si>
  <si>
    <t>Gerontology</t>
  </si>
  <si>
    <t>10.1159/000213777</t>
  </si>
  <si>
    <t>https://www.scopus.com/inward/record.uri?eid=2-s2.0-0029875860&amp;doi=10.1159%2f000213777&amp;partnerID=40&amp;md5=7c913cce957930ef1b5fafb4028482a0</t>
  </si>
  <si>
    <t>Department of Psychiatry, University of Göttingen, Germany</t>
  </si>
  <si>
    <t>Huether, G., Department of Psychiatry, University of Göttingen, Germany</t>
  </si>
  <si>
    <t>This contribution makes an attempt to critically reassess the impressive carreer of melatonin from a stepchild of hormone research to a best-seller of drug marketing. Melatonin is an extremely interesting hormone. It is involved in the regulation of seasonal and circadian fluctuations of other hormones and in the synchronization of many different aspects of circadian rhythmicity to the light-dark cycle. In addition to these receptor-mediated functions, melatonin may act as a modulator of intracellular signal transduction to enhance or suppress the responses of many different cells to other incoming signals. Melatonin is also a potent scavenger of reactive oxygen species and may thus protect cells and tissues against radical-mediated damage. The production of melatonin declines with increasing age, and circulating melatonin levels are affected by certain pharmacological or physiological manipulations, notably food restriction which increases melatonin levels and prevents its age-related decline. Animal and cell culture experiments suggest that melatonin may have beneficial effects on certain aspects of aging and age-associated diseases. Of particular interest in this respect are reports on the influence of melatonin on the brain and the immune system. More research data are urgently needed in order to more clearly define the possible sites and mechanisms of these actions. Clinical studies need to be performed in order to identify possible side effects of long-term melatonin treatment, especially in elderly and diseased subjects. Serious concerns are rised about the use of uncontrolled, impure, or partially degraded melatonin preparations. © 1996 S. Karger AG, Basel.</t>
  </si>
  <si>
    <t>Aging; Brain; Immune system; Melatonin; Radical scavenger; Side effects</t>
  </si>
  <si>
    <t>hormone; melatonin; reactive oxygen metabolite; scavenger; aging; article; brain; cell culture; circadian rhythm; diet restriction; hormonal regulation; immune system; long term care; priority journal; seasonal variation; signal transduction</t>
  </si>
  <si>
    <t>Huether, G.; Neurobiological Research Unit, Phychiatric Clinic, Von-Siebold-Strasses 5, Göttingen, D-37075, Germany</t>
  </si>
  <si>
    <t>0304324X</t>
  </si>
  <si>
    <t>2-s2.0-0029875860</t>
  </si>
  <si>
    <t>Lasko T.A., Kripke D.F., Elliot J.A.</t>
  </si>
  <si>
    <t>56636107000;7006891661;7103050164;</t>
  </si>
  <si>
    <t>Melatonin suppression by illumination of upper and lower visual fields</t>
  </si>
  <si>
    <t>10.1177/074873099129000506</t>
  </si>
  <si>
    <t>https://www.scopus.com/inward/record.uri?eid=2-s2.0-0033121207&amp;doi=10.1177%2f074873099129000506&amp;partnerID=40&amp;md5=d9827dd598669d6d46fcf80a1d6e1955</t>
  </si>
  <si>
    <t>Department of Psychiatry, Sam/Rose Stein Inst. Res. on Aging, Univ. of California, San Diego 0677, San Diego, CA 92093-0667, United States</t>
  </si>
  <si>
    <t>Lasko, T.A., Department of Psychiatry, Sam/Rose Stein Inst. Res. on Aging, Univ. of California, San Diego 0677, San Diego, CA 92093-0667, United States; Kripke, D.F., Department of Psychiatry, Sam/Rose Stein Inst. Res. on Aging, Univ. of California, San Diego 0677, San Diego, CA 92093-0667, United States; Elliot, J.A., Department of Psychiatry, Sam/Rose Stein Inst. Res. on Aging, Univ. of California, San Diego 0677, San Diego, CA 92093-0667, United States</t>
  </si>
  <si>
    <t>As a guide to optimizing the geometry of bright light treatment, 12 healthy subjects were studied three times in the laboratory from 11 p.m. to 2 a.m. On three evenings, in counterbalanced orders, subjects received 500 lux in the upper visual field, 500 lux in the lower visual field, or 5 lux while watching television. In the upper visual field, 500 lux significantly suppressed melatonin, as compared to 500 lux in the lower visual field or to 5 lux. In the lower visual field, 500 lux produced intermediate suppression of borderline significance. The results suggest that bright light treatment of depression or circadian phase disorders might be most effective when applied in the upper visual field.</t>
  </si>
  <si>
    <t>Eye; Light; Melatonin; Retina; Suppression; Visual field</t>
  </si>
  <si>
    <t>Kripke, D.F.; Department of Psychiatry, Sam/Rose Stein Inst. for Res. Aging, University of California, San Diego 0667, San Diego, CA 92093-0667, United States</t>
  </si>
  <si>
    <t>2-s2.0-0033121207</t>
  </si>
  <si>
    <t>Rautkylä E., Puolakka M., Halonen L.</t>
  </si>
  <si>
    <t>36618242900;35932989100;8451864700;</t>
  </si>
  <si>
    <t>Alerting effects of daytime light exposure-a proposed link between light exposure and brain mechanisms</t>
  </si>
  <si>
    <t>10.1177/1477153511409294</t>
  </si>
  <si>
    <t>https://www.scopus.com/inward/record.uri?eid=2-s2.0-84861811382&amp;doi=10.1177%2f1477153511409294&amp;partnerID=40&amp;md5=f886ec62cd3dfc4de28156106d29364a</t>
  </si>
  <si>
    <t>Lighting Unit, Aalto University, PL 13340, 00076 Aalto, Finland</t>
  </si>
  <si>
    <t>Rautkylä, E., Lighting Unit, Aalto University, PL 13340, 00076 Aalto, Finland; Puolakka, M., Lighting Unit, Aalto University, PL 13340, 00076 Aalto, Finland; Halonen, L., Lighting Unit, Aalto University, PL 13340, 00076 Aalto, Finland</t>
  </si>
  <si>
    <t>The effects of light on alertness have been shown several times and the proposed cause has been suppressed melatonin levels. The relation of melatonin and alertness applies at night but not by day when there is hardly any melatonin. Still, light can be used to improve daytime alertness, but how? This paper describes the brain mechanisms involved in light-induced daytime alertness and proposes a novel model of two parallel mechanisms. In addition to the well-established circadian pathway, it is suggested that light can use the amygdala in the limbic system to send signals to the cerebral cortex. The participation of the amygdala in light-induced alertness means that light is provoking and modulating emotions that induce alerting responses. The model is assembled from known relations but has not yet been verified as a functional system. The paper proposes methods to test the model. © The Chartered Institution of Building Services Engineers 2011.</t>
  </si>
  <si>
    <t>Brain mechanisms; Cerebral cortex; Functional systems; Light exposure; Limbic system; Parallel mechanisms; Mechanisms; Hormones</t>
  </si>
  <si>
    <t>Rautkylä, E.; Lighting Unit, Aalto University, PL 13340, 00076 Aalto, Finland; email: emmi.rautkyla@iki.fi</t>
  </si>
  <si>
    <t>2-s2.0-84861811382</t>
  </si>
  <si>
    <t>van Hook M.J., Berson D.M.</t>
  </si>
  <si>
    <t>23968142600;57209290004;</t>
  </si>
  <si>
    <t>Hyperpolarization-activated current (/h) in ganglion-cell photoreceptors</t>
  </si>
  <si>
    <t xml:space="preserve"> e15344</t>
  </si>
  <si>
    <t>10.1371/journal.pone.0015344</t>
  </si>
  <si>
    <t>https://www.scopus.com/inward/record.uri?eid=2-s2.0-78650899927&amp;doi=10.1371%2fjournal.pone.0015344&amp;partnerID=40&amp;md5=ee07edf868b8763cd16560105f4f6cf4</t>
  </si>
  <si>
    <t>Department of Neuroscience, Brown University, Providence, RI, United States</t>
  </si>
  <si>
    <t>van Hook, M.J., Department of Neuroscience, Brown University, Providence, RI, United States; Berson, D.M., Department of Neuroscience, Brown University, Providence, RI, United States</t>
  </si>
  <si>
    <t>Intrinsically photosensitive retinal ganglion cells (ipRGCs) express the photopigment melanopsin and serve as the primary retinal drivers of non-image-forming visual functions such as circadian photoentrainment, the pupillary light reflex, and suppression of melatonin production in the pineal. Past electrophysiological studies of these cells have focused on their intrinsic photosensitivity and synaptic inputs. Much less is known about their voltage-gated channels and how these might shape their output to non-image-forming visual centers. Here, we show that rat ipRGCs retrolabeled from the suprachiasmatic nucleus (SCN) express a hyperpolarization-activated inwardly-rectifying current (/h). This current is blocked by the known /h blockers ZD7288 and extracellular cesium. As in other systems, including other retinal ganglion cells, /h in ipRGCs is characterized by slow kinetics and a slightly greater permeability for K+ than for Na+. Unlike in other systems, however, /h in ipRGCs apparently does not actively contribute to resting membrane potential. We also explore non-specific effects of the common /h blocker ZD7288 on rebound depolarization and evoked spiking and discuss possible functional roles of /h in non-image-forming vision. This study is the first to characterize /h in a well-defined population of retinal ganglion cells, namely SCN-projecting ipRGCs. © 2010 Van Hook, Berson.</t>
  </si>
  <si>
    <t>4 (n ethyl n phenylamino) 1,2 dimethyl 6 (methylamino)pyrimidinium chloride; cesium; cyclic nucleotide gated channel; potassium ion; sodium ion; cardiotonic agent; ICI D2788; ion; melanopsin; potassium; pyrimidine derivative; scotopsin; sodium; animal cell; article; controlled study; evoked visual response; hyperpolarization; ion permeability; light exposure; nerve cell membrane steady potential; nonhuman; photoreceptor cell; potential difference; rat; retina ganglion cell; suprachiasmatic nucleus; animal; biosynthesis; chemistry; cytology; electrophysiology; kinetics; methodology; retina ganglion cell; Sprague Dawley rat; vision; Rattus; Animals; Cardiotonic Agents; Cesium; Electrophysiology; Ions; Kinetics; Photoreceptor Cells; Potassium; Pyrimidines; Rats; Rats, Sprague-Dawley; Retinal Ganglion Cells; Rod Opsins; Sodium; Vision, Ocular</t>
  </si>
  <si>
    <t>4 (n ethyl n phenylamino) 1,2 dimethyl 6 (methylamino)pyrimidinium chloride, 133059-99-1; cesium, 7440-46-2; potassium ion, 24203-36-9; sodium ion, 17341-25-2; melanopsin, 403476-86-8; potassium, 7440-09-7; sodium, 7440-23-5; Cardiotonic Agents; Cesium, 7440-46-2; ICI D2788, 133059-99-1; Ions; Potassium, 7440-09-7; Pyrimidines; Rod Opsins; Sodium, 7440-23-5; melanopsin</t>
  </si>
  <si>
    <t>van Hook, M. J.; Department of Neuroscience, Brown University, Providence, RI, United States; email: matthew_van_hook@brown.edu</t>
  </si>
  <si>
    <t>2-s2.0-78650899927</t>
  </si>
  <si>
    <t>Klerman E.B., Zeitzer J.M., Duffy J.F., Khalsa S.B.S., Czeisler C.A.</t>
  </si>
  <si>
    <t>6701750101;6602853952;56494099000;7004760420;7006224092;</t>
  </si>
  <si>
    <t>Absence of an increase in the duration of the circadian melatonin secretory episode in totally blind human subjects</t>
  </si>
  <si>
    <t>10.1210/jc.86.7.3166</t>
  </si>
  <si>
    <t>https://www.scopus.com/inward/record.uri?eid=2-s2.0-0034917633&amp;doi=10.1210%2fjc.86.7.3166&amp;partnerID=40&amp;md5=25e6f09f0e61b35854e59e28fb487b77</t>
  </si>
  <si>
    <t>Department of Medicine, Brigham and Women's Hospital, Harvard Medical School, Boston, MA 02115, United States; Circadian, Neuroendocrine, and Sleep Disorders Section, Brigham and Women's Hospital, 221 Longwood Avenue, Boston, MA 02115, United States</t>
  </si>
  <si>
    <t>Klerman, E.B., Department of Medicine, Brigham and Women's Hospital, Harvard Medical School, Boston, MA 02115, United States, Circadian, Neuroendocrine, and Sleep Disorders Section, Brigham and Women's Hospital, 221 Longwood Avenue, Boston, MA 02115, United States; Zeitzer, J.M., Department of Medicine, Brigham and Women's Hospital, Harvard Medical School, Boston, MA 02115, United States; Duffy, J.F., Department of Medicine, Brigham and Women's Hospital, Harvard Medical School, Boston, MA 02115, United States; Khalsa, S.B.S., Department of Medicine, Brigham and Women's Hospital, Harvard Medical School, Boston, MA 02115, United States; Czeisler, C.A., Department of Medicine, Brigham and Women's Hospital, Harvard Medical School, Boston, MA 02115, United States</t>
  </si>
  <si>
    <t>The daily rhythm of melatonin influences multiple physiological measures, including sleep tendency, circadian rhythms, and reproductive function in seasonally breeding mammals. The biological signal for photoperiodic changes in seasonally breeding mammals is a change in the duration of melatonin secretion, which in a natural environment reflects the different durations of daylight across the year, with longer nights leading to a longer duration of melatonin secretion. These seasonal changes in the duration of melatonin secretion do not simply reflect the known acute suppression of melatonin secretion by ocular light exposure, but also represent long-term changes in the endogenous nocturnal melatonin episode that persist in constant conditions. As the eyes of totally blind individuals do not transmit ocular light information, we hypothesized that the duration of the melatonin secretory episode in blind subjects would be longer than those in sighted individuals, who are exposed to light for all their waking hours in an urban environment. We assessed the melatonin secretory profile during constant posture, dim light conditions in 17 blind and 157 sighted adults, all of whom were healthy and using no prescription or nonprescription medications. The duration of melatonin secretion was not significantly different between blind and sighted individuals. Healthy blind individuals after years without ocular light exposure do not have a longer duration of melatonin secretion than healthy sighted individuals.</t>
  </si>
  <si>
    <t>melatonin; adult; aged; article; blindness; circadian rhythm; controlled study; female; hormone release; human; information processing; light exposure; major clinical study; male; priority journal; seasonal variation; sleep pattern; urban population; wakefulness; NASA Discipline Regulatory Physiology; Non-NASA Center; Adolescent; Adult; Aged; Aged, 80 and over; Blindness; Circadian Rhythm; Female; Humans; Male; Melatonin; Middle Aged; Time Factors</t>
  </si>
  <si>
    <t>Klerman, E.B.; CNSDS, Brigham and Women's Hospital, 221 Longwood Avenue, Boston, MA 02115, United States; email: ebklerman@hms.harvard.edu</t>
  </si>
  <si>
    <t>2-s2.0-0034917633</t>
  </si>
  <si>
    <t>Singh R.B., Anjum B., Garg R., Verma N., Singh R., Mahdi A.A., Singh R.K., De Meester F., Wilkzynska A., Dharwadkar S., Takahashi T., Wilson D.W.</t>
  </si>
  <si>
    <t>57198437321;54900519800;57205789502;7102496979;57208517033;7005124671;56424225600;6602496526;55178526300;7005497639;55722364200;56222628800;</t>
  </si>
  <si>
    <t>Association of circadian disruption of sleep and night shift work with risk of cardiovascular disease</t>
  </si>
  <si>
    <t>World Heart Journal</t>
  </si>
  <si>
    <t>https://www.scopus.com/inward/record.uri?eid=2-s2.0-84879813842&amp;partnerID=40&amp;md5=1c6cbc1f71c69973cb6b949869245671</t>
  </si>
  <si>
    <t>Halberg Hospital and Research Institute, Moradabad, India; Department of Biochemistry, C S M Medical University-226003, India; Department of Physiology, C S M Medical University-226003, India; Department of Biochemistry, SGRRIM and HS, Dehradun - 248001, India; The Tsim Tsoum Institute, Krakow, Poland; S. B. College of Science, Aurangabad, India; Graduate School of Human Environment Science, Fukuoka Women's University, Japan; School of Medicine and Health, Durham, United Kingdom</t>
  </si>
  <si>
    <t>Singh, R.B., Halberg Hospital and Research Institute, Moradabad, India; Anjum, B., Department of Biochemistry, C S M Medical University-226003, India; Garg, R., Halberg Hospital and Research Institute, Moradabad, India; Verma, N., Department of Physiology, C S M Medical University-226003, India; Singh, R., Department of Biochemistry, C S M Medical University-226003, India; Mahdi, A.A., Department of Biochemistry, C S M Medical University-226003, India; Singh, R.K., Department of Biochemistry, SGRRIM and HS, Dehradun - 248001, India; De Meester, F., The Tsim Tsoum Institute, Krakow, Poland; Wilkzynska, A., The Tsim Tsoum Institute, Krakow, Poland; Dharwadkar, S., S. B. College of Science, Aurangabad, India; Takahashi, T., Graduate School of Human Environment Science, Fukuoka Women's University, Japan; Wilson, D.W., School of Medicine and Health, Durham, United Kingdom</t>
  </si>
  <si>
    <t>Background. Epidemiologic evidence indicates that sleep loss may be a novel risk factor for cardiovascular diseases (CVDs); hypertension, coronary artery disease (CAD) and stroke. The increased risk of CVDs is possibly linked to the effect of sleep loss on hormones that play a major role in the central control of blood pressure and heart rate variability, also on angiotensin, cytokines, appetite and energy expenditure as well as sympathetic and vagal activity, melatonin and serotonin. Methods. Internet search and expert opinion from colleagues. Results. Exposure to light at night disturbs the circadian system with alterations of the sleep/activity patterns and suppression of melatonin production. Light is the most powerful synchronizer but, when exposure occurs at a time when the body would normally not be exposed to light, (that is, at night), then it disrupts the circadian rhythms. In developed countries, approximately, one fifth of the workers may have disruption of sleep due to night shift and may be unable to tolerate exposure to light during this time. Daily physiological variations include normal circadian rhythms which are interactive and require a high degree of phase positioning to produce subjective feelings of well being. Disturbances in these activities, may predispose circadian desynchronization, (whether from passage over time zones or from shift rotation), resulting in disturbance of the quantity and quality of sleep leading to hormonal and cardiovascular dysfunction. Shift work can increase the risk of CVD by several interrelated psychosocial, behavioral, and physiological mechanisms. Biological mechanisms are related to the activation of the autonomic nervous system, inflammation, dyslipidemia and glucose intolerance, which may increase the risk for atherosclerosis, metabolic syndrome and insulin resistance resulting in CAD, hypertension and stroke. It is important to promote greater changes in behavioural factors like physical activity, Mediterranean-style diet and meditation apart from providing rotation in shift to cover the loss of sleep. Conclusions. Disruption of sleep has become a public health problem due to industrialization and urbanization. Strategies to reduce the potential for circadian disruption, including extending the daily dark period, appreciating nocturnal awakening in the dark, using dim red light for night-time necessities, and avoiding frequently rotating shifts. There is a need to have more intensive guidelines on dietary intakes, physical activity and meditation to prevent CVDs among subjects who have significant sleep disruption. © 2012 Nova Science Publishers, Inc.</t>
  </si>
  <si>
    <t>Cardiovascular risk; Circadian disruption; Coronary artery disease; Dietary changes; Hypertension; Night light; Night work; Stroke</t>
  </si>
  <si>
    <t>ghrelin; leptin; melatonin; omega 3 fatty acid; ubidecarenone; article; atherosclerosis; autonomic nervous system; cardiovascular disease; cardiovascular risk; cerebrovascular accident; circadian rhythm; circadian rhythm sleep disorder; coronary artery disease; dyslipidemia; glucose intolerance; hormone blood level; hormone synthesis; human; hypertension; inflammation; insulin resistance; light exposure; meditation; Mediterranean diet; metabolic syndrome X; night work; physical activity; risk assessment; shift worker; sleep deprivation; sleep disorder; sleep waking cycle; systolic blood pressure; wellbeing</t>
  </si>
  <si>
    <t>ghrelin, 304853-26-7; melatonin, 73-31-4; ubidecarenone, 303-98-0</t>
  </si>
  <si>
    <t>Singh, R. B.; Halberg Hospital and Research Institute, Civil Lines, Moradabad, India; email: rbs@tsimtsoum.net</t>
  </si>
  <si>
    <t>World Heart J.</t>
  </si>
  <si>
    <t>2-s2.0-84879813842</t>
  </si>
  <si>
    <t>Cocco P., Cocco M.E., Paghi L., Avataneo G., Salis A., Meloni M., Atzeri S., Broccia G., Ennas M.G., Erren T.C., Reiter R.J.</t>
  </si>
  <si>
    <t>35394445900;8505372800;6508154443;6603193285;8505373100;7006395127;6603234526;57200253233;7003874670;35576699700;7402574751;</t>
  </si>
  <si>
    <t>Urinary 6-sulfatoxymelatonin excretion in humans during domestic exposure to 50 hertz electromagnetic fields</t>
  </si>
  <si>
    <t>https://www.scopus.com/inward/record.uri?eid=2-s2.0-21044447080&amp;partnerID=40&amp;md5=e95c7085b97bc0082b9e932307dbb9ff</t>
  </si>
  <si>
    <t>Department of Haematology, Oncology Hospital A. Businco, Local Health Unit 8, Cagliari, Italy; Department of Cytomorphology, University of Cagliari, Cagliari, Italy; Institute and Policlinic for Occupational and Social Medicine, School of Medicine and Dentistry, University of Cologne, Cologne, Germany; Department of Cellular and Structural Biology, The University of Texas Health Science Center, San Antonio, TX, United States; Department of Public Health, Occupational Health Section, University of Cagliari, via S. Giorgio 12, 09124 Cagliari, Italy</t>
  </si>
  <si>
    <t>Cocco, P., Department of Public Health, Occupational Health Section, University of Cagliari, via S. Giorgio 12, 09124 Cagliari, Italy; Cocco, M.E., Department of Public Health, Occupational Health Section, University of Cagliari, via S. Giorgio 12, 09124 Cagliari, Italy; Paghi, L., Department of Public Health, Occupational Health Section, University of Cagliari, via S. Giorgio 12, 09124 Cagliari, Italy; Avataneo, G., Department of Public Health, Occupational Health Section, University of Cagliari, via S. Giorgio 12, 09124 Cagliari, Italy; Salis, A., Department of Public Health, Occupational Health Section, University of Cagliari, via S. Giorgio 12, 09124 Cagliari, Italy; Meloni, M., Department of Public Health, Occupational Health Section, University of Cagliari, via S. Giorgio 12, 09124 Cagliari, Italy; Atzeri, S., Department of Public Health, Occupational Health Section, University of Cagliari, via S. Giorgio 12, 09124 Cagliari, Italy; Broccia, G., Department of Haematology, Oncology Hospital A. Businco, Local Health Unit 8, Cagliari, Italy; Ennas, M.G., Department of Cytomorphology, University of Cagliari, Cagliari, Italy; Erren, T.C., Institute and Policlinic for Occupational and Social Medicine, School of Medicine and Dentistry, University of Cologne, Cologne, Germany; Reiter, R.J., Department of Cellular and Structural Biology, The University of Texas Health Science Center, San Antonio, TX, United States</t>
  </si>
  <si>
    <t>Objectives. Exposure to extremely low frequency electromagnetic fields (ELF-EMF) has been suggested to suppress melatonin secretion, which might result in higher cancer risks because of its missing oncostatic action. We investigated the effects of residential exposure to ELF-EMF on the excretion of urinary 6-sulfatoxymelatonin (6-OHMS), the major melatonin metabolite, as an indicator of nocturnal melatonin secretion. Methods. 6-OHMS was measured in two spot urine samples, collected at 22.00 h and 08.00 h, in 29 men and 22 women. Spot ELF-EMF measurements were conducted at the centre and the four angles of the living room, the bedroom, and the kitchen of study subjects at low current configuration (all lights and appliances turned off), and they were repeated immediately at high current configuration (all lights and appliances turned on). Results. Risk of a reduced 6-OMHS nocturnal secretion was elevated for daily alcohol intake (OR = 6.4; 95%C.I. 1.4,33.1), and body mass index (BMI) above the median (OR = 2.2; 95%C.I. 0.5,9.6). Risk of disrupted rhythm of 6-OHMS excretion was moderately elevated for domestic ELF-EMF exposure above the upper tertile at low current configuration (OR = 2.6; 95%C.I. 0.4,15.7). Conclusion. Alcohol consumption, BMI, and gender seem to affect nocturnal melatonin secretion, while an effect of residential exposure to ELF-EMF is uncertain. Future studies should properly account for the effect of such variables, when addressing the hypothesis of disturbances in melatonin secretion as a plausible explanation for the reported excess risk of several tumoral diseases associated with low level ELF-EMF exposure. Copyright © 2005 Neuroendocrinology Letters.</t>
  </si>
  <si>
    <t>50 hertz electromagnetic fields; Alcohol; Body mass index; Environmental exposure; Melatonin</t>
  </si>
  <si>
    <t>6 hydroxymelatonin o sulfate; melatonin; adult; aged; alcohol consumption; antineoplastic activity; article; body mass; cancer risk; carcinogenesis; controlled study; electromagnetic field; environmental exposure; female; frequency analysis; gender; hormone inhibition; hormone release; hormone urine level; household; human; major clinical study; male; measurement; risk assessment; urinalysis; urinary excretion; Adult; Aged; Alcohol Drinking; Body Mass Index; Circadian Rhythm; Electromagnetic Fields; Female; Humans; Lymphoma; Male; Melatonin; Middle Aged; Reference Values; Statistics, Nonparametric</t>
  </si>
  <si>
    <t>Cocco, P.; Department of Public Health, Occupational Health Section, University of Cagliari, via S. Giorgio 12, 09124 Cagliari, Italy; email: coccop@pacs.unica.it</t>
  </si>
  <si>
    <t>2-s2.0-21044447080</t>
  </si>
  <si>
    <t>Cahill G.M.</t>
  </si>
  <si>
    <t>7005277631;</t>
  </si>
  <si>
    <t>Circadian melatonin rhythms in cultured zebrafish pineals are not affected by catecholamine receptor agonists</t>
  </si>
  <si>
    <t>10.1006/gcen.1996.6828</t>
  </si>
  <si>
    <t>https://www.scopus.com/inward/record.uri?eid=2-s2.0-0031080961&amp;doi=10.1006%2fgcen.1996.6828&amp;partnerID=40&amp;md5=db89011b22627a39d03bda81eecc1799</t>
  </si>
  <si>
    <t>Department of Biology, University of Houston, 4800 Calhoun, Houston, TX 77204-5513, United States</t>
  </si>
  <si>
    <t>Cahill, G.M., Department of Biology, University of Houston, 4800 Calhoun, Houston, TX 77204-5513, United States</t>
  </si>
  <si>
    <t>Catecholamine receptors of multiple classes have been shown to influence pineal melatonin synthesis in a species-specific manner. In these experiments, the effects of catecholamine receptor agonists on circadian melatonin rhythms of zebrafish (Danio rerio) pineal in vitro were examined. Cyclic application of adrenergic receptor agonists (norepinephrine, phenylephrine, clonidine, and isoproterenol had no effect on zebrafish pineal melatonin release, nor on the circadian oscillator that regulates melatonin rhythms. Pineal melatonin release was partially suppressed by quinpirole, a D2 dopamine receptor agonist, but cyclic application of quinpirole did not reset the pineal circadian oscillator. Pineal melatonin release was unaffected by either dopamine or SKF38393, a D1 receptor agonist, suggesting that the effects of quinpirole were not mediated by dopamine receptors. The regulatory mechanisms underlying pineal melatonin rhythms appear to differ among teleosts.</t>
  </si>
  <si>
    <t>2,3,4,5 tetrahydro 7,8 dihydroxy 1 phenyl 1h 3 benzazepine; adrenergic receptor stimulating agent; clonidine; dopamine; dopamine 1 receptor stimulating agent; dopamine 2 receptor stimulating agent; isoprenaline; melatonin; noradrenalin; phenylephrine; quinpirole; animal experiment; animal tissue; article; circadian rhythm; hormonal regulation; hormone synthesis; light dark cycle; nonhuman; photoperiodicity; pineal body; priority journal; teleost; zebra fish</t>
  </si>
  <si>
    <t>2,3,4,5 tetrahydro 7,8 dihydroxy 1 phenyl 1h 3 benzazepine, 67287-49-4; clonidine, 4205-90-7, 4205-91-8, 57066-25-8; dopamine, 51-61-6, 62-31-7; isoprenaline, 299-95-6, 51-30-9, 6700-39-6, 7683-59-2; melatonin, 73-31-4; noradrenalin, 1407-84-7, 51-41-2; phenylephrine, 532-38-7, 59-42-7, 61-76-7; quinpirole, 73625-62-4, 80373-22-4, 85760-75-4, 85798-08-9</t>
  </si>
  <si>
    <t>Air Force Office of Scientific Research: F49620-94-1-0314</t>
  </si>
  <si>
    <t>Some of this research was carried out at the University of Kansas Medical Center, Kansas City. I am grateful to Joseph C. Besharse for access to his laboratory and equipment and for valuable discussions, to Sandra Parsons for technical assistance, and to Mark Hurd and Minoru Hasegawa for comments on the manuscript. This work was supported by AFOSR Grant F49620-94-1-0314.</t>
  </si>
  <si>
    <t>Cahill, G.M.; Department of Biology, University of Houston, 4800 Calhoun, Houston, TX 77204-5513, United States</t>
  </si>
  <si>
    <t>2-s2.0-0031080961</t>
  </si>
  <si>
    <t>The effect of dim light on suppression of nocturnal melatonin in healthy women and men</t>
  </si>
  <si>
    <t>10.1007/BF01291882</t>
  </si>
  <si>
    <t>https://www.scopus.com/inward/record.uri?eid=2-s2.0-0030657422&amp;doi=10.1007%2fBF01291882&amp;partnerID=40&amp;md5=8977110e65bfc0ade19c34308d4a6adc</t>
  </si>
  <si>
    <t>University of Melbourne, Department of Psychiatry, Austin/Repatriation Medical Centre, Heidelberg, Vic., Australia; University of Melbourne, Department of Psychiatry, Austin/Repatriation Medical Centre, Heidelberg, Vic. 3084, Australia</t>
  </si>
  <si>
    <t>Nathan, P.J., University of Melbourne, Department of Psychiatry, Austin/Repatriation Medical Centre, Heidelberg, Vic., Australia, University of Melbourne, Department of Psychiatry, Austin/Repatriation Medical Centre, Heidelberg, Vic. 3084, Australia; Burrows, G.D., University of Melbourne, Department of Psychiatry, Austin/Repatriation Medical Centre, Heidelberg, Vic., Australia; Norman, T.R., University of Melbourne, Department of Psychiatry, Austin/Repatriation Medical Centre, Heidelberg, Vic., Australia</t>
  </si>
  <si>
    <t>The present study investigated the effect of dim white light on nocturnal plasma melatonin in males and females. Subjects were exposed to light between 2400 hr and 0100 hr. No significant gender differences were found with both 200lux (p &gt; 0.1) and 500lux (p &gt; 0.1) of light. Furthermore the amplitude of the melatonin rhythm was not significantly different with gender. This suggests that at low intensities the melatonin sensitivity to light is not differentially regulated between sexes.</t>
  </si>
  <si>
    <t>Dim-light; Gender difference; Melatonin</t>
  </si>
  <si>
    <t>melatonin; adult; article; controlled study; female; hormone blood level; hormone release; human; human experiment; light; male; normal human; priority journal; sex difference; Adult; Analysis of Variance; Circadian Rhythm; Female; Humans; Light; Male; Melatonin; Middle Aged; Pineal Gland; Reference Values; Secretory Rate; Sex Characteristics</t>
  </si>
  <si>
    <t>Nathan, P.J.; University of Melbourne, Department of Psychiatry, Austin Repatriation Medical Centre, Heidelberg, 3084 Vic., Australia</t>
  </si>
  <si>
    <t>J. NEURAL TRANSM.</t>
  </si>
  <si>
    <t>2-s2.0-0030657422</t>
  </si>
  <si>
    <t>Liebmann P.M., Hofer D., Felsner P., Wölfler A., Schauenstein K.</t>
  </si>
  <si>
    <t>7004041597;7006908158;6603438851;57200764303;7004311856;</t>
  </si>
  <si>
    <t>Beta-blockade enhances adrenergic immunosuppression in rats via inhibition of melatonin release</t>
  </si>
  <si>
    <t>10.1016/0165-5728(96)00050-1</t>
  </si>
  <si>
    <t>https://www.scopus.com/inward/record.uri?eid=2-s2.0-0030200143&amp;doi=10.1016%2f0165-5728%2896%2900050-1&amp;partnerID=40&amp;md5=5fb3e0b7a157cac2e8b14006808bf14b</t>
  </si>
  <si>
    <t>Inst. of Gen. and Exp. Pathology, University of Graz, Mozartgasse 14 / II, A-8010 Graz, Austria</t>
  </si>
  <si>
    <t>Liebmann, P.M., Inst. of Gen. and Exp. Pathology, University of Graz, Mozartgasse 14 / II, A-8010 Graz, Austria; Hofer, D., Inst. of Gen. and Exp. Pathology, University of Graz, Mozartgasse 14 / II, A-8010 Graz, Austria; Felsner, P., Inst. of Gen. and Exp. Pathology, University of Graz, Mozartgasse 14 / II, A-8010 Graz, Austria; Wölfler, A., Inst. of Gen. and Exp. Pathology, University of Graz, Mozartgasse 14 / II, A-8010 Graz, Austria; Schauenstein, K., Inst. of Gen. and Exp. Pathology, University of Graz, Mozartgasse 14 / II, A-8010 Graz, Austria</t>
  </si>
  <si>
    <t>We have recently shown in rats that an in vivo treatment with catecholamines via α2-receptors leads to a pronounced suppression of T- and B-cell mitogen responses of peripheral blood lymphocytes (PBL), provided that a β-blocker is administered concomitantly. Since melatonin (MEL) reportedly has stress-protective effects on several immune functions, and since the release of MEL from the pineal gland is inhibited by β-blockade, we tested the effect of MEL substitution on T- and B-cell mitogen responses of PBL in rats treated with two s.c. implanted retard tablets containing noradrenaline (NA) and propranolol. It was found that an oral treatment with MEL (about 40 μg/animal) abolished the adrenergic immunosuppression. Furthermore, functional pinealectomy induced by constant light had a similar enhancing effect on the α2-adrenergic immunosuppression as observed with β-blockers, whereas PBL from animals kept at the regular light/dark interval were resistant to the treatment with the selective α2-agonist clonidine. It is concluded that endogenous MEL effectively protects rat PBL from adrenergic immunosuppression, and that P-blockers enhance the immunosuppressive property of α2-adrenergic agents via blocking the night-time release of MEL.</t>
  </si>
  <si>
    <t>Adrenegic immunosuppression; Melatonin; Mitogen response; Noradrenaline; β-blocker</t>
  </si>
  <si>
    <t>beta adrenergic receptor blocking agent; clonidine; melatonin; mitogenic agent; noradrenalin; placebo; propranolol; animal experiment; article; B lymphocyte; controlled study; immunomodulation; male; nonhuman; pineal body; priority journal; rat; T lymphocyte</t>
  </si>
  <si>
    <t>clonidine, 4205-90-7, 4205-91-8, 57066-25-8; melatonin, 73-31-4; noradrenalin, 1407-84-7, 51-41-2; propranolol, 13013-17-7, 318-98-9, 3506-09-0, 4199-09-1, 525-66-6</t>
  </si>
  <si>
    <t>This study was supportedb y grant P09925-Med of the Austrian Science Foundation.</t>
  </si>
  <si>
    <t>Liebmann, P.M.; Inst. General/Experimental Pathology, University of Graz, Mozartgasse 14/II, A-8010 Graz, Austria</t>
  </si>
  <si>
    <t>J. NEUROIMMUNOL.</t>
  </si>
  <si>
    <t>2-s2.0-0030200143</t>
  </si>
  <si>
    <t>Light at night cannot suppress pineal melatonin levels in the lizard Anolis carolinensis</t>
  </si>
  <si>
    <t>Comparative Biochemistry and Physiology -- Part A: Physiology</t>
  </si>
  <si>
    <t>10.1016/0300-9629(86)90382-8</t>
  </si>
  <si>
    <t>https://www.scopus.com/inward/record.uri?eid=2-s2.0-0022436788&amp;doi=10.1016%2f0300-9629%2886%2990382-8&amp;partnerID=40&amp;md5=12c8be25aa999b66a489e0b4cc232627</t>
  </si>
  <si>
    <t>Department of Zoology, North Carolina State University, Raleigh, NC 27695, United States</t>
  </si>
  <si>
    <t>Underwood, H., Department of Zoology, North Carolina State University, Raleigh, NC 27695, United States</t>
  </si>
  <si>
    <t>1. 1. Up to 2 hr exposure ofanoles to high intensity natural or artificial illumination at mid-dark does not suppress pineal melatonin levels. 2. 2. The results support the hypothesis that the lizard pineal is completely insensitive to acute exposure to light at night which is in direct contrast to the effects of light in higher vertebrates. © 1986.</t>
  </si>
  <si>
    <t>melatonin; animal; article; circadian rhythm; darkness; light; lizard; metabolism; pineal body; Animal; Circadian Rhythm; Darkness; Light; Lizards; Melatonin; Pineal Gland; Support, U.S. Gov't, Non-P.H.S.</t>
  </si>
  <si>
    <t>CB-8509222</t>
  </si>
  <si>
    <t>Acknowledgement-Thisr esearchw as supportedb y NSF grantD CB-8509222.</t>
  </si>
  <si>
    <t>Underwood, H.; Department of Zoology, North Carolina State University, Raleigh, NC 27695, United States</t>
  </si>
  <si>
    <t>2-s2.0-0022436788</t>
  </si>
  <si>
    <t>Patel A.S., Dacey D.M.</t>
  </si>
  <si>
    <t>35615013300;7004235816;</t>
  </si>
  <si>
    <t>Relative effectiveness of a blue light-filtering intraocular lens for photoentrainment of the circadian rhythm</t>
  </si>
  <si>
    <t>10.1016/j.jcrs.2008.11.040</t>
  </si>
  <si>
    <t>https://www.scopus.com/inward/record.uri?eid=2-s2.0-61649106303&amp;doi=10.1016%2fj.jcrs.2008.11.040&amp;partnerID=40&amp;md5=cd77bebbcb4acd620c613a49b85d1894</t>
  </si>
  <si>
    <t>(Dacey) University of Washington, Seattle, WA, United States</t>
  </si>
  <si>
    <t>Patel, A.S., (Dacey) University of Washington, Seattle, WA, United States; Dacey, D.M., (Dacey) University of Washington, Seattle, WA, United States</t>
  </si>
  <si>
    <t>Purpose: To compare the relative effectiveness of photoentrainment of the circadian rhythm by a blue light-filtering tinted intraocular lens (IOL) (AcrySof Natural SN60), an untinted UV-only filtering IOL (AcrySof SA60), and human lenses in 4 age groups. Setting: Scientific consultant and Department of Biological Structure and National Primate Research Center, University of Washington, Seattle, Washington, USA. Methods: Three of 8 action spectra for circadian photoentrainment published from 2001 to 2007 were used to compute the relative effectiveness of the cumulative photon flux absorption from 400 to 600 nm reaching the retina from 4 light sources through the cornea, pupil, and 6 lenses. Results: The effectiveness of the tinted IOL was 35% to 54% and 69% to 114% greater with the action spectra of 2002 to 2007, with a peak around 484 nm and 492 nm, respectively, compared with the 2001 action spectra, with a peak around 460 nm. The difference in effectiveness between the 2 IOLs ranged from 32% to 12%. With newer action spectra, differences in effectiveness between the tinted IOL and the lenses of a young standard observer and a 30- to 39-year-old were age dependent (+7% to -10% and +6% to -13%, respectively). Conclusions: The tinted IOL was significantly more effective for photoentrainment of the circadian rhythm with newer action spectra. The computational results suggest that the effectiveness of the tinted IOL in 60- to 85-year-old patients would be within +6% to -13% of that in 30 to 39 year olds. Both tinted and untinted IOLs are expected to be effective for melatonin suppression under average household illumination. © 2009 ASCRS and ESCRS.</t>
  </si>
  <si>
    <t>article; blue light; circadian rhythm; controlled study; cornea; filtration; lens; lens implant; light absorption; priority journal; pupil; retina; therapy effect; ultraviolet radiation; Adolescent; Adult; Aged; Aged, 80 and over; Cataract Extraction; Child; Child, Preschool; Circadian Rhythm; Humans; Lens Implantation, Intraocular; Lens, Crystalline; Lenses, Intraocular; Light; Middle Aged; Models, Biological; Photoperiod; Prosthesis Design; Retina; Young Adult</t>
  </si>
  <si>
    <t>AcrySof, Alcon</t>
  </si>
  <si>
    <t>Alcon</t>
  </si>
  <si>
    <t>Patel, A.S.; (Dacey) University of Washington, Seattle, WA, United States; email: anilasha@aol.com</t>
  </si>
  <si>
    <t>2-s2.0-61649106303</t>
  </si>
  <si>
    <t>Jou J.-H., Hwang P.-Y., Wang W.-B., Lin C.-W., Jou Y.-C., Chen Y.-L., Shyue J.-J., Shen S.-M., Chen S.-Z.</t>
  </si>
  <si>
    <t>35083609400;54404916300;23053285000;57191725110;37097330600;56484852800;6603332427;27868169000;12143696700;</t>
  </si>
  <si>
    <t>High-efficiency low color temperature organic light emitting diodes with solution-processed emissive layer</t>
  </si>
  <si>
    <t>10.1016/j.orgel.2011.12.021</t>
  </si>
  <si>
    <t>https://www.scopus.com/inward/record.uri?eid=2-s2.0-84862800253&amp;doi=10.1016%2fj.orgel.2011.12.021&amp;partnerID=40&amp;md5=8956191fbae3f55ba8d411013ad1c76c</t>
  </si>
  <si>
    <t>Department of Materials Science and Engineering, National Tsing Hua University, 101 Kuang-Fu Road, Hsinchu 30013, Taiwan; Research Center for Applied Sciences, Academia Sinica, 128 Academia Road, Nankang, Taipei 11529, Taiwan</t>
  </si>
  <si>
    <t>Jou, J.-H., Department of Materials Science and Engineering, National Tsing Hua University, 101 Kuang-Fu Road, Hsinchu 30013, Taiwan; Hwang, P.-Y., Department of Materials Science and Engineering, National Tsing Hua University, 101 Kuang-Fu Road, Hsinchu 30013, Taiwan; Wang, W.-B., Department of Materials Science and Engineering, National Tsing Hua University, 101 Kuang-Fu Road, Hsinchu 30013, Taiwan; Lin, C.-W., Department of Materials Science and Engineering, National Tsing Hua University, 101 Kuang-Fu Road, Hsinchu 30013, Taiwan; Jou, Y.-C., Department of Materials Science and Engineering, National Tsing Hua University, 101 Kuang-Fu Road, Hsinchu 30013, Taiwan; Chen, Y.-L., Department of Materials Science and Engineering, National Tsing Hua University, 101 Kuang-Fu Road, Hsinchu 30013, Taiwan; Shyue, J.-J., Research Center for Applied Sciences, Academia Sinica, 128 Academia Road, Nankang, Taipei 11529, Taiwan; Shen, S.-M., Department of Materials Science and Engineering, National Tsing Hua University, 101 Kuang-Fu Road, Hsinchu 30013, Taiwan; Chen, S.-Z., Department of Materials Science and Engineering, National Tsing Hua University, 101 Kuang-Fu Road, Hsinchu 30013, Taiwan</t>
  </si>
  <si>
    <t>Low color temperature (CT) lighting provides a warm and comfortable atmosphere and shows mild effect on melatonin suppression. A high-efficiency low CT organic light emitting diode can be easily fabricated by spin coating a single white emission layer. The resultant white device shows an external quantum efficiency (EQE) of 22.8% (34.9 lm/W) with CT 2860 K at 100 cd/m 2, while is shown 18.8% (24.5 lm/W) at 1000 cd/m2. The high efficiency may be attributed to the use of electroluminescence efficient materials and the ambipolar-transport host. Besides, proper device architecture design enables excitons to form on the host and allows effective energy transfer from host to guest or from high triplet guest to low counterparts. By decreasing the doping concentration of blue dye in the white emission layer, the device exhibited an orange emission with a CT of 2280 K. An EQE improvement was observed for the device, whose EQE was 27.4% (38.8 lm/W) at 100 cd/m 2 and 20.4% (24.6 lm/W) at 1000 cd/m2. © 2012 Elsevier B.V. All rights reserved.</t>
  </si>
  <si>
    <t>High-efficiency; Low color temperature; Organic light emitting diodes; Solution process</t>
  </si>
  <si>
    <t>Atmospheric temperature; Color; Electronic equipment; Energy transfer; Light; Ambipolar transport; Device architectures; Doping concentration; External quantum efficiency; High-efficiency; Low color temperatures; Solution process; Solution-processed; Organic light emitting diodes (OLED)</t>
  </si>
  <si>
    <t>NSC100-2119-M-007-011-MY3, MEA 100-EC-17-A- 07-S1-181, NSC101-3113-E-007-001
National Science Council, NSC</t>
  </si>
  <si>
    <t>This work was financially supported by Taiwan National Science Council and Ministry of Economic Affairs through grant numbers NSC101-3113-E-007-001, NSC100-2119-M-007-011-MY3 and MEA 100-EC-17-A- 07-S1-181.</t>
  </si>
  <si>
    <t>Jou, J.-H.; Department of Materials Science and Engineering, National Tsing Hua University, 101 Kuang-Fu Road, Hsinchu 30013, Taiwan; email: jjou@mx.nthu.edu.tw</t>
  </si>
  <si>
    <t>2-s2.0-84862800253</t>
  </si>
  <si>
    <t>Travlos G.S., Wilson R.E., Murrell J.A., Chignell C.F., Boorman G.A.</t>
  </si>
  <si>
    <t>6602732805;7501530485;36848743800;7005997465;7006228055;</t>
  </si>
  <si>
    <t>The effect of short intermittent light exposures on the melatonin circadian rhythm and NMU-induced breast cancer in female F344/N rats</t>
  </si>
  <si>
    <t>Toxicologic Pathology</t>
  </si>
  <si>
    <t>10.1080/019262301301418937</t>
  </si>
  <si>
    <t>https://www.scopus.com/inward/record.uri?eid=2-s2.0-0035143159&amp;doi=10.1080%2f019262301301418937&amp;partnerID=40&amp;md5=0e720005484d876b733cacca9c807cac</t>
  </si>
  <si>
    <t>Laboratory of Experimental Pathology, National Institute of Environmental Health Sciences, Research Triangle Park, NC 27709, United States; Analytical Sciences, Inc., Durham, NC 27713, United States; Laboratory of Pharmacology and Chemistry, National Institute of Environmental Health Sciences, Research Triangle Park, NC 27709, United States</t>
  </si>
  <si>
    <t>Travlos, G.S., Laboratory of Experimental Pathology, National Institute of Environmental Health Sciences, Research Triangle Park, NC 27709, United States; Wilson, R.E., Laboratory of Experimental Pathology, National Institute of Environmental Health Sciences, Research Triangle Park, NC 27709, United States; Murrell, J.A., Analytical Sciences, Inc., Durham, NC 27713, United States; Chignell, C.F., Laboratory of Pharmacology and Chemistry, National Institute of Environmental Health Sciences, Research Triangle Park, NC 27709, United States; Boorman, G.A., Laboratory of Experimental Pathology, National Institute of Environmental Health Sciences, Research Triangle Park, NC 27709, United States</t>
  </si>
  <si>
    <t>We investigated the effects of altered endogenous nighttime melatonin concentrations on mammary tumor production in an N-nitroso-N-methylurea (NMU)-induced breast cancer model in female Fischer 344 (F344)/N rats. Experiments were designed 1) to evaluate whether short-duration intermittent exposures to light at night would affect the nocturnal rise of melatonin, resulting in a decrease in nighttime serum melatonin concentrations, 2) to evaluate whether any suppression of nighttime serum melatonin concentrations could be maintained for a period of weeks, and 3) to determine the effects of suppressed serum melatonin concentrations on the incidence and progression of NMU-induced breast cancer. In vivo studies were used to assess serum melatonin concentrations after 1 day and 2 and 10 weeks of nightly administration of short-duration intermittent light exposure at night and incidence of NMU-induced tumors. Five 1-minute exposures to incandescent light every 2 hours after the start of the dark phase of the light: Dark cycle decreased the magnitude of the nocturnal rise of serum melatonin concentrations in rats by approximately 65%. After 2 weeks of nightly intermittent light exposures, an average decrease of the peak nighttime serum melatonin concentrations of approximately 35% occurred. The amelioration continued and, at 10 weeks, peak nighttime serum melatonin concentrations were still decreased, by approximately 25%. Because peak endogenous nighttime serum melatonin values could be moderately suppressed for at least 10 weeks, a 26-week NMU mammary tumor study was conducted. Serum melatonin concentrations and incidence, multiplicity, and weight of NMU-induced mammary tumors were assessed. A group of pinealectomized (Px) animals was also included in the tumor study. No effect on the development of mammary tumors in an NMU-induced tumor model in rats occurred when endogenous nighttime serum melatonin concentrations were moderately suppressed by short-duration intermittent light exposures at night. At necropsy, there were no alterations in mammary tumor incidence (28/40 NMU controls, 28/40 NMU + light, 31/40 NMU + Px), multiplicity (2.18 tumors/tumor-bearing NMU control, 1.89 NMU + light, 2.39 NMU + Px), or average tumor weight (1.20 g NMU control, 1.19 g NMU + light, 0.74 g NMU + Px). Tumor burden had no effect on the serum melatonin cycle. At 26 weeks, however, animals exposed to intermittent light at night exhibited approximately 3-fold higher serum melatonin concentrations as compared with controls. Additionally, rats that had been pinealectomized at 4 weeks of age had serum melatonin concentrations that were markedly higher than the expected baseline concentrations for pinealectomized rats (&lt;15 pg/ml), suggesting the reestablishment of a melatonin cycle. This finding was unexpected and suggests that melatonin can be produced by an organ or tissue other than the pineal gland. © 2001 by the Society of Toxicologic Pathologists.</t>
  </si>
  <si>
    <t>Circadian; Fischer 344/n; Light; Melatonin; N-nitroso-N-methylurea; Rats</t>
  </si>
  <si>
    <t>melatonin; methylnitrosourea; animal experiment; animal model; breast cancer; chemical carcinogenesis; circadian rhythm; conference paper; controlled study; female; hormonal regulation; light exposure; nonhuman; pineal body; priority journal; rat; Animals; Carcinogens; Circadian Rhythm; Female; Light; Mammary Neoplasms, Experimental; Melatonin; Methylnitrosourea; Organ Size; Pineal Gland; Rats; Rats, Inbred F344; Animalia</t>
  </si>
  <si>
    <t>Carcinogens; Melatonin, 73-31-4; Methylnitrosourea, 684-93-5</t>
  </si>
  <si>
    <t>Toxicol. Pathol.</t>
  </si>
  <si>
    <t>2-s2.0-0035143159</t>
  </si>
  <si>
    <t>Pohl H.</t>
  </si>
  <si>
    <t>7102592336;</t>
  </si>
  <si>
    <t>Circadian control of migratory restlessness and the effects of exogenous melatonin in the brambling, Fringilla montifringilla</t>
  </si>
  <si>
    <t>10.1081/CBI-100101058</t>
  </si>
  <si>
    <t>https://www.scopus.com/inward/record.uri?eid=2-s2.0-0033911741&amp;doi=10.1081%2fCBI-100101058&amp;partnerID=40&amp;md5=0937bd5d8f1e8192ea0a6e7605fa7fb5</t>
  </si>
  <si>
    <t>Forschungsstelle Ornithologie M., D-82346 Andechs, Germany</t>
  </si>
  <si>
    <t>Pohl, H., Forschungsstelle Ornithologie M., D-82346 Andechs, Germany</t>
  </si>
  <si>
    <t>Circadian pacemakers control both 'daytime' activity and nocturnal restlessness of migratory birds, and the daily rhythm of melatonin release from the pineal has been suggested to be involved in the control of migratory activity. To study the phase relations between the two activity components during entrainment and when free running, locomotor activity of bramblings (Fringilla montifringilla) was recorded continuously under a 12:12 'cool light' to 'warm light' cycle (CL:WL, ca. 5000 K and ca. 2500 K, respectively) or blue light to red light cycle (BL:RL, maxima at 440 and 650 nm, respectively) at different irradiance, ratios. Migratory activity was expressed primarily during the WL or RL phase of the light cycles. Under free-running conditions, the circadian periods correlated with the phase relations between day and night (migratory) activity components during preceding entrainment. Bramblings with migratory activity had significantly longer τ at constant light intensity than the same individuals without migratory activity. Birds with migratory activity reentrained faster after a 6h phase shift of the CL:WL cycle than birds without migratory activity. When exogenous melatonin was given in the drinking water (200 μg/mL 1% ethanol or 0.86 mM) to bramblings exposed to 12:12 CL:WL cycles with constant irradiance, the amounts of activity, which were initially higher during the WL phase of the light cycle, were suppressed to similar low levels during both light phases. The systematic changes in the amounts of activity during melatonin treatment were not correlated with consistent changes in entrainment status. The data support the hypothesis that changes in the amplitude and level of the dailymelatonin cycle are involved in regulating migratory restlessness, by either allowing or inhibiting nocturnal activity.</t>
  </si>
  <si>
    <t>Circadian rhythm; Entrainment; Melatonin; Migratory restlessness; Phase shift</t>
  </si>
  <si>
    <t>melatonin; animal experiment; article; bird; circadian rhythm; controlled study; female; irradiation; light dark cycle; locomotion; male; migration; nonhuman; restlessness; running; Animals; Circadian Rhythm; Female; Flight, Animal; Male; Melatonin; Motor Activity; Photoperiod; Pineal Gland; Seasons; Songbirds</t>
  </si>
  <si>
    <t>Pohl, H.; Forschungsstelle fur Ornithologie, Max-Planck-Gesellschaft, D-82346 Andechs, Germany; email: pohl@erl.omithol.mpg.de</t>
  </si>
  <si>
    <t>2-s2.0-0033911741</t>
  </si>
  <si>
    <t>Sone Y., Hyun K.-J., Nishimura S., Lee Y.-A., Tokura H.</t>
  </si>
  <si>
    <t>7103333894;7006413447;16162776000;15033582700;7004376299;</t>
  </si>
  <si>
    <t>Effects of dim or bright-light exposure during the daytime on human gastrointestinal activity</t>
  </si>
  <si>
    <t>10.1081/CBI-120017688</t>
  </si>
  <si>
    <t>https://www.scopus.com/inward/record.uri?eid=2-s2.0-0037221970&amp;doi=10.1081%2fCBI-120017688&amp;partnerID=40&amp;md5=b1786887db9df9841d032baa9a5328cb</t>
  </si>
  <si>
    <t>Department of Food and Nutrition, Faculty of Science of Living, Osaka City University, Osaka, Japan; Department of Environmental Health, Nara Women's University, Nara, Japan; Intensive Care Unit, Osaka University Hospital, Suita, Osaka, Japan; Department of Working Physiology, Nofer Inst. of Occupational Medicine, Lodz, Poland; Division of Human Ecology, Grad. Sch. of Osaka City University, Sugimoto, Sumiyoshi-ku, Osaka 558-8585, Japan; Institute of Textiles and Clothing, Hong Kong Polytechnic University, Hung Hom, Kowloon, Hong Kong</t>
  </si>
  <si>
    <t>Sone, Y., Department of Food and Nutrition, Faculty of Science of Living, Osaka City University, Osaka, Japan, Division of Human Ecology, Grad. Sch. of Osaka City University, Sugimoto, Sumiyoshi-ku, Osaka 558-8585, Japan; Hyun, K.-J., Department of Environmental Health, Nara Women's University, Nara, Japan; Nishimura, S., Intensive Care Unit, Osaka University Hospital, Suita, Osaka, Japan; Lee, Y.-A., Department of Environmental Health, Nara Women's University, Nara, Japan; Tokura, H., Department of Environmental Health, Nara Women's University, Nara, Japan, Department of Working Physiology, Nofer Inst. of Occupational Medicine, Lodz, Poland, Institute of Textiles and Clothing, Hong Kong Polytechnic University, Hung Hom, Kowloon, Hong Kong</t>
  </si>
  <si>
    <t>On the basis of our previous findings that bright-light exposure during the daytime has profound influence on physiological parameters such as melatonin secretion and tympanic temperature in humans, we proposed the hypothesis that bright vs. dim lightexposure during the daytime has a different influence on the activity of the digestive system via the endocrine and/or autonomic nervous system. To examine this hypothesis, we conducted a series of counterbalanced experiments in which subjects stayed the daytime (7:00 to 15:00h) under either a dim (80 lux) or bright (5,000 lux) light condition. We measured gastrointestinal activity using a breath hydrogen (indicative of carbohydrate malabsorption) and an electrogastrography (EGG, indicative of gastric myoelectric activity) test. The results showed the postprandial breath hydrogen excretion during the following nighttime period after daytime exposure to the dim-light condition was significantly higher than under the bright-light condition (p &lt; 0.05). In addition, the spectrum total power of the EGG recorded after taking the evening meal was significantly lower for the dim than bright-light condition (p &lt; 0.05). These results support our hypothesis and indicate that dim-light exposure during the daytime suppresses the digestion of the evening meal, resulting in malabsorption of dietary carbohydrates in it.</t>
  </si>
  <si>
    <t>Breath hydrogen test; Dietary carbohydrate malabsorption; Electrogastrography (EGG); Gastrointestinal activity; Light intensity</t>
  </si>
  <si>
    <t>carbohydrate; adult; area under the curve; article; autonomic nervous system; carbohydrate absorption; carbohydrate diet; carbohydrate intolerance; controlled study; digestion; electrogastrography; endocrine system; female; gastrointestinal tract function; human; human experiment; hydrogen breath test; light exposure; night; periodicity; Adult; Area Under Curve; Breath Tests; Circadian Rhythm; Digestive Physiology; Eating; Female; Humans; Hydrogen; Light; Photoperiod</t>
  </si>
  <si>
    <t>Hydrogen, 1333-74-0</t>
  </si>
  <si>
    <t>Sone, Y.; Division of Human Ecology, Grad. Sch. of Osaka City University, Sugimoto, Sumiyoshi-ku, Osaka 558-8585, Japan; email: sone@life.osaka-cu.ac.jp</t>
  </si>
  <si>
    <t>2-s2.0-0037221970</t>
  </si>
  <si>
    <t>Boyce P., Hopwood M.</t>
  </si>
  <si>
    <t>7103152342;7005646394;</t>
  </si>
  <si>
    <t>Manipulating melatonin in managing mood</t>
  </si>
  <si>
    <t>S444</t>
  </si>
  <si>
    <t>10.1111/acps.12175</t>
  </si>
  <si>
    <t>https://www.scopus.com/inward/record.uri?eid=2-s2.0-84881231265&amp;doi=10.1111%2facps.12175&amp;partnerID=40&amp;md5=b8c99758387973aa396d59129f1a76e7</t>
  </si>
  <si>
    <t>Discipline of Psychiatry, Westmead Clinical School, Sydney Medical School, The University of Sydney, Sydney, NSW, Australia; Department of Psychiatry, Westmead Hospital, Sydney, NSW, Australia; Albert Road Clinic Professorial Psychiatry Unit, University of Melbourne, Melbourne, VIC, Australia</t>
  </si>
  <si>
    <t>Boyce, P., Discipline of Psychiatry, Westmead Clinical School, Sydney Medical School, The University of Sydney, Sydney, NSW, Australia, Department of Psychiatry, Westmead Hospital, Sydney, NSW, Australia; Hopwood, M., Albert Road Clinic Professorial Psychiatry Unit, University of Melbourne, Melbourne, VIC, Australia</t>
  </si>
  <si>
    <t>Objective: Disturbances in circadian rhythms have been associated with major depression and may be an underlying mechanism for the disorder. Resynchronisation of circadian rhythms may provide a new approach to treatment, especially by manipulating melatonin secretion. Melatonin is secreted at night and is a stable marker of circadian rhythms. The timing of its secretion can be changed by exogenous melatonin, agonism of specific melatonin receptors in the suprachiasmatic nucleus, its suppression by light and by sleep deprivation. Method: As part of a series of papers ['Chronobiology of mood disorders' Malhi &amp;amp; Kuiper. Acta Psychiatr Scand 2013;128 (Suppl. 444): 2-15; and 'Getting depression clinical practice guidelines right: time for change?' Kuiper et al. Acta Psychiatr Scand 2013;128 (Suppl. 444): 24-30.] addressing chronobiology, in this article, we conducted a selective review of studies that have examined the antidepressant effects of exogenous melatonin, light therapy, sleep deprivation and melatonin receptor agonists. Results: Antidepressant effects were identified for bright light therapy, especially for seasonal affective disorder; sleep deprivation, although its antidepressant effect is time limited; and for the novel antidepressant agomelatine with agonistic properties for the MT1 and MT2 receptors and antagonism of 5HT2c receptor. The role of melatonin as an antidepressant has yet to be demonstrated. Conclusion: Shifting the circadian secretion of melatonin using the strategies reviewed offers a new approach to treating depression. © 2013 John Wiley &amp;amp; Sons A/S.</t>
  </si>
  <si>
    <t>Affective disorder; Bright light; Circadian rhythm; Melatonin; Sleep deprivation</t>
  </si>
  <si>
    <t>agomelatine; brain derived neurotrophic factor; duloxetine; melatonin; melatonin 1 receptor; melatonin 2 receptor; sertraline; venlafaxine; melatonin; antidepressant activity; article; blue light; chronobiology; chronotherapy; circadian rhythm; depression; follow up; genetic regulation; human; major depression; monotherapy; mood disorder; photoperiodicity; phototherapy; practice guideline; priority journal; retina ganglion cell; seasonal affective disorder; sleep deprivation; sleep pattern; superior cervical ganglion; suprachiasmatic nucleus; metabolism; Mood Disorders; physiology; procedures; Circadian Rhythm; Humans; Melatonin; Mood Disorders; Phototherapy; Sleep Deprivation</t>
  </si>
  <si>
    <t>agomelatine, 138112-76-2; brain derived neurotrophic factor, 218441-99-7; duloxetine, 116539-59-4, 136434-34-9; melatonin, 73-31-4; sertraline, 79617-96-2; venlafaxine, 93413-69-5; Melatonin</t>
  </si>
  <si>
    <t>Boyce, P.; Discipline of Psychiatry, Westmead Hospital, PO Box 533, Wentworthville, Sydney, NSW, 2145, Australia; email: philip.boyce@sydney.edu.au</t>
  </si>
  <si>
    <t>APYSA</t>
  </si>
  <si>
    <t>2-s2.0-84881231265</t>
  </si>
  <si>
    <t>Gaspar L., van de Werken M., Johansson A.-S., Moriggi E., Owe-Larsson B., Kocks J.W.H., Lundkvist G.B., Gordijn M.C.M., Brown S.A.</t>
  </si>
  <si>
    <t>56189513500;36633413900;57194344873;57195776133;8975962500;55891765700;6603138389;6603047956;55323420000;</t>
  </si>
  <si>
    <t>Human cellular differences in cAMP - CREB signaling correlate with light-dependent melatonin suppression and bipolar disorder</t>
  </si>
  <si>
    <t>10.1111/ejn.12602</t>
  </si>
  <si>
    <t>https://www.scopus.com/inward/record.uri?eid=2-s2.0-84903884496&amp;doi=10.1111%2fejn.12602&amp;partnerID=40&amp;md5=fbf5b3bda1731a7cea720c1a3026c494</t>
  </si>
  <si>
    <t>Institute of Pharmacology and Toxicology, University of Zurich, 190 Winterthurerstrasse, Zurich, Switzerland; Department of Chronobiology, Center for Life Sciences, University of Groningen, Groningen, Netherlands; Department of Neuroscience, Karolinska Institute, Stockholm, Sweden; Department of Clinical Neuroscience, Karolinska Institute, Stockholm, Sweden; Academic General Practice, Department of General Practice, University Medical Center Groningen, Groningen, Netherlands</t>
  </si>
  <si>
    <t>Gaspar, L., Institute of Pharmacology and Toxicology, University of Zurich, 190 Winterthurerstrasse, Zurich, Switzerland; van de Werken, M., Department of Chronobiology, Center for Life Sciences, University of Groningen, Groningen, Netherlands; Johansson, A.-S., Department of Neuroscience, Karolinska Institute, Stockholm, Sweden; Moriggi, E., Institute of Pharmacology and Toxicology, University of Zurich, 190 Winterthurerstrasse, Zurich, Switzerland; Owe-Larsson, B., Department of Clinical Neuroscience, Karolinska Institute, Stockholm, Sweden; Kocks, J.W.H., Academic General Practice, Department of General Practice, University Medical Center Groningen, Groningen, Netherlands; Lundkvist, G.B., Department of Neuroscience, Karolinska Institute, Stockholm, Sweden; Gordijn, M.C.M., Department of Chronobiology, Center for Life Sciences, University of Groningen, Groningen, Netherlands; Brown, S.A., Institute of Pharmacology and Toxicology, University of Zurich, 190 Winterthurerstrasse, Zurich, Switzerland</t>
  </si>
  <si>
    <t>Various lines of evidence suggest a mechanistic role for altered cAMP-CREB (cAMP response element - binding protein) signaling in depressive and affective disorders. However, the establishment and validation of human inter-individual differences in this and other major signaling pathways has proven difficult. Here, we describe a novel lentiviral methodology to investigate signaling variation over long periods of time directly in human primary fibroblasts. On a cellular level, this method showed surprisingly large inter-individual differences in three major signaling pathways in human subjects that nevertheless correlated with cellular measures of genome-wide transcription and drug toxicity. We next validated this method by establishing a likely role for cAMP-mediated signaling in a human neuroendocrine response to light - the light-dependent suppression of the circadian hormone melatonin - that shows wide inter-individual differences of unknown origin in vivo. Finally, we show an overall greater magnitude of cellular CREB signaling in individuals with bipolar disorder, suggesting a possible role for this signaling pathway in susceptibility to mental disease. Overall, our results suggest that genetic differences in major signaling pathways can be reliably detected with sensitive viral-based reporter profiling, and that these differences can be conserved across tissues and be predictive of physiology and disease susceptibility. Alterations in cAMP/CREB and circadian signaling pathways have been implicated previously in bipolar disorder. In this paper, we use a novel lentiviral methodology to investigate signaling variation over long periods of time directly in human primary fibroblasts taken from bipolar and healthy subjects. Our results show that fibroblast cAMP/CREB signaling amplitude correlates with both light-dependent melatonin suppression and susceptibility to bipolar disorder. More generally, our data suggest that genetic differences in major signaling pathways can be reliably unearthed by sensitive viral-based reporter profiling, and that these differences can be conserved across tissues and predictive of neurophysiology and disease susceptibility. © 2014 Federation of European Neuroscience Societies and John Wiley &amp; Sons Ltd.</t>
  </si>
  <si>
    <t>Bipolar disorder; CAMP-CREB; Circadian; Fibroblast; Inter-individual differences; Melatonin</t>
  </si>
  <si>
    <t>cyclic AMP; cyclic AMP responsive element binding protein; lentivirus vector; melatonin; CREB1 protein, human; cyclic AMP; cyclic AMP responsive element binding protein; melatonin; adult; article; bipolar disorder; clinical article; controlled study; disease predisposition; female; fibroblast; genetic variability; human; human cell; male; priority journal; signal transduction; transcription initiation; bipolar disorder; Caucasian; cell culture; cohort analysis; gene vector; genetics; Lentivirinae; light; metabolism; middle aged; photostimulation; young adult; Adult; Bipolar Disorder; Cells, Cultured; Cohort Studies; Cyclic AMP; Cyclic AMP Response Element-Binding Protein; European Continental Ancestry Group; Female; Fibroblasts; Genetic Vectors; Humans; Lentivirus; Light; Male; Melatonin; Middle Aged; Photic Stimulation; Signal Transduction; Young Adult</t>
  </si>
  <si>
    <t>cyclic AMP, 60-92-4; cyclic AMP responsive element binding protein, 130428-87-4, 130939-96-7; melatonin, 73-31-4; CREB1 protein, human; Cyclic AMP; Cyclic AMP Response Element-Binding Protein; Melatonin</t>
  </si>
  <si>
    <t>Brown, S.A.; Institute of Pharmacology and Toxicology, University of Zurich, 190 Winterthurerstrasse, Zurich, Switzerland; email: steven.brown@pharma.uzh.ch</t>
  </si>
  <si>
    <t>2-s2.0-84903884496</t>
  </si>
  <si>
    <t>Muthuramalingam P., Kennedy A.D., Berry R.J.</t>
  </si>
  <si>
    <t>12766296300;7401653720;55725996900;</t>
  </si>
  <si>
    <t>Plasma melatonin and insulin-like growth factor-1 responses to dim light at night in dairy heifers</t>
  </si>
  <si>
    <t>10.1111/j.1600-079X.2005.00303.x</t>
  </si>
  <si>
    <t>https://www.scopus.com/inward/record.uri?eid=2-s2.0-33644773441&amp;doi=10.1111%2fj.1600-079X.2005.00303.x&amp;partnerID=40&amp;md5=3202aba634dcf60f615697348c6fb9ec</t>
  </si>
  <si>
    <t>Department of Animal Science, University of Manitoba, Winnipeg, Man., Canada; Department of Animal Science, University of Manitoba, Fort Garry Campus, Winnipeg, Man. R3T 2N2, Canada</t>
  </si>
  <si>
    <t>Muthuramalingam, P., Department of Animal Science, University of Manitoba, Winnipeg, Man., Canada; Kennedy, A.D., Department of Animal Science, University of Manitoba, Winnipeg, Man., Canada, Department of Animal Science, University of Manitoba, Fort Garry Campus, Winnipeg, Man. R3T 2N2, Canada; Berry, R.J., Department of Animal Science, University of Manitoba, Winnipeg, Man., Canada</t>
  </si>
  <si>
    <t>The effect of dim (5, 10 and 50 1x) light at night on night plasma melatonin level (NML) and night plasma insulin-like growth factor-1 (IGF-1) level was determined in 12 prepubertal Holstein heifers (245 ± 16 days age) using a 4 × 4 Latin Square design with 14-day treatment and 14-day recovery periods. Blood samples were collected at 23:00 hr (prior to the 8 hr night treatment which commenced at mid-night) on days 0, 3 and 13, and throughout the night at 01:00, 02:00, 03:00, 04:00, 06:00 and 08:00 hr on days 1, 4 and 14 of treatment. Plasma was analysed by radioimmunoassay for melatonin (all samples) and IGF-1 (samples for day 14, 04:00 hr only). Treatment (P = 0.03) and treatment × time (P = 0.02) were significant for NML. Exposure to 50 lx suppressed NML by 50% during the initial 2 hr of the night, but not thereafter. Exposure to 5 and 10 lx had no effect on NML. The NML response to 50 lx was found on all treatment days studied (treatment × time × day; P = 0.99). There was no treatment effect on plasma IGF-1 level (P = 0.89), but plasma IGF-1 level was higher (P = 0.001) during period 4. Plasma IGF-1 level and NML tended (P = 0.10) to be negatively correlated. Light intensities of 10 lx or less appear safe for use at night in dairy barns where darkness is recommended. © 2006 The Authors.</t>
  </si>
  <si>
    <t>Cattle; Dim light; Insulin-like growth factor-1; Melatonin</t>
  </si>
  <si>
    <t>melatonin; somatomedin; animal experiment; article; blood sampling; controlled study; correlation analysis; cow; exposure; Latin square design; light; night; nonhuman; plasma; radioimmunoassay; statistical significance; time; Animals; Cattle; Circadian Rhythm; Female; Insulin-Like Growth Factor I; Light; Melatonin; Pineal Gland</t>
  </si>
  <si>
    <t>melatonin, 73-31-4; Insulin-Like Growth Factor I, 67763-96-6; Melatonin, 73-31-4</t>
  </si>
  <si>
    <t>Kennedy, A.D.; Department of Animal Science, University of Manitoba, Fort Garry Campus, Winnipeg, Man. R3T 2N2, Canada; email: alma_kennedy@umanitoba.ca</t>
  </si>
  <si>
    <t>2-s2.0-33644773441</t>
  </si>
  <si>
    <t>Torres-Farfan C., Valenzuela F.J., Germain A.M., Viale M.L., Campino C., Torrealba F., Valenzuela G.J., Richter H.G., Serón-Ferré M.</t>
  </si>
  <si>
    <t>6507977747;57209013288;9843300100;37068244400;7003655868;7003619538;7005052109;7401793305;7005458002;</t>
  </si>
  <si>
    <t>Maternal melatonin stimulates growth and prevents maturation of the capuchin monkey fetal adrenal gland</t>
  </si>
  <si>
    <t>10.1111/j.1600-079X.2006.00331.x</t>
  </si>
  <si>
    <t>https://www.scopus.com/inward/record.uri?eid=2-s2.0-33745538663&amp;doi=10.1111%2fj.1600-079X.2006.00331.x&amp;partnerID=40&amp;md5=0e5cabd3344f1a74ca8d8a1d42b9aad2</t>
  </si>
  <si>
    <t>Departamento de Ciencias Fisiológicas, Facultad de Ciencias Biológicas, Chile; Departamento de Obstetricia Y Ginecología, Departamento de Endocrinología, Pontificia Universidad Católica de Chile, Casilla 114-D, Chile; Department of Women's Health, Arrowhead Regional Medical Center, Colton, CA 92324, United States; Departamento de Ciencias Fisiológicas, Facultad de Ciencias Biológicas, Pontificia Universidad Católica de Chile, Casilla 114-D, Santiago, Chile; Instituto de Histologia Y Patología, Facultad de Medicina, Universidad Austral de Chile, Chile</t>
  </si>
  <si>
    <t>Torres-Farfan, C., Departamento de Ciencias Fisiológicas, Facultad de Ciencias Biológicas, Chile; Valenzuela, F.J., Departamento de Ciencias Fisiológicas, Facultad de Ciencias Biológicas, Chile; Germain, A.M., Departamento de Obstetricia Y Ginecología, Departamento de Endocrinología, Pontificia Universidad Católica de Chile, Casilla 114-D, Chile; Viale, M.L., Departamento de Ciencias Fisiológicas, Facultad de Ciencias Biológicas, Chile; Campino, C., Departamento de Obstetricia Y Ginecología, Departamento de Endocrinología, Pontificia Universidad Católica de Chile, Casilla 114-D, Chile; Torrealba, F., Departamento de Ciencias Fisiológicas, Facultad de Ciencias Biológicas, Chile; Valenzuela, G.J., Department of Women's Health, Arrowhead Regional Medical Center, Colton, CA 92324, United States; Richter, H.G., Departamento de Ciencias Fisiológicas, Facultad de Ciencias Biológicas, Chile, Instituto de Histologia Y Patología, Facultad de Medicina, Universidad Austral de Chile, Chile; Serón-Ferré, M., Departamento de Ciencias Fisiológicas, Facultad de Ciencias Biológicas, Chile, Departamento de Ciencias Fisiológicas, Facultad de Ciencias Biológicas, Pontificia Universidad Católica de Chile, Casilla 114-D, Santiago, Chile</t>
  </si>
  <si>
    <t>The primate fetal adrenal reaches a large size relative to body weight followed by a rapid decrease in size in the postnatal period. We tested the hypothesis that maternal melatonin stimulates growth and prevents maturation of the primate fetal adrenal gland. We suppressed maternal melatonin by exposing eight pregnant capuchin monkeys to constant light (LL) from 63% to 90% gestation (term 155 days). Three of these received daily oral melatonin replacement (LL + Mel). Five mothers remaining in light:dark cycle were used as controls. Fetuses were delivered at 90% gestation. The absence of maternal melatonin selectively decreased fetal adrenal weight (Control: 488.8 ± 51.5; LL: 363.2 ± 27.7 and LL + Mel 519 ± 46 mg; P &amp;lt; 0.05 ANOVA) without effecting fetal weight, placental weight or the weight of other fetal tissues. Changes in fetal adrenal size were accompanied by an increase in the levels of Δ 5-3β-hydroxysteroid dehydrogenase (3β-HSD) mRNA (Control: 0.8 ± 0.2; LL: 5.2 ± 0.6 and LL + Mel 0.8 ± 0.1; 3β-HSD/18S-rRNA; P &amp;lt; 0.05 ANOVA). In vitro we found that maternal melatonin suppression increased basal progesterone production to levels similar to those of the adult adrenal gland (Control: 0.36 ± 0.09; LL 0.99 ± 0.13; LL + Mel 0.18 ± 0.06 and adult: 0.88 ± 0.10 ng/mg of tissue; P &amp;lt; 0.05 ANOVA) but no change in cortisol production. We found an increased production of cortisone (Control: 1.65 ± 0.60; LL: 5.44 ± 0.63; LL + Mel: 2.90 ± 0.38 and adult: 1.70 ± 0.45 ng/mg of tissue; P &amp;lt; 0.05 ANOVA). Collectively, the effects of maternal melatonin suppression and their reversion by maternal melatonin replacement suggest that maternal melatonin stimulates growth and prevents maturation of the capuchin monkey fetal adrenal gland. © 2006 The Authors.</t>
  </si>
  <si>
    <t>3β-HSD expression; Capuchin monkey; Cortisone; Steroid production</t>
  </si>
  <si>
    <t>3beta hydroxy delta5 steroid dehydrogenase; hydrocortisone; melatonin; messenger RNA; progesterone; RNA 18S; adrenal gland; animal experiment; animal tissue; article; body weight; controlled study; female; fetus; fetus weight; gestation period; hormonal regulation; light dark cycle; monkey; nonhuman; organ weight; perinatal period; placenta weight; progesterone synthesis; 3-Hydroxysteroid Dehydrogenases; Adrenal Glands; Animals; Cebus; Cortisone; DNA, Complementary; Female; Fetal Development; Hydrocortisone; Immunohistochemistry; Male; Melatonin; Progesterone; RNA, Messenger</t>
  </si>
  <si>
    <t>3beta hydroxy delta5 steroid dehydrogenase, 9044-85-3; hydrocortisone, 50-23-7; melatonin, 73-31-4; progesterone, 57-83-0; 3-Hydroxysteroid Dehydrogenases, 1.1.-; Cortisone, 53-06-5; DNA, Complementary; Hydrocortisone, 50-23-7; Melatonin, 73-31-4; Progesterone, 57-83-0; RNA, Messenger</t>
  </si>
  <si>
    <t>Serón-Ferré, M.; Departamento de Ciencias Fisiológicas, Facultad de Ciencias Biológicas, Pontificia Universidad Católica de Chile, Casilla 114-D, Santiago, Chile; email: mseron@puc.cl</t>
  </si>
  <si>
    <t>2-s2.0-33745538663</t>
  </si>
  <si>
    <t>Swanson G.R., Gorenz A., Shaikh M., Desai V., Forsyth C., Fogg L., Burgess H.J., Keshavarzian A.</t>
  </si>
  <si>
    <t>36024499400;55887384600;7102079209;56694089300;7102647425;7003418034;35619659300;7006447140;</t>
  </si>
  <si>
    <t>Decreased melatonin secretion is associated with increased intestinal permeability and marker of endotoxemia in alcoholics</t>
  </si>
  <si>
    <t>American Journal of Physiology - Gastrointestinal and Liver Physiology</t>
  </si>
  <si>
    <t>10.1152/ajpgi.00002.2015</t>
  </si>
  <si>
    <t>https://www.scopus.com/inward/record.uri?eid=2-s2.0-84932162562&amp;doi=10.1152%2fajpgi.00002.2015&amp;partnerID=40&amp;md5=f185bb8b119ca238f5ff74e86d495c9b</t>
  </si>
  <si>
    <t>Department of Digestive Diseases, Rush University Medical Center, Chicago, IL, United States; Departments of Behavioral Sciences and Internal Medicine, Rush University Medical Center, Chicago, IL, United States; Departments of Pharmacology, Molecular Biophysics &amp; Physiology, Rush University Medical Center, Chicago, IL, United States; Community, Systems and Mental Health Nursing, Rush University, Chicago, IL, United States</t>
  </si>
  <si>
    <t>Swanson, G.R., Department of Digestive Diseases, Rush University Medical Center, Chicago, IL, United States; Gorenz, A., Department of Digestive Diseases, Rush University Medical Center, Chicago, IL, United States; Shaikh, M., Department of Digestive Diseases, Rush University Medical Center, Chicago, IL, United States; Desai, V., Department of Digestive Diseases, Rush University Medical Center, Chicago, IL, United States; Forsyth, C., Department of Digestive Diseases, Rush University Medical Center, Chicago, IL, United States; Fogg, L., Community, Systems and Mental Health Nursing, Rush University, Chicago, IL, United States; Burgess, H.J., Departments of Behavioral Sciences and Internal Medicine, Rush University Medical Center, Chicago, IL, United States; Keshavarzian, A., Department of Digestive Diseases, Rush University Medical Center, Chicago, IL, United States, Departments of Pharmacology, Molecular Biophysics &amp; Physiology, Rush University Medical Center, Chicago, IL, United States</t>
  </si>
  <si>
    <t>Chronic heavy alcohol use is known to cause gut leakiness and alcoholic liver disease (ALD), but only 30% of heavy drinkers develop increased intestinal permeability and ALD. The hypothesis of this study was that disruption of circadian rhythms is a potential risk factor in actively drinking alcoholics for gut leakiness and endotoxemia. We studied 20 subjects with alcohol use disorder (AD) and 17 healthy controls (HC, 6 day workers, 11 night workers). Subjects wore a wrist actiwatch for 7 days and underwent a 24-h dim light phase assessment and urine collection for intestinal permeability. The AD group had significantly less total sleep time and increased fragmentation of sleep (P &lt; 0.05). AD also had significantly lower plasma melatonin levels compared with the HC [mean area under the curve (AUC) 322.78 ± 228.21 vs. 568.75 ± 304.26 pg/ml, P ± 0.03]. In the AD group, AUC of melatonin was inversely correlated with small bowel and colonic intestinal permeability (lactulose-to-mannitol ratio, r=-0.39, P=0.03; urinary sucralose, r = -0.47, P = 0.01). Cosinor analysis of lipopolysaccharide- binding protein (marker of endotoxemia) and lipopolysaccharide every 4 h for 24 h in HC and AD subjects had a midline estimating statistic of rhythm of 5,026.15 ± 409.56 vs. 6,818.02 ± 628.78 ng/ml (P &lt; 0.01) and 0.09 ± 0.03 vs. 0.15 ± 0.19 EU/ml (P &lt;0.05), respectively. We found plasma melatonin was significantly lower in the AD group, and lower melatonin levels correlated with increased intestinal permeability and a marker of endotoxemia. Our study suggests the suppression of melatonin in AD may promote gut leakiness and endotoxemia. © 2015 the American Physiological Society.</t>
  </si>
  <si>
    <t>Alcohol; Lipopolysaccharide; Lipopolysaccharide-binding protein</t>
  </si>
  <si>
    <t>acute phase protein; glucose; lactulose; lipopolysaccharide binding protein; mannitol; melatonin; sucralose; acute phase protein; carrier protein; lipopolysaccharide-binding protein; melatonin; membrane protein; actimetry; adult; alcohol use disorder; alcoholism; area under the curve; Article; circadian rhythm; clinical article; comparative study; controlled study; endotoxemia; female; general device; glucose urine level; hormone blood level; hormone release; human; intestine mucosa permeability; male; night work; Pittsburgh Sleep Quality Index; priority journal; risk factor; sleep quality; sleep time; urine volume; wrist actiwatch; aged; alcohol liver disease; cell membrane permeability; complication; drug effects; endotoxemia; intestine; intestine absorption; metabolism; middle aged; physiology; sleep; very elderly; Acute-Phase Proteins; Adult; Aged; Aged, 80 and over; Carrier Proteins; Cell Membrane Permeability; Circadian Rhythm; Endotoxemia; Female; Humans; Intestinal Absorption; Intestines; Liver Diseases, Alcoholic; Male; Melatonin; Membrane Glycoproteins; Middle Aged; Sleep</t>
  </si>
  <si>
    <t>glucose, 50-99-7, 84778-64-3; lactulose, 4618-18-2; lipopolysaccharide binding protein, 203946-66-1; mannitol, 69-65-8, 87-78-5; melatonin, 73-31-4; sucralose, 56038-13-2; carrier protein, 80700-39-6; Acute-Phase Proteins; Carrier Proteins; lipopolysaccharide-binding protein; Melatonin; Membrane Glycoproteins</t>
  </si>
  <si>
    <t>National Institute on Alcohol Abuse and Alcoholism, NIAA: AA-019966-K</t>
  </si>
  <si>
    <t>Swanson, G.R.1725 West Harrison St., Pro 206, United States; email: garth_swanson@rush.edu</t>
  </si>
  <si>
    <t>APGPD</t>
  </si>
  <si>
    <t>Am. J. Physiol. Gastrointest. Liver Physiol.</t>
  </si>
  <si>
    <t>2-s2.0-84932162562</t>
  </si>
  <si>
    <t>Morin L.P.</t>
  </si>
  <si>
    <t>7102399300;</t>
  </si>
  <si>
    <t>Nocturnal light and nocturnal rodents: Similar regulation of disparate functions?</t>
  </si>
  <si>
    <t>10.1177/0748730413481921</t>
  </si>
  <si>
    <t>https://www.scopus.com/inward/record.uri?eid=2-s2.0-84876580269&amp;doi=10.1177%2f0748730413481921&amp;partnerID=40&amp;md5=4a076154ae2d50a78bbd1035bac50263</t>
  </si>
  <si>
    <t>Department of Psychiatry, Stony Brook Medical Center, Stony Brook University, Stony Brook, NY 11794-8101, United States</t>
  </si>
  <si>
    <t>Morin, L.P., Department of Psychiatry, Stony Brook Medical Center, Stony Brook University, Stony Brook, NY 11794-8101, United States</t>
  </si>
  <si>
    <t>Investigators typically study one function of the circadian visual system at a time, be it photoreception, transmission of photic information to the suprachiasmatic nucleus (SCN), light control of rhythm phase, locomotor activity, or gene expression. There are good reasons for such a focused approach, but sometimes it is advantageous to look at the broader picture, asking how all the parts and functions complete the whole. Here, several seemingly disparate functions of the circadian visual system are examined. They share common characteristics with respect to regulation by light and, to the extent known, share a common input neuroanatomy. The argument presented is that the 3 hypothalamically mediated effects of light for which there are the most data, circadian clock phase shifts, suppression of nocturnal locomotion ("negative masking"), and suppression of nocturnal pineal function, are regulated by a common photic input pathway terminating in the SCN. For each, light triggers a relatively fixed interval response that is irradiance-dependent, the effective stimulus can be very brief light exposure, and the response continues to completion in the absence of additional light. The presence of a triggered, fixed-length response interval is of particular importance to the understanding of the circuitry and mechanisms regulating circadian rhythm phase shifts because it implies that the SCN clock response to light is not instantaneous. It also may explain why certain stimuli (neuropeptide Y or novel wheel running) administered many minutes after light exposure are able to block light-induced phase shifts. The understanding of negative masking is complicated by the fact that it can be represented as a positive change, that is, light-induced sleep, not just as a reduction in locomotion. Acute nocturnal light exposure also induces adrenal hormone secretion and a rapid drop in body temperature, physiological responses that appear to be regulated similarly to the other light effects. The likelihood of a common regulatory basis for the several responses suggests that additional light-induced responses will be forthcoming and raises questions about the relationships between light, SCN cellular anatomy, the molecular clockworks of SCN neurons, and SCN throughput mechanisms for regulating disparate downstream activities. © 2013 The Author(s).</t>
  </si>
  <si>
    <t>circadian; locomotion; masking; melatonin; pineal; sleep; suprachiasmatic</t>
  </si>
  <si>
    <t>melatonin; neuropeptide Y; animal; article; circadian rhythm; gene expression regulation; genetics; hamster; hypothalamus; light; metabolism; motor activity; mouse; photostimulation; physiology; pineal body; suprachiasmatic nucleus; temperature; vision; Animals; Circadian Rhythm; Cricetinae; Gene Expression Regulation; Hypothalamus; Light; Melatonin; Mice; Motor Activity; Neuropeptide Y; Photic Stimulation; Pineal Gland; Suprachiasmatic Nucleus; Temperature; Vision, Ocular; Rodentia</t>
  </si>
  <si>
    <t>melatonin, 73-31-4; neuropeptide Y, 82785-45-3, 83589-17-7; Melatonin, 73-31-4; Neuropeptide Y</t>
  </si>
  <si>
    <t>Morin, L.P.; Department of Psychiatry, Stony Brook Medical Center, Stony Brook University, Stony Brook, NY 11794-8101, United States; email: lawrence.morin@stonybrook.edu</t>
  </si>
  <si>
    <t>2-s2.0-84876580269</t>
  </si>
  <si>
    <t>Age, but Not Pineal Status, Modulates Circadian Periodicity of Golden Hamsters</t>
  </si>
  <si>
    <t>10.1177/074873049300800302</t>
  </si>
  <si>
    <t>https://www.scopus.com/inward/record.uri?eid=2-s2.0-0027653545&amp;doi=10.1177%2f074873049300800302&amp;partnerID=40&amp;md5=512485b3dcb73d8cb1c08568b815afac</t>
  </si>
  <si>
    <t>Department of Psychiatry, Health Science Center, State University of New York at Stony Brook, Stony Brook, New York 11794, United States</t>
  </si>
  <si>
    <t>Morin, L.P., Department of Psychiatry, Health Science Center, State University of New York at Stony Brook, Stony Brook, New York 11794, United States</t>
  </si>
  <si>
    <t>The pineal gland and its hormone, melatonin, have been implicated in the regulation of rat circadian rhythmicity. The present study was designed to evaluate whether the pineal has a similar role in the hamster, and to clarify whether the marked rhythm responses to constant light (LL) previously seen in serotonin-depleted hamsters might be attributable to a functional pinealectomy. The results demonstrated that young, but not old, hamsters showed loss of the circadian wheel-running rhythm (mostly via splitting) in LL, and that young hamsters had longer circadian periods in LL than old animals. Neither effect was related to the presence of a pineal gland. In LD 14:10 old animals ran much less than young animals, regardless of pineal status, and the suppression of running by LL was greater in old animals. The activity phase duration was only modestly related to age and not to pineal presence. The data support a previous report of an age effect on incidence of rhythm splitting and circadian period length, but do not support the view that the pineal gland helps modulate circadian rhythmicity in the hamster. © 1993, Sage Publications. All rights reserved.</t>
  </si>
  <si>
    <t>activity phase; circadian period; constant light; entrainment; hamster; pineal; splitting; wheel running</t>
  </si>
  <si>
    <t>age; animal; article; circadian rhythm; hamster; male; motor activity; photoperiodicity; physiology; pineal body; Age Factors; Animal; Circadian Rhythm; Hamsters; Male; Mesocricetus; Motor Activity; Photoperiod; Pineal Gland; Support, U.S. Gov't, P.H.S.</t>
  </si>
  <si>
    <t>Morin, L.P.; Department of Psychiatry, Health Science Center, State University of New York at Stony Brook, Stony Brook, New York 11794, United States</t>
  </si>
  <si>
    <t>2-s2.0-0027653545</t>
  </si>
  <si>
    <t>Mien I.H., Chua E.C.-P., Lau P., Tan L.-C., Lee I.T.-G., Yeo S.-C., Tan S.S., Gooley J.J.</t>
  </si>
  <si>
    <t>55110444000;35253441600;55109761700;55842414000;55111047700;55109135800;56158003000;6506691564;</t>
  </si>
  <si>
    <t>Effects of exposure to intermittent versus continuous red light on human circadian rhythms, melatonin suppression, and pupillary constriction</t>
  </si>
  <si>
    <t xml:space="preserve"> e96532</t>
  </si>
  <si>
    <t>10.1371/journal.pone.0096532</t>
  </si>
  <si>
    <t>https://www.scopus.com/inward/record.uri?eid=2-s2.0-84900435036&amp;doi=10.1371%2fjournal.pone.0096532&amp;partnerID=40&amp;md5=935709d98ac4bc7fc28b2443dcbe2bef</t>
  </si>
  <si>
    <t>Graduate School for Integrative Sciences and Engineering, National University of Singapore, Singapore, Singapore; Program in Neuroscience and Behavioral Disorders, Duke-NUS Graduate Medical School, Singapore, Singapore; Division of Sleep and Circadian Disorders, Departments of Medicine and Neurology, Brigham and Women's Hospital, Boston, MA, United States; Division of Sleep Medicine, Harvard Medical School, Boston, MA, United States</t>
  </si>
  <si>
    <t>Mien, I.H., Graduate School for Integrative Sciences and Engineering, National University of Singapore, Singapore, Singapore; Chua, E.C.-P., Program in Neuroscience and Behavioral Disorders, Duke-NUS Graduate Medical School, Singapore, Singapore; Lau, P., Program in Neuroscience and Behavioral Disorders, Duke-NUS Graduate Medical School, Singapore, Singapore; Tan, L.-C., Program in Neuroscience and Behavioral Disorders, Duke-NUS Graduate Medical School, Singapore, Singapore; Lee, I.T.-G., Program in Neuroscience and Behavioral Disorders, Duke-NUS Graduate Medical School, Singapore, Singapore; Yeo, S.-C., Program in Neuroscience and Behavioral Disorders, Duke-NUS Graduate Medical School, Singapore, Singapore; Tan, S.S., Program in Neuroscience and Behavioral Disorders, Duke-NUS Graduate Medical School, Singapore, Singapore; Gooley, J.J., Program in Neuroscience and Behavioral Disorders, Duke-NUS Graduate Medical School, Singapore, Singapore, Division of Sleep and Circadian Disorders, Departments of Medicine and Neurology, Brigham and Women's Hospital, Boston, MA, United States, Division of Sleep Medicine, Harvard Medical School, Boston, MA, United States</t>
  </si>
  <si>
    <t>Exposure to light is a major determinant of sleep timing and hormonal rhythms. The role of retinal cones in regulating circadian physiology remains unclear, however, as most studies have used light exposures that also activate the photopigment melanopsin. Here, we tested the hypothesis that exposure to alternating red light and darkness can enhance circadian resetting responses in humans by repeatedly activating cone photoreceptors. In a between-subjects study, healthy volunteers (n = 24, 21-28 yr) lived individually in a laboratory for 6 consecutive days. Circadian rhythms of melatonin, cortisol, body temperature, and heart rate were assessed before and after exposure to 6 h of continuous red light (631 nm, 13 log photons cm -2 s -1 ), intermittent red light (1 min on/off), or bright white light (2,500 lux) near the onset of nocturnal melatonin secretion (n = 8 in each group). Melatonin suppression and pupillary constriction were also assessed during light exposure. We found that circadian resetting responses were similar for exposure to continuous versus intermittent red light (P = 0.69), with an average phase delay shift of almost an hour. Surprisingly, 2 subjects who were exposed to red light exhibited circadian responses similar in magnitude to those who were exposed to bright white light. Red light also elicited prolonged pupillary constriction, but did not suppress melatonin levels. These findings suggest that, for red light stimuli outside the range of sensitivity for melanopsin, cone photoreceptors can mediate circadian phase resetting of physiologic rhythms in some individuals. Our results also show that sensitivity thresholds differ across non-visual light responses, suggesting that cones may contribute differentially to circadian resetting, melatonin suppression, and the pupillary light reflex during exposure to continuous light. © 2014 Ho Mien et al.</t>
  </si>
  <si>
    <t>hydrocortisone; melatonin; hydrocortisone; melatonin; adult; article; body temperature; circadian rhythm; continuous light exposure; controlled study; heart rate; hormone metabolism; hormone release; human; human experiment; intermittent light exposure; light dark cycle; light exposure; male; melatonin suppression; normal human; pupil reflex; pupillary constriction; red light; retina cone; saliva level; sensitivity analysis; spectral sensitivity; stimulus response; visual stimulation; visual threshold; circadian rhythm; metabolism; photostimulation; physiology; pupil; radiation response; Adult; Body Temperature; Circadian Rhythm; Heart Rate; Humans; Hydrocortisone; Male; Melatonin; Photic Stimulation; Pupil; Retinal Cone Photoreceptor Cells</t>
  </si>
  <si>
    <t>2-s2.0-84900435036</t>
  </si>
  <si>
    <t>Yoo Y.-M., Han T.-Y., Kim H.S.</t>
  </si>
  <si>
    <t>7201927381;55195283000;35214918300;</t>
  </si>
  <si>
    <t>Melatonin suppresses autophagy induced by clinostat in preosteoblast MC3T3-E1 cells</t>
  </si>
  <si>
    <t>10.3390/ijms17040526</t>
  </si>
  <si>
    <t>https://www.scopus.com/inward/record.uri?eid=2-s2.0-84962793034&amp;doi=10.3390%2fijms17040526&amp;partnerID=40&amp;md5=e87943a1cf03eccde32ec70d2cfa00d0</t>
  </si>
  <si>
    <t>Yonsei-Fraunhofer Medical Device Laboratory, Department of Biomedical Engineering, Yonsei University, Wonju, Gangwon-do  26493, South Korea; Fraunhofer Institute IKTS-MD, Maria-Reiche-Str.2, Dresden, 01109, Germany</t>
  </si>
  <si>
    <t>Yoo, Y.-M., Yonsei-Fraunhofer Medical Device Laboratory, Department of Biomedical Engineering, Yonsei University, Wonju, Gangwon-do  26493, South Korea; Han, T.-Y., Fraunhofer Institute IKTS-MD, Maria-Reiche-Str.2, Dresden, 01109, Germany; Kim, H.S., Yonsei-Fraunhofer Medical Device Laboratory, Department of Biomedical Engineering, Yonsei University, Wonju, Gangwon-do  26493, South Korea</t>
  </si>
  <si>
    <t>Microgravity exposure can cause cardiovascular and immune disorders, muscle atrophy, osteoporosis, and loss of blood and plasma volume. A clinostat device is an effective ground-based tool for simulating microgravity. This study investigated how melatonin suppresses autophagy caused by simulated microgravity in preosteoblast MC3T3-E1 cells. In preosteoblast MC3T3-E1 cells, clinostat rotation induced a significant time-dependent increase in the levels of the autophagosomal marker microtubule-associated protein light chain (LC3), suggesting that autophagy is induced by clinostat rotation in these cells. Melatonin treatment (100, 200 nM) significantly attenuated the clinostat-induced increases in LC3 II protein, and immunofluorescence staining revealed decreased levels of both LC3 and lysosomal-associated membrane protein 2 (Lamp2), indicating a decrease in autophagosomes. The levels of phosphorylation of mammalian target of rapamycin (p-mTOR) (Ser2448), phosphorylation of extracellular signal-regulated kinase (p-ERK), and phosphorylation of serine-threonine protein kinase (p-Akt) (Ser473) were significantly reduced by clinostat rotation. However, their expression levels were significantly recovered by melatonin treatment. Also, expression of the Bcl-2, truncated Bid, Cu/Zn-superoxide dismutase (SOD), and Mn-SOD proteins were significantly increased by melatonin treatment, whereas levels of Bax and catalase were decreased. The endoplasmic reticulum (ER) stress marker GRP78/BiP, IRE1α, and p-PERK proteins were significantly reduced by melatonin treatment. Treatment with the competitive melatonin receptor antagonist luzindole blocked melatonin-induced decreases in LC3 II levels. These results demonstrate that melatonin suppresses clinostat-induced autophagy through increasing the phosphorylation of the ERK/Akt/mTOR proteins. Consequently, melatonin appears to be a potential therapeutic agent for regulating microgravity-related bone loss or osteoporosis. © 2016 by the authors.</t>
  </si>
  <si>
    <t>Akt; Autophagy; Clinostat; ERK; MC3T3-E1 cells; Melatonin; MTOR</t>
  </si>
  <si>
    <t>copper zinc superoxide dismutase; luzindole; lysosome associated membrane protein 2; mammalian target of rapamycin; manganese superoxide dismutase; melatonin; mitogen activated protein kinase; protein Bax; protein bcl 2; protein Bid; protein serine threonine kinase; melatonin; mitogen activated protein kinase; protective agent; protein kinase B; target of rapamycin kinase; analytical equipment; animal cell; Article; autophagy; cell proliferation; cell survival; cell viability; clinostat; controlled study; endoplasmic reticulum stress; immunofluorescence; microgravity; nonhuman; osteoblast; protein expression; protein phosphorylation; signal transduction; Western blotting; adverse effects; animal; autophagy; cell line; cytology; drug effects; metabolism; mouse; osteoblast; phosphorylation; weightlessness; Animals; Autophagy; Cell Line; Extracellular Signal-Regulated MAP Kinases; Melatonin; Mice; Osteoblasts; Phosphorylation; Protective Agents; Proto-Oncogene Proteins c-akt; TOR Serine-Threonine Kinases; Weightlessness Simulation</t>
  </si>
  <si>
    <t>copper zinc superoxide dismutase, 149394-67-2; luzindole, 117946-91-5; melatonin, 73-31-4; mitogen activated protein kinase, 142243-02-5; protein bcl 2, 219306-68-0; protein Bid, 260235-79-8; protein serine threonine kinase; protein kinase B, 148640-14-6; target of rapamycin kinase, 171715-28-9; Extracellular Signal-Regulated MAP Kinases; Melatonin; Protective Agents; Proto-Oncogene Proteins c-akt; TOR Serine-Threonine Kinases</t>
  </si>
  <si>
    <t>Ministry of Science, ICT and Future Planning, MSIP: 2010-00757
National Research Foundation of Korea, NRF</t>
  </si>
  <si>
    <t>This research was supported by the Leading Foreign Research Institute Recruitment Program through the National Research Foundation of Korea (NRF) funded by the Ministry of Science, ICT &amp; Future Planning (2010-00757).</t>
  </si>
  <si>
    <t>Kim, H.S.; Yonsei-Fraunhofer Medical Device Laboratory, Department of Biomedical Engineering, Yonsei UniversitySouth Korea; email: hanskim@yonsei.ac.kr</t>
  </si>
  <si>
    <t>MDPI AG</t>
  </si>
  <si>
    <t>2-s2.0-84962793034</t>
  </si>
  <si>
    <t>Arden G.B., Wolf J.E.</t>
  </si>
  <si>
    <t>7005340360;7403564776;</t>
  </si>
  <si>
    <t>The human electro-oculogram: Interaction of light and alcohol</t>
  </si>
  <si>
    <t>https://www.scopus.com/inward/record.uri?eid=2-s2.0-0033863503&amp;partnerID=40&amp;md5=8a098210b7be93a9503d944c61a7edcd</t>
  </si>
  <si>
    <t>Applied Vision Research Centre, Dept. of Optometry and Visual Sci., City University, 311 Goswell Road, London EC1 V 7 DD, United Kingdom</t>
  </si>
  <si>
    <t>Arden, G.B., Applied Vision Research Centre, Dept. of Optometry and Visual Sci., City University, 311 Goswell Road, London EC1 V 7 DD, United Kingdom; Wolf, J.E., Applied Vision Research Centre, Dept. of Optometry and Visual Sci., City University, 311 Goswell Road, London EC1 V 7 DD, United Kingdom</t>
  </si>
  <si>
    <t>PURPOSE. To investigate the production of the voltage changes evoked in the retinal pigment epithelium (RPE) by light and alcohol and the interaction of these agents. METHODS. The eye movement potential in humans was intermittently recorded to standard horizontal excursions for long periods during which either retinal illumination was altered or ethyl alcohol was administered by the oral, intragastric, or intravenous route. In other experiments, both light and alcohol were administered. RESULTS. Alcohol and light produced near identical corneofundal voltage changes (positive and then negative) over more than 40 minutes. Differences in timing between alcohol and light increases are explicable by the delays in alcohol absorption. Weak background light suppressed the effect of light steps, and low levels of background alcohol suppressed the response to subsequent doses. Backgrounds of one agent did not affect the voltage changes caused by the other. Minimal alcohol effects were seen after administration of 1 g orally or 270 mg intravenously - that is, doses that produced undetectable changes in breath alcohol. The semisaturating oral dose was approximately 20 mg/kg. CONCLUSIONS. Alcohol and light act through separate pathways to form a final common pathway inside the RPE cell that is responsible for triggering the timing of the slow oscillatory changes of EOG voltage. The sensitivity and duration with which alcohol affects the RPE are comparable with the effect of melatonin or dopamine, although only the former interacts with light similarly to alcohol. Transient modulation of the acetylcholine (Ach) neuronal receptor occurs at similar sensitivity, but all other known actions of alcohol require higher concentrations than this RPE action.</t>
  </si>
  <si>
    <t>alcohol; cholinergic receptor; dopamine; melatonin; adult; alcohol blood level; article; controlled study; dose response; electroretinogram; human; human experiment; light; pigment epithelium; priority journal; Adult; Aged; Dose-Response Relationship, Drug; Drug Administration Routes; Electrooculography; Ethanol; Eye Movements; Female; Humans; Light; Male; Membrane Potentials; Pigment Epithelium of Eye</t>
  </si>
  <si>
    <t>Ethanol, 64-17-5</t>
  </si>
  <si>
    <t>Arden, G.B.; Applied Vision Research Centre, Dept. of Optometry and Visual Sci., City University, 311 Goswell Road, London EC1 V 7 DD, United Kingdom; email: g.arden@city.ac.uk</t>
  </si>
  <si>
    <t>2-s2.0-0033863503</t>
  </si>
  <si>
    <t>Song X., Rusak B.</t>
  </si>
  <si>
    <t>56936044200;7006106608;</t>
  </si>
  <si>
    <t>Acute effects of light on body temperature and activity in syrian hamsters: Influence of circadian phase</t>
  </si>
  <si>
    <t>5 47-5</t>
  </si>
  <si>
    <t>R1369</t>
  </si>
  <si>
    <t>R1380</t>
  </si>
  <si>
    <t>https://www.scopus.com/inward/record.uri?eid=2-s2.0-0034080031&amp;partnerID=40&amp;md5=10e343991338a1e892cc8531d8403135</t>
  </si>
  <si>
    <t>Departments of Psychology, Psychiatry and Pharmacology, Dalhousie University, Halifax, NS B3H 4J1, Canada; Dept. of Psychology, Dalhousie Univ., Halifax, NS NS B3H 4J1, Canada</t>
  </si>
  <si>
    <t>Song, X., Departments of Psychology, Psychiatry and Pharmacology, Dalhousie University, Halifax, NS B3H 4J1, Canada, Dept. of Psychology, Dalhousie Univ., Halifax, NS NS B3H 4J1, Canada; Rusak, B., Departments of Psychology, Psychiatry and Pharmacology, Dalhousie University, Halifax, NS B3H 4J1, Canada, Dept. of Psychology, Dalhousie Univ., Halifax, NS NS B3H 4J1, Canada</t>
  </si>
  <si>
    <t>Light exposure at night causes an acute increase in human body temperature, which normally falls during the night. This change is largely attributable to the suppression by light of the nocturnal rise in melatonin levels. Little is known, however, about the effects of light on body temperature in nocturnally active mammals in which the nightly peak in melatonin secretion coincides with the circadian phase of elevated, rather than decreased, body temperature. We investigated the effects of a 1-h exposure to light on body temperature and activity of Syrian hamsters, Mesocricetus auratus, at two phases during the night and at two phases during the projected day. Brain or abdominal temperature was recorded continuously using implanted radio transmitters while locomotor activity was monitored simultaneously using a passive infrared movement detector. Responses to light exposure were strongly circadian phase dependent; light during the night caused elevations in both brain and core body temperature, whereas light during the projected day did not. Temperature increases at night could not be attributed solely to activity increases at the onset of light pulses, indicating a contribution from nonbehavioral mechanisms of thermogenesis. These results provide the first evidence for circadian modulation of acute temperature responses to light in a nocturnal mammal.</t>
  </si>
  <si>
    <t>Abdominal temperature; Brain temperature; Melatonin; Mesocricetus auratus; Nocturnal</t>
  </si>
  <si>
    <t>melatonin; animal behavior; article; body temperature; brain temperature; circadian rhythm; hamster; hormone release; light exposure; male; nonhuman; priority journal; thermoregulation; Animals; Body Temperature; Body Temperature Regulation; Brain; Circadian Rhythm; Cricetinae; Light; Male; Melatonin; Mesocricetus; Motor Activity</t>
  </si>
  <si>
    <t>Rusak, B.; Dept. of Psychology, Dalhousie Univ., Halifax, NS B3H 4J1, Canada; email: rusak@is.dal.ca</t>
  </si>
  <si>
    <t>2-s2.0-0034080031</t>
  </si>
  <si>
    <t>Vaughan G.M., Vaughan M.K., Seraile L.G., Reiter R.J.</t>
  </si>
  <si>
    <t>7102132814;35582754900;6507812712;7402574751;</t>
  </si>
  <si>
    <t>Thyroid hormones in male hamsters with activated pineals or melatonin treatment.</t>
  </si>
  <si>
    <t>Progress in clinical and biological research</t>
  </si>
  <si>
    <t>https://www.scopus.com/inward/record.uri?eid=2-s2.0-0020024219&amp;partnerID=40&amp;md5=844ed0acd3e38ccf1e0aea452f18c227</t>
  </si>
  <si>
    <t>Vaughan, G.M.; Vaughan, M.K.; Seraile, L.G.; Reiter, R.J.</t>
  </si>
  <si>
    <t>Blinding resulted in gonadal and prostatic atrophy and reduced plasma thyroxine (T4), free T4 index (FT4I) and reverse triiodothyronine (rT3) levels in adult male hamsters housed in light-to-dark, 14:10 h. Similar effects were seen after daily evening injections of 25 microgram melatonin. Pinealectomy prevented the effects of blinding or melatonin injections. There were no pineal- or melatonin-induced decrements in T3 or thyrotrophin (TSH) concentrations. TSH was elevated by blinding in one experiment but not in another, despite suppression of T4 and FT4I in both. Orally administered melatonin (approximately 245 microgram daily in drinking water through the evening and night) reduced the weight of testes and prostates and slightly lowered plasma T4 and FT4I, indicating the effectiveness of melatonin by this route. The capability of the pineal and of melatonin to suppress plasma T4 is not a result of sex-steroid-induced alteration of plasma binding but is most likely a result of variable suppression of the pituitary-thyroid axis at the level of TSH regulation and also at the level of T4 secretion and/or metabolism. Reduced rT3, but not T3 levels after blinding, may reflect the pineal-induced deficit in T4 as a substrate for rT3 formation, altered peripheral conversion of T4 or altered disposal of thyroid hormones.</t>
  </si>
  <si>
    <t>melatonin; thyroid hormone; thyroxine; animal; article; blindness; blood; comparative study; drug effect; hamster; light; male; male genital system; microclimate; physiology; pineal body; reproduction; Animal; Blindness; Comparative Study; Environment, Controlled; Genitalia, Male; Hamsters; Light; Male; Melatonin; Mesocricetus; Pineal Gland; Reproduction; Thyroid Hormones; Thyroxine</t>
  </si>
  <si>
    <t>melatonin, 73-31-4; thyroxine, 7488-70-2; Melatonin, 73-31-4; Thyroid Hormones; Thyroxine, 7488-70-2</t>
  </si>
  <si>
    <t>Vaughan, G.M.</t>
  </si>
  <si>
    <t>Prog Clin Biol Res</t>
  </si>
  <si>
    <t>2-s2.0-0020024219</t>
  </si>
  <si>
    <t>Hata K., Yamaguchi H., Tsurita G., Watanabe S., Wake K., Taki M., Ueno S., Nagawa H.</t>
  </si>
  <si>
    <t>55992206100;7404273542;6602677687;7407902134;7006003189;55311650400;56254637200;7006465800;</t>
  </si>
  <si>
    <t>Short term exposure to 1439 MHz pulsed TDMA field does not alter melatonin synthesis in rats</t>
  </si>
  <si>
    <t>10.1002/bem.20080</t>
  </si>
  <si>
    <t>https://www.scopus.com/inward/record.uri?eid=2-s2.0-11144241613&amp;doi=10.1002%2fbem.20080&amp;partnerID=40&amp;md5=f8a39c302039ab392db3a7c9046699cc</t>
  </si>
  <si>
    <t>Department of Surgical Oncology, Faculty of Medicine, University of Tokyo, Tokyo, Japan; Department of Biomedical Engineering, Faculty of Medicine, University of Tokyo, Tokyo, Japan; Natl. Inst. Info., Communic./Tech., Tokyo, Japan; Dept. of Electrics and Info. Eng., Tokyo Metropolitan University, Tokyo, Japan; Department of Surgical Oncology, Faculty of Medicine, University of Tokyo, 7-3-1 Hongo, Bunkyo-ku, Tokyo, 113-8655, Japan</t>
  </si>
  <si>
    <t>Hata, K., Department of Surgical Oncology, Faculty of Medicine, University of Tokyo, Tokyo, Japan, Department of Biomedical Engineering, Faculty of Medicine, University of Tokyo, Tokyo, Japan, Department of Surgical Oncology, Faculty of Medicine, University of Tokyo, 7-3-1 Hongo, Bunkyo-ku, Tokyo, 113-8655, Japan; Yamaguchi, H., Department of Surgical Oncology, Faculty of Medicine, University of Tokyo, Tokyo, Japan; Tsurita, G., Department of Surgical Oncology, Faculty of Medicine, University of Tokyo, Tokyo, Japan; Watanabe, S., Natl. Inst. Info., Communic./Tech., Tokyo, Japan; Wake, K., Natl. Inst. Info., Communic./Tech., Tokyo, Japan; Taki, M., Dept. of Electrics and Info. Eng., Tokyo Metropolitan University, Tokyo, Japan; Ueno, S., Department of Biomedical Engineering, Faculty of Medicine, University of Tokyo, Tokyo, Japan; Nagawa, H., Department of Surgical Oncology, Faculty of Medicine, University of Tokyo, Tokyo, Japan</t>
  </si>
  <si>
    <t>The widespread use of the mobile phone has initiated many studies on the possible adverse effects of a high frequency electromagnetic field (EMF), which is used in mobile phones. A low frequency EMF is reported to suppress melatonin synthesis. The aim of this study was to clarify the effects on melatonin synthesis in rats after short term exposure to a 1439 MHz time division multiple access (TDMA) EMF. The average specific absorption ratio (SAR) of the brain was 7.5 W/kg, and the average SARs of the whole body were 1.9 and 2.0 W/kg for male and female rats, respectively. A total of 208 male and female rats were investigated. After acclimatization to a 12 h light-dark (LD) cycle, serum and pineal melatonin levels together with pineal serotonin level under a dark condition (less than 1 lux) were examined by radioimmunoassay. No significant differences in melatonin and serotonin levels were observed between the exposure, sham, and cage control groups. These results suggest that short term exposure to a 1439 MHz TDMA EMF, which is about four times stronger than dial emitted by mobile phones, does not alter melatonin and serotonin synthesis in rats. Further investigations on the effects of long term exposure are warranted. © 2004 Wiley-Liss, Inc.</t>
  </si>
  <si>
    <t>Melatonin; Microwave; Mobile telephony; Serotonin</t>
  </si>
  <si>
    <t>melatonin; serotonin; acclimatization; animal experiment; animal model; animal tissue; article; controlled study; drug tissue level; electromagnetic field; female; hormone synthesis; light dark cycle; long term exposure; male; microwave radiation; mobile phone; nonhuman; pineal body; priority journal; radiation absorption; radiation exposure; radioimmunoassay; rat; serotonin metabolism; short course therapy; specific absorption ratio; statistical significance; time division multiple access high frequency electromagnetic field; Animals; Cellular Phone; Dose-Response Relationship, Radiation; Female; Male; Melatonin; Microwaves; Pineal Gland; Radiation Dosage; Rats; Rats, Sprague-Dawley; Serotonin; Sex Factors; Whole-Body Irradiation</t>
  </si>
  <si>
    <t>melatonin, 73-31-4; serotonin, 50-67-9; Melatonin, 73-31-4; Serotonin, 50-67-9</t>
  </si>
  <si>
    <t>Hata, K.; Department of Surgical Oncology, Faculty of Medicine, University of Tokyo, 7-3-1 Hongo, Bunkyo-ku, Tokyo, 113-8655, Japan; email: khata-tky@umin.ac.jp</t>
  </si>
  <si>
    <t>BLCTD</t>
  </si>
  <si>
    <t>2-s2.0-11144241613</t>
  </si>
  <si>
    <t>Guo S.S., Sivak J.G., Callender M.G., Herbert K.L.</t>
  </si>
  <si>
    <t>7403650182;7006587889;7004646670;7006730628;</t>
  </si>
  <si>
    <t>Effects of continuous light on experimental refractive errors in chicks</t>
  </si>
  <si>
    <t>10.1016/0275-5408(96)00011-7</t>
  </si>
  <si>
    <t>https://www.scopus.com/inward/record.uri?eid=2-s2.0-0030298429&amp;doi=10.1016%2f0275-5408%2896%2900011-7&amp;partnerID=40&amp;md5=c00d7611919d61b521cbac0ce6c348c5</t>
  </si>
  <si>
    <t>School of Optometry, University of Waterloo, Waterloo, Ont. N2L 3G1, Canada</t>
  </si>
  <si>
    <t>Guo, S.S., School of Optometry, University of Waterloo, Waterloo, Ont. N2L 3G1, Canada; Sivak, J.G., School of Optometry, University of Waterloo, Waterloo, Ont. N2L 3G1, Canada; Callender, M.G., School of Optometry, University of Waterloo, Waterloo, Ont. N2L 3G1, Canada; Herbert, K.L., School of Optometry, University of Waterloo, Waterloo, Ont. N2L 3G1, Canada</t>
  </si>
  <si>
    <t>It is possible to induce ametropias in young chicks either by depriving the developing eye of clear form vision with a translucent goggle or by defocusing the retinal image with convex or concave lenses. The refractive properties of the developing chick eye are also altered by raising young birds in a continuous light environment. The effects of superimposing form deprivation or defocus treatments on chicks raised in continuous light are unclear. Newly hatched (n = 31) chicks were raised for 2 weeks under continuous light while wearing either translucent goggles or +10 or -10 diopter (D) lenses over one eye. Refractive states, corneal curvature and intraocular dimensions were measured periodically by retinoscopy, keratometry and A-scan ultrasound. The birds were sacrificed after 2 weeks and the eyes removed and measured with calipers. Under continuous light, all eyes treated with translucent goggle and -10 D lens developed moderate myopia (-2.6 ± 0.5 D and -1.4 ± 0.3 D, respectively) by day 4. The eyes treated with a +10D lens developed moderate hyperopia (+4.8 ± 0.5D) at day 4. Corneal curvatures of all treated eyes were slightly, but significantly, larger than contralateral control eyes by day 4. After 2 weeks of goggle or lens application, all the treated eyes were hyperopic due to corneal flattening. But the eyes treated with a goggle or a -10D lens still showed relative myopia compared to the fellow eyes (treated minus untreated -3.8 ± 0.4 D and - 2.8 ± 0.4 D, respectively), and the eyes treated with a + 10 D lens showed more hyperopia than fellow eyes (treated minus untreated = + 5.1 ± 0.6 D). Compared with the control eyes, the axial length (mainly vitreous chamber depth) was slightly, but significantly, increased in the eyes treated with a goggle or a -10 D lens, and the axial length decreased slightly in the eyes treated with +10 D lens. The results suggest that form deprivation and retinal defocus (induced by ± 10D lenses) could still induce experimental refractive errors (myopia and hyperopia) in chicks kept under continuous light, but the effects of form deprivation and retinal defocus were partially suppressed by continuous light.</t>
  </si>
  <si>
    <t>melatonin; A scan; animal experiment; animal model; article; chicken; cornea curvature; eye refraction; keratometry; light; nonhuman; priority journal; refraction error; retinoscopy; time</t>
  </si>
  <si>
    <t>This research was partially supported by Ciba Vision Canada and the Natural Sciences and Engineering Research Council of Canada.</t>
  </si>
  <si>
    <t>Guo, S.S.; School of Optometry, University of Waterloo, Waterloo, Ont, N2L 3G1, Canada</t>
  </si>
  <si>
    <t>OPHTHALMIC PHYSIOL. OPT.</t>
  </si>
  <si>
    <t>2-s2.0-0030298429</t>
  </si>
  <si>
    <t>Hyde L.L., Underwood H.</t>
  </si>
  <si>
    <t>7006815121;7005603596;</t>
  </si>
  <si>
    <t>Effects of melatonin administration on the circadian activity rhythm of the lizard Anolis carolinensis</t>
  </si>
  <si>
    <t>10.1016/S0031-9384(00)00340-1</t>
  </si>
  <si>
    <t>https://www.scopus.com/inward/record.uri?eid=2-s2.0-0034532370&amp;doi=10.1016%2fS0031-9384%2800%2900340-1&amp;partnerID=40&amp;md5=c1a4c23794eb81f510ac3c17794ac5c7</t>
  </si>
  <si>
    <t>Division of Natural Sciences, Gordon College, Barnesville, GA 30204, United States; Department of Zoology, North Carolina State University, Raleigh, NC 27695, United States</t>
  </si>
  <si>
    <t>Hyde, L.L., Division of Natural Sciences, Gordon College, Barnesville, GA 30204, United States; Underwood, H., Department of Zoology, North Carolina State University, Raleigh, NC 27695, United States</t>
  </si>
  <si>
    <t>The green anole, Anolis carolinensis, is the most thoroughly studied North American lizard species, yet little is known about the circadian system of this species. Studies in several lizard species, including Anolis, support the hypothesis that the pineal organ is the site of a major circadian pacemaker that controls the phasing and frequency of circadian clocks located elsewhere. We examined the effects of exogenous administration of the pineal hormone, melatonin, to determine if the pineal secretion of melatonin could be the mechanism whereby the pineal communicates with the rest of the circadian system in Anolis. Continuous melatonin administration via subcutaneous silastic implants to pineal-intact anoles exposed to light-dark (LD) cycles 6:18 and LD 6:20 and to pinealectomized anoles entrained to LD 6:18 completely suppressed activity that preceded lights-on suggesting a direct inhibitory (masking) effect on activity. Continuous exogenous administration of lower dosages of melatonin to anoles expressing their endogenous circadian activity rhythm (free-running) in dim continuous light caused either arrhythmicity, a shortening of the free-running period, bouts of arrhythmicity and rhythmicity, or a suppression of activity. It was concluded that melatonin can affect both the expression of the activity rhythm as well as the circadian oscillator driving the activity rhythm. The results support the hypothesis that the circadian pacemaker in the pineal organ controls other (subordinate) circadian clocks via the rhythmic synthesis and secretion of melatonin. © 2000 Elsevier Science Inc.</t>
  </si>
  <si>
    <t>Anolis carolinensis; Circadian, Lizard; Melatonin</t>
  </si>
  <si>
    <t>melatonin; animal experiment; article; circadian rhythm; controlled study; hormone release; hormone synthesis; implant; light dark cycle; lizard; male; nonhuman; pineal body; priority journal; running</t>
  </si>
  <si>
    <t>National Institutes of Health: RO1 NS20961</t>
  </si>
  <si>
    <t>This work was supported by NIH grant RO1 NS20961 to H.U.</t>
  </si>
  <si>
    <t>Underwood, H.; Department of Zoology, North Carolina State University, Raleigh, NC 27695, United States; email: herbert_underwood@ncsu.edu</t>
  </si>
  <si>
    <t>2-s2.0-0034532370</t>
  </si>
  <si>
    <t>Lee Y.-A., Hyun K.-J., Tokura H.</t>
  </si>
  <si>
    <t>15033582700;7006413447;7004376299;</t>
  </si>
  <si>
    <t>The effects of skin pressure by clothing on circadian rhythms of core temperature and salivary melatonin</t>
  </si>
  <si>
    <t>10.1081/CBI-100102114</t>
  </si>
  <si>
    <t>https://www.scopus.com/inward/record.uri?eid=2-s2.0-0033709518&amp;doi=10.1081%2fCBI-100102114&amp;partnerID=40&amp;md5=79b9d4d2f7f5bd32046eed03d3fd5c9c</t>
  </si>
  <si>
    <t>Department of Environmental Health, Nara Women's University, Nara 630-8506, Japan</t>
  </si>
  <si>
    <t>Lee, Y.-A., Department of Environmental Health, Nara Women's University, Nara 630-8506, Japan; Hyun, K.-J., Department of Environmental Health, Nara Women's University, Nara 630-8506, Japan; Tokura, H., Department of Environmental Health, Nara Women's University, Nara 630-8506, Japan</t>
  </si>
  <si>
    <t>The present experiment investigated the effects of skin pressure by foundation garments (girdle and brassiere) on the circadian rhythms of core temperature and salivary melatonin. Ten healthy females (18-23 years) maintained regular sleep-wake cycles for a week prior to participation in the experiment. The experiments were performed from June to August 1999 using a bioclimatic chamber controlled at 26.5°C ± 0.2°C and 62% ± 3% RH. Ambient light intensity was controlled at 500 lux from 07:30 to 17:30, 100 lux from 17:30 to 19:30, 20 lux from 19:30 to 23:30; there was total darkness from 23:30 to 07:30. The experiment lasted for 58h over three nights. The participants arose at 07:30 on the first full day and retired at 23:30, adhering to a set schedule for 24h, but without wearing foundation garments. For the final 24h of the second full day, the subjects wore foundation garments. Rectal and leg skin temperatures were measured continuously throughout the experiment. Saliva and urine were collected every 4h for the analysis of melatonin and catecholamines, respectively. Skin pressure applied by the foundation garments was in the range 11-17 gf/cm2 at the regions of the abdomen, hip, chest, and back. The main results were as follows: (1) Rectal temperatures were significantly higher throughout the day and night when wearing foundation garments. (2) The nocturnal level of salivary melatonin measured at 03:30 was 115.2 ± 40.4 pg/mL (mean ± SEM, N = 10) without and 51.3 ± 18.4 pg/mL (mean ± SEM, N = 10) with foundation garments. (3) Mean urinary noradrenaline excretion was significantly lower throughout the day and night when wearing foundation garments (p &amp;lt; .05), but mean urinary adrenaline excretion was not different. The results suggest that skin pressure by clothing could markedly suppress the nocturnal elevation of salivary melatonin, resulting in an increase of rectal temperature.</t>
  </si>
  <si>
    <t>Circadian rhythm; Core temperature; Regional differentiation of sympathetic efferents; Salivary melatonin; Skin pressure; Urinary catecholamines</t>
  </si>
  <si>
    <t>adrenalin; catecholamine; melatonin; noradrenalin; abdomen; adult; article; back; circadian rhythm; clothing; controlled study; core temperature; female; hip; hormone release; human; human experiment; light; normal human; pressure; rectum temperature; saliva level; skin; sleep waking cycle; sympathetic tone; thorax; urinary excretion; urine level; Adolescent; Adult; Body Temperature; Circadian Rhythm; Clothing; Epinephrine; Female; Humans; Melatonin; Norepinephrine; Pressure; Saliva; Skin Physiology; Skin Temperature</t>
  </si>
  <si>
    <t>Epinephrine, 51-43-4; Melatonin, 73-31-4; Norepinephrine, 51-41-2</t>
  </si>
  <si>
    <t>Tokura, H.; Department of Environmental Health, Nara Women's University, Nara 630-8506, Japan; email: tokura@cc.nara-wu.ac.jp</t>
  </si>
  <si>
    <t>2-s2.0-0033709518</t>
  </si>
  <si>
    <t>Yamanaka Y., Suzuki Y., Todo T., Honma K., Honma S.</t>
  </si>
  <si>
    <t>12752609400;56143314200;7006312934;7103080395;7102603701;</t>
  </si>
  <si>
    <t>Loss of circadian rhythm and light-induced suppression of pineal melatonin levels in Cry1 and Cry2 double-deficient mice</t>
  </si>
  <si>
    <t>Genes to Cells</t>
  </si>
  <si>
    <t>10.1111/j.1365-2443.2010.01443.x</t>
  </si>
  <si>
    <t>https://www.scopus.com/inward/record.uri?eid=2-s2.0-77957112757&amp;doi=10.1111%2fj.1365-2443.2010.01443.x&amp;partnerID=40&amp;md5=ef1db9a2279b4d9a99d055d5913f79bb</t>
  </si>
  <si>
    <t>Department of Physiology, Hokkaido University Graduate School of Medicine, Sapporo 060-8638, Japan; Department of Medical Genetics, Osaka University Graduate School of Medicine, Osaka, Japan</t>
  </si>
  <si>
    <t>Yamanaka, Y., Department of Physiology, Hokkaido University Graduate School of Medicine, Sapporo 060-8638, Japan; Suzuki, Y., Department of Physiology, Hokkaido University Graduate School of Medicine, Sapporo 060-8638, Japan; Todo, T., Department of Medical Genetics, Osaka University Graduate School of Medicine, Osaka, Japan; Honma, K., Department of Physiology, Hokkaido University Graduate School of Medicine, Sapporo 060-8638, Japan; Honma, S., Department of Physiology, Hokkaido University Graduate School of Medicine, Sapporo 060-8638, Japan</t>
  </si>
  <si>
    <t>Cryptochrome 1 and 2 (Cry1 and Cry2) are considered essential for generating circadian rhythms in mammals. The role of Cry1 and Cry2 in circadian rhythm expression and acute light-induced suppression of pineal melatonin was assessed using Cry1 and Cry2 double-deficient mice (Cry1-/-/Cry2-/-) developed from the C3H strain that synthesizes melatonin. We examined the circadian variation of pineal melatonin under a 12:12-h light-dark (LD) cycle and constant darkness (DD). Light suppression of pineal melatonin concentration was analyzed by subjecting a 30-min light pulse at the peak phase of melatonin concentration. Wild-type mice showed significant rhythmicity in pineal melatonin concentration with the highest level at Zeitgeber time 22 (ZT22, where time of light on was defined as ZT0) under LD or ZT18 on the first day of DD. In contrast, Cry1-/-/Cry2-/- mice did not show significant circadian rhythmicity, with only a small peak observed at ZT22 in LD. Nevertheless, a significant daily variation could be observed under DD, with a small increase at ZT6 and ZT18 h. Melatonin concentration was significantly suppressed by acute light pulse at ZT22 in wild-type mice but not in Cry1-/-/Cry2-/- mice. The present results suggest that Cry genes are required for regulating pineal melatonin synthesis via circadian and photic signals from the suprachiasmatic nucleus of the hypothalamus (SCN). © 2010 The Authors. Journal compilation © 2010 by the Molecular Biology Society of Japan/Blackwell Publishing Ltd.</t>
  </si>
  <si>
    <t>melatonin; animal model; animal tissue; article; circadian rhythm; concentration (parameters); controlled study; cryptochrome 1 gene; cryptochrome 2 gene; darkness; female; gene; hormone blood level; hormone inhibition; light dark cycle; male; mouse; nonhuman; pineal body; priority journal; protein deficiency; radioimmunoassay; tissue culture; Animals; Circadian Rhythm; Cryptochromes; Light; Melatonin; Mice; Mice, Inbred C3H; Mice, Knockout; Pineal Gland; Mammalia; Mus</t>
  </si>
  <si>
    <t>melatonin, 73-31-4; Cry1 protein, mouse; Cry2 protein, mouse; Cryptochromes; Melatonin, 73-31-4</t>
  </si>
  <si>
    <t>Honma, S.; Department of Physiology, Hokkaido University Graduate School of Medicine, Sapporo 060-8638, Japan; email: sathonma@med.hokudai.ac.jp</t>
  </si>
  <si>
    <t>GECEF</t>
  </si>
  <si>
    <t>Genes Cells</t>
  </si>
  <si>
    <t>2-s2.0-77957112757</t>
  </si>
  <si>
    <t>Adler J.S., Kripke D.F., Loving R.T., Berga S.L.</t>
  </si>
  <si>
    <t>36612765700;7006891661;6602614791;7005442795;</t>
  </si>
  <si>
    <t>Peripheral vision suppression of melatonin</t>
  </si>
  <si>
    <t>10.1111/j.1600-079X.1992.tb00025.x</t>
  </si>
  <si>
    <t>https://www.scopus.com/inward/record.uri?eid=2-s2.0-0026588220&amp;doi=10.1111%2fj.1600-079X.1992.tb00025.x&amp;partnerID=40&amp;md5=b41665d5ddaf3324a66ed46994f15109</t>
  </si>
  <si>
    <t>Department of Medicine, University of California, San Francisco, California, United States; Department of Psychiatry, University of California, La Jolla, San Diego, California, United States; Department of Psychiatry, Veterans Affairs Medical Center, San Diego, California, United States; Department of Obstetrics and Gynecology and Psychiatry, The University of Pittsburgh Magee-Women's Hospital, Pittsburgh, Pennsylvania, United States</t>
  </si>
  <si>
    <t>Adler, J.S., Department of Medicine, University of California, San Francisco, California, United States; Kripke, D.F., Department of Psychiatry, University of California, La Jolla, San Diego, California, United States, Department of Psychiatry, Veterans Affairs Medical Center, San Diego, California, United States; Loving, R.T., Department of Psychiatry, Veterans Affairs Medical Center, San Diego, California, United States; Berga, S.L., Department of Obstetrics and Gynecology and Psychiatry, The University of Pittsburgh Magee-Women's Hospital, Pittsburgh, Pennsylvania, United States</t>
  </si>
  <si>
    <t>Abstract: The suppression of melatonin by bright light is probably mediated by the suprachiasmatic nucleus (SCN) in humans. In animals, SCN cells have broad visual receptive fields, suggesting that peripheral bright light could be effective for melatonin suppression. Twelve healthy subjects were subjected to 1000 lux illumination for 2 hr from 0100 to 0300 on two occasions: once lighting the central visual field 5° from the center of gaze and once lighting the peripheral visual field 60° lateral to the direction of gaze. Six subjects were observed on a third occasion in dim light. The three conditions differed significantly, with less melatonin secreted in 1000 lux, but melatonin levels with central and peripheral illumination did not differ. This suggests that phototherapy using bright light in the visual periphery may be effective. Copyright © 1992, Wiley Blackwell. All rights reserved</t>
  </si>
  <si>
    <t>circadian; light; melatonon; peripheral; phototherapy; vision</t>
  </si>
  <si>
    <t>melatonin; adult; article; controlled study; human; human experiment; human tissue; male; normal human; phototherapy; pineal body; visual field; Adult; Analysis of Variance; Circadian Rhythm; Comparative Study; Dark Adaptation; Human; Lighting; Male; Melatonin; Radioimmunoassay; Retina; Support, U.S. Gov't, Non-P.H.S.; Support, U.S. Gov't, P.H.S.; Vision; Visual Fields</t>
  </si>
  <si>
    <t>Kripke, D.F.; Department of Psychiatry, V-116-A, Veterans Affairs Medical Center, 3350 La Jolla Village Drive, San Diego, California, 92161, United States</t>
  </si>
  <si>
    <t>2-s2.0-0026588220</t>
  </si>
  <si>
    <t>BECK‐FRIIS J., BORG G., WETTERBERG L.</t>
  </si>
  <si>
    <t>6701583280;7006521726;7102706651;</t>
  </si>
  <si>
    <t>Rebound Increase of Nocturnal Serum Melatonin Levels following Evening Suppression by Bright Light Exposure in Healthy Men: Relation to Cortisol Levels and Morning Exposure</t>
  </si>
  <si>
    <t>10.1111/j.1749-6632.1985.tb11825.x</t>
  </si>
  <si>
    <t>https://www.scopus.com/inward/record.uri?eid=2-s2.0-0022345777&amp;doi=10.1111%2fj.1749-6632.1985.tb11825.x&amp;partnerID=40&amp;md5=17d0d1a194a455baa598598e55c15540</t>
  </si>
  <si>
    <t>Karolinska Institute, Department of Psychiatry, St. Göran's Hospital, Stockholm, S‐11281, Sweden</t>
  </si>
  <si>
    <t>BECK‐FRIIS, J., Karolinska Institute, Department of Psychiatry, St. Göran's Hospital, Stockholm, S‐11281, Sweden; BORG, G., Karolinska Institute, Department of Psychiatry, St. Göran's Hospital, Stockholm, S‐11281, Sweden; WETTERBERG, L., Karolinska Institute, Department of Psychiatry, St. Göran's Hospital, Stockholm, S‐11281, Sweden</t>
  </si>
  <si>
    <t>hydrocortisone; melatonin; adrenal gland; blood and hemopoietic system; central nervous system; depression; endocrine system; human; human experiment; hypophysis; hypothalamus; light; normal human; pineal body; preliminary communication; priority journal; psychological aspect</t>
  </si>
  <si>
    <t>BECK‐FRIIS, J.; Karolinska Institute, Department of Psychiatry, St. Göran's Hospital, Stockholm, S‐11281, Sweden</t>
  </si>
  <si>
    <t>2-s2.0-0022345777</t>
  </si>
  <si>
    <t>Vartanian G.V., Li B.Y., Chervenak A.P., Walch O.J., Pack W., Ala-Laurila P., Wong K.Y.</t>
  </si>
  <si>
    <t>55531867800;56424230600;56966468500;37117926900;57190418607;6602299176;8042985000;</t>
  </si>
  <si>
    <t>Melatonin suppression by light in humans is more sensitive than previously reported</t>
  </si>
  <si>
    <t>10.1177/0748730415585413</t>
  </si>
  <si>
    <t>https://www.scopus.com/inward/record.uri?eid=2-s2.0-84937043870&amp;doi=10.1177%2f0748730415585413&amp;partnerID=40&amp;md5=623e8585643a634d440ee17cf0cf3ad4</t>
  </si>
  <si>
    <t>Department of Ophthalmology and Visual Sciences, University of Michigan, Ann Arbor, MI, United States; Graduate Program in Macromolecular Science and Engineering, University of Michigan, Ann Arbor, MI, United States; Department of Mathematics, University of Michigan, Ann Arbor, Michigan, USA, United States; Department of Biosciences, University of Helsinki, Helsinki, Finland; Department of Neuroscience and Biomedical Engineering (NBE), Aalto University School of Science and Technology, Espoo, Finland; Department of Molecular, Cellular and Developmental Biology, University of Michigan, Ann Arbor, MI, United States</t>
  </si>
  <si>
    <t>Vartanian, G.V., Department of Ophthalmology and Visual Sciences, University of Michigan, Ann Arbor, MI, United States, Graduate Program in Macromolecular Science and Engineering, University of Michigan, Ann Arbor, MI, United States; Li, B.Y., Department of Ophthalmology and Visual Sciences, University of Michigan, Ann Arbor, MI, United States; Chervenak, A.P., Department of Ophthalmology and Visual Sciences, University of Michigan, Ann Arbor, MI, United States; Walch, O.J., Department of Mathematics, University of Michigan, Ann Arbor, Michigan, USA, United States; Pack, W., Department of Ophthalmology and Visual Sciences, University of Michigan, Ann Arbor, MI, United States; Ala-Laurila, P., Department of Biosciences, University of Helsinki, Helsinki, Finland, Department of Neuroscience and Biomedical Engineering (NBE), Aalto University School of Science and Technology, Espoo, Finland; Wong, K.Y., Department of Ophthalmology and Visual Sciences, University of Michigan, Ann Arbor, MI, United States, Department of Molecular, Cellular and Developmental Biology, University of Michigan, Ann Arbor, MI, United States</t>
  </si>
  <si>
    <t>The retina drives various non-image-forming photoresponses, including circadian photoentrainment and pupil constriction. Previous investigators showed that in humans, photic suppression of the clock-controlled hormone melatonin is most sensitive to 460-nm blue light, with a threshold of ∼12 log photons cm-2 s-1. This threshold is surprising because non-image-forming vision is mediated by intrinsically photosensitive retinal ganglion cells, which receive rod-driven synaptic input and can respond to light levels as low as ∼7 log photons cm-2 s-1. Using a protocol that enhances data precision, we have found the threshold for human melatonin suppression to be ∼10 log photons cm-2 s-1 at 460 nm. This finding has far-reaching implications since there is mounting evidence that nocturnal activation of the circadian system can be harmful. © SAGE Publications.</t>
  </si>
  <si>
    <t>circadian photoentrainment; human; ipRGC; light; melatonin; pineal; retinal ganglion cell; threshold</t>
  </si>
  <si>
    <t>melatonin; scotopsin; adverse effects; circadian rhythm; human; light; metabolism; photostimulation; physiology; pupil; retina; retina ganglion cell; vision; Circadian Rhythm; Humans; Light; Melatonin; Photic Stimulation; Pupil; Retina; Retinal Ganglion Cells; Rod Opsins; Vision, Ocular</t>
  </si>
  <si>
    <t>melatonin, 73-31-4; Melatonin; Rod Opsins</t>
  </si>
  <si>
    <t>Academy of Finland: 253314
Research to Prevent Blindness
P30 EY007003</t>
  </si>
  <si>
    <t>Vartanian Garen V. * † Li Benjamin Y. * Chervenak Andrew P. * Walch Olivia J. ‡ Pack Weston * Ala-Laurila Petri § || Wong Kwoon Y. * ¶ 1 * Department of Ophthalmology &amp; Visual Sciences, University of Michigan, Ann Arbor, Michigan, USA † Graduate Program in Macromolecular Science &amp; Engineering, University of Michigan, Ann Arbor, Michigan, USA ‡ Department of Mathematics, University of Michigan, Ann Arbor, Michigan, USA § Department of Biosciences, University of Helsinki, Helsinki, Finland || Department of Neuroscience and Biomedical Engineering (NBE), Aalto University School of Science and Technology, Espoo, Finland ¶ Department of Molecular, Cellular &amp; Developmental Biology, University of Michigan, Ann Arbor, Michigan, USA 1. Kwoon Y. Wong, Kellogg Eye Center, 1000 Wall Street, Ann Arbor, MI 48105; e-mail: kwoon@umich.edu . 8 2015 30 4 351 354 © 2015 The Author(s) 2015 SAGE Publications The retina drives various non-image-forming photoresponses, including circadian photoentrainment and pupil constriction. Previous investigators showed that in humans, photic suppression of the clock-controlled hormone melatonin is most sensitive to 460-nm blue light, with a threshold of ~12 log photons cm –2 s –1 . This threshold is surprising because non-image-forming vision is mediated by intrinsically photosensitive retinal ganglion cells, which receive rod-driven synaptic input and can respond to light levels as low as ~7 log photons cm –2 s –1 . Using a protocol that enhances data precision, we have found the threshold for human melatonin suppression to be ~10 log photons cm –2 s –1 at 460 nm. This finding has far-reaching implications since there is mounting evidence that nocturnal activation of the circadian system can be harmful. pineal melatonin ipRGC circadian photoentrainment retinal ganglion cell light human threshold The visual system mediates not only pattern vision but also non-image-forming photoresponses, including pupillary reflexes, entrainment of circadian rhythms to the light/dark cycle, and modulation of hormone secretion. Because excessive nighttime photic stimulation of this system is harmful ( Bedrosian and Nelson, 2013 ; Amaral et al., 2014 ), it is important to ascertain the intensity threshold of human non-image-forming vision. To this end, researchers have assessed the photosensitivity of the circadian pathway in which retinal neurons signal through the suprachiasmatic nucleus (SCN) to the pineal gland, which secretes melatonin during subjective night. Melatonin secretion can be suppressed acutely by light, and earlier work found such suppression to be most sensitive to 460-nm light, with a threshold of ~12 log photons cm –2 s –1 ( Brainard et al., 2001 ; Thapan et al., 2001 ). This threshold is surprisingly high because retinal input to the SCN is now known to be mediated by intrinsically photosensitive retinal ganglion cells (ipRGCs), which receive excitatory input from rod photoreceptors and can respond robustly to intensities as low as ~7 log photons cm –2 s –1 ( Dacey et al., 2005 ). Mouse behavioral studies have likewise demonstrated a rod contribution to circadian photoentrainment ( Altimus et al., 2010 ; Lall et al., 2010 ; Butler and Silver, 2011 ; Morin and Studholme, 2011 ). These new findings prompted us to reexamine the threshold for human melatonin suppression. All procedures were approved by the Institutional Review Board at the University of Michigan and complied with the Declaration of Helsinki. Six authors of this article (4 Caucasians and 2 Asians, aged 19-37 years) served as subjects. All had normal color vision according to the Ishihara test. Each person served as a subject for 2 to 13 months, during which he or she adhered to the sleep/wake schedule in the 7-day protocol ( Fig. 1A ); proper photoentrainment was confirmed daily by actigraphy (Jawbone UP and UP24 activity trackers; Jawbone, San Francisco, CA). Throughout the protocol, each subject engaged in his or her normal daytime activities from 7:30 AM to 11 PM and slept from 11 PM to 7:30 AM, except on days 5 (the “control” session) and 7 (the “photostimulation” session), when he or she was in a completely dark room from 9 to 11 PM—the pair of sessions constituted a “trial.” In these sessions, the subject sat upright before a Ganzfeld dome, with the head stabilized by a chin rest and a forehead band, and used salivettes (SciMart, St. Louis, MO) to collect his or her own saliva every 20 min ( Fig. 1A , asterisks). On the control night, the Ganzfeld dome remained dark, but on the photostimulation night, a 460-nm LED light with a half-peak width of ~25 nm (PAR20-B36; Super Bright LEDs, St. Louis, MO) was presented from 10 to 11 PM through a ceiling aperture of the Ganzfeld dome, with intensity adjusted using neutral density filters and calibrated using an S370 radiometer (Gamma Scientific, San Diego, CA). Each saliva sample was stored immediately at 4 °C for 12 to 16 h and subsequently at −70 °C for up to 2 months, before it was subjected to a melatonin radioimmunoassay (Bühlmann Laboratories, Schönenbuch, Switzerland). Each subject generated all 12 samples in every trial. To reduce inter- and intra-assay variability, all samples from each trial were analyzed in triplicate using the same assay kit. Throughout the 7-day protocol, all subjects avoided caffeine, alcohol, bananas, beverages containing artificial colorants, over-the-counter medications, melatonin supplements, and strenuous exercise. Figure 1. Measuring the threshold for photic suppression of melatonin. (A) The experimental protocol. Days 5 and 7 are the “control” and “photostimulation” sessions, respectively, and together they constitute 1 “trial.” The asterisks represent saliva collection. (B) In each plot, the black and white curves show data averaged from all control and photostimulation sessions, respectively. Each white curve’s last 3 data points were collected during light exposure. Left: Stimulus intensity was 8.1 log photons cm –2 s –1 ; n = 3 subjects, who contributed 1, 3, and 6 trials. Middle: 9.2 log photons cm –2 s –1 intensity; n = 5 subjects, who contributed 2, 2, 2, 3, and 5 trials. Right: 10.3 photons cm –2 s –1 intensity; n = 6 subjects, who contributed 1, 1, 1, 1, 3, and 4 trials. The p value was calculated using the randomization test. Error bars represent SEM. Three stimulus intensities were examined. Each intensity was tested on 3 to 6 subjects, with each subject contributing 1 to 6 trials per intensity (see Fig. 1 legend). The data were initially analyzed using the Wilcoxon signed-rank test, a widely used nonparametric, paired-difference test. For the lowest light intensity, 8.1 log photons cm –2 s –1 , the data from the control and photostimulation sessions were statistically indistinguishable at all time points ( Fig. 1B , left), indicating it was too low to suppress melatonin. At 9.2 log photons cm –2 s –1 , an apparent suppression was seen as all 3 data points during light treatment fell below control values ( Fig. 1B , center), although these data were not significantly different between the 2 nights. The 2 nights’ data deviated further when stimulus intensity increased to 10.3 log photons cm –2 s –1 , with a significant difference at the fifth time point ( p = 0.034) and the final time point ( p = 0.003) ( Fig. 1B , right). However, the Wilcoxon signed-rank test assumes single testing of each subject, whereas our subjects often contributed multiple trials per stimulus. Thus, we reanalyzed the 10.3 log photons cm –2 s –1 data using the randomization test ( Ernst, 2004 ), a nonparametric test compatible with our repeated-measures design (supplemental material). The control versus photostimulation difference became insignificant at the fifth time point ( p = 0.143) but remained significant for the sixth time point ( p = 0.010). In conclusion, we detected significant melatonin suppression at a light intensity about 2 log units lower than previously reported thresholds ( Brainard et al., 2001 ; Thapan et al., 2001 ). This difference is likely due to the higher precision of our data: all our measurements were made during the first 2 h of subjective night when melatonin level rises nearly monotonically, whereas the earlier studies were done at later time points when it fluctuates substantially. The number of subjects (6) we tested at 10.3 log photons cm –2 s –1 may seem small but is comparable to the subject numbers (5-8) that the earlier studies employed for each stimulus. There are, however, 2 plausible caveats. First, our data cannot be compared directly with the earlier studies since our photostimulation was done at early night but theirs around midnight, and the sensitivity of melatonin suppression is phase dependent ( McIntyre et al., 1989 ). Specifically, McIntyre et al. (1989) found a higher photosensitivity at midnight than at early night, suggesting that the 2-log-unit threshold difference between our study and the earlier ones could be an underestimate. Second, our control session always preceded the photostimulation session, whereas some laboratories prefer to randomize the order of testing. We reasoned that, had the photostimulation been performed first, the light exposure could induce a circadian phase shift that would interfere with the control session conducted 2 days later. Indeed, for all 3 stimulus intensities, the control and photostimulation data were nearly identical at the first 3 time points, confirming that our protocol avoided phase shifts. Although lower than previously published values, our threshold for melatonin suppression is still at least 3 log units above the threshold for primate ipRGCs’ rod-driven photoresponses ( Dacey et al., 2005 ). While this fits the hypothesis that the human circadian system receives no excitatory rod input ( Rea et al., 2005 ), it does not rule out such input. For example, our threshold could have been lower had the subjects’ pupils been dilated by mydiatrics ( Gaddy et al., 1993 ). Furthermore, the threshold for light pulse–induced melatonin suppression appears higher than that for circadian entrainment to light-dark cycles ( Zeitzer et al., 2000 ; Butler and Silver, 2011 ), suggesting that stimulus durations longer than ours could conceivably suppress melatonin at lower intensities. Nevertheless, rods could indeed have little impact on the human circadian system. For example, nonlinearities downstream of ipRGCs could dictate the threshold for melanopsin suppression, in effect blocking low-amplitude rod-driven signals. Furthermore, retinal input to the primate SCN could be mediated by previously uncharacterized ipRGCs that receive weak rod input. Two types of primate ipRGCs have been recorded, and both exhibited robust rod-driven light responses ( Dacey et al., 2005 ), but 5 ipRGC types have since been discovered in rodents, of which only the M1 type innervates the SCN ( Ecker et al., 2010 ). We learned recently that while mouse M1 cells display rod-driven photoresponses as robust as those of primate ipRGCs ( Zhao et al., 2014 ), rat M1 cells’ rod/cone-mediated responses are far weaker ( Reifler et al., 2015 ). The SCN-projecting ipRGCs in primates could resemble those in rats. We thank Josh Errickson and Prof. Kerby Shedden at the University of Michigan Center for Statistical Consultation &amp; Research for help with statistics and Teera Parr for performing the radioimmunoassay. This work was funded by Research to Prevent Blindness (Career Development Award), the NIH National Eye Institute (P30 EY007003), and the Academy of Finland (253314). Conflict of Interest Statement The author(s) have no potential conflicts of interest with respect to the research, authorship, and/or publication of this article. Supplementary material is available on the journal’s website at http://jbr.sagepub.com/supplemental .</t>
  </si>
  <si>
    <t>Wong, K.Y.; Kellogg Eye Center, 1000 Wall Street, United States</t>
  </si>
  <si>
    <t>2-s2.0-84937043870</t>
  </si>
  <si>
    <t>Hubalek S., Zöschg D., Schierz C., Cajochen C., Rosemann A.</t>
  </si>
  <si>
    <t>15757551600;15758465800;6602213119;7003530216;23980938700;</t>
  </si>
  <si>
    <t>Ambulant recording of light for vision and non-visual biological effects</t>
  </si>
  <si>
    <t>10.1177/1477153506070687</t>
  </si>
  <si>
    <t>https://www.scopus.com/inward/record.uri?eid=2-s2.0-33846007282&amp;doi=10.1177%2f1477153506070687&amp;partnerID=40&amp;md5=9e33b02c15dd19b914239b924564a43d</t>
  </si>
  <si>
    <t>ETH Zurich, Center for Organizational and Occupational Sciences, Department of Environmental Ergonomics, Leonhardstrasse 27, CH-8092 Zurich, Switzerland; Ingenieurbüro Zöschg, St. Pankraz, Italy; Centre for Chronobiology, Psychiatric University Clinics, Wilhelm-Kleinstr. 27, CH 4025 Basel, Switzerland; University of British Columbia, Department of Physics and Astronomy, 6224 Agricultural Road, Vancouver, BC V6T 1Z1, Canada</t>
  </si>
  <si>
    <t>Hubalek, S., ETH Zurich, Center for Organizational and Occupational Sciences, Department of Environmental Ergonomics, Leonhardstrasse 27, CH-8092 Zurich, Switzerland; Zöschg, D., Ingenieurbüro Zöschg, St. Pankraz, Italy; Schierz, C., ETH Zurich, Center for Organizational and Occupational Sciences, Department of Environmental Ergonomics, Leonhardstrasse 27, CH-8092 Zurich, Switzerland; Cajochen, C., Centre for Chronobiology, Psychiatric University Clinics, Wilhelm-Kleinstr. 27, CH 4025 Basel, Switzerland; Rosemann, A., University of British Columbia, Department of Physics and Astronomy, 6224 Agricultural Road, Vancouver, BC V6T 1Z1, Canada</t>
  </si>
  <si>
    <t>Data on the exposure of the human eye to light are essential for investigation into the interaction of light with man. According to present knowledge, two different spectral sensitivities of the visible irradiance are relevant: (1) the spectral luminous efficiency function for vision and (2) the action spectrum for melatonin suppression, also used for other non-visual biological effects. We developed a device called LuxBlick to measure and record both quantities. It consists of two light sensors that are fixed on the wearer's head, and a control unit and data recording mini-computer worn in a bag around the waist. Real-time data are accessible to those wearing the device. Suitable to be worn in everyday life, the parts at the head are of low mass at the head and inconspicuous. © The Chartered Institution of Building Services Engineers 2006.</t>
  </si>
  <si>
    <t>Computer applications; Data processing; Human engineering; Optical recording; Optical sensors; Vision; Biological effect; Light recording; Light sensor; Light</t>
  </si>
  <si>
    <t>Hubalek, S.; ETH Zurich, Center for Organizational and Occupational Sciences, Department of Environmental Ergonomics, Leonhardstrasse 27, CH-8092 Zurich, Switzerland; email: shubalek@ethz.ch</t>
  </si>
  <si>
    <t>2-s2.0-33846007282</t>
  </si>
  <si>
    <t>Wakabayashi H., Shimada K., Satoh T.</t>
  </si>
  <si>
    <t>55618828300;55385185500;8095520500;</t>
  </si>
  <si>
    <t>Effects of Diazepam Administration on Melatonin Synthesis in the Rat Pineal Gland in Vivo</t>
  </si>
  <si>
    <t>Chemical and Pharmaceutical Bulletin</t>
  </si>
  <si>
    <t>10.1248/cpb.39.2674</t>
  </si>
  <si>
    <t>https://www.scopus.com/inward/record.uri?eid=2-s2.0-0026075837&amp;doi=10.1248%2fcpb.39.2674&amp;partnerID=40&amp;md5=e731d7b5e822fb2ae6fa2a90ad21501b</t>
  </si>
  <si>
    <t>Department of Analytical Chemistry, Niigata College of Pharmacy, 1-33 Yayoi-cho, Hiba 260, Japan; Laboratory of Biochemical Pharmacology And Biotoxicology, Faculty of Pharmaceutical Sciences, Chiba University, 5-13-2 Kamishin 'ei-cho, Niigata 950-21, Japan</t>
  </si>
  <si>
    <t>Wakabayashi, H., Department of Analytical Chemistry, Niigata College of Pharmacy, 1-33 Yayoi-cho, Hiba 260, Japan; Shimada, K., Laboratory of Biochemical Pharmacology And Biotoxicology, Faculty of Pharmaceutical Sciences, Chiba University, 5-13-2 Kamishin 'ei-cho, Niigata 950-21, Japan; Satoh, T., Laboratory of Biochemical Pharmacology And Biotoxicology, Faculty of Pharmaceutical Sciences, Chiba University, 5-13-2 Kamishin 'ei-cho, Niigata 950-21, Japan</t>
  </si>
  <si>
    <t>The effect of diazepam (DZP) on melatonin synthesis in rat pineal gland was investigated in vivo. Subcutaneous injection of DZP (3 mg/kg) 1 h before the start of darkness significantly suppressed nocturnal elevations of pineal N-acetylserotonin (NAS) and melatonin contents in rats, and caused a 2-h delay in reaching the maximum melatonin level in the dark phase. DZP treatment also markedly suppressed the dark-induced increase of pineal /V-acetyltransferase activity, which catalyzes the rate-limiting step in melatonin synthesis, but had no effect on hydroxyindole-O-methyltransferase activity, which catalyzes the final step of melatonin formation. Pineal norepinephrine and dopamine contents, in contrast, were not altered by DZP injection. The distribution rate of DZP to the brain reached the highest level 30 min after a single injection, while that to the pineal gland was observed 5h later (i.e., 4h after the start of darkness). It is clear that the inhibitory effect of DZP on melatonin synthesis in rat pineal gland appears concomitantly with the increase in the distribution volume of DZP into this gland. These results suggest that the inhibitory effect of DZP on melatonin synthesis results from the drug's direct action on the rat pineal gland. © 1991, The Pharmaceutical Society of Japan. All rights reserved.</t>
  </si>
  <si>
    <t>A-acetylserotonin; A-acetyltransferase; diazepam; hydroxyindole-O-methyltransferase; melatonin; pineal gland</t>
  </si>
  <si>
    <t>diazepam; dopamine; melatonin; n acetylserotonin; noradrenalin; animal experiment; animal tissue; article; blood level; brain; light; male; nonhuman; pineal body; rat; subcutaneous drug administration; Acetylserotonin N-Methyltransferase; Brain; Catecholamines; Diazepam; Melatonin; Pineal Gland; Serotonin</t>
  </si>
  <si>
    <t>diazepam, 439-14-5; dopamine, 51-61-6, 62-31-7; melatonin, 73-31-4; n acetylserotonin, 17994-17-1; noradrenalin, 1407-84-7, 51-41-2; Acetylserotonin N-Methyltransferase, EC 2.1.1.4; Catecholamines; Diazepam, 439-14-5; Melatonin, 73-31-4; N-acetylserotonin, 1210-83-9; Serotonin, 50-67-9</t>
  </si>
  <si>
    <t>cercine, takeda chemical industries</t>
  </si>
  <si>
    <t>takeda chemical industries</t>
  </si>
  <si>
    <t>Chem. Pharm. Bull.</t>
  </si>
  <si>
    <t>2-s2.0-0026075837</t>
  </si>
  <si>
    <t>Roy B., Singh R., Kumar S., Rai U.</t>
  </si>
  <si>
    <t>57206247925;55496947800;55547118271;57205975673;</t>
  </si>
  <si>
    <t>Diurnal variation in phagocytic activity of splenic phagocytes in freshwater teleost Channa punctatus: Melatonin and its signaling mechanism</t>
  </si>
  <si>
    <t>10.1677/JOE-08-0270</t>
  </si>
  <si>
    <t>https://www.scopus.com/inward/record.uri?eid=2-s2.0-57449098393&amp;doi=10.1677%2fJOE-08-0270&amp;partnerID=40&amp;md5=1263808d1a3efc5f161f766280b9eacd</t>
  </si>
  <si>
    <t>Department of Zoology, University of Delhi, Delhi-110 007, India</t>
  </si>
  <si>
    <t>Roy, B., Department of Zoology, University of Delhi, Delhi-110 007, India; Singh, R., Department of Zoology, University of Delhi, Delhi-110 007, India; Kumar, S., Department of Zoology, University of Delhi, Delhi-110 007, India; Rai, U., Department of Zoology, University of Delhi, Delhi-110 007, India</t>
  </si>
  <si>
    <t>The aim of the present study was to understand the rhythmic changes in innate immune response in freshwater fish Channa Punctatus. Furthermore, the putative role of melatonin as the zeitgeber was explored. The phagocytic: activity of splenic phagocytes assessed at 6-h intervals showed higher phagocytic activity during light phase than dark phase. The increased phagocytic activity during light phase was diminished by melatonin administration at 09:00 h. Implication of melatonin in control of diurnal variation in phagocytic activity was substantiated by administering irreversible tryptophan hydroxylase inhibitor, para-chlorophenylalanine (pCPA) at 18:00 h. pCPA abrogated the decrease of phagocytosis observed during dark phase, and the same was restored after melatonin administration. The direct involvement of melatonin in modulation of phagocytosis was demonstrated following in vitro experiments. Melatonin suppressed the phagocytic activity in a concentration-dependent manner without affecting the viability of phagocytes. The existence of functional membrane-bound melatonin receptors on fish phagocytes was pharmacologically demonstrated. Luzindole, melatonin membrane receptor antagonist, completely blocked the inhibitory effect of melatonin on phagocytosis. Further receptor-coupled adenylate cyclase-protein kinase A (PKA) pathway was implicated in transducing the melatonin effect as both adenylate cyclase and PKA inhibitor completely nullified the melatonin-induced suppression. An increased intracellular cAMP level in response to melatonin ascertained the second messenger status of cAMP for downstream signaling. However, manipulation of phospholipase C/PKC failed to influence the effect of melatonin on phagocytic activity. These observations in C. punctatus evidenced the diurnal rhythmicity in phagocytic activity that is regulated by melatonin following membrane-bound receptor-coupled cAMP-PKA pathway. © 2008 Society for Endocrinology.</t>
  </si>
  <si>
    <t>1 [[6 (3 methoxyestra 1,3,5(10) trien 17beta yl)amino]hexyl] 1h pyrrole 2,5 dione; 9 (tetrahydro 2 furyl)adenine; adenylate cyclase inhibitor; cyclic AMP; cyclic AMP dependent protein kinase; cyclic AMP dependent protein kinase inhibitor; enzyme inhibitor; fenclonine; luzindole; melatonin; melatonin receptor; n [2 (4 bromocinnamylamino)ethyl] 5 isoquinolinesulfonamide; phospholipase C; protein kinase C; staurosporine; tryptophan hydroxylase; animal cell; animal experiment; animal tissue; article; cell viability; channa punctatus; circadian rhythm; concentration response; controlled study; culture medium; female; in vitro study; inhibition kinetics; light dark cycle; nonhuman; phagocyte; phagocytosis; priority journal; second messenger; signal transduction; spleen cell; teleost; Adenine; Adenylate Cyclase; Animals; Cell Survival; Central Nervous System Depressants; Circadian Rhythm; Cyclic AMP; Cyclic AMP-Dependent Protein Kinases; Enzyme Inhibitors; Estrenes; Fenclonine; Isoquinolines; Melatonin; Perciformes; Phagocytes; Phagocytosis; Pyrrolidinones; Receptors, Melatonin; Signal Transduction; Spleen; Sulfonamides; Tryptamines; Tryptophan Hydroxylase</t>
  </si>
  <si>
    <t>1 [[6 (3 methoxyestra 1,3,5(10) trien 17beta yl)amino]hexyl] 1h pyrrole 2,5 dione, 112648-68-7; 9 (tetrahydro 2 furyl)adenine, 17318-31-9; cyclic AMP, 60-92-4; fenclonine, 1991-78-2, 7424-00-2; luzindole, 117946-91-5; melatonin, 73-31-4; n [2 (4 bromocinnamylamino)ethyl] 5 isoquinolinesulfonamide, 127243-85-0; phospholipase C, 9001-86-9; protein kinase C, 141436-78-4; staurosporine, 62996-74-1; tryptophan hydroxylase, 9037-21-2; 1-(6-((3-methoxyestra-1,3,5(10)-trien-17-yl)amino)hexyl)-1H-pyrrole-2,5-dione, 112648-68-7; 9-(tetrahydro-2-furyl)-adenine, 17318-31-9; Adenine, 73-24-5; Adenylate Cyclase, 4.6.1.1; Central Nervous System Depressants; Cyclic AMP, 60-92-4; Cyclic AMP-Dependent Protein Kinases, 2.7.11.11; Enzyme Inhibitors; Estrenes; Fenclonine, 7424-00-2; H 89, 127243-85-0; Isoquinolines; Melatonin, 73-31-4; Pyrrolidinones; Receptors, Melatonin; Sulfonamides; Tryptamines; Tryptophan Hydroxylase, 1.14.16.4; luzindole, 117946-91-5</t>
  </si>
  <si>
    <t>Rai, U.; Department of Zoology, University of Delhi, Delhi-110 007, India; email: rai_u@rediffmail.com</t>
  </si>
  <si>
    <t>J. Endocrinol.</t>
  </si>
  <si>
    <t>2-s2.0-57449098393</t>
  </si>
  <si>
    <t>Sandyk R.</t>
  </si>
  <si>
    <t>35571096300;</t>
  </si>
  <si>
    <t>The significance of Eye blink rate in parkinsonism: A hypothesis</t>
  </si>
  <si>
    <t>10.3109/00207459009000515</t>
  </si>
  <si>
    <t>https://www.scopus.com/inward/record.uri?eid=2-s2.0-0025402221&amp;doi=10.3109%2f00207459009000515&amp;partnerID=40&amp;md5=15fd3d8ca869d977a4c4cd6f5dba9b0e</t>
  </si>
  <si>
    <t>Department of Psychiatry, College of Physicians and Surgeons of Columbia University, 722 West 168th Street, NY, 10032, United States; Department of Neuropsychiatry, New York State Psychiatric Institute, 722 West 168th Street, NY, 10032, United States</t>
  </si>
  <si>
    <t>Sandyk, R., Department of Psychiatry, College of Physicians and Surgeons of Columbia University, 722 West 168th Street, NY, 10032, United States, Department of Neuropsychiatry, New York State Psychiatric Institute, 722 West 168th Street, NY, 10032, United States</t>
  </si>
  <si>
    <t>Alterations in blink rate have been reported in several neuropsychiatric disorders presumed to result from abnormal central dopaminergic functions. Increased blink rate in schizophrenia, Tardive dyskinesia, Tourette's syndrome and Meige's disease are associated with enhanced dopaminergic functions. Parkinson's disease is associated with reduced dopaminergic functions and decreased blink rate. Thus, blink rate may reflect striatal and mesolimbic dopaminergic activity. Since acute light exposure suppresses melatonin production and darkness stimulates melatonin secretion, blinking may serve to regulate light-dark exposure to the pineal gland and thus to 'fine tune' melatonin production. As there is evidence to suggest that melatonin inhibits the release of dopamine in the striatum and limbic system, increased blink rate may serve to reduce light exposure, increase melatonin secretion and attenuate dopaminergic functions. Conversely, decreased blinking (as is observed in patients with Parkinson's disease) could reflect a compensatory mechanism to increase light exposure, reduce melatonin production and ultimately increase dopamine functions. This model is novel in that for the first time it suggests a functional link among blink rate, melatonin secretion and striatal dopaminergic functions in movement disorders. © 1990 Informa UK Ltd All rights reserved: reproduction in whole or part not permitted.</t>
  </si>
  <si>
    <t>Blink rate; Dopamine; Melatonin; Neuroleptics; Schizophrenia</t>
  </si>
  <si>
    <t>article; biological model; blinking; human; Parkinson disease; pathophysiology; Blinking; Human; Models, Neurological; Parkinson Disease</t>
  </si>
  <si>
    <t>Sandyk, R.; Department of Psychiatry, College of Physicians and Surgeons of Columbia University, 722 West 168th Street, NY, 10032, United States</t>
  </si>
  <si>
    <t>2-s2.0-0025402221</t>
  </si>
  <si>
    <t>Wetterberg L.</t>
  </si>
  <si>
    <t>7102706651;</t>
  </si>
  <si>
    <t>Melatonin and affective disorders.</t>
  </si>
  <si>
    <t>https://www.scopus.com/inward/record.uri?eid=2-s2.0-0022220899&amp;partnerID=40&amp;md5=5ef3c8091bb23aded74abb62ae23f109</t>
  </si>
  <si>
    <t>Wetterberg, L.</t>
  </si>
  <si>
    <t>The pineal hormone melatonin has a clear 24 h rhythm with a nocturnal peak. Serum melatonin concentrations have been reported to be decreased in subgroups of patients with affective disorders. When clusters of clinical items were correlated with the maximal nocturnal melatonin levels, significant negative regressions were found for items interpreted as retardation symptoms, especially those related to emotional or conative functions. These results point to the possibility of a 'low melatonin syndrome' in depression, characterized by low nocturnal serum levels of melatonin, an abnormal dexamethasone suppression test, a disturbed 24 h rhythm in cortisol levels and a less pronounced daily and annual cyclic variation in depressive symptomatology. Healthy persons show a rebound increase of nocturnal serum melatonin levels following evening suppression by bright light. One hour of the same light exposure did not alter the nocturnal melatonin levels in patients with major depressive disorders. This indicates a possible alteration in the pineal response to environmental lighting in depressed patients. The studies reported support the hypothesis of a decreased pineal function in some types of affective disorders.</t>
  </si>
  <si>
    <t>melatonin; article; blood; cluster headache; darkness; depression; human; hypophysis adrenal system; hypothalamus hypophysis system; light; mood disorder; pathophysiology; periodicity; physiology; Cluster Headache; Darkness; Depression; Human; Hypothalamo-Hypophyseal System; Light; Melatonin; Mood Disorders; Periodicity; Pituitary-Adrenal System</t>
  </si>
  <si>
    <t>2-s2.0-0022220899</t>
  </si>
  <si>
    <t>Vaughan M.K., Richardson B.A., Johnson L.Y., Petterborg L.J., Powanda M.C., Reiter R.J., Smith I.</t>
  </si>
  <si>
    <t>35582754900;55434945600;7404799497;7004199477;56633337400;7402574751;7404426250;</t>
  </si>
  <si>
    <t>Natural and synthetic analogues of melatonin and related compounds II. Effects on plasma thyroid hormones and cholesterol levels in male Syrian hamsters</t>
  </si>
  <si>
    <t>10.1007/BF01243496</t>
  </si>
  <si>
    <t>https://www.scopus.com/inward/record.uri?eid=2-s2.0-0020531892&amp;doi=10.1007%2fBF01243496&amp;partnerID=40&amp;md5=b11d648b005223ff91d60dc1d1cbc566</t>
  </si>
  <si>
    <t>Department of Anatomy, The University of Texas Health Science Center at San Antonio, San Antonio, Texas, United States; Biochemistry Branch, U.S. Army Institute of Surgical Research, Fort Sam Houston, Texas, United States; Courtauld Institute of Biochemistry, Middlesex Hospital Medical School, London, United Kingdom</t>
  </si>
  <si>
    <t>Vaughan, M.K., Department of Anatomy, The University of Texas Health Science Center at San Antonio, San Antonio, Texas, United States; Richardson, B.A., Department of Anatomy, The University of Texas Health Science Center at San Antonio, San Antonio, Texas, United States; Johnson, L.Y., Department of Anatomy, The University of Texas Health Science Center at San Antonio, San Antonio, Texas, United States; Petterborg, L.J., Department of Anatomy, The University of Texas Health Science Center at San Antonio, San Antonio, Texas, United States; Powanda, M.C., Department of Anatomy, The University of Texas Health Science Center at San Antonio, San Antonio, Texas, United States, Biochemistry Branch, U.S. Army Institute of Surgical Research, Fort Sam Houston, Texas, United States; Reiter, R.J., Department of Anatomy, The University of Texas Health Science Center at San Antonio, San Antonio, Texas, United States; Smith, I., Department of Anatomy, The University of Texas Health Science Center at San Antonio, San Antonio, Texas, United States, Courtauld Institute of Biochemistry, Middlesex Hospital Medical School, London, United Kingdom</t>
  </si>
  <si>
    <t>Synthetic or natural analogues of the pineal indole, melatonin, were injected separately every evening (1700 hours) for 7 (Exp. 1) or 10 (Exp. 2) weeks into adult male Syrian hamsters maintained in 14 hours of light and 10 hours of darkness each day. Plasma thyroxine (T4) levels were significantly depressed by 25 μg/day of melatonin (aMT) in both experiments. Injecting 25 μg/day either of acetyl methoxytryptophol or of synthetic analogues (hexanoyl methoxytryptamine, propionyl methoxytryptophol, or 6-chloro-melatonin) in Exp. 1 or of a natural analogue (N-acetylserotonin, 6-hydroxymelatonin, hydroxytryptophol, or methoxytryptophol) in Exp. 2 had no effect on the circulating T4 levels. Plasma levels of triiodothyronine (T3) and thyrotropin (TSH) were unaffected in either experiment. Since none of the tested melatonin analogues is capable of suppressing circulating T4 concentration when given in a dose at which melatonin is reproducibly effective, the pineal-induced suppression of T4 is most likely mediated by melatonin. Plasma cholesterol levels were elevated only in hamsters receiving 6-chloromelatonin injections. However, plasma triglyceride levels were significantly higher than the diluent treated controls in Exp. 1 after injections of melatonin, acetyl methoxytryptophol, propionyl methoxytryptophol and 6-chloromelatonin. Interscapular brown adipose tissue was significantly heavier in melatonin treated animals. © 1983 Springer-Verlag.</t>
  </si>
  <si>
    <t>5 hydroxytryptophol; 5 methoxytryptophol; 5 methoxytryptophol propionate; 6 chloromelatonin; 6 hydroxymelatonin; hormone analog; melatonin; n acetylserotonin; n hexanoyl 5 methoxytryptamine; thyroid hormone; thyroxine; unclassified drug; animal experiment; article; brown adipose tissue; cholesterol blood level; drug efficacy; endocrine system; nonhuman; thyroid gland; triacylglycerol blood level; Animals; Cholesterol; Cricetinae; Male; Melatonin; Mesocricetus; Thyroid Hormones; Thyrotropin; Thyroxine; Triglycerides; Triiodothyronine</t>
  </si>
  <si>
    <t>5 hydroxytryptophol, 154-02-9; 5 methoxytryptophol, 712-09-4; 6 chloromelatonin, 63762-74-3; 6 hydroxymelatonin, 2208-41-5; melatonin, 73-31-4; n acetylserotonin, 17994-17-1; thyroxine, 7488-70-2; Cholesterol, 57-88-5; Melatonin, 73-31-4; Thyroid Hormones; Thyrotropin, 9002-71-5; Thyroxine, 7488-70-2; Triglycerides; Triiodothyronine, 6893-02-3</t>
  </si>
  <si>
    <t>eli lilly</t>
  </si>
  <si>
    <t>Vaughan, M.K.; Department of Anatomy, The University of Texas Health Science Center at San Antonio, San Antonio, Texas, United States</t>
  </si>
  <si>
    <t>2-s2.0-0020531892</t>
  </si>
  <si>
    <t>Liu C., Jia Z., Zhang X., Hou J., Wang L., Hao S., Ruan X., Yu Z., Zheng Y.</t>
  </si>
  <si>
    <t>57209169634;57198852289;55985440900;35214934000;57207495054;9133042400;26533485800;14528025000;36982686200;</t>
  </si>
  <si>
    <t>Involvement of melatonin in autophagy-mediated mouse hepatoma H22 cell survival</t>
  </si>
  <si>
    <t>International Immunopharmacology</t>
  </si>
  <si>
    <t>10.1016/j.intimp.2011.12.012</t>
  </si>
  <si>
    <t>https://www.scopus.com/inward/record.uri?eid=2-s2.0-84862791081&amp;doi=10.1016%2fj.intimp.2011.12.012&amp;partnerID=40&amp;md5=03a900251f8975d990b132ccfa70f20b</t>
  </si>
  <si>
    <t>Department of Medical Oncology, Military General Hospital of Beijing PLA, Beijing, China; Research Center, Xiyuan Hospital, China Academy of Chinese Medical Sciences, Beijing, China</t>
  </si>
  <si>
    <t>Liu, C., Department of Medical Oncology, Military General Hospital of Beijing PLA, Beijing, China; Jia, Z., Department of Medical Oncology, Military General Hospital of Beijing PLA, Beijing, China; Zhang, X., Department of Medical Oncology, Military General Hospital of Beijing PLA, Beijing, China; Hou, J., Research Center, Xiyuan Hospital, China Academy of Chinese Medical Sciences, Beijing, China; Wang, L., Department of Medical Oncology, Military General Hospital of Beijing PLA, Beijing, China; Hao, S., Department of Medical Oncology, Military General Hospital of Beijing PLA, Beijing, China; Ruan, X., Department of Medical Oncology, Military General Hospital of Beijing PLA, Beijing, China; Yu, Z., Department of Medical Oncology, Military General Hospital of Beijing PLA, Beijing, China; Zheng, Y., Research Center, Xiyuan Hospital, China Academy of Chinese Medical Sciences, Beijing, China</t>
  </si>
  <si>
    <t>The role of autophagy in cancer is controversial. Melatonin has been linked to several aspects of cancer progression and also to regulation of autophagy. Whether melatonin is involved in an autophagy-induced tumor suppressor mechanism or a cyto-protective mechanism is unknown. Therefore, we investigated the effects of melatonin on autophagy and its upstream regulator. We found that melatonin triggers an autophagic process by enhancing Beclin 1 expression and inducing a conversion of microtubule-associated protein 1 light chain 3(LC3)-I to LC3-II, the protein associated with the autophagosome membrane, in hepatoma H22 tumor-bearing mice. Moreover, melatonin inhibits the phosphorylation of the mammalian target of the rapamycin (mTOR) and Akt. Knockdown of Beclin 1 by either RNA interference or co-treatment with the autophagy inhibitor, 3-methyladenine(3-MA), significantly enhanced the melatonin-induced apoptosis in mouse hepatoma H22 cells. Our data provides the first evidence that melatonin induces protective autophagy that prevents mouse hepatoma H22 cells from undergoing apoptosis. A combination of melatonin with an autophagy inhibitor might be a useful therapeutic strategy for hepatocellular carcinoma. © 2012 Elsevier B.V. All rights reserved.</t>
  </si>
  <si>
    <t>Autophagy; Beclin-1; Hepatocellular carcinoma; LC3I/II; Melatonin</t>
  </si>
  <si>
    <t>3 methyladenine; beclin 1; mammalian target of rapamycin; melatonin; microtubule associated protein 1; protein kinase B; animal cell; animal model; apoptosis; article; autophagosome; autophagy; cell disruption; cell protection; cell strain; cell survival; controlled study; drug effect; female; hepatoma cell; in vivo study; light chain; mouse; nonhuman; priority journal; protein expression; protein phosphorylation; RNA interference; signal transduction; Adenine; Animals; Antineoplastic Agents; Apoptosis; Apoptosis Regulatory Proteins; Autophagy; Cell Line, Tumor; Cell Survival; Female; Gene Knockdown Techniques; Liver Neoplasms, Experimental; Melatonin; Mice; Mice, Inbred BALB C; Microtubule-Associated Proteins; Phosphorylation; Proto-Oncogene Proteins c-akt; Signal Transduction; TOR Serine-Threonine Kinases</t>
  </si>
  <si>
    <t>3 methyladenine, 5142-23-4; melatonin, 73-31-4; protein kinase B, 148640-14-6; 3-methyladenine, 5142-23-4; Adenine, 73-24-5; Antineoplastic Agents; Apoptosis Regulatory Proteins; Becn1 protein, mouse; MAP1LC3 protein, mouse; Melatonin, 73-31-4; Microtubule-Associated Proteins; Proto-Oncogene Proteins c-akt, 2.7.11.1; TOR Serine-Threonine Kinases, 2.7.1.1; mTOR protein, mouse, 2.7.1.1</t>
  </si>
  <si>
    <t>National Natural Science Foundation of China: 81073087</t>
  </si>
  <si>
    <t>This work was supported by the National Science Foundation of China (no. 81073087).</t>
  </si>
  <si>
    <t>Yu, Z.; Department of Medical Oncology, Military General Hospital of Beijing PLA, Beijing, China; email: shuxm@tsinghua.edu.cn</t>
  </si>
  <si>
    <t>IINMB</t>
  </si>
  <si>
    <t>Int. Immunopharmacol.</t>
  </si>
  <si>
    <t>2-s2.0-84862791081</t>
  </si>
  <si>
    <t>Shechter A., Kim E.W., St-Onge M.-P., Westwood A.J.</t>
  </si>
  <si>
    <t>26321959700;57196244371;7005870787;39561624800;</t>
  </si>
  <si>
    <t>Blocking nocturnal blue light for insomnia: A randomized controlled trial</t>
  </si>
  <si>
    <t>10.1016/j.jpsychires.2017.10.015</t>
  </si>
  <si>
    <t>https://www.scopus.com/inward/record.uri?eid=2-s2.0-85032383883&amp;doi=10.1016%2fj.jpsychires.2017.10.015&amp;partnerID=40&amp;md5=8440f814bd55067f14a4e249f2c77450</t>
  </si>
  <si>
    <t>Center for Behavioral Cardiovascular Health, Department of Medicine, Columbia University, New York, NY, United States; Institute of Human Nutrition, Columbia University, New York, NY, United States; New York Obesity Nutrition Research Center, Department of Medicine, Columbia University, New York, NY, United States; Division of Epilepsy and Sleep, Department of Neurology, Columbia University, New York, NY, United States</t>
  </si>
  <si>
    <t>Shechter, A., Center for Behavioral Cardiovascular Health, Department of Medicine, Columbia University, New York, NY, United States; Kim, E.W., Institute of Human Nutrition, Columbia University, New York, NY, United States; St-Onge, M.-P., Institute of Human Nutrition, Columbia University, New York, NY, United States, New York Obesity Nutrition Research Center, Department of Medicine, Columbia University, New York, NY, United States; Westwood, A.J., Division of Epilepsy and Sleep, Department of Neurology, Columbia University, New York, NY, United States</t>
  </si>
  <si>
    <t>The use of light-emitting electronic devices before bedtime may contribute to or exacerbate sleep problems. Exposure to blue-wavelength light in particular from these devices may affect sleep by suppressing melatonin and causing neurophysiologic arousal. We aimed to determine if wearing amber-tinted blue light-blocking lenses before bedtime improves sleep in individuals with insomnia. Fourteen individuals (n = 8 females; age ± SD 46.6 ± 11.5 y) with insomnia symptoms wore blue light-blocking amber lenses or clear placebo lenses in lightweight wraparound frames for 2 h immediately preceding bedtime for 7 consecutive nights in a randomized crossover trial (4-wk washout). Ambulatory sleep measures included the Pittsburgh Insomnia Rating Scale (PIRS) completed at the end of each intervention period, and daily post-sleep questionnaire and wrist-actigraphy. PIRS total scores, and Quality of Life, Distress, and Sleep Parameter subscales, were improved in amber vs. clear lenses condition (p-values &lt;0.05). Reported wake-time was significantly delayed, and mean subjective total sleep time (TST), overall quality, and soundness of sleep were significantly higher (p-values &lt;0.05) in amber vs. clear lenses condition over the 7-d intervention period. Actigraphic measures of TST only were significantly higher in amber vs. clear lenses condition (p = 0.035). Wearing amber vs. clear lenses for 2-h preceding bedtime for 1 week improved sleep in individuals with insomnia symptoms. These findings have health relevance given the broad use of light-emitting devices before bedtime and prevalence of insomnia. Amber lenses represent a safe, affordable, and easily implemented therapeutic intervention for insomnia symptoms. Clinical trials registration ClinicalTrials.gov Identifier: NCT02698800. © 2017</t>
  </si>
  <si>
    <t>Actigraphy; Behavioral intervention; Blue blocker; Insomnia; Randomized controlled trial; Sleep</t>
  </si>
  <si>
    <t>amber; placebo; actimetry; adult; Article; blue light; clinical article; controlled study; crossover procedure; distress syndrome; female; human; insomnia; male; middle aged; night sleep; Pittsburgh Insomnia Rating Scale; priority journal; quality of life; quality of life assessment; randomized controlled trial; rating scale; sleep quality; sleep time; wakefulness; adolescent; aged; devices; insomnia; lens; phototherapy; questionnaire; radiation response; severity of illness index; sleep; time factor; treatment outcome; young adult; Actigraphy; Adolescent; Adult; Aged; Cross-Over Studies; Female; Humans; Lenses; Male; Middle Aged; Phototherapy; Severity of Illness Index; Sleep; Sleep Initiation and Maintenance Disorders; Surveys and Questionnaires; Time Factors; Treatment Outcome; Young Adult</t>
  </si>
  <si>
    <t>amber, 9000-02-6</t>
  </si>
  <si>
    <t>Uvex</t>
  </si>
  <si>
    <t>National Center for Advancing Translational Sciences: UL1TR001873
American Sleep Medicine Foundation
American Academy of Sleep Medicine</t>
  </si>
  <si>
    <t>This research was funded by a Focused-Project Award ( 144-FP-16 ; AS) from the American Sleep Medicine Foundation , a foundation of the American Academy of Sleep Medicine. This publication was also supported in part by the National Center for Advancing Translational Sciences , National Institutes of Health , through Grant Number UL1TR001873 .</t>
  </si>
  <si>
    <t>Shechter, A.; Department of Medicine, Columbia University, 622 West 168th Street, Room 9-300A, United States; email: as4874@columbia.edu</t>
  </si>
  <si>
    <t>2-s2.0-85032383883</t>
  </si>
  <si>
    <t>Rattenborg N.C., Obermeyer W.H., Vacha E., Benca R.M.</t>
  </si>
  <si>
    <t>6506285499;6701308125;8595722500;7003368057;</t>
  </si>
  <si>
    <t>Acute effects of light and darkness on sleep in the pigeon (Columba livia)</t>
  </si>
  <si>
    <t>10.1016/j.physbeh.2005.02.009</t>
  </si>
  <si>
    <t>https://www.scopus.com/inward/record.uri?eid=2-s2.0-17044417348&amp;doi=10.1016%2fj.physbeh.2005.02.009&amp;partnerID=40&amp;md5=1aae800845a52632e7bdd384098e5ba5</t>
  </si>
  <si>
    <t>Department of Psychiatry, University of Wisconsin-Madison, 6001 Research Park Blvd., Madison, WI 53719, United States</t>
  </si>
  <si>
    <t>Rattenborg, N.C., Department of Psychiatry, University of Wisconsin-Madison, 6001 Research Park Blvd., Madison, WI 53719, United States; Obermeyer, W.H., Department of Psychiatry, University of Wisconsin-Madison, 6001 Research Park Blvd., Madison, WI 53719, United States; Vacha, E., Department of Psychiatry, University of Wisconsin-Madison, 6001 Research Park Blvd., Madison, WI 53719, United States; Benca, R.M., Department of Psychiatry, University of Wisconsin-Madison, 6001 Research Park Blvd., Madison, WI 53719, United States</t>
  </si>
  <si>
    <t>In addition to entraining circadian rhythms, light has acute effects on sleep and wakefulness in mammals. To determine whether light and darkness have similar effects in birds, the only non-mammalian group that displays sleep patterns comparable to mammals, we examined the effects of lighting changes on sleep and wakefulness in the pigeon. We quantified sleep behavior (i.e., bilateral or unilateral eye closure) in pigeons maintained under a 12:12 LD cycle, and immediately following a change from a 12:12 to a 3:3 LD cycle. During both LD cycles, sleep was most prevalent during dark periods. During the 3:3 LD cycle, darkness had the greatest sleep promoting effect during the hours corresponding to the subjective night of the preceding 12:12 LD cycle, whereas light suppressed sleep across circadian phases. As previously suggested, the light-induced decrease in sleep in the subjective night might be partly mediated by the suppression of melatonin by light. Although the sleep promoting effect of darkness was modulated by the circadian rhythm, sleep in darkness occurred during all circadian phases, suggesting that darkness per se may play a direct role in inducing sleep. In addition to the effects of lighting on behavioral state, we observed an overall bias toward more right eye closure under all lighting conditions, possibly reflecting a response to the novel testing environment. © 2005 Elsevier Inc. All rights reserved.</t>
  </si>
  <si>
    <t>Bird; Darkness; Eye closure; Laterality; Light; Pigeon; Sleep</t>
  </si>
  <si>
    <t>animal behavior; animal experiment; article; circadian rhythm; controlled study; environmental factor; eyelid closure; female; light dark cycle; male; night sleep; nonhuman; pigeon; priority journal; sleep; sleep induction; sleep pattern; wakefulness</t>
  </si>
  <si>
    <t>Benca, R.M.; Department of Psychiatry, University of Wisconsin-Madison, 6001 Research Park Blvd., Madison, WI 53719, United States; email: rmbenca@wisc.edu</t>
  </si>
  <si>
    <t>2-s2.0-17044417348</t>
  </si>
  <si>
    <t>Rahman S.A., St. Hilaire M.A., Lockley S.W.</t>
  </si>
  <si>
    <t>18037974200;8862575500;56751118900;</t>
  </si>
  <si>
    <t>The effects of spectral tuning of evening ambient light on melatonin suppression, alertness and sleep</t>
  </si>
  <si>
    <t>10.1016/j.physbeh.2017.05.002</t>
  </si>
  <si>
    <t>https://www.scopus.com/inward/record.uri?eid=2-s2.0-85019156047&amp;doi=10.1016%2fj.physbeh.2017.05.002&amp;partnerID=40&amp;md5=48a24c9814ca493f63ae5fbfa2bba800</t>
  </si>
  <si>
    <t>Division of Sleep and Circadian Disorders, Department of Medicine, Brigham and Women's Hospital, Boston, MA  02115, United States; Division of Sleep and Circadian Disorders, Department of Neurology, Brigham and Women's Hospital, Boston, MA  02115, United States; Division of Sleep Medicine, Harvard Medical School, Boston, MA  02115, United States</t>
  </si>
  <si>
    <t>Rahman, S.A., Division of Sleep and Circadian Disorders, Department of Medicine, Brigham and Women's Hospital, Boston, MA  02115, United States, Division of Sleep and Circadian Disorders, Department of Neurology, Brigham and Women's Hospital, Boston, MA  02115, United States, Division of Sleep Medicine, Harvard Medical School, Boston, MA  02115, United States; St. Hilaire, M.A., Division of Sleep and Circadian Disorders, Department of Medicine, Brigham and Women's Hospital, Boston, MA  02115, United States, Division of Sleep and Circadian Disorders, Department of Neurology, Brigham and Women's Hospital, Boston, MA  02115, United States, Division of Sleep Medicine, Harvard Medical School, Boston, MA  02115, United States; Lockley, S.W., Division of Sleep and Circadian Disorders, Department of Medicine, Brigham and Women's Hospital, Boston, MA  02115, United States, Division of Sleep and Circadian Disorders, Department of Neurology, Brigham and Women's Hospital, Boston, MA  02115, United States, Division of Sleep Medicine, Harvard Medical School, Boston, MA  02115, United States</t>
  </si>
  <si>
    <t>We compared the effects of bedroom-intensity light from a standard fluorescent and a blue- (i.e., short-wavelength) depleted LED source on melatonin suppression, alertness, and sleep. Sixteen healthy participants (8 females) completed a 4-day inpatient study. Participants were exposed to blue-depleted circadian-sensitive (C-LED) light and a standard fluorescent light (FL, 4100 K) of equal illuminance (50 lx) for 8 h prior to a fixed bedtime on two separate days in a within-subject, randomized, cross-over design. Each light exposure day was preceded by a dim light (&lt; 3 lx) control at the same time 24 h earlier. Compared to the FL condition, control-adjusted melatonin suppression was significantly reduced. Although subjective sleepiness was not different between the two light conditions, auditory reaction times were significantly slower under C-LED conditions compared to FL 30 min prior to bedtime. EEG-based correlates of alertness corroborated the reduced alertness under C-LED conditions as shown by significantly increased EEG spectral power in the delta-theta (0.5–8.0 Hz) bands under C-LED as compared to FL exposure. There was no significant difference in total sleep time (TST), sleep efficiency (SE%), and slow-wave activity (SWA) between the two conditions. Unlike melatonin suppression and alertness, a significant order effect was observed on all three sleep variables, however. Individuals who received C-LED first and then FL had increased TST, SE% and SWA averaged across both nights compared to individuals who received FL first and then C-LED. These data show that the spectral characteristics of light can be fine-tuned to attenuate non-visual responses to light in humans. © 2017 Elsevier Inc.</t>
  </si>
  <si>
    <t>Alertness; Circadian; Light; Melatonin; Sleep; Spectrum</t>
  </si>
  <si>
    <t>melatonin; melatonin; alertness; Article; blue light; circadian rhythm; comparative study; controlled study; crossover procedure; electroencephalogram; enzyme repression; female; fluorescent lighting; human; human experiment; light emitting diode; light exposure; light intensity; male; night sleep; normal human; photobiology; priority journal; randomized controlled trial; reaction time; sleep quality; sleep time; slow wave sleep; somnolence; spectral sensitivity; time; brain; electroencephalography; illumination; light; metabolism; physiology; polysomnography; radiation response; sleep; time factor; wakefulness; young adult; Brain; Circadian Rhythm; Cross-Over Studies; Electroencephalography; Female; Humans; Light; Lighting; Male; Melatonin; Polysomnography; Sleep; Time Factors; Wakefulness; Young Adult</t>
  </si>
  <si>
    <t>National Center for Advancing Translational Sciences
School for Advanced Research
National Institutes of Health
T32-HL007901, 8 UL1 TR000170-05, 1 UL1 TR 001102
National Center for Advancing Translational Sciences
Harvard Catalyst
National Center for Research Resources</t>
  </si>
  <si>
    <t>This work was supported by an investigator-initiated grant from Biological Illuminations LLC, a subsidiary of Lighting Science Group Corporation (LSGC), who also provided the study lights. SAR and MSH were supported in part by NIH/NHLBI T32-HL007901. The project described was supported by Grant Number 1 UL1 TR 001102 and Grant Number 8 UL1 TR000170-05, Harvard Clinical and Translational Science Center, from the National Center for Advancing Translational Sciences. The content is solely the responsibility of the authors and does not necessarily represent the official views of the National Center for Research Resources, the National Center for Advancing Translational Science or the National Institutes of Health.</t>
  </si>
  <si>
    <t>Rahman, S.A.; Division of Sleep and Circadian Disorders, Departments of Medicine and Neurology, Brigham and Women's Hospital, 221 Longwood Ave., United States; email: sarahman@rics.bwh.harvard.edu</t>
  </si>
  <si>
    <t>2-s2.0-85019156047</t>
  </si>
  <si>
    <t>Lindblom N., Hätönen T., Laakso M.-L., Alila-Johansson A., Laipio M.-L., Turpeinen U.</t>
  </si>
  <si>
    <t>6603375378;6602156841;7202693190;6602661116;7801545645;7004989485;</t>
  </si>
  <si>
    <t>Bright light exposure of a large skin area does not affect melatonin or bilirubin levels in humans</t>
  </si>
  <si>
    <t>10.1016/S0006-3223(00)00905-7</t>
  </si>
  <si>
    <t>https://www.scopus.com/inward/record.uri?eid=2-s2.0-0034561555&amp;doi=10.1016%2fS0006-3223%2800%2900905-7&amp;partnerID=40&amp;md5=5806873ca0eb90b20e5b4ec1e6710912</t>
  </si>
  <si>
    <t>Pediatric Neurology, Hospital for Children and Adolescents, University of Helsinki, Helsinki, Finland; Institute of Biomedicine, Department of Physiology, University of Helsinki, Helsinki, Finland; Neural Networks Research Centre, Helsinki University of Technology, Espoo, Finland; Department of Clinical Chemistry, Helsinki University Central Hospital, Helsinki, Finland; Laboratory, Helsinki University Central Hospital, Helsinki, Finland; Rinnekoti Foundation, Kumputie 1, FIN-02980 Espoo, Finland</t>
  </si>
  <si>
    <t>Lindblom, N., Pediatric Neurology, Hospital for Children and Adolescents, University of Helsinki, Helsinki, Finland, Rinnekoti Foundation, Kumputie 1, FIN-02980 Espoo, Finland; Hätönen, T., Institute of Biomedicine, Department of Physiology, University of Helsinki, Helsinki, Finland; Laakso, M.-L., Institute of Biomedicine, Department of Physiology, University of Helsinki, Helsinki, Finland, Neural Networks Research Centre, Helsinki University of Technology, Espoo, Finland; Alila-Johansson, A., Institute of Biomedicine, Department of Physiology, University of Helsinki, Helsinki, Finland; Laipio, M.-L., Department of Clinical Chemistry, Helsinki University Central Hospital, Helsinki, Finland; Turpeinen, U., Laboratory, Helsinki University Central Hospital, Helsinki, Finland</t>
  </si>
  <si>
    <t>Background: Light treatment through the eyes is effective in alleviating the symptoms of some psychiatric disorders. A recent report suggested that skin light exposure can affect human circadian rhythms. Bilirubin can serve as a hypothetical blood-borne mediator of skin illumination into the brain. We studied whether bright light directed to a large body area could suppress the pineal melatonin secretion or decrease serum total bilirubin in conditions that could be used for therapeutic purposes. Methods: Seven healthy volunteers participated in two consecutive overnight sessions that were identical except for a light exposure on the chest and abdomen in the second night from 12:00 am to 6:00 am (10,000-lux, 32 W/m2 cool white for six subjects and 3000-lux, 15 W/m2 blue light for one subject). Hourly blood samples were collected from 7:00 pm to 7:00 am for melatonin radioimmunoassays. Bilirubin was measured by a modified diazo method in blood samples taken at 12:00 am and 6:00 am and in urine samples collected from 7:00 pm to 11:00 pm and from 11:00 pm to 7:00 am. Results: The skin light exposure did not cause any significant changes in serum melatonin or bilirubin levels. The excretion of bilirubin in urine was also the same in both sessions. Conclusions: Significant melatonin suppression by extraocular light does not occur in humans. Robust concentration changes of serum total bilirubin do not have a role in mediating light information from the skin to the central nervous system. (C) 2000 Society of Biological Psychiatry.</t>
  </si>
  <si>
    <t>Bilirubin; Extraocular phototransduction; Light treatment; Melatonin suppression; Pineal gland; Skin light exposure</t>
  </si>
  <si>
    <t>bilirubin; melatonin; abdomen; adult; article; bilirubin blood level; central nervous system; circadian rhythm; controlled study; eye; female; hormone blood level; human; illumination; light exposure; male; mental disease; normal human; phototherapy; phototransduction; pineal body; priority journal; radioimmunoassay; skin; thorax; urinary excretion; urine level; Abdomen; Adult; Analysis of Variance; Bilirubin; Cross-Over Studies; Female; Humans; Immunoassay; Male; Melatonin; Phototherapy; Phototransduction; Skin Physiology; Thorax</t>
  </si>
  <si>
    <t>Bilirubin, 635-65-4; Melatonin, 73-31-4</t>
  </si>
  <si>
    <t>This study was financially supported by the Rinnekoti Research Foundation, Espoo, Finland.</t>
  </si>
  <si>
    <t>Lindblom, N.; Rinnekoti Foundation, Kumputie 1, FIN-02980 Espoo, Finland</t>
  </si>
  <si>
    <t>2-s2.0-0034561555</t>
  </si>
  <si>
    <t>Iigo M., Mizusawa K., Yokosuka M., Hara M., Ohtani-Kaneko R., Tabata M., Aida K., Hirata K.</t>
  </si>
  <si>
    <t>56274143500;7006599187;7004343617;57190851268;56404491300;7201900517;35498027200;7402255981;</t>
  </si>
  <si>
    <t>In vitro photic entrainment of the circadian rhythm in melatonin release from the pineal organ of a teleost, ayu (Plecoglossus altivelis) in flow-through culture</t>
  </si>
  <si>
    <t>10.1016/S0006-8993(03)03001-4</t>
  </si>
  <si>
    <t>https://www.scopus.com/inward/record.uri?eid=2-s2.0-0142012168&amp;doi=10.1016%2fS0006-8993%2803%2903001-4&amp;partnerID=40&amp;md5=1dc1dca8cb866ce16ebf5b270cb9d697</t>
  </si>
  <si>
    <t>Department of Anatomy, St. Marianna University, School of Medicine, 2-16-1 Sugao, Miyamae, Kawasaki 216-8511, Japan; Dept. of Appl. Biological Chemistry, Faculty of Agriculture, Utsunomiya University, 350 Mine-Machi, Utsunomiya, Tochigi 321-8505, Japan; Lab. of Aquatic Animal Physiology, Grad. Sch. of Agric./Life Sciences, University of Tokyo, Bunkyo, Tokyo 113-8657, Japan; Department of Animal Sciences, Teikyo Univ. of Sci. and Technology, 2525 Yatsusawa, Uenohara, Yamanashi 409-0193, Japan; Ctrl. Lab. for Biomed. Res./Educ., Yamaguchi University, School of Medicine, 1-1-1 Minamikogushi, Ube, Yamaguchi 755-8505, Japan</t>
  </si>
  <si>
    <t>Iigo, M., Department of Anatomy, St. Marianna University, School of Medicine, 2-16-1 Sugao, Miyamae, Kawasaki 216-8511, Japan, Dept. of Appl. Biological Chemistry, Faculty of Agriculture, Utsunomiya University, 350 Mine-Machi, Utsunomiya, Tochigi 321-8505, Japan; Mizusawa, K., Lab. of Aquatic Animal Physiology, Grad. Sch. of Agric./Life Sciences, University of Tokyo, Bunkyo, Tokyo 113-8657, Japan, Department of Animal Sciences, Teikyo Univ. of Sci. and Technology, 2525 Yatsusawa, Uenohara, Yamanashi 409-0193, Japan; Yokosuka, M., Department of Anatomy, St. Marianna University, School of Medicine, 2-16-1 Sugao, Miyamae, Kawasaki 216-8511, Japan; Hara, M., Department of Anatomy, St. Marianna University, School of Medicine, 2-16-1 Sugao, Miyamae, Kawasaki 216-8511, Japan, Ctrl. Lab. for Biomed. Res./Educ., Yamaguchi University, School of Medicine, 1-1-1 Minamikogushi, Ube, Yamaguchi 755-8505, Japan; Ohtani-Kaneko, R., Department of Anatomy, St. Marianna University, School of Medicine, 2-16-1 Sugao, Miyamae, Kawasaki 216-8511, Japan; Tabata, M., Department of Animal Sciences, Teikyo Univ. of Sci. and Technology, 2525 Yatsusawa, Uenohara, Yamanashi 409-0193, Japan; Aida, K., Lab. of Aquatic Animal Physiology, Grad. Sch. of Agric./Life Sciences, University of Tokyo, Bunkyo, Tokyo 113-8657, Japan; Hirata, K., Department of Anatomy, St. Marianna University, School of Medicine, 2-16-1 Sugao, Miyamae, Kawasaki 216-8511, Japan</t>
  </si>
  <si>
    <t>The effects of light on the circadian rhythm in melatonin release from the pineal organ of a teleost, ayu (Plecoglossus altivelis) were investigated in flow-through culture. Under the reversed light-dark (LD) cycle, the melatonin rhythm phase shifted as compared with those under the normal LD cycle. This phase shift persisted even under constant darkness (DD). Single 6-h light pulses starting at six different circadian phases under DD acutely suppressed melatonin release. Phase-dependent phase shifts in the circadian rhythm of melatonin release were also observed. The phase response curve to light pulses in the ayu pineal organ is typical of that found in many circadian systems. Thus, the ayu pineal organ should provide a useful model for analyzing the physiological and molecular basis of the entrainment mechanism of vertebrate circadian system. © 2003 Elsevier B.V. All rights reserved.</t>
  </si>
  <si>
    <t>Ayu (Plecoglossus altivelis); Circadian clock; Circadian rhythm; Melatonin; Phase response curve; Photic entrainment; Pineal organ</t>
  </si>
  <si>
    <t>melatonin; animal cell; article; cell culture; circadian rhythm; controlled study; darkness; hormone release; light dark cycle; light exposure; neuroendocrinology; nonhuman; photostimulation; pineal body; priority journal; teleost</t>
  </si>
  <si>
    <t>Fellowships for Young International Scientists
Ministry of Education, Culture, Sports, Science and Technology</t>
  </si>
  <si>
    <t>We express our thanks to Shiho Yamazaki and Ei-ichi Ohkawa for excellent technical assistance. This study was supported in part by a Grant-in-Aid from the Special Coordination Funds and Grants-in-Aid for the Scientific Research from the Ministry of Education, Culture, Sports, Science and Technology of Japan. K.M. was supported individually by JSPS Research Fellowships for Young Scientists.</t>
  </si>
  <si>
    <t>Iigo, M.; Dept. of Appl. Biological Chemistry, Faculty of Agriculture, Utsunomiya University, 350 Mine-Machi, Utsunomiya, Tochigi 321-8505, Japan; email: iigo@cc.utsunomiya-u.ac.jp</t>
  </si>
  <si>
    <t>2-s2.0-0142012168</t>
  </si>
  <si>
    <t>A test of the coincidence and duration models of melatonin action in Siberian hamsters. II. The effects of 4- and 8-hr melatonin infusions on testicular development of pinealectomized juvenile Siberian hamsters (Phodopus sungorus)</t>
  </si>
  <si>
    <t>10.1034/j.1600-079X.2001.300108.x</t>
  </si>
  <si>
    <t>https://www.scopus.com/inward/record.uri?eid=2-s2.0-0035183005&amp;doi=10.1034%2fj.1600-079X.2001.300108.x&amp;partnerID=40&amp;md5=91eb1c4ab3536ee6c827e59c3b889718</t>
  </si>
  <si>
    <t>Department of Biological Sciences, University of Delaware, Newark, DE 19716, United States</t>
  </si>
  <si>
    <t>Gündüz, B., Department of Biological Sciences, University of Delaware, Newark, DE 19716, United States; Stetson, M.H., Department of Biological Sciences, University of Delaware, Newark, DE 19716, United States</t>
  </si>
  <si>
    <t>In a previous paper we demonstrated that properly timed 1-hr infusions of 50 ng melatonin effectively suppressed testicular development in juvenile Siberian hamsters. Only melatonin infused between 20:00 and 21:00 hr was effective in animals exposed to 16L (lights off 20:00 hr). In this paper we further investigate the importance of the coincidence and duration hypotheses of daily exposure of melatonin. Prepubertal Siberian hamsters received either 4- or 8-hr melatonin infusions at various times either on long photoperiod (LD 16:8 = 16L) or on short photoperiod (LD 10:14 = 10L). Daily 8-hr melatonin infusions suppressed testicular development in both photoperiods. Daily 4-hr, 50 ng/hr, melatonin infusions at 17:00-21:00 hr inhibited testicular growth in 16L and daily 4-hr melatonin infusions (either 50 ng/h or 50 ng/day) inhibited testicular growth at 17:00-21:00 hr in 10L. We also tested the efficacy of an interrupted melatonin infusion of long duration (8 hr). Pinealectomized prepubertal male Siberian hamsters, born on 16L, were infused with two signals of 4 hr separated by an interval of 2 hr. Melatonin-infused groups had significantly inhibited testicular growth compared to vehicle-infused animals. Testicular development was maximally inhibited only in those groups in which the period of melatonin sensitivity identified in the previous paper (20:00-21:00 hr) overlapped or immediately followed a period of melatonin infusion. Considering the restrictions of the experimental design employed in these studies, the results are best explained by the hypothesis that the photoperiodic gonadal response in juvenile Siberian hamsters is regulated by the coincidence in time of exogenously administered melatonin with an intrinsic rhythm of sensitivity to melatonin, which occurred at 20:00-21:00 hr. The duration of the melatonin signal alone can not explain the results.</t>
  </si>
  <si>
    <t>Infusion; Melatonin; Phodopus sungorus; Photoperiod; Pineal gland; Pinealectomy</t>
  </si>
  <si>
    <t>melatonin; animal experiment; animal model; article; controlled study; drug efficacy; growth inhibition; infusion; male; nonhuman; Phodopus; photoperiodicity; pineal body; pinealectomy; regulatory mechanism; signal transduction; testis development; Animals; Cricetinae; Infusions, Parenteral; Male; Melatonin; Organ Size; Phodopus; Photoperiod; Pineal Gland; Sexual Maturation; Testis; Time Factors</t>
  </si>
  <si>
    <t>Stetson, M.H.; Department of Biological Sciences, University of Delaware, Newark, DE 19716, United States; email: mstetson@udel.edu</t>
  </si>
  <si>
    <t>2-s2.0-0035183005</t>
  </si>
  <si>
    <t>Illnerova H., Vanecek J.</t>
  </si>
  <si>
    <t>7005224631;7004794791;</t>
  </si>
  <si>
    <t>Entrainment of the rat pineal rhythm in melatonin production by light</t>
  </si>
  <si>
    <t>10.1051/rnd:19880315</t>
  </si>
  <si>
    <t>https://www.scopus.com/inward/record.uri?eid=2-s2.0-0023918665&amp;doi=10.1051%2frnd%3a19880315&amp;partnerID=40&amp;md5=e6c05d2b474942ca6680d93a42f345a9</t>
  </si>
  <si>
    <t>Institute of Physiology, Czechoslovak Academy of Sciences, 14220 Prague 4</t>
  </si>
  <si>
    <t>Illnerova, H., Institute of Physiology, Czechoslovak Academy of Sciences, 14220 Prague 4; Vanecek, J., Institute of Physiology, Czechoslovak Academy of Sciences, 14220 Prague 4</t>
  </si>
  <si>
    <t>Environmental light entrains the rat pineal N-acetyltransferase rhythm which controls melatonin production. One day after 1 min light pulses applied before midnight, or after delays in the evening switch off of light, or after a delay of the light-dark cylce, the evening N-acetyltransferase rise and the morning decline are phase delayed almost to the same extent. Consequently, the pattern of the rhythm does not change. One day after 1 min light pulses applied past midnight, or after bringing forward the morning light onset, or after an advance of the light dark-cycle, the morning N-acetyltransferase decline is phase advanced, but the evening rise is either not phase shifted or it may be even phase delayed. Consequently, the pattern of the rhythm may be changed considerably or the rhythm may be abolished. The data are consistent with an hypothesis of a two-component pacemaker controlling the N-acetyltransferase rhythm. Under all photoperiods which we encouter in nature, the pattern of the N-acetyltransferase rhythm is determined by the entraining effect of light on the pacemaker, but not the suppressant effect of light.</t>
  </si>
  <si>
    <t>acyltransferase; melatonin; animal cell; animal experiment; circadian rhythm; mammal; nonhuman; photoperiodicity; pineal body</t>
  </si>
  <si>
    <t>acyltransferase, 9012-30-0, 9054-54-0; melatonin, 73-31-4</t>
  </si>
  <si>
    <t>2-s2.0-0023918665</t>
  </si>
  <si>
    <t>Costa G., Gaffuri E., Gaffuri E., Minors D.S., Waterhouse J.M.</t>
  </si>
  <si>
    <t>36771797000;7003949970;7003949970;56249491600;7102956346;</t>
  </si>
  <si>
    <t>Psychophysical conditions and hormonal secretion in nurses on a rapidly rotating shift schedule and exposed to bright light during night work</t>
  </si>
  <si>
    <t>Work and Stress</t>
  </si>
  <si>
    <t>10.1080/02678379508256549</t>
  </si>
  <si>
    <t>https://www.scopus.com/inward/record.uri?eid=2-s2.0-0029549404&amp;doi=10.1080%2f02678379508256549&amp;partnerID=40&amp;md5=886a04030e21e93c434bc6c976cc50eb</t>
  </si>
  <si>
    <t>Istituto di Medicina del Lavoro, Università di Verona, Ospedale Policlinico, Verona, 37134, Italy; Hospital Staff Management, Policlinic Hospital, Verona, Italy; Department of Physiological Sciences, University of Manchester, Manchester, United Kingdom</t>
  </si>
  <si>
    <t>Costa, G., Istituto di Medicina del Lavoro, Università di Verona, Ospedale Policlinico, Verona, 37134, Italy; Gaffuri, E., Istituto di Medicina del Lavoro, Università di Verona, Ospedale Policlinico, Verona, 37134, Italy, Hospital Staff Management, Policlinic Hospital, Verona, Italy; Gaffuri, E., Istituto di Medicina del Lavoro, Università di Verona, Ospedale Policlinico, Verona, 37134, Italy, Hospital Staff Management, Policlinic Hospital, Verona, Italy; Minors, D.S., Department of Physiological Sciences, University of Manchester, Manchester, United Kingdom; Waterhouse, J.M., Department of Physiological Sciences, University of Manchester, Manchester, United Kingdom</t>
  </si>
  <si>
    <t>The psychophysical conditions of 15 young female nurses, working in a rapidly-rotating shift system (2-2-2-2), modified according to some psychophysiological criteria, and exposed to short period (4 × 20 min) of bright light (2350 Lux) during their night duty, were studied in order to evaluate their adaptation to night work and to test a possible positive effect on it of bright light. Subjective evaluations of work load and psychophysical conditions, performance measures, hormonal excretion (cortisol, 6-sulphatoxymelatonin and catecholamines), oral temperature and activity-sleep logs were taken during the shiftwork cycle, comprising one morning, one afternoon and two consecutive nights under normal and bright light. The results showed that this rapidly-rotating shift system had little effect upon the normal circadian rhythms of the body. Moreover, the lengthening of the night shift to 10 h can be considered to be acceptable, provided that work load is reduced and there are sufficient rest pauses available. On the other hand, the reduction to 7 h of the length of the day shifts and delayed start of the morning shift to 07:00 h appeared to be convenient both in relation to the work load and sleep duration. Some positive effects of bright light upon psychophysical conditions and performance efficiency were noted, while hormonal excretion and body temperature did not show any effect of bright light; in particular, melatonin excretion was not suppressed appreciably by the bright light used. © 1995 Taylor &amp; Francis Group, LLC.</t>
  </si>
  <si>
    <t>Bright light; Circadian rhythms; Hormonal excretion; Nightwork; Nurses; Performance; Physical fitness</t>
  </si>
  <si>
    <t>6 hydroxymelatonin o sulfate; catecholamine; hydrocortisone; melatonin; adaptation; adult; body temperature; circadian rhythm; conference paper; female; fitness; hormone release; human; human experiment; job performance; light exposure; night work; normal human; nurse; occupational health; psychophysiology; shift worker; workload</t>
  </si>
  <si>
    <t>6 hydroxymelatonin o sulfate, 2208-40-4; hydrocortisone, 50-23-7; melatonin, 73-31-4</t>
  </si>
  <si>
    <t>Work Stress</t>
  </si>
  <si>
    <t>2-s2.0-0029549404</t>
  </si>
  <si>
    <t>Gamble K.L., Paul K.N., Karom M.C., Tosini G., Albers H.E.</t>
  </si>
  <si>
    <t>13605884600;7202727688;6507085349;7003725273;7101748511;</t>
  </si>
  <si>
    <t>Paradoxical effects of NPY in the suprachiasmatic nucleus</t>
  </si>
  <si>
    <t>10.1111/j.1460-9568.2006.04784.x</t>
  </si>
  <si>
    <t>https://www.scopus.com/inward/record.uri?eid=2-s2.0-33646702124&amp;doi=10.1111%2fj.1460-9568.2006.04784.x&amp;partnerID=40&amp;md5=ad4ec6c8834ee478108907bf8d8ee3a3</t>
  </si>
  <si>
    <t>Department of Psychology, Georgia State University, Atlanta, GA, United States; Center for Behavioral Neuroscience, Atlanta, GA, United States; Department of Biology, Georgia State University, Atlanta, GA, United States; Neuroscience Institute, Morehouse School of Medicine, Atlanta, GA, United States</t>
  </si>
  <si>
    <t>Gamble, K.L., Department of Psychology, Georgia State University, Atlanta, GA, United States, Center for Behavioral Neuroscience, Atlanta, GA, United States; Paul, K.N., Center for Behavioral Neuroscience, Atlanta, GA, United States, Department of Biology, Georgia State University, Atlanta, GA, United States; Karom, M.C., Center for Behavioral Neuroscience, Atlanta, GA, United States, Department of Biology, Georgia State University, Atlanta, GA, United States; Tosini, G., Center for Behavioral Neuroscience, Atlanta, GA, United States, Neuroscience Institute, Morehouse School of Medicine, Atlanta, GA, United States; Albers, H.E., Center for Behavioral Neuroscience, Atlanta, GA, United States, Department of Biology, Georgia State University, Atlanta, GA, United States</t>
  </si>
  <si>
    <t>The circadian clock in the suprachiasmatic nucleus (SCN) is synchronized by the 24 h, light : dark cycle, and is reset by photic and non-photic cues. The acute effects of light in the SCN include the increase of mRNA levels of the circadian clock gene Per1 and a dramatic reduction of pineal melatonin. Neuropeptide Y (NPY), which appears to mediate the phase-resetting effects of non-photic stimuli, prevents the ability of light, and stimuli that mimic light, to phase shift the circadian clock when injected into the SCN. The purpose of the present study was to determine if NPY inhibits the ability of light to suppress pineal melatonin. Surprisingly, NPY injected into the SCN of hamsters mimicked the effects of light by suppressing pineal melatonin levels. To confirm that NPY inhibited the effects of light on the induction of Per1 mRNA levels, Per1 mRNA levels in the SCN were measured in these same animals. NPY significantly reduced Per1 mRNA levels induced by the light pulse. The suppression of melatonin by NPY appears to be mediated by the same subtype of NPY receptors in the SCN that mediate the modulation of phase shifts. Injection of Y5 receptor agonists mimicked the effects of NPY on pineal melatonin, while injection of a Y2 agonist did not. Thus, these data are the first to demonstrate the paradoxical effects of NPY within the SCN. NPY mimics the effects of light on pineal melatonin and inhibits the effects of light on the induction of Per1 mRNA. © The Authors (2006).</t>
  </si>
  <si>
    <t>Circadian; Light; Melatonin; Per1; Syrian hamster</t>
  </si>
  <si>
    <t>melatonin; messenger RNA; neuropeptide Y; neuropeptide Y receptor; neuropeptide Y receptor agonist; neuropeptide Y5 receptor; animal experiment; animal tissue; article; association; circadian rhythm; controlled study; gene; gene induction; hormone synthesis; light; light dark cycle; male; nonhuman; per1 gene; photostimulation; pineal body; priority journal; suprachiasmatic nucleus; Syrian hamster; Animals; Circadian Rhythm; Cricetinae; Gene Expression Regulation; In Situ Hybridization; Light; Male; Melatonin; Mesocricetus; Neuropeptide Y; Nuclear Proteins; Pineal Gland; Radioimmunoassay; Suprachiasmatic Nucleus</t>
  </si>
  <si>
    <t>melatonin, 73-31-4; neuropeptide Y, 82785-45-3, 83589-17-7; Melatonin, 73-31-4; Neuropeptide Y; Nuclear Proteins</t>
  </si>
  <si>
    <t>Albers, H.E.; Department of Biology, Georgia State University, Atlanta, GA, United States; email: biohea@langate.gsu.edu</t>
  </si>
  <si>
    <t>2-s2.0-33646702124</t>
  </si>
  <si>
    <t>Mori Y., Okamura H.</t>
  </si>
  <si>
    <t>57203599654;7401831991;</t>
  </si>
  <si>
    <t>Effects of Timed Melatonin Infusion on Prolactin Secretion in Pineal Denervated Goat</t>
  </si>
  <si>
    <t>10.1111/j.1600-079X.1986.tb00728.x</t>
  </si>
  <si>
    <t>https://www.scopus.com/inward/record.uri?eid=2-s2.0-0022646151&amp;doi=10.1111%2fj.1600-079X.1986.tb00728.x&amp;partnerID=40&amp;md5=a848332d3085b426628b59df6f1160b9</t>
  </si>
  <si>
    <t>Laboratory of Veterinary Reproduction, Faculty of Agriculture, Tokyo University of Agriculture and Technology, Fuchu, Japan</t>
  </si>
  <si>
    <t>Mori, Y., Laboratory of Veterinary Reproduction, Faculty of Agriculture, Tokyo University of Agriculture and Technology, Fuchu, Japan; Okamura, H., Laboratory of Veterinary Reproduction, Faculty of Agriculture, Tokyo University of Agriculture and Technology, Fuchu, Japan</t>
  </si>
  <si>
    <t>The effects of timed melatonin infusion on prolactin secretion were examined in the pineal denervated goat. Ovariectomized Shiba goats (n = 5) were subjected to bilateral superior cervical ganglionectomy (SCGX); this procedure resulted in complete abolition of endogenous melatonin release during the dark phase. SCGX goats failed to coordinate their prolactin secretion with the prevailing photoperiod. Melatonin was infused (20 μg/h, s. c.) daily into these goats either for 8 h (the long‐day‐type infusion) or for 16 h (the short‐day‐type infusion) to mimic the nocturnal profile of plasma melatonin under long days or short days, respectively. The long‐day‐type melatonin infusion for 9 days, in comparison with control saline infusion, accelerated prolactin secretion, inducing a nocturnal rise in plasma prolactin; this was comparable to that seen in the pineal intact goats under long photoperiods. On the other hand, the short‐day‐type melatonin infusion suppressed prolactin secretion throughout the day as the short‐day treatment did in intact goats. The prevailing photoperiod appeared to have no distinct effect on these prolactin responses to exogenous melatonin, which were indistinguishable under 16L8D and 8L16D conditions. The results indicate that the information about external light‐dark cycles is converted by the pineal gland into the endocrine signal as a daily pattern of melatonin secretion, which eventually regulates prolactin secretion from the pituitary gland of the goat. Copyright © 1986, Wiley Blackwell. All rights reserved</t>
  </si>
  <si>
    <t>ganglionectomy; goat; melatonin; photoperiod; pineal gland; prolactin</t>
  </si>
  <si>
    <t>melatonin; prolactin; animal experiment; dose time effect relation; drug efficacy; endocrine system; ganglionectomy; goat; hypophysis; intravenous drug administration; nonhuman; photoperiodicity; Animal; Circadian Rhythm; Denervation; Ganglia, Sympathetic; Goats; Melatonin; Pineal Gland; Prolactin; Time Factors</t>
  </si>
  <si>
    <t>melatonin, 73-31-4; prolactin, 12585-34-1, 50647-00-2, 9002-62-4; Melatonin, 73-31-4; Prolactin, 9002-62-4</t>
  </si>
  <si>
    <t>Mori, Y.; Laboratory of Veterinary Reproduction, Faculty of Agriculture, Tokyo University of Agriculture and Technology, Fuchu, Tokyo, 183, Japan</t>
  </si>
  <si>
    <t>2-s2.0-0022646151</t>
  </si>
  <si>
    <t>Rahman Md.S., Kim B.-H., Takemura A., Park C.-B., Lee Y.-D.</t>
  </si>
  <si>
    <t>7404134440;55989523700;35426111600;56140999100;16245373300;</t>
  </si>
  <si>
    <t>Influence of light-dark and lunar cycles on the ocular melatonin rhythms in the seagrass rabbitfish, a lunar-synchronized spawner</t>
  </si>
  <si>
    <t>10.1111/j.1600-079X.2004.00147.x</t>
  </si>
  <si>
    <t>https://www.scopus.com/inward/record.uri?eid=2-s2.0-4344703998&amp;doi=10.1111%2fj.1600-079X.2004.00147.x&amp;partnerID=40&amp;md5=47445c67c9db5e0d68212ce74f78b492</t>
  </si>
  <si>
    <t>Marine Science Institute, University of Texas at Austin, Port Aransas, TX, United States; Marine Research Institute, Cheju National University, Hamduk-ri, Cheju-do, South Korea; Tropical Biosphere Research Center, Sesoko Station, University of the Ryukyus, Motobu, Okinawa, Japan; Marine Science Institute, University of Texas at Austin, 750 Channel View Drive, Port Aransas, TX 78373, United States</t>
  </si>
  <si>
    <t>Rahman, Md.S., Marine Science Institute, University of Texas at Austin, Port Aransas, TX, United States, Tropical Biosphere Research Center, Sesoko Station, University of the Ryukyus, Motobu, Okinawa, Japan, Marine Science Institute, University of Texas at Austin, 750 Channel View Drive, Port Aransas, TX 78373, United States; Kim, B.-H., Marine Research Institute, Cheju National University, Hamduk-ri, Cheju-do, South Korea; Takemura, A., Tropical Biosphere Research Center, Sesoko Station, University of the Ryukyus, Motobu, Okinawa, Japan; Park, C.-B., Marine Research Institute, Cheju National University, Hamduk-ri, Cheju-do, South Korea; Lee, Y.-D., Marine Research Institute, Cheju National University, Hamduk-ri, Cheju-do, South Korea</t>
  </si>
  <si>
    <t>The aim of this study was to investigate the effects of light-dark (LD) cycles and lunar phases on ocular melatonin rhythms in the seagrass rabbitfish, Siganus canaliculatus, a lunar-synchronized spawner. Under a natural 24-hr LD (12.00:12.00) cycle, ocular melatonin levels were low during daylight hours. The levels significantly elevated to peak during the mid-dark phase at 24.00 hr and then declined sharply in the early morning around 06.00 hr. These rhythms disappeared under either constant light (LL) or constant dark (DD) conditions. Melatonin levels remained low in LL compared with those in DD condition. These results suggest that ocular melatonin rhythms in the seagrass rabbitfish are suppressed in the presence of light. When fish were exposed to natural moon phases, ocular melatonin concentrations were higher around the new moon than both the first quarter and full moon phases. Exposure to experimental new moon conditions caused a significant increase in melatonin levels while those of the fish exposed to experimental full moon conditions were decreased. These results suggest that the seagrass rabbitfish perceives moonlight through the eye and that moonlight directly causes melatonin suppression.</t>
  </si>
  <si>
    <t>Eye; Lunar cycle; Melatonin; Moonlight; Rabbitfish</t>
  </si>
  <si>
    <t>melatonin; animal experiment; animal tissue; article; controlled study; day length; environmental factor; eye; fish; light dark cycle; moon; night; nonhuman; seagrass rabbitfish; seasonal variation; spawning; tissue level; Animals; Circadian Rhythm; Eye; Fluorescence Polarization Immunoassay; Melatonin; Moon; Ocular Physiology; Perciformes</t>
  </si>
  <si>
    <t>Rahman, Md.S.; Marine Science Institute, University of Texas at Austin, 750 Channel View Drive, Port Aransas, TX 78373, United States; email: rahman@utmsi.utexas.edu</t>
  </si>
  <si>
    <t>2-s2.0-4344703998</t>
  </si>
  <si>
    <t>Carpentieri A.R., Pujolràs M.A., Chiesa J.J., Noguera A.D., Cambras T.</t>
  </si>
  <si>
    <t>6602420699;12798292300;8931385900;36790437000;6603952720;</t>
  </si>
  <si>
    <t>Effect of melatonin and diazepam on the dissociated circadian rhythm in rats</t>
  </si>
  <si>
    <t>10.1111/j.1600-079X.2006.00320.x</t>
  </si>
  <si>
    <t>https://www.scopus.com/inward/record.uri?eid=2-s2.0-33645451301&amp;doi=10.1111%2fj.1600-079X.2006.00320.x&amp;partnerID=40&amp;md5=d2080b0a4f7154af615c9b1a2654adaa</t>
  </si>
  <si>
    <t>Departament de Fisiologia, Facultat de Farmácia, Universitat de Barcelona, Barcelona, Spain; Departament de Fisiologia, Facultat de Farmácia, Edifici B, Av. Joan XXIII, s/n, 3a planta, 08028 Barcelona, Spain</t>
  </si>
  <si>
    <t>Carpentieri, A.R., Departament de Fisiologia, Facultat de Farmácia, Universitat de Barcelona, Barcelona, Spain, Departament de Fisiologia, Facultat de Farmácia, Edifici B, Av. Joan XXIII, s/n, 3a planta, 08028 Barcelona, Spain; Pujolràs, M.A., Departament de Fisiologia, Facultat de Farmácia, Universitat de Barcelona, Barcelona, Spain; Chiesa, J.J., Departament de Fisiologia, Facultat de Farmácia, Universitat de Barcelona, Barcelona, Spain; Noguera, A.D., Departament de Fisiologia, Facultat de Farmácia, Universitat de Barcelona, Barcelona, Spain; Cambras, T., Departament de Fisiologia, Facultat de Farmácia, Universitat de Barcelona, Barcelona, Spain, Departament de Fisiologia, Facultat de Farmácia, Edifici B, Av. Joan XXIII, s/n, 3a planta, 08028 Barcelona, Spain</t>
  </si>
  <si>
    <t>The main structures involved in the circadian system in mammals are the suprachiasmatic nuclei (SCN) of the hypothalamus. The SCN contain multiple autonomous single-cell circadian oscillators that are coupled among themselves, generating a single rhythm. However, under determined circumstances, the oscillators may uncouple and generate several rhythmic patterns. Rats exposed to an artificially established 22-h light-dark cycle (T22) express two stable circadian rhythms in their motor activity that reflect the separate activities of two groups of oscillators in the morphologically well-defined ventrolateral and dorsomedial SCN subdivisions. In the experiments described in this paper, we studied the effect of melatonin and diazepam (DZP) administration in drinking water on the dissociated components of rat motor activity exposed to T22, to deduce the possible mechanism of these drugs on the circadian system. In order to suppress the endogenous circadian rhythm of melatonin, in some of the rats the pineal gland or the superior cervical ganglia were removed. The results show that melatonin or DZP treatment increased the manifestation of the light-dependent component to the detriment q1of the manifestation of the non-light-dependent component and that melatonin, but not DZP, shortens the period of the non-light-dependent component. These findings suggest that both DZP and melatonin favor entrainment to external light, and that melatonin could also act on the SCN, producing changes in the q2period of the circadian cycle. © 2006 Blackwell Munksgaard.</t>
  </si>
  <si>
    <t>Circadian rhythms; Diazepam; Dissociation; Entrainment; GABA receptor; Melatonin; Suprachiasmatic nuclei</t>
  </si>
  <si>
    <t>diazepam; melatonin; animal cell; animal experiment; animal model; animal tissue; article; circadian rhythm; controlled study; dissociation; hormone action; hypothalamus; hypothalamus nucleus; light dark cycle; male; mammal; motor activity; nonhuman; oscillation; rat; structure analysis; suprachiasmatic nucleus; thalamus ventral nucleus; tranquilizing activity; Animals; Circadian Rhythm; Diazepam; Male; Melatonin; Pineal Gland; Rats; Rats, Wistar; Superior Cervical Ganglion</t>
  </si>
  <si>
    <t>diazepam, 439-14-5; melatonin, 73-31-4; Diazepam, 439-14-5; Melatonin, 73-31-4</t>
  </si>
  <si>
    <t>Almirall, Spain; Sigma Aldrich, Spain</t>
  </si>
  <si>
    <t>Carpentieri, A.R.; Departament de Fisiologia, Facultat de Farmácia, Edifici B, Av. Joan XXIII, s/n, 3a planta, 08028 Barcelona, Spain; email: carpentieri@ub.edu</t>
  </si>
  <si>
    <t>2-s2.0-33645451301</t>
  </si>
  <si>
    <t>Poon A., Ayre E.A., Song Y., Pang S.F.</t>
  </si>
  <si>
    <t>7103068868;6602272700;55936491000;7402528719;</t>
  </si>
  <si>
    <t>Melatonin implant decreases the density of 2[125i]lodomelatonin binding sites in the chicken spleen</t>
  </si>
  <si>
    <t>10.1159/000109555</t>
  </si>
  <si>
    <t>https://www.scopus.com/inward/record.uri?eid=2-s2.0-84940623920&amp;doi=10.1159%2f000109555&amp;partnerID=40&amp;md5=0e4430afeebcf8ec311604f9bf60e25f</t>
  </si>
  <si>
    <t>Department of Physiology, University of Hong Kong, Hong Kong; Clarke Institute of Psychiatry, Toronto, ON, Canada</t>
  </si>
  <si>
    <t>Poon, A., Department of Physiology, University of Hong Kong, Hong Kong; Ayre, E.A., Department of Physiology, University of Hong Kong, Hong Kong; Song, Y., Department of Physiology, University of Hong Kong, Hong Kong; Pang, S.F., Department of Physiology, University of Hong Kong, Hong Kong, Clarke Institute of Psychiatry, Toronto, ON, Canada</t>
  </si>
  <si>
    <t>Changes in 2[125I]iodomelatonin binding to the chicken spleen following disruption of the normal melatonin rhythm by a slow-release melatonin implant were investigated. Melatonin capsules were implanted in 6-week-old male and female chickens reared under 12 h light/12 h darkness. The mid-light and mid-dark serum melatonin was measured throughout the period of implantation. Spleen weight and characteristics of splenic 2[125I]iodomelatonin binding sites were studied during the mid-light at 4 or 8 weeks after implantation. Melatonin implantation disrupted the normal diurnal rhythm of serum melatonin and elevated the mid-light level to the control middark value until 5 weeks after implantation. The melatonin implant caused a significant decrease in the density of 2[125I]iodomelatonin binding sites at 4 weeks after implantation while there were no significant changes in the binding affinity. The reduction in 2[125I]iodomelatonin binding may be a result of down-regulation of the melatonin receptors by elevated serum melatonin. Alternatively, it may be due to an indirect suppression of 2[125I]iodomelatonin binding sites by the elevated sex hormones since melatonin implants increased the levels of testosterone in the male and estradiol in the female. Implantation of melatonin capsules significantly increased the body and spleen weights in the male chicken. These weight changes may be partly explained by the anabolic and erythropoietic action of the increased circulating testosterone. © 1994 S. Karger AG, Basel.</t>
  </si>
  <si>
    <t>Birds; Immune system; Melatonin receptors; Pineal gland; Sex steroid</t>
  </si>
  <si>
    <t>2 iodomelatonin; estradiol; iodine 125; melatonin; melatonin receptor; testosterone; animal experiment; animal tissue; article; binding affinity; binding site; chicken; circadian rhythm; controlled study; estradiol blood level; female; hormone binding; hormone blood level; male; nonhuman; receptor density; sex difference; spleen weight; testosterone blood level; weight gain; Animal; Body Weight; Chickens; Circadian Rhythm; Down-Regulation; Drug Implants; Female; Male; Melatonin; Organ Weight; Pineal Gland; Receptors, Cell Surface; Sex Characteristics; Sex Hormones; Species Specificity; Spleen; Support, Non-U.S. Gov't</t>
  </si>
  <si>
    <t>2 iodomelatonin, 93515-00-5; estradiol, 50-28-2; iodine 125, 14158-31-7, 22822-81-7; melatonin, 73-31-4; testosterone, 58-22-0; 2-iodomelatonin, 93515-00-5; Drug Implants; melatonin receptors; Melatonin, 73-31-4; Receptors, Cell Surface; Sex Hormones</t>
  </si>
  <si>
    <t>Poon, A.; Department of Physiology, University of Hong Kong, 5, Sassoon Road, Hong Kong</t>
  </si>
  <si>
    <t>2-s2.0-84940623920</t>
  </si>
  <si>
    <t>Chow P.H., Pang S.F.</t>
  </si>
  <si>
    <t>7202656919;7402528719;</t>
  </si>
  <si>
    <t>Ultrastructure of secretory cells of male accessory sex glands of golden hamster (Mesocricetus auratus) and effect of melatonin</t>
  </si>
  <si>
    <t>Cells Tissues Organs</t>
  </si>
  <si>
    <t>10.1159/000146711</t>
  </si>
  <si>
    <t>https://www.scopus.com/inward/record.uri?eid=2-s2.0-0024595079&amp;doi=10.1159%2f000146711&amp;partnerID=40&amp;md5=007c02b93885e6f1b01fb34cdf69df17</t>
  </si>
  <si>
    <t>Department of Anatomy, University of Hong Kong, Hong Kong; Department of Physiology, University of Hong Kong, Hong Kong</t>
  </si>
  <si>
    <t>Chow, P.H., Department of Anatomy, University of Hong Kong, Hong Kong; Pang, S.F., Department of Physiology, University of Hong Kong, Hong Kong</t>
  </si>
  <si>
    <t>A systematic study of the fine structure of normal (control) and melatonin-treated accessory sex glands (ASG) of the adult male golden hamster has been carried out. Based on the appearance and the predominance of the different organelles, three categories can he identified. They are: (1) the seminal vesicle and ventral prostate, both with prominent Golgi complexes, conspicuous secretory granules and parallel arrays of granular endoplasmic reticulum with narrow cisternae: (2) the coagulating gland and dorsal prostate with cytoplasm dominated by very distended cisternae of granular endoplasmic reticulum and apical blebbing, (3) the ampullary gland featuring abundance of mitochondria and lipid droplets which discharge their contents by the apocrine mode of secretion. Eight weeks of melatonin injection (50 μg/animal), administered at the last phase of the light period, induces structural modification reflecting loss of functional activities or even cell deaths of the ASG secretory cells, thus confirming the suppressive effects of melatonin on reproductive structures of rodents. © 1989 Karger AG, Basel.</t>
  </si>
  <si>
    <t>Ampullary gland; Coagulating gland; Dorsal prostate; Male accessory sex glands; Melatonin; Seminal vesicle; Ultrastruciure; Ventral prostate</t>
  </si>
  <si>
    <t>melatonin; accessory sex gland; animal cell; animal experiment; hamster; histology; male; male genital system; nonhuman; prostate; ultrastructure; Animal; Genitalia, Male; Hamsters; Male; Melatonin; Mesocricetus; Microscopy, Electron; Prostate; Seminal Vesicles; Support, Non-U.S. Gov't</t>
  </si>
  <si>
    <t>Chow, P.H.; Department of Anatomy, University of Hong Kong, 5 Sassoon Road, Hong Kong</t>
  </si>
  <si>
    <t>2-s2.0-0024595079</t>
  </si>
  <si>
    <t>Preliminary evidence for a change in spectral sensitivity of the circadian system at night</t>
  </si>
  <si>
    <t>Journal of Circadian Rhythms</t>
  </si>
  <si>
    <t>10.1186/1740-3391-3-14</t>
  </si>
  <si>
    <t>https://www.scopus.com/inward/record.uri?eid=2-s2.0-29244434095&amp;doi=10.1186%2f1740-3391-3-14&amp;partnerID=40&amp;md5=e94810ab855fc5a62b2b20867b505b9c</t>
  </si>
  <si>
    <t>Background: It is well established that the absolute sensitivity of the suprachiasmatic nucleus to photic stimulation received through the retino-hypothalamic tract changes throughout the 24-hour day. It is also believed that a combination of classical photoreceptors (rods and cones) and melanopsin-containing retinal ganglion cells participate in circadian phototransduction, with a spectral sensitivity peaking between 440 and 500 nm. It is still unknown, however, whether the spectral sensitivity of the circadian system also changes throughout the solar day. Reported here is a new study that was designed to determine whether the spectral sensitivity of the circadian retinal phototransduction mechanism, measured through melatonin suppression and iris constriction, varies at night. Methods: Human adult males were exposed to a high-pressure mercury lamp [450 lux (170 μW/cm2) at the cornea] and an array of blue light emitting diodes [18 lux (29 μW/cm2) at the cornea] during two nighttime experimental sessions. Both melatonin suppression and iris constriction were measured during and after a one-hour light exposure just after midnight and just before dawn. Results: An increase in the percentage of melatonin suppression and an increase in pupil constriction for the mercury source relative to the blue light source at night were found, suggesting a temporal change in the contribution of photoreceptor mechanisms leading to melatonin suppression and, possibly, iris constriction by light in humans. Conclusions: The preliminary data presented here suggest a change in the spectral sensitivity of circadian phototransduction mechanisms at two different times of the night. These findings are hypothesized to be the result of a change in the sensitivity of the melanopsin-expressing retinal ganglion cells to light during the night. © 2005 Figueiro et al., licensee BioMed Central Ltd.</t>
  </si>
  <si>
    <t>melanopsin; melatonin; adult; analysis of variance; article; blood sampling; circadian rhythm; human; human experiment; iris; light emitting diode; light exposure; male; night; normal human; photoreceptor; photostimulation; phototransduction; protein expression; pupil reflex; retina cone; retina ganglion cell; retina rod; spectral sensitivity; suprachiasmatic nucleus</t>
  </si>
  <si>
    <t>J. Circadian Rhythms</t>
  </si>
  <si>
    <t>2-s2.0-29244434095</t>
  </si>
  <si>
    <t>Ishibashi K., Arikura S., Kozaki T., Higuchi S., Yasukouchi A.</t>
  </si>
  <si>
    <t>8931922700;36558815300;8731955400;7202930876;6701901911;</t>
  </si>
  <si>
    <t>Thermoregulatory effect in humans of suppressed endogenous melatonin by pre-sleep bright-light exposure in a cold environment</t>
  </si>
  <si>
    <t>10.3109/07420521003794069</t>
  </si>
  <si>
    <t>https://www.scopus.com/inward/record.uri?eid=2-s2.0-77953850032&amp;doi=10.3109%2f07420521003794069&amp;partnerID=40&amp;md5=7b925bb9ea864b7a90f1aaa145dc2880</t>
  </si>
  <si>
    <t>Faculty of Design, Kyushu University, Fukuoka, Japan; Graduate School of Design, Kyushu University, Fukuoka, Japan; National Institute of Occupational Safety and Health, Kanagawa, Japan</t>
  </si>
  <si>
    <t>Ishibashi, K., Faculty of Design, Kyushu University, Fukuoka, Japan; Arikura, S., Graduate School of Design, Kyushu University, Fukuoka, Japan; Kozaki, T., National Institute of Occupational Safety and Health, Kanagawa, Japan; Higuchi, S., Faculty of Design, Kyushu University, Fukuoka, Japan; Yasukouchi, A., Faculty of Design, Kyushu University, Fukuoka, Japan</t>
  </si>
  <si>
    <t>This study investigated the physiological function of suppressed melatonin through thermoregulation in a cold environment. Interactions between thermoregulation directly affected by exposure to a cold environment and indirectly affected by endogenous melatonin suppression by bright-light exposure were examined. Ten male subjects were exposed to two different illumination intensities (30 and 5000 lux) for 4.5h, and two different ambient temperatures (15 and 27°C) for 2h before sleep under dark and thermoneutral conditions. Salivary melatonin level was suppressed by bright light (p&amp;lt;0.001), although the ambient temperature condition had no significant effect on melatonin. During sleep, significant effects of pre-sleep exposure to a cold ambient temperature (p&amp;lt;0.001) and bright light (p&amp;lt;0.01) on rectal temperature (Tre) were observed. Pre-sleep, bright-light exposure led to an attenuated fall in Tre during sleep. Moreover, Tre dropped more precipitously after cold exposure than thermoneutral conditions (cold: -0.54±0.07°Ch; thermoneutral: -0.16±0.03°Ch; p&amp;lt;0.001). Pre-sleep, bright-light exposure delayed the nadir time of Tre under thermoneutral conditions (p&amp;lt;0.05), while cold exposure masked the circadian rhythm with a precipitous decrease in T re. A significant correlation between the Tre nadir and melatonin level (r-0.774, p&amp;lt;0.05) indicated that inter-individual differences with higher melatonin levels lead to a reduction in Tre after cold exposure. These results suggest that suppressed endogenous melatonin inhibits the downregulation of the body temperature set-point during sleep. © 2010 Informa UK Ltd.</t>
  </si>
  <si>
    <t>Distal and proximal skin temperature; Heart rate variability; Rectal temperature; Salivary melatonin; Thermal radiation</t>
  </si>
  <si>
    <t>melatonin; melatonin; adult; article; body temperature; circadian rhythm; cold; human; illumination; light; male; metabolism; physiology; sleep; thermoregulation; circadian rhythm; metabolism; sleep; thermoregulation; young adult; Adult; Body Temperature; Body Temperature Regulation; Circadian Rhythm; Cold Temperature; Humans; Light; Lighting; Male; Melatonin; Sleep; Young Adult; Adult; Body Temperature; Body Temperature Regulation; Circadian Rhythm; Cold Temperature; Humans; Light; Lighting; Male; Melatonin; Sleep; Young Adult</t>
  </si>
  <si>
    <t>melatonin, 73-31-4; Melatonin, 73-31-4; Melatonin</t>
  </si>
  <si>
    <t>National Institute for Environmental Studies
Ministry of Education, Culture, Sports, Science and Technology
Japan Society for the Promotion of Science
Ministry of Education, Culture, Sports, Science and Technology</t>
  </si>
  <si>
    <t>Submitted October 8, 2009, Returned for revision November 5, 2009, Accepted February 8, 2010 Sources of support: This research was supported in part by a Grant-in-Aid for Scientific Research (No. 16107006, No. 20247034) from the Japan Society for the Promotion of Science (JSPS); a Grant-in-Aid for the 21st Century COE Program from the Ministry of Education, Culture, Sports, Science, and Technology (MEXT); and a Grand-in-Aid from the National Institute for Environmental Studies (NIES) of Japan.</t>
  </si>
  <si>
    <t>Ishibashi, K.; Graduate School of Engineering, Chiba University, 1-33 Yayoi, Inage, Chiba, 263-8522, Japan; email: ishibasi@faculty.chiba-u.jp</t>
  </si>
  <si>
    <t>2-s2.0-77953850032</t>
  </si>
  <si>
    <t>Giménez M.C., Beersma D.G.M., Bollen P., Van Der Linden M.L., Gordijn M.C.M.</t>
  </si>
  <si>
    <t>35768994100;7006783605;56195525500;7102355768;6603047956;</t>
  </si>
  <si>
    <t>Effects of a chronic reduction of short-wavelength light input on melatonin and sleep patterns in humans: Evidence for adaptation</t>
  </si>
  <si>
    <t>10.3109/07420528.2014.893242</t>
  </si>
  <si>
    <t>https://www.scopus.com/inward/record.uri?eid=2-s2.0-84901938951&amp;doi=10.3109%2f07420528.2014.893242&amp;partnerID=40&amp;md5=d6f28f62ca0e7a3c3dd97b610905a4c6</t>
  </si>
  <si>
    <t>Research Unit of Chronobiology, Center for Life Sciences, University of Groningen, Netherlands; Chrono Work B.V., Groningen, Netherlands; Oculenti, University Medical Center Groningen, Groningen, Netherlands</t>
  </si>
  <si>
    <t>Giménez, M.C., Research Unit of Chronobiology, Center for Life Sciences, University of Groningen, Netherlands, Chrono Work B.V., Groningen, Netherlands; Beersma, D.G.M., Research Unit of Chronobiology, Center for Life Sciences, University of Groningen, Netherlands; Bollen, P., Chrono Work B.V., Groningen, Netherlands; Van Der Linden, M.L., Oculenti, University Medical Center Groningen, Groningen, Netherlands; Gordijn, M.C.M., Research Unit of Chronobiology, Center for Life Sciences, University of Groningen, Netherlands, Chrono Work B.V., Groningen, Netherlands</t>
  </si>
  <si>
    <t>Light is an important environmental stimulus for the entrainment of the circadian clock and for increasing alertness. The intrinsically photosensitive ganglion cells in the retina play an important role in transferring this light information to the circadian system and they are elicited in particular by short-wavelength light. Exposure to short wavelengths is reduced, for instance, in elderly people due to yellowing of the ocular lenses. This reduction may be involved in the disrupted circadian rhythms observed in aged subjects. Here, we tested the effects of reduced blue light exposure in young healthy subjects (n = 15) by using soft orange contact lenses (SOCL). We showed (as expected) that a reduction in the melatonin suppressing effect of light is observed when subjects wear the SOCL. However, after chronic exposure to reduced (short wavelength) light for two consecutive weeks we observed an increase in sensitivity of the melatonin suppression response. The response normalized as if it took place under a polychromatic light pulse. No differences were found in the dim light melatonin onset or in the amplitude of the melatonin rhythms after chronic reduced blue light exposure. The effects on sleep parameters were limited. Our results demonstrate that the non-visual light system of healthy young subjects is capable of adapting to changes in the spectral composition of environmental light exposure. The present results emphasize the importance of considering not only the short-term effects of changes in environmental light characteristics. © 2014 Informa Healthcare USA, Inc. All rights reserved.</t>
  </si>
  <si>
    <t>Adaptation; Human; Melatonin rhythms; Short-wavelength light; Sleep rhythms</t>
  </si>
  <si>
    <t>biological marker; melatonin; adaptation; adult; circadian rhythm; controlled study; female; human; hydrophilic contact lens; light; male; metabolism; Netherlands; photoperiodicity; phototransduction; physiology; radiation response; randomized controlled trial; retina ganglion cell; saliva; sleep; time; young adult; Adaptation, Physiological; Adult; Biological Markers; Circadian Rhythm; Contact Lenses, Hydrophilic; Female; Humans; Light; Light Signal Transduction; Male; Melatonin; Netherlands; Photoperiod; Retinal Ganglion Cells; Saliva; Sleep; Time Factors; Young Adult</t>
  </si>
  <si>
    <t>melatonin, 73-31-4; Biological Markers; Melatonin</t>
  </si>
  <si>
    <t>018741, Limited</t>
  </si>
  <si>
    <t>Financial support was obtained from the 6th European Framework project EUCLOCK (018741) and © Lumie (Outside In, Cambridge, Limited). The authors report no conflicts of interest. The authors alone are responsible for the content and writing of the paper.</t>
  </si>
  <si>
    <t>Giménez, M.C.; Research Unit of Chronobiology, Center for Life Sciences, University of GroningenNetherlands; email: marina.gimenez@gmail.com</t>
  </si>
  <si>
    <t>2-s2.0-84901938951</t>
  </si>
  <si>
    <t>Poon A.M.S., Pang S.F.</t>
  </si>
  <si>
    <t>7103068868;7402528719;</t>
  </si>
  <si>
    <t>Modulation of 2[125I]iodomelatonin binding sites in the guinea pig spleen by melatonin injection is dependent on the dose and period but not the time</t>
  </si>
  <si>
    <t>10.1016/0024-3205(94)00599-0</t>
  </si>
  <si>
    <t>https://www.scopus.com/inward/record.uri?eid=2-s2.0-0028178863&amp;doi=10.1016%2f0024-3205%2894%2900599-0&amp;partnerID=40&amp;md5=640b3805482b636c36ad9e7bfa8dee20</t>
  </si>
  <si>
    <t>Department of Physiology, University of Hong Kong, 5 Sassoon Road, Hong Kong, Hong Kong; Clarke Institute of Psychiatry, 250 College Street, Toronto, Ont. M5T 1R8, Canada</t>
  </si>
  <si>
    <t>Poon, A.M.S., Department of Physiology, University of Hong Kong, 5 Sassoon Road, Hong Kong, Hong Kong; Pang, S.F., Department of Physiology, University of Hong Kong, 5 Sassoon Road, Hong Kong, Hong Kong, Clarke Institute of Psychiatry, 250 College Street, Toronto, Ont. M5T 1R8, Canada</t>
  </si>
  <si>
    <t>Effects of dose, time and period of melatonin injection on 2[125I]iodomelatonin binding sites in the guinea pig spleen were studied. Guinea pigs (Dunkin-hartley), kept under 12h light/12h darkness, were given daily intraperitoneal injections of either vehicle or 0.01, 0.1 or 1 mg melatonin/kg body weight in either early (1 hour after of light period) or late light period (1 hour before offset of light period) for 2 or 7 days. To study the effect of opioid antagonist on the binding, intraperitoneal injections of 2 or 20 mg naltrexone/kg body weight alone or together with 0.1 mg melatonin/kg body weight was given daily in late light period for 2 days. 2[125I]Iodomelatonin binding assays were performed on spleen membrane preparations and radioimminoassays of melatonin levels were carried out in serum and pineal glands collected during mid-light. High dose (1 mg/kg body weight) of melatonin injection elevated the mid-light serum melatonin levels without affecting pineal melatonin levels. Early light injection group had a higher mid-light serum melatonin level. Melatonin injection for 2 days at either time points caused a dose-dependent decrease in Bmax and increase in Kd of 2[125I]iodomelatonin binding sites in the spleen. The response was independent of the time of injection. A greater suppression of binding was achieved by injecting melatonin for 7 days. Naltrexone did not affect the binding by itself and was not able to reverse the melatonin-induced suppression of binding in the spleen. The modulation of the splenic 2[125I]iodomelatonin binding sites by exogenous melatonin suggests that melatonin may act directly on the immune system to affect its function. © 1994.</t>
  </si>
  <si>
    <t>diurnal rhythm; immune system; melatonin receptor; opioid peptides; photoperiod; pineal gland</t>
  </si>
  <si>
    <t>2 iodomelatonin; iodine 125; melatonin; melatonin receptor; naloxone; 2 iodomelatonin; 2-iodomelatonin; cell surface receptor; drug derivative; melatonin; melatonin receptors; radioactive iodine; animal experiment; animal tissue; article; binding site; blood level; controlled study; dose time effect relation; female; guinea pig; immune system; intraperitoneal drug administration; male; nonhuman; pineal body; receptor binding; spleen; animal; dose response; drug administration; drug effect; kinetics; metabolism; spleen; time; Animal; Dose-Response Relationship, Drug; Drug Administration Schedule; Female; Guinea Pigs; Injections, Intraperitoneal; Iodine Radioisotopes; Kinetics; Male; Melatonin; Pineal Gland; Receptors, Cell Surface; Spleen; Support, Non-U.S. Gov't; Time Factors</t>
  </si>
  <si>
    <t>2 iodomelatonin, 93515-00-5; iodine 125, 14158-31-7, 22822-81-7; melatonin, 73-31-4; naloxone, 357-08-4, 465-65-6; 2-iodomelatonin, 93515-00-5; Iodine Radioisotopes; melatonin receptors; Melatonin, 73-31-4; Receptors, Cell Surface</t>
  </si>
  <si>
    <t>The authors wish to thank Mr. E. Koo, T.K. Yung, and Miss K. Tsang for their excellent technical help, Dr. H.P. Sheng for her comments and CIDtech for the donation of melatonin antiserum. This project is supported by CRCG, Lee Wing Tat Medical Research Fund to A.M.S. Poon and the Neuroendocrinology Research Fund, RGC grant and Clarke Foundation Fund to S.F. Pang.</t>
  </si>
  <si>
    <t>Poon, A.M.S.; Department of Physiology, University of Hong Kong, 5 Sassoon Road, Hong Kong, Hong Kong</t>
  </si>
  <si>
    <t>2-s2.0-0028178863</t>
  </si>
  <si>
    <t>Nikaido Y., Ueda S., Takemura A.</t>
  </si>
  <si>
    <t>12767139900;36944084900;35426111600;</t>
  </si>
  <si>
    <t>Photic and circadian regulation of melatonin production in the Mozambique tilapia Oreochromis mossambicus</t>
  </si>
  <si>
    <t>Comparative Biochemistry and Physiology - A Molecular and Integrative Physiology</t>
  </si>
  <si>
    <t>10.1016/j.cbpa.2008.09.001</t>
  </si>
  <si>
    <t>https://www.scopus.com/inward/record.uri?eid=2-s2.0-56649103696&amp;doi=10.1016%2fj.cbpa.2008.09.001&amp;partnerID=40&amp;md5=fe8b08865a2f1332d2b936fbb11150ee</t>
  </si>
  <si>
    <t>Sesoko Station, Tropical Biosphere Research Center, University of the Ryukyus, 3422 Sesoko, Motobu, Okinawa, 905-0227, Japan</t>
  </si>
  <si>
    <t>Nikaido, Y., Sesoko Station, Tropical Biosphere Research Center, University of the Ryukyus, 3422 Sesoko, Motobu, Okinawa, 905-0227, Japan; Ueda, S., Sesoko Station, Tropical Biosphere Research Center, University of the Ryukyus, 3422 Sesoko, Motobu, Okinawa, 905-0227, Japan; Takemura, A., Sesoko Station, Tropical Biosphere Research Center, University of the Ryukyus, 3422 Sesoko, Motobu, Okinawa, 905-0227, Japan</t>
  </si>
  <si>
    <t>Diverse circadian systems related to phylogeny and ecological adaptive strategies are proposed in teleosts. Recently, retinal photoreception was reported to be important for the circadian pacemaking activities of the Nile tilapia Oreochromis niloticus. We aimed to confirm the photic and circadian responsiveness of its close relative-the Mozambique tilapia O. mossambicus. Melatonin production in cannulated or ophthalmectomized fish and its secretion from cultured pineal glands were examined under several light regimes. Melatonin production in the cannulated tilapias was measured at 3-h intervals; it fluctuated daily, with a nocturnal increase and a diurnal decrease. Exposing the cannulated fish to several light intensities (1500-0.1 lx) and to natural light (0.1 and 0.3 lx) suppressed melatonin levels within 30 min. Static pineal gland culture under light-dark and reverse light-dark cycles revealed that melatonin synthesis increased during the dark periods. Rhythmic melatonin synthesis disappeared on pineal gland culture under constant dark and light conditions. After ophthalmectomy, plasma melatonin levels did not vary with light-dark cycles. These results suggest that (1) Mozambique tilapias possess strong photic responsiveness, (2) their pineal glands are sensitive to light but lack circadian pacemaker activity, and (3) they require lateral eyes for rhythmic melatonin secretion from the pineal gland. © 2008 Elsevier Inc. All rights reserved.</t>
  </si>
  <si>
    <t>Cannulation; Circadian; Light responsiveness; Melatonin; Moonlight; Ophthalmectomy; Pineal gland; Tilapia</t>
  </si>
  <si>
    <t>melatonin; animal cell; animal experiment; article; cannulation; circadian rhythm; darkness; evolutionary adaptation; eye surgery; hormone inhibition; hormone release; hormone synthesis; light dark cycle; light intensity; melanogenesis; molecular phylogeny; Mozambique; nonhuman; ophthalmectomy; Oreochromis mossambicus; photoreceptor; photostimulation; pineal body; teleost; Tilapia; Animals; Catheterization; Circadian Rhythm; Darkness; Melatonin; Mozambique; Ophthalmologic Surgical Procedures; Photoperiod; Pineal Gland; Tilapia; Oreochromis mossambicus; Oreochromis niloticus; Teleostei; Tilapia</t>
  </si>
  <si>
    <t>Ministry of Education, Culture, Sports, Science and Technology
Japan Society for the Promotion of Science: AT</t>
  </si>
  <si>
    <t>This study was supported in part by a Grant-in-Aid for Scientific Research from the Japan Society for the Promotion of Science to AT and in part by the 21st Century COE program of the University of the Ryukyus from the Ministry of Education, Culture, Sports, Science and Technology, Japan. The authors thank the staff of the Sesoko Station, Tropical Biosphere Research Center, University of the Ryukyus, Okinawa, Japan.</t>
  </si>
  <si>
    <t>Takemura, A.; Sesoko Station, Tropical Biosphere Research Center, University of the Ryukyus, 3422 Sesoko, Motobu, Okinawa, 905-0227, Japan; email: tilapia@lab.u-ryukyu.ac.jp</t>
  </si>
  <si>
    <t>CBPAB</t>
  </si>
  <si>
    <t>Comp. Biochem. Physiol. A Mol. Integr. Physiol.</t>
  </si>
  <si>
    <t>2-s2.0-56649103696</t>
  </si>
  <si>
    <t>Li J., Wang Z., Cao J., Dong Y., Chen Y.</t>
  </si>
  <si>
    <t>55900099400;13806690100;47460930900;24398385500;56091486700;</t>
  </si>
  <si>
    <t>Melatonin receptor subtypes Mel1a and Mel1c but not Mel1b are associated with monochromatic light-induced B-lymphocyte proliferation in broilers</t>
  </si>
  <si>
    <t>Domestic Animal Endocrinology</t>
  </si>
  <si>
    <t>10.1016/j.domaniend.2013.09.003</t>
  </si>
  <si>
    <t>https://www.scopus.com/inward/record.uri?eid=2-s2.0-84886238871&amp;doi=10.1016%2fj.domaniend.2013.09.003&amp;partnerID=40&amp;md5=2de75137aa2943cb92d706f3ae108786</t>
  </si>
  <si>
    <t>Laboratory of Anatomy of Domestic Animals, College of Animal Medicine, China Agricultural University, Haidian, Beijing 100193, China</t>
  </si>
  <si>
    <t>Li, J., Laboratory of Anatomy of Domestic Animals, College of Animal Medicine, China Agricultural University, Haidian, Beijing 100193, China; Wang, Z., Laboratory of Anatomy of Domestic Animals, College of Animal Medicine, China Agricultural University, Haidian, Beijing 100193, China; Cao, J., Laboratory of Anatomy of Domestic Animals, College of Animal Medicine, China Agricultural University, Haidian, Beijing 100193, China; Dong, Y., Laboratory of Anatomy of Domestic Animals, College of Animal Medicine, China Agricultural University, Haidian, Beijing 100193, China; Chen, Y., Laboratory of Anatomy of Domestic Animals, College of Animal Medicine, China Agricultural University, Haidian, Beijing 100193, China</t>
  </si>
  <si>
    <t>This study determined the effects of melatonin (MEL) and its receptors on monochromatic light-induced bursal B-lymphocyte proliferation in broiler chickens. Invivo, green light (GL) enhanced the proliferation of B lymphocytes in bursas by 16.49% to 30.83% and the expression of MEL receptor subtypes 1a (Mel1a), Mel1b, and Mel1c receptors in bursas by 6.91% to 366.98% than other light colors. However, pinealectomy reduced these parameters and eliminated the differences between GL and other light groups. Invitro, the MEL-induced bursal B-lymphocyte proliferation was most suppressed by prazosin (P = 0.001, selective Mel1c antagonist), followed by luzindole (P = 0.022, nonselective Mel1a/Mel1b antagonist), but not by 4-phenyl-2-propionamideotetralin (P = 0.144, selective Mel1b antagonist). Similarly, dibutyryl-cyclic adenosine monophosphate (cAMP; analog of cAMP; P = 0.017) but not 8-(4-chloro-phenylthio)-2'-O-methyladenosine-3',5'-cyclic monophosphate (P = 0.736; activator of exchange protein directly activated by cAMP) significantly inhibited bursal B-lymphocyte proliferation. These results suggest that MEL mediates GL-induced bursal B-lymphocyte proliferation through Mel1c and Mel1a receptors but not Mel1b receptors by activating the cAMP/protein kinase A pathway. © 2013 Elsevier Inc.</t>
  </si>
  <si>
    <t>B lymphocyte; Bursa of fabricius; Melatonin; Melatonin receptor; Monochromatic light</t>
  </si>
  <si>
    <t>bucladesine; cinchocaine; cyclic AMP; cyclic AMP dependent protein kinase; luzindole; melatonin; melatonin receptor; messenger RNA; prazosin; tryptamine derivative; animal; article; B lymphocyte; bursa Fabricii; cell proliferation; chemistry; chicken; cytology; genetics; immunology; light; monochromatic light; physiology; radiation exposure; B lymphocyte; Bursa of fabricius; Melatonin; Melatonin receptor; Monochromatic light; Animals; B-Lymphocytes; Bucladesine; Bursa of Fabricius; Cell Proliferation; Chickens; Cyclic AMP; Cyclic AMP-Dependent Protein Kinases; Dibucaine; Light; Melatonin; Prazosin; Receptors, Melatonin; RNA, Messenger; Tryptamines</t>
  </si>
  <si>
    <t>bucladesine, 16980-89-5, 362-74-3; cinchocaine, 61-12-1, 8061-94-7, 85-79-0; cyclic AMP, 60-92-4; cyclic AMP dependent protein kinase; luzindole, 117946-91-5; melatonin, 73-31-4; prazosin, 19216-56-9, 19237-84-4; tryptamine derivative, 1019-45-0</t>
  </si>
  <si>
    <t>20100008120004, 20100008110022
National Natural Science Foundation of China: 31172277, 30871835, 31272516</t>
  </si>
  <si>
    <t>This work was supported by the Chinese National Natural Science Foundation ( 30871835 , 31172277 , and 31272516 ) and the Chinese Specialized Research Fund for the Doctoral Program of Higher Education ( 20100008110022 and 20100008120004 ).</t>
  </si>
  <si>
    <t>Chen, Y.; Laboratory of Anatomy of Domestic Animals, College of Animal Medicine, China Agricultural University, Haidian, Beijing 100193, China; email: yxchen@cau.edu.cn</t>
  </si>
  <si>
    <t>DANEE</t>
  </si>
  <si>
    <t>Domest. Anim. Endocrinol.</t>
  </si>
  <si>
    <t>2-s2.0-84886238871</t>
  </si>
  <si>
    <t>Bruno V.A., Scacchi P.A., Perez-Lloret S., Esquifino A.I., Cardinali D.P., Cutrera R.A.</t>
  </si>
  <si>
    <t>57200750325;7003487430;6507006108;6506229624;7102000423;55166543900;</t>
  </si>
  <si>
    <t>Melatonin treatment counteracts the hyperthermic effect of lipopolysaccharide injection in the Syrian hamster</t>
  </si>
  <si>
    <t>10.1016/j.neulet.2005.07.041</t>
  </si>
  <si>
    <t>https://www.scopus.com/inward/record.uri?eid=2-s2.0-24644488378&amp;doi=10.1016%2fj.neulet.2005.07.041&amp;partnerID=40&amp;md5=f545d0169bd6bffe1e9d45fe6faef707</t>
  </si>
  <si>
    <t>Departamento de Fisiología, Facultad de Medicina, Universidad de Buenos Aires, 1121 Buenos Aires, Argentina; Departamento de Bioquiímica Y Biología Molecular III, Facultad de Medicina, Universidad Complutense, 28040 Madrid, Spain</t>
  </si>
  <si>
    <t>Bruno, V.A., Departamento de Fisiología, Facultad de Medicina, Universidad de Buenos Aires, 1121 Buenos Aires, Argentina; Scacchi, P.A., Departamento de Fisiología, Facultad de Medicina, Universidad de Buenos Aires, 1121 Buenos Aires, Argentina; Perez-Lloret, S., Departamento de Fisiología, Facultad de Medicina, Universidad de Buenos Aires, 1121 Buenos Aires, Argentina; Esquifino, A.I., Departamento de Bioquiímica Y Biología Molecular III, Facultad de Medicina, Universidad Complutense, 28040 Madrid, Spain; Cardinali, D.P., Departamento de Fisiología, Facultad de Medicina, Universidad de Buenos Aires, 1121 Buenos Aires, Argentina; Cutrera, R.A., Departamento de Fisiología, Facultad de Medicina, Universidad de Buenos Aires, 1121 Buenos Aires, Argentina</t>
  </si>
  <si>
    <t>The present study examined the acute response in body temperature to lipopolysaccharide (LPS) injection to Syrian hamsters at two time intervals during the light-dark cycle. Its modification by melatonin (MT) administration in the drinking water was also assessed. Hamsters were intraperitoneally (i.p.) implanted with a transmitter to measure core body temperature. MT was administered from day 8 post-surgery until the end of experiment. On day 16 after surgery, LPS or saline was injected i.p. at the beginning of the light phase (ZT 0) or of the scotophase (ZT 14). At ZT 0, LPS increased core body temperature, an effect that persisted for at least 5 h and that was blunted by MT administration. At ZT 14, the hyperthermic effect of LPS was absent. Rather, at ZT 14 the animals showed increases in core body temperature following saline or LPS during the first 2 h after injection only, which were significantly less intense in LPS-treated animals. MT administration blunted this difference. Five days after injection, hamsters that had received LPS at ZT 0 showed an increase in the mesor of core body temperature rhythm as compared to saline. This effect was suppressed by MT administration. The results demonstrate that MT prevents body temperature increase after LPS at ZT 0. © 2005 Elsevier Ireland Ltd. All rights reserved.</t>
  </si>
  <si>
    <t>Hyperthermia; Lipopolysaccharide; Melatonin; Septic shock; Syrian hamster</t>
  </si>
  <si>
    <t>lipopolysaccharide; melatonin; animal cell; animal experiment; animal model; animal tissue; article; body temperature; controlled study; core temperature; drug effect; hamster; hyperthermia; light dark cycle; male; nonhuman; priority journal; Administration, Oral; Animals; Body Temperature; Circadian Rhythm; Cricetinae; Drug Interactions; Fever; Injections, Intraperitoneal; Lipopolysaccharides; Melatonin; Mesocricetus; Photoperiod; Treatment Outcome</t>
  </si>
  <si>
    <t>melatonin, 73-31-4; Lipopolysaccharides; Melatonin, 73-31-4</t>
  </si>
  <si>
    <t>Agencia Nacional de Promoción Científica y Tecnológica: PICT 14087
Universidad de Buenos Aires: 075, ME080</t>
  </si>
  <si>
    <t>This work was supported by grants from Universidad de Buenos Aires (ME080 and 075) and Agencia Nacional de Promoción Científica y Tecnológica, Argentina (PICT 14087), Argentina. DPC and RAC are established researchers from the Argentine Research Council (CONICET).</t>
  </si>
  <si>
    <t>Cutrera, R.A.; Departamento de Fisiología, Facultad de Medicina, Universidad de Buenos Aires, 1121 Buenos Aires, Argentina; email: rcutrera@fmed.uba.ar</t>
  </si>
  <si>
    <t>2-s2.0-24644488378</t>
  </si>
  <si>
    <t>Kozaki T., Kubokawa A., Taketomi R., Hatae K.</t>
  </si>
  <si>
    <t>8731955400;56717542100;56717711300;56717535500;</t>
  </si>
  <si>
    <t>Light-induced melatonin suppression at night after exposure to different wavelength composition of morning light</t>
  </si>
  <si>
    <t>10.1016/j.neulet.2015.12.063</t>
  </si>
  <si>
    <t>https://www.scopus.com/inward/record.uri?eid=2-s2.0-84961329015&amp;doi=10.1016%2fj.neulet.2015.12.063&amp;partnerID=40&amp;md5=ddebda3638c42fc96afb66f02b40469a</t>
  </si>
  <si>
    <t>Faculty of Design, Kyushu University, 4-9-1 Shiobaru, Minami-ku, Fukuoka, Japan; Graduate School of Design, Kyushu University, 4-9-1 Shiobaru, Minami-ku, Fukuoka, Japan</t>
  </si>
  <si>
    <t>Kozaki, T., Faculty of Design, Kyushu University, 4-9-1 Shiobaru, Minami-ku, Fukuoka, Japan; Kubokawa, A., Graduate School of Design, Kyushu University, 4-9-1 Shiobaru, Minami-ku, Fukuoka, Japan; Taketomi, R., Graduate School of Design, Kyushu University, 4-9-1 Shiobaru, Minami-ku, Fukuoka, Japan; Hatae, K., Graduate School of Design, Kyushu University, 4-9-1 Shiobaru, Minami-ku, Fukuoka, Japan</t>
  </si>
  <si>
    <t>Bright nocturnal light has been shown to suppress melatonin secretion. However, bright light exposure during the day might reduce light-induced melatonin suppression at night. The human circadian system is sensitive to short wavelength light. This study evaluated the preventive effect of different wavelengths of daytime light on light-induced melatonin suppression at night. Twelve male subjects were exposed to various light conditions (dim, white, and bluish white light) between the hours of 09:00 and 10:30 (daytime light conditions). They were then exposed to light (300 lx) again between 01:00 and 02:30 (night-time light exposure). Subjects provided saliva samples before (00:55) and after night-time light exposure (02:30). A two-tailed paired t-test yielded significant decrements in melatonin concentrations after night-time light exposure under daytime dim and white light conditions. No significant differences were found in melatonin concentrations between pre- and post-night-time light exposure with bluish-white light. Present findings suggest that daytime blue light exposure has an acute preventive impact on light-induced melatonin suppression in individuals with a general life rhythm (sleep/wake schedule). These findings may be useful for implementing artificial light environments for humans in, for example, hospitals and underground shopping malls to reduce health risks. © 2016 Elsevier Ireland Ltd.</t>
  </si>
  <si>
    <t>Daytime; Light; Melatonin; Night-time; Wavelength</t>
  </si>
  <si>
    <t>melatonin; melatonin; adult; Article; blue light; circadian rhythm; health hazard; human; human experiment; light exposure; male; night; normal human; priority journal; risk reduction; spectral sensitivity; white light; young adult; circadian rhythm; light; saliva; secretion (process); Circadian Rhythm; Humans; Light; Male; Melatonin; Saliva; Young Adult</t>
  </si>
  <si>
    <t>Kyushu University</t>
  </si>
  <si>
    <t>There was no special funding for this study. The study was financed by the Department of Design, Kyushu University .</t>
  </si>
  <si>
    <t>Kozaki, T.; Faculty of Design, Kyushu University, 4-9-1 Shiobaru, Japan; email: kozaki@design.kyushu-u.ac.jp</t>
  </si>
  <si>
    <t>Elsevier Ireland Ltd</t>
  </si>
  <si>
    <t>2-s2.0-84961329015</t>
  </si>
  <si>
    <t>Rångtell F.H., Ekstrand E., Rapp L., Lagermalm A., Liethof L., Búcaro M.O., Lingfors D., Broman J.-E., Schiöth H.B., Benedict C.</t>
  </si>
  <si>
    <t>55589208800;57191378950;57191381587;57191378263;56830548200;57188575452;55788017000;26040479600;35496579800;57207807345;</t>
  </si>
  <si>
    <t>Two hours of evening reading on a self-luminous tablet vs. reading a physical book does not alter sleep after daytime bright light exposure</t>
  </si>
  <si>
    <t>10.1016/j.sleep.2016.06.016</t>
  </si>
  <si>
    <t>https://www.scopus.com/inward/record.uri?eid=2-s2.0-84989325848&amp;doi=10.1016%2fj.sleep.2016.06.016&amp;partnerID=40&amp;md5=585c1daf45b4941613faad92be25f401</t>
  </si>
  <si>
    <t>Department of Neuroscience, Uppsala University, Uppsala, Sweden; Department of Engineering Sciences, Uppsala University, Uppsala, Sweden</t>
  </si>
  <si>
    <t>Rångtell, F.H., Department of Neuroscience, Uppsala University, Uppsala, Sweden; Ekstrand, E., Department of Neuroscience, Uppsala University, Uppsala, Sweden; Rapp, L., Department of Neuroscience, Uppsala University, Uppsala, Sweden; Lagermalm, A., Department of Neuroscience, Uppsala University, Uppsala, Sweden; Liethof, L., Department of Neuroscience, Uppsala University, Uppsala, Sweden; Búcaro, M.O., Department of Neuroscience, Uppsala University, Uppsala, Sweden; Lingfors, D., Department of Engineering Sciences, Uppsala University, Uppsala, Sweden; Broman, J.-E., Department of Neuroscience, Uppsala University, Uppsala, Sweden; Schiöth, H.B., Department of Neuroscience, Uppsala University, Uppsala, Sweden; Benedict, C., Department of Neuroscience, Uppsala University, Uppsala, Sweden</t>
  </si>
  <si>
    <t>Background The use of electronic devices emitting blue light during evening hours has been associated with sleep disturbances in humans, possibly due to the blue light-mediated suppression of the sleep-promoting hormone melatonin. However, experimental results have been mixed. The present study therefore sought to investigate if reading on a self-luminous tablet during evening hours would alter sleepiness, melatonin secretion, nocturnal sleep, as well as electroencephalographic power spectral density during early slow-wave sleep. Methods Following a constant bright light exposure over 6.5 hours (~569 lux), 14 participants (six females) read a novel either on a tablet or as physical book for two hours (21:00–23:00). Evening concentrations of saliva melatonin were repeatedly measured. Sleep (23:15–07:15) was recorded by polysomnography. Sleepiness was assessed before and after nocturnal sleep. About one week later, experiments were repeated; participants who had read the novel on a tablet in the first experimental session continued reading the same novel in the physical book, and vice versa. Results There were no differences in sleep parameters and pre-sleep saliva melatonin levels between the tablet reading and physical book reading conditions. Conclusions Bright light exposure during daytime has previously been shown to abolish the inhibitory effects of evening light stimulus on melatonin secretion. Our results could therefore suggest that exposure to bright light during the day – as in the present study – may help combat sleep disturbances associated with the evening use of electronic devices emitting blue light. However, this needs to be validated by future studies with larger sample populations. © 2016 The Author(s)</t>
  </si>
  <si>
    <t>Daytime light exposure; Evening LED screen exposure; Power spectral density; Saliva melatonin; Sleep</t>
  </si>
  <si>
    <t>melatonin; melatonin; adult; arousal; Article; blue light; book; controlled study; crossover procedure; daytime light exposure; electroencephalogram; electronic device; female; hormone determination; hormone release; human; human experiment; light exposure; male; night sleep; normal human; polysomnography; power spectral density; priority journal; randomized controlled trial; reading; saliva level; self luminous tablet; sleep onset latency; sleep parameters; sleep pattern; sleep stage; sleep time; slow wave sleep; somnolence; chemistry; comparative study; light; personal digital assistant; phototherapy; physiology; radiation response; saliva; sleep; Adult; Computers, Handheld; Cross-Over Studies; Humans; Light; Male; Melatonin; Phototherapy; Polysomnography; Reading; Saliva; Sleep; Sleep Latency</t>
  </si>
  <si>
    <t>Vetenskapsrådet: 2015-03100
14006
Novo Nordisk Fonden
Hjärnfonden</t>
  </si>
  <si>
    <t>CB is supported by AFA Insurance (Grant number 14006 , Sweden), Novo Nordisk Foundation (Denmark) , Swedish Brain Foundation (Sweden) , and Swedish Research Council (Grant number 2015-03100 , Sweden). The funding source had no input in the design and conduct of this study, in the collection, analysis, and interpretation of the data, or in the preparation, review, or approval of the manuscript. The authors wish to thank Swathy Karamchedu (Dept. of Neuroscience, Uppsala University, Sweden) for her assistance with the data analysis. Appendix</t>
  </si>
  <si>
    <t>Rångtell, F.H.; Department of Neuroscience, Uppsala University, Husargatan 3, Box 593, Sweden; email: frida.rangtell@neuro.uu.se</t>
  </si>
  <si>
    <t>2-s2.0-84989325848</t>
  </si>
  <si>
    <t>Gimenez F., Stornelli M.C., Tittarelli C.M., Savignone C.A., Dorna I.V., de la Sota R.L., Stornelli M.A.</t>
  </si>
  <si>
    <t>57200662454;14523527100;7801372176;14523503000;57199344137;6701769015;14523547200;</t>
  </si>
  <si>
    <t>Suppression of estrus in cats with melatonin implants</t>
  </si>
  <si>
    <t>10.1016/j.theriogenology.2009.04.004</t>
  </si>
  <si>
    <t>https://www.scopus.com/inward/record.uri?eid=2-s2.0-67651172785&amp;doi=10.1016%2fj.theriogenology.2009.04.004&amp;partnerID=40&amp;md5=719bf2d3a3228b0924f7b71aa0fc8601</t>
  </si>
  <si>
    <t>Cátedra y Servicio de Reproducción Animal, Facultad de Ciencias Veterinarias, Universidad Nacional de La Plata, B1900AVW La Plata, Argentina; Laboratorio Central, Facultad de Ciencias Veterinarias, Universidad Nacional de La Plata, B1900AVW La Plata, Argentina; Cátedra de Histología y Embriología, Facultad de Ciencias Veterinarias, Universidad Nacional de La Plata, B1900AVW La Plata, Argentina; Syntex SA, B1838DQK, L Guillón, Argentina</t>
  </si>
  <si>
    <t>Gimenez, F., Cátedra y Servicio de Reproducción Animal, Facultad de Ciencias Veterinarias, Universidad Nacional de La Plata, B1900AVW La Plata, Argentina; Stornelli, M.C., Cátedra y Servicio de Reproducción Animal, Facultad de Ciencias Veterinarias, Universidad Nacional de La Plata, B1900AVW La Plata, Argentina, Laboratorio Central, Facultad de Ciencias Veterinarias, Universidad Nacional de La Plata, B1900AVW La Plata, Argentina; Tittarelli, C.M., Cátedra y Servicio de Reproducción Animal, Facultad de Ciencias Veterinarias, Universidad Nacional de La Plata, B1900AVW La Plata, Argentina; Savignone, C.A., Cátedra y Servicio de Reproducción Animal, Facultad de Ciencias Veterinarias, Universidad Nacional de La Plata, B1900AVW La Plata, Argentina, Laboratorio Central, Facultad de Ciencias Veterinarias, Universidad Nacional de La Plata, B1900AVW La Plata, Argentina, Cátedra de Histología y Embriología, Facultad de Ciencias Veterinarias, Universidad Nacional de La Plata, B1900AVW La Plata, Argentina; Dorna, I.V., Syntex SA, B1838DQK, L Guillón, Argentina; de la Sota, R.L., Cátedra y Servicio de Reproducción Animal, Facultad de Ciencias Veterinarias, Universidad Nacional de La Plata, B1900AVW La Plata, Argentina; Stornelli, M.A., Cátedra y Servicio de Reproducción Animal, Facultad de Ciencias Veterinarias, Universidad Nacional de La Plata, B1900AVW La Plata, Argentina, Laboratorio Central, Facultad de Ciencias Veterinarias, Universidad Nacional de La Plata, B1900AVW La Plata, Argentina</t>
  </si>
  <si>
    <t>The objective of this study was to assess the efficacy of a subcutaneous melatonin implant to suppress estrus in queens (felis catus). The hypothesis was that this implant would temporarily and reversibly suppress estrus in queens without producing any clinically detectable side effects. Fourteen adult queens were maintained in cages under artificial illumination (14 h light:10 h dark) for 45 d and then randomly assigned to one of two treatments. At interestrus, queens received a single subcutaneous melatonin implant (18 mg; Melovine [CEVA Sante Animal, Libourne, France]; MEL: n = 9), or a single subcutaneous placebo implant without melatonin (0 mg; PLA; n = 5). At the next estrus, all queens received a second MEL (n = 9) or PLA (n = 5) implant. Blood samples were taken when queens displayed estrous signs and during interestrus to measure estradiol (E2) and progesterone (P4), respectively, by radioimmunoassay. There were no significant differences in duration of the interestrus interval in PLA cats, regardless of whether the implants were placed during interestrus or estrus (6.0 ± 9.7 d vs. 6.0 ± 9.7 d, respectively; least square means [LSM] ± SEM). However, when MEL implants were placed during interestrus, the duration of interestrus was approximately twice as long as that occurring when MEL implants were placed during estrus (113.3 ± 6.1 d vs. 61.1 ± 6.8 d, respectively; P &amp;lt; 0.01). Serum E2 and P4 concentrations were similar in queens with PLA and MEL implants and in queens that received implants in estrus and interestrus. In conclusion, a subcutaneous MEL implant effectively and reversibly suppressed estrus in queens for approximately 2 to 4 mo with no clinically detectable side effects. © 2009 Elsevier Inc. All rights reserved.</t>
  </si>
  <si>
    <t>Contraception; Domestic cat; Melatonin implants; Reversible; Slow-release implants</t>
  </si>
  <si>
    <t>central depressant agent; estradiol; melatonin; progesterone; animal; article; blood; cat; drug effect; drug implant; estrus cycle; female; physiology; time; Animals; Cats; Central Nervous System Depressants; Drug Implants; Estradiol; Estrous Cycle; Female; Melatonin; Progesterone; Time Factors; Animalia; Felis catus</t>
  </si>
  <si>
    <t>estradiol, 50-28-2; melatonin, 73-31-4; progesterone, 57-83-0; Central Nervous System Depressants; Drug Implants; Estradiol, 50-28-2; Melatonin, 73-31-4; Progesterone, 57-83-0</t>
  </si>
  <si>
    <t>Universidad Nacional de La Plata, UNLP: V11/134</t>
  </si>
  <si>
    <t>This study was supported in part by UNLP grant V11/134 to R.L.S. and M.A.S. and by a grant from Syntex Argentina SA. Dr. Fernanda Gimenez was supported by a Doctoral Fellowship from the UNLP. We thank Royal Canin for the cat food and Dr. Nazareno Soto for assistance with animal care.</t>
  </si>
  <si>
    <t>Stornelli, M.A.; Cátedra y Servicio de Reproducción Animal, Facultad de Ciencias Veterinarias, Universidad Nacional de La Plata, B1900AVW La Plata, Argentina; email: astornel@fcv.unlp.edu.ar</t>
  </si>
  <si>
    <t>2-s2.0-67651172785</t>
  </si>
  <si>
    <t>Deprés-Brummer P., Metzger G., Lévi F.</t>
  </si>
  <si>
    <t>6603367770;7006821651;7202914622;</t>
  </si>
  <si>
    <t>Pharmacologic restoration of suppressed temperature rhythms in rats by melatonin, melatonin receptor agonist, S20242, or 8-OH-DPAT</t>
  </si>
  <si>
    <t>10.1016/S0014-2999(98)00087-9</t>
  </si>
  <si>
    <t>https://www.scopus.com/inward/record.uri?eid=2-s2.0-0344878879&amp;doi=10.1016%2fS0014-2999%2898%2900087-9&amp;partnerID=40&amp;md5=62ada90481c1d84de8bdddc9d37b1194</t>
  </si>
  <si>
    <t>Lab. 'Rythmes Biologiques C., Inst. Cancer d'Immunogenetique, H., 94807 Villejuif, France</t>
  </si>
  <si>
    <t>Deprés-Brummer, P., Lab. 'Rythmes Biologiques C., Inst. Cancer d'Immunogenetique, H., 94807 Villejuif, France; Metzger, G., Lab. 'Rythmes Biologiques C., Inst. Cancer d'Immunogenetique, H., 94807 Villejuif, France; Lévi, F., Lab. 'Rythmes Biologiques C., Inst. Cancer d'Immunogenetique, H., 94807 Villejuif, France</t>
  </si>
  <si>
    <t>Endogenous circadian rhythms in body temperature and locomotor activity rhythms are suppressed in Sprague-Dawley rats exposed to prolonged continuous light, possibly as a result of a profound alteration of the melatonin secretion rhythm. The ability to restore circadian system function with either exogenous melatonin, or melatonin receptor agonist S20242 (N-[2-(7- methoxy napth-1-yl)ethyl] propionamide), or 5-HT(1A) receptor agonist, 8- hydroxy-2-(di-n-propylamino)tetralin (8-OH-DPAT), was investigated under these conditions. Seven rats received a daily 6-h intravenous infusion of melatonin (0.01 mg kg(-1)) for 10 days, which generates a nearly physiological circadian rhythm of urinary 6-sulfatoxy-melatonin, the main urinary metabolite of melatonin. Nevertheless, there was no effect on body temperature or locomotor activity rhythms. Then, 49 rats received daily subcutaneous melatonin (0.01, 1 or 5 mg kg-1 day-1), S20242 (1 or 5 mg kg-1 day-1) or 8-OH-DPAT (5 mg kg-1 day-1) for 30 days. The circadian rhythm in body temperature was restored by subcutaneous melatonin or by S20242 as a function of the dose or by 8-OH-DPAT. The effect started within the first 10 days of treatment and persisted for 1 to 3 weeks following the end of treatment in 8 of 10 rats receiving melatonin, in 9 of 11 rats treated with S20242 and in 1 of 4 rats treated with 8-OH-DPAT. Activity was less susceptible to entrainment than temperature with these drugs, since circadian rhythmicity was restored in only 2 of 6 rats treated with melatonin and in 1 of 4 rats treated with 8-OH-DPAT. These data demonstrate a specific action of subcutaneous melatonin, S20242 or 8-OH-DPAT on temperature rather than on activity rhythms. This differential effect on two major outputs of the suprachiasmatic nucleus further supports the existence of two independent oscillators in this hypothalamic circadian clock, which may be considered as separate pharmacological targets in the circadian system.</t>
  </si>
  <si>
    <t>5-HT(1A) receptor agonist; Body temperature; Circadian rhythm; Desynchronization; Light, continuous; Locomotor activity; Melatonin; Melatonin receptor agonist</t>
  </si>
  <si>
    <t>2 dipropylamino 8 hydroxytetralin; melatonin; melatonin receptor; n [2 (7 methoxynapth 1 yl)ethyl]propionamide; propionamide derivative; unclassified drug; animal experiment; animal model; article; body temperature; circadian rhythm; controlled study; drug effect; drug receptor binding; hormone response; locomotion; nonhuman; oscillation; priority journal; rat; suprachiasmatic nucleus; thermoregulation; 8-Hydroxy-2-(di-n-propylamino)tetralin; Animals; Body Temperature Regulation; Circadian Rhythm; Darkness; Light; Male; Melatonin; Naphthalenes; Propionic Acids; Rats; Rats, Sprague-Dawley; Receptors, Cell Surface; Receptors, Cytoplasmic and Nuclear; Receptors, Melatonin; Serotonin Agonists</t>
  </si>
  <si>
    <t>8-Hydroxy-2-(di-n-propylamino)tetralin, 78950-78-4; Melatonin, 73-31-4; N-(2-(7-methoxy-1-naphthyl)ethyl) propionamide; Naphthalenes; Propionic Acids; Receptors, Cell Surface; Receptors, Cytoplasmic and Nuclear; Receptors, Melatonin; Serotonin Agonists</t>
  </si>
  <si>
    <t>s 20242, servier, France</t>
  </si>
  <si>
    <t>rbi, France; servier, France; sigma</t>
  </si>
  <si>
    <t>Association pour la Recherche sur le Cancer</t>
  </si>
  <si>
    <t>This work was supported by the Association pour la Recherche sur le Temps Biologique et la Chronothérapie. We are grateful to Dr. C. Larue-Achagiotis, S. van den Heiligenberg and E. François for helpful technical assistance. We are indebted to Pr. Y. Touitou, Dr. P. Delagrange and Dr. B. Guardiola-Lemaı̂tre for constructive discussions. We thank M. Lévi for editing this manuscript.</t>
  </si>
  <si>
    <t>Levi, F.; Lab. Rythmes Biol./Chronotherapeut., Universite Paris XI, Hopital Paul Brousse, 14 Avenue Paul Vaillant Couturier, 94807 Villejuif, France</t>
  </si>
  <si>
    <t>Eur. J. Pharmacol.</t>
  </si>
  <si>
    <t>2-s2.0-0344878879</t>
  </si>
  <si>
    <t>Keshet-Sitton A., Or-Chen K., Yitzhak S., Tzabary I., Haim A.</t>
  </si>
  <si>
    <t>57189300996;34971850200;57189310829;57189310714;35555504100;</t>
  </si>
  <si>
    <t>Can Avoiding Light at Night Reduce the Risk of Breast Cancer?</t>
  </si>
  <si>
    <t>Integrative Cancer Therapies</t>
  </si>
  <si>
    <t>10.1177/1534735415618787</t>
  </si>
  <si>
    <t>https://www.scopus.com/inward/record.uri?eid=2-s2.0-84968867225&amp;doi=10.1177%2f1534735415618787&amp;partnerID=40&amp;md5=8d96666aeeed7a24ec1663c9c7e2c58f</t>
  </si>
  <si>
    <t>Department of Natural Resources and Environmental Management, Faculty of Management, University of Haifa, Mount Carmel, Haifa, 31905, Israel; Baruch Padeh, Poria Medical Center, Tiberias, Israel; Soroka University Medical Center, Beer-Sheva, Israel</t>
  </si>
  <si>
    <t>Keshet-Sitton, A., Department of Natural Resources and Environmental Management, Faculty of Management, University of Haifa, Mount Carmel, Haifa, 31905, Israel; Or-Chen, K., Department of Natural Resources and Environmental Management, Faculty of Management, University of Haifa, Mount Carmel, Haifa, 31905, Israel; Yitzhak, S., Baruch Padeh, Poria Medical Center, Tiberias, Israel; Tzabary, I., Soroka University Medical Center, Beer-Sheva, Israel; Haim, A., Department of Natural Resources and Environmental Management, Faculty of Management, University of Haifa, Mount Carmel, Haifa, 31905, Israel</t>
  </si>
  <si>
    <t>Excessive exposure to artificial light at night (ALAN) suppresses nocturnal melatonin (MLT) production in the pineal gland and is, therefore, associated with an increased risk of breast cancer (BC). We examined indoor and outdoor light habits of 278 women, BC patients (n = 93), and controls (n = 185; 2010-2014). Cases and controls were age and residential area matched. Data regarding behavior in the sleeping habitat in a 5-year period, 10 to 15 years prior to disease diagnosis, were collected using a questionnaire. Sleep quality, bedtime, sleep duration, TV watching habits, presleeping reading habits, subjective illumination intensity, and type of illumination were collected. Binary logistic regression models were used to calculate odds ratios with 95% confidence intervals (ORs with 95% CIs) for BC patients in relation to those habits. OR results revealed that women who had slept longer (controls), 10 to 15 years before the time of the study, in a period of 5 years, had a significant (OR = 0.74; 95% CI = 0.57-0.97; P &lt;.03) reduced BC risk. Likewise, women who had been moderately exposed to ALAN as a result of reading using bed light (reading lamp) illumination and women who had slept with closed shutters reduced their BC risk: OR = 0.81, 95% CI = 0.67-0.97, P &lt;.02, and OR = 0.82, 95% CI = 0.68-0.99, P &lt;.04, respectively. However, women who had been exposed to ALAN as a result of living near strong illumination sources were at a significantly higher BC risk (OR = 1.52; 95% CI = 1.10-2.12; P &lt;.01). These data support the hypothesis that diminishing nighttime light exposure will diminish BC risk and incidence. This hypothesis needs to be tested directly using available testing strategies and technologies that continuously measure an individual's light exposure, its timing, and sleep length longitudinally and feed this information back to the individual, so that BC risk can be distinguished prospectively. © The Author(s) 2015.</t>
  </si>
  <si>
    <t>artificial light at night; breast cancer; latency period; rural; short wavelength illumination; urban</t>
  </si>
  <si>
    <t>melatonin; melatonin; adult; Article; artificial light at night; breast cancer; cancer risk; controlled study; female; habit; human; immigrant; light exposure; light related phenomena; major clinical study; middle aged; priority journal; questionnaire; reading; residential area; rural area; sleep quality; sleep time; urban area; adverse effects; aged; Breast Neoplasms; circadian rhythm; illumination; incidence; light; metabolism; physiology; risk factor; sleep; very elderly; Adult; Aged; Aged, 80 and over; Breast Neoplasms; Circadian Rhythm; Female; Habits; Humans; Incidence; Light; Lighting; Melatonin; Middle Aged; Risk Factors; Sleep; Surveys and Questionnaires</t>
  </si>
  <si>
    <t>Keshet-Sitton, A.; Department of Natural Resources and Environmental Management, Faculty of Management, University of Haifa, Mount Carmel, Israel; email: atalyaks@gmail.com</t>
  </si>
  <si>
    <t>ICTNA</t>
  </si>
  <si>
    <t>Integr. Cancer Ther.</t>
  </si>
  <si>
    <t>2-s2.0-84968867225</t>
  </si>
  <si>
    <t>Figueiro M.G., Lesniak N.Z., Rea M.S.</t>
  </si>
  <si>
    <t>6603467729;49963884800;57203044495;</t>
  </si>
  <si>
    <t>Implications of controlled short-wavelength light exposure for sleep in older adults</t>
  </si>
  <si>
    <t>10.1186/1756-0500-4-334</t>
  </si>
  <si>
    <t>https://www.scopus.com/inward/record.uri?eid=2-s2.0-80052603506&amp;doi=10.1186%2f1756-0500-4-334&amp;partnerID=40&amp;md5=489eccb7153b5bcee8d5bf75b4bb4910</t>
  </si>
  <si>
    <t>Figueiro, M.G., Lighting Research Center, Rensselaer Polytechnic Institute, 21 Union Street, Troy, NY 12180, United States; Lesniak, N.Z., Lighting Research Center, Rensselaer Polytechnic Institute, 21 Union Street, Troy, NY 12180, United States; Rea, M.S., Lighting Research Center, Rensselaer Polytechnic Institute, 21 Union Street, Troy, NY 12180, United States</t>
  </si>
  <si>
    <t>Background: Environmental and physiological conditions make older adults more likely to lose synchronization to their local time and experience sleep disturbances. A regular, 24-hour light/dark cycle promotes synchronization. It is now well established that the circadian system is maximally sensitive to short-wavelength (blue) light. The purpose of the present study was to measure dose effectiveness (amounts and durations) of short-wavelength (blue) light for stimulating the circadian systems of older adults. We investigated the impact of six corneal irradiances (0.7 to 72 μW/cm 2) of 470-nm light on nocturnal melatonin production. Nine participants, each over 50 years of age completed a within-subjects study. Each week, participants were exposed to one of the six irradiances of 470-nm light for 90 minutes. Findings. A two-factor (6 corneal irradiances × 10 exposure durations), within-subjects analysis of variance (ANOVA) was conducted using the melatonin suppression levels. The ANOVA revealed a significant main effect of corneal irradiance (F 5, 30= 9.131, p &amp;lt; 0.0001), a significant main effect of exposure duration (F 9, 54= 5.731, p &amp;lt; 0.0001), and a significant interaction between these two variables (F 45,270= 1.927, p &amp;lt; 0.001). Post hoc t-tests revealed that corneal irradiances as low as 2 μW/cm 2 reliably suppressed melatonin after 90-minute exposure whereas 0.7 μW/cm 2 did not. Conclusions: Sleep disorders are common and a serious problem for millions of older adults. The present results showed that comfortable, precise and effective doses of light can be prescribed to older adults to reliably stimulate the circadian system that presumably would promote entrainment and, thus, regular sleep. Field studies on the impact of short-wavelength-light doses on sleep efficiency in older adults should be performed. © 2011Figueiro et al; licensee BioMed Central Ltd.</t>
  </si>
  <si>
    <t>2-s2.0-80052603506</t>
  </si>
  <si>
    <t>Hätönen T., Laakso M.-L., Heiskala H., Alila-Johansson A., Sainio K., Santavuori P.</t>
  </si>
  <si>
    <t>6602156841;7202693190;6603931059;6602661116;7005860185;7005974168;</t>
  </si>
  <si>
    <t>Bright light suppresses melatonin in blind patients with neuronal ceroid-lipofuscinoses</t>
  </si>
  <si>
    <t>Neurology</t>
  </si>
  <si>
    <t>10.1212/WNL.50.5.1445</t>
  </si>
  <si>
    <t>https://www.scopus.com/inward/record.uri?eid=2-s2.0-0344734171&amp;doi=10.1212%2fWNL.50.5.1445&amp;partnerID=40&amp;md5=d06a02e6f3347ea389adc7cc16719608</t>
  </si>
  <si>
    <t>Rinnekoti Foundation, Espoo, Finland; Institute of Biomedicine, Department of Physiology, P.O.B. 9, FIN-00014 University of Helsinki, Finland</t>
  </si>
  <si>
    <t>Hätönen, T., Institute of Biomedicine, Department of Physiology, P.O.B. 9, FIN-00014 University of Helsinki, Finland; Laakso, M.-L.; Heiskala, H., Rinnekoti Foundation, Espoo, Finland; Alila-Johansson, A.; Sainio, K.; Santavuori, P.</t>
  </si>
  <si>
    <t>We studied whether light information can reach the pineal glands of clinically blind patients with neuronal ceroid-lipofuscinoses. The suppression of melatonin by light was used as an indicator. Seven patients and seven control subjects were exposed to 3,000-lux light for 60 minutes at the rising phase of the melatonin synthesis. Most patients were not cooperative, and their eyelids were opened by a researcher every 2 minutes for 2 seconds. The control subjects opened and closed their eyes similarly by themselves. Light suppressed melatonin in three of seven control subjects and in all patients. The average postlight levels were 80% (control subjects) and 51% (patients) of the corresponding levels during the dim-light session. Despite degenerated retinas of the blind patients, light can penetrate their visual system to the hypothalamic and pineal levels and regulate neuroendocrine function.</t>
  </si>
  <si>
    <t>melatonin; adolescent; adult; article; autosomal recessive inheritance; blindness; cell synchronization; child; clinical article; degenerative disease; female; human; male; neuronal ceroid lipofuscinosis; phototherapy; priority journal; retina degeneration; sleep waking cycle; suprachiasmatic nucleus; visual system</t>
  </si>
  <si>
    <t>Hatonen, T.; Institute of Biomedicine, Department of Physiology, University of Helsinki, P.O.B. 9, FIN-00014 Helsinki, Finland</t>
  </si>
  <si>
    <t>NEURA</t>
  </si>
  <si>
    <t>2-s2.0-0344734171</t>
  </si>
  <si>
    <t>Blasic Jr. J.R., Brown R.L., Robinson P.R.</t>
  </si>
  <si>
    <t>Phosphorylation of Mouse Melanopsin by Protein Kinase A</t>
  </si>
  <si>
    <t xml:space="preserve"> e45387</t>
  </si>
  <si>
    <t>10.1371/journal.pone.0045387</t>
  </si>
  <si>
    <t>https://www.scopus.com/inward/record.uri?eid=2-s2.0-84866865856&amp;doi=10.1371%2fjournal.pone.0045387&amp;partnerID=40&amp;md5=d11852d81ab2c501bcbf5a5375f407de</t>
  </si>
  <si>
    <t>Department of Biological Sciences, University of Maryland, Baltimore County, Baltimore, MD, United States; Department of Veterinary and Comparative Anatomy, Pharmacology, and Physiology, Washington State University, Pullman, WA, United States</t>
  </si>
  <si>
    <t>Blasic Jr., J.R., Department of Biological Sciences, University of Maryland, Baltimore County, Baltimore, MD, United States; Brown, R.L., Department of Veterinary and Comparative Anatomy, Pharmacology, and Physiology, Washington State University, Pullman, WA, United States; Robinson, P.R., Department of Biological Sciences, University of Maryland, Baltimore County, Baltimore, MD, United States</t>
  </si>
  <si>
    <t>The visual pigment melanopsin is expressed in intrinsically photosensitive retinal ganglion cells (ipRGCs) in the mammalian retina, where it is involved in non-image forming light responses including circadian photoentrainment, pupil constriction, suppression of pineal melatonin synthesis, and direct photic regulation of sleep. It has recently been shown that the melanopsin-based light response in ipRGCs is attenuated by the neurotransmitter dopamine. Here, we use a heterologous expression system to demonstrate that mouse melanopsin can be phosphorylated by protein kinase A, and that phosphorylation can inhibit melanopsin signaling in HEK cells. Site-directed mutagenesis experiments revealed that this inhibitory effect is primarily mediated by phosphorylation of sites T186 and S287 located in the second and third intracellular loops of melanopsin, respectively. Furthermore, we show that this phosphorylation can occur in vivo using an in situ proximity-dependent ligation assay (PLA). Based on these data, we suggest that the attenuation of the melanopsin-based light response by dopamine is mediated by direct PKA phosphorylation of melanopsin, rather than phosphorylation of a downstream component of the signaling cascade. © 2012 Blasic Jr et al.</t>
  </si>
  <si>
    <t>cyclic AMP dependent protein kinase; dopamine; melanopsin; visual pigment; article; in vivo study; mouse; nonhuman; pineal body; protein phosphorylation; retina ganglion cell; site directed mutagenesis; Animals; Cyclic AMP-Dependent Protein Kinases; Dopamine; Gene Expression Regulation; HEK293 Cells; Humans; Light; Light Signal Transduction; Mice; Models, Molecular; Mutagenesis, Site-Directed; Phosphorylation; Phylogeny; Protein Structure, Secondary; Protein Structure, Tertiary; Retinal Ganglion Cells; Rod Opsins; Serine; Threonine; Transfection; Mammalia</t>
  </si>
  <si>
    <t>dopamine, 51-61-6, 62-31-7; melanopsin, 403476-86-8; Cyclic AMP-Dependent Protein Kinases, 2.7.11.11; Rod Opsins; Serine, 56-45-1; Threonine, 72-19-5; melanopsin</t>
  </si>
  <si>
    <t>Robinson, P. R.; Department of Biological Sciences, University of Maryland, Baltimore County, Baltimore, MD, United States; email: probinso@umbc.edu</t>
  </si>
  <si>
    <t>2-s2.0-84866865856</t>
  </si>
  <si>
    <t>von Brackel-Bodenhausen A., Wuttke W., Holtz W.</t>
  </si>
  <si>
    <t>6506594271;7101884887;35966144700;</t>
  </si>
  <si>
    <t>Effects of photoperiod and slow-release preparations of bromocryptine and melatonin on reproductive activity and prolactin secretion in female goats.</t>
  </si>
  <si>
    <t>Journal of animal science</t>
  </si>
  <si>
    <t>10.2527/1994.724955x</t>
  </si>
  <si>
    <t>https://www.scopus.com/inward/record.uri?eid=2-s2.0-0028415701&amp;doi=10.2527%2f1994.724955x&amp;partnerID=40&amp;md5=f1066033916433975e19f8987695f91c</t>
  </si>
  <si>
    <t>Institute of Animal Husbandry and Genetics, University of Göttingen, Germany</t>
  </si>
  <si>
    <t>von Brackel-Bodenhausen, A., Institute of Animal Husbandry and Genetics, University of Göttingen, Germany; Wuttke, W., Institute of Animal Husbandry and Genetics, University of Göttingen, Germany; Holtz, W., Institute of Animal Husbandry and Genetics, University of Göttingen, Germany</t>
  </si>
  <si>
    <t>The present study was conducted to investigate seasonal reproductive patterns in a Boer Goat x German Fawn cross and ways to modulate these patterns by injecting slow-release bromocryptine and melatonin preparations. Twenty does were exposed to a light program of alternating periods of 90 long days (LD) followed by 100 short days (SD) twice in succession (LD1, SD1, LD2, SD2). At the beginning of LD2, does were treated as follows: vehicle injection (CTR, n = 7), slow-release bromocryptine (BCR, n = 6), or slow-release melatonin (MLT, n = 7). Blood samples were collected twice weekly, and from October 5 to December 14, 1989, weekly, to be analyzed for progesterone, prolactin, and melatonin. Long days inhibited cyclicity, and short days stimulated it. Prolactin was increased during long days and decreased during short days. High ambient temperature resulted in increased prolactin concentrations. Under long photoperiod, long-acting BCR suppressed prolactin secretion for 68 d, and the estrous season was extended compared with CTR. Under long photoperiod, long-acting MLT increased serum melatonin for 96 d, suppressed prolactin concentration, and substantially lengthened the period of cyclicity compared with the CTR- and BCR-treated groups. The resumption of cyclicity during the subsequent short day period occurred later in MLT- than in CTR- and BCR-treated groups. In conclusion, we modulated the day length-controlled seasonal cyclicity of goats by treating them with injectable slow-release preparations of BCR and MLT, the latter being more effective.</t>
  </si>
  <si>
    <t>bromocriptine; melatonin; progesterone; prolactin; animal; article; blood; circadian rhythm; delayed release formulation; drug effect; estrus; female; goat; light; metabolism; physiology; reproduction; season; secretion; temperature; Animals; Bromocriptine; Circadian Rhythm; Delayed-Action Preparations; Estrus; Female; Goats; Light; Melatonin; Progesterone; Prolactin; Reproduction; Seasons; Temperature</t>
  </si>
  <si>
    <t>bromocriptine, 25614-03-3; melatonin, 73-31-4; progesterone, 57-83-0; prolactin, 12585-34-1, 50647-00-2, 9002-62-4; Bromocriptine, 25614-03-3; Delayed-Action Preparations; Melatonin, 73-31-4; Progesterone, 57-83-0, 25614-03-3; Prolactin, 9002-62-4</t>
  </si>
  <si>
    <t>von Brackel-Bodenhausen, A.</t>
  </si>
  <si>
    <t>J. Anim. Sci.</t>
  </si>
  <si>
    <t>2-s2.0-0028415701</t>
  </si>
  <si>
    <t>Persengiev S.P., Kanchev L.N.</t>
  </si>
  <si>
    <t>6701713320;6601984091;</t>
  </si>
  <si>
    <t>Melatonin and adrenal cortex steroid production: in vivo and in vitro studies.</t>
  </si>
  <si>
    <t>Folia histochemica et cytobiologica / Polish Academy of Sciences, Polish Histochemical and Cytochemical Society</t>
  </si>
  <si>
    <t>https://www.scopus.com/inward/record.uri?eid=2-s2.0-0026270080&amp;partnerID=40&amp;md5=1167789806f83be02305c415155c7dee</t>
  </si>
  <si>
    <t>Institute of Biology and Immunology of Reproduction, Bulgarian Academy of Sciences, Sofia, Bulgaria</t>
  </si>
  <si>
    <t>Persengiev, S.P., Institute of Biology and Immunology of Reproduction, Bulgarian Academy of Sciences, Sofia, Bulgaria; Kanchev, L.N., Institute of Biology and Immunology of Reproduction, Bulgarian Academy of Sciences, Sofia, Bulgaria</t>
  </si>
  <si>
    <t>The present study was designed to clarify the interaction between the pineal melatonin and adrenal cortex steroid production. Experiments with male rats under chronic stress conditions (sleep deprivation) revealed that melatonin circadian pattern was fully destroyed and daytime plasma concentration were significantly elevated. Constant illumination (2500 lux) during the nighttime was not able to suppress melatonin production in the stressed animals. Plasma concentration of corticosterone were increased in the stressed rats as well. The modulatory effect of melatonin on corticosterone and progesterone production by rat adrenals was studied in a superfusion system. During melatonin challenge progesterone secretion was two-three fold elevated with no effect on corticosterone content in the plasma samples. Pineal cytoplasmic glucocorticoid and progesterone receptors were investigated as well. A specific binding was not observed in that case. Presented data support the existence of direct communication between the pineal and adrenal glands.</t>
  </si>
  <si>
    <t>corticosteroid; corticosterone; glucocorticoid receptor; melatonin; progesterone; progesterone receptor; animal; article; biosynthesis; blood; circadian rhythm; light; male; metabolism; physiology; pineal body; rat; rat strain; sleep deprivation; Adrenal Cortex Hormones; Animals; Circadian Rhythm; Corticosterone; Light; Male; Melatonin; Pineal Gland; Progesterone; Rats; Rats, Inbred Strains; Receptors, Glucocorticoid; Receptors, Progesterone; Sleep Deprivation</t>
  </si>
  <si>
    <t>corticosterone, 50-22-6; melatonin, 73-31-4; progesterone, 57-83-0; Adrenal Cortex Hormones; Corticosterone, 50-22-6; Melatonin, 73-31-4; Progesterone, 57-83-0; Receptors, Glucocorticoid; Receptors, Progesterone</t>
  </si>
  <si>
    <t>Persengiev, S.P.</t>
  </si>
  <si>
    <t>Folia Histochem. Cytobiol.</t>
  </si>
  <si>
    <t>2-s2.0-0026270080</t>
  </si>
  <si>
    <t>Reiter R.J., Hurlbut E.C., Richardson B.A., King T.S., Wang L.C.</t>
  </si>
  <si>
    <t>7402574751;6602279125;7202396064;25950264800;7409174857;</t>
  </si>
  <si>
    <t>Studies on the regulation of pineal melatonin production in the Richardson's ground squirrel (Spermophilus richardsonii).</t>
  </si>
  <si>
    <t>https://www.scopus.com/inward/record.uri?eid=2-s2.0-0020011585&amp;partnerID=40&amp;md5=9c81d5bb8f459cd339249585a7b8b517</t>
  </si>
  <si>
    <t>Reiter, R.J.; Hurlbut, E.C.; Richardson, B.A.; King, T.S.; Wang, L.C.</t>
  </si>
  <si>
    <t>The acute exposure of wild-captured Richardson's ground squirrels to fluorescent light (intensity = 370-400 ftc) at 2400h, 4 hours after the onset of darkness, was followed by a slight depression in the activity of pineal N-acetyltransferase (NAT); during the same 60 min period, pineal melatonin levels were not inhibited. Conversely, when laboratory-raised squirrels were either exposed to light at night or kept in their normal period of darkness, pineal NAT activity and melatonin levels differed greatly between the two groups. In darkness both NAT and melatonin rose sharply and remained elevated during most of the night. When animals were exposed to light at night the NAT rhythm was completely suppressed and the rise in melatonin was severely dampened. Finally, the administration of isoproterenol (6 mg/kg) increased otherwise low daytime levels of both NAT activity and melatonin levels in the pineal gland of the ground squirrel.</t>
  </si>
  <si>
    <t>arylamine acetyltransferase; isoprenaline; melatonin; animal; article; biosynthesis; circadian rhythm; comparative study; drug effect; female; light; male; metabolism; microclimate; pineal body; Sciuridae; Animal; Arylamine N-Acetyltransferase; Circadian Rhythm; Comparative Study; Environment, Controlled; Female; Isoproterenol; Light; Male; Melatonin; Pineal Gland; Sciuridae; Support, U.S. Gov't, Non-P.H.S.; Support, U.S. Gov't, P.H.S.</t>
  </si>
  <si>
    <t>arylamine acetyltransferase, 9027-33-2; isoprenaline, 299-95-6, 51-30-9, 6700-39-6, 7683-59-2; melatonin, 73-31-4; Arylamine N-Acetyltransferase, EC 2.3.1.5; Isoproterenol, 7683-59-2; Melatonin, 73-31-4</t>
  </si>
  <si>
    <t>Reiter, R.J.</t>
  </si>
  <si>
    <t>2-s2.0-0020011585</t>
  </si>
  <si>
    <t>Nikaido S.S., Takahashi J.S.</t>
  </si>
  <si>
    <t>6603565251;7402170545;</t>
  </si>
  <si>
    <t>Day/Night Differences in the Stimulation of Adenylate Cyclase Activity by Calcium/Calmodulin in Chick Pineal Cell Cultures: Evidence for Circadian Regulation of Cyclic AMP</t>
  </si>
  <si>
    <t>10.1177/074873098129000318</t>
  </si>
  <si>
    <t>https://www.scopus.com/inward/record.uri?eid=2-s2.0-0032238130&amp;doi=10.1177%2f074873098129000318&amp;partnerID=40&amp;md5=40ca3269d952efd621b0fba10fe47f8b</t>
  </si>
  <si>
    <t>NW Univ. Inst. Neurosci. Howard H., Dept. of Neurobiology and Physiology, Northwestern University, Evanston, IL 60208, United States; Department of Biology, Central Missouri State University, Warrensburg, MO 64093, United States</t>
  </si>
  <si>
    <t>Nikaido, S.S., NW Univ. Inst. Neurosci. Howard H., Dept. of Neurobiology and Physiology, Northwestern University, Evanston, IL 60208, United States, Department of Biology, Central Missouri State University, Warrensburg, MO 64093, United States; Takahashi, J.S., NW Univ. Inst. Neurosci. Howard H., Dept. of Neurobiology and Physiology, Northwestern University, Evanston, IL 60208, United States</t>
  </si>
  <si>
    <t>In chick pineal cell culture, stimulation of adenylate cyclase with the diterpene forskolin was greater during the subjective night than during the subjective day. This rhythm of cyclic AMP (cAMP) stimulation mimicked the rhythm of unstimulated cAMP measured previously during LD cycles from flow-through culture. Direct measurement of adenylate cyclase activity in permeabilized cells revealed an adenylate cyclase activity activated by Ca2+/calmodulin during the night but not during the day. However, this difference in adenylate cyclase activity at two times of the circadian cycle is apparent only when permeabilized cells were prewashed with buffer containing GTP. When cAMP was measured from flow-through cultures maintained in continuous darkness to determine whether a circadian clock may regulate cAMP, a low-amplitude rhythm was measured. The circadian rhythm of cAMP was similar to the cAMP rhythm previously measured on LD cycles except that the rhythm in darkness had a lower amplitude. Similar to the suppression of melatonin, cAMP was suppressed by light presented during the middle of the night. LD differences in nocturnal cAMP levels were abolished with dipyridamole, an inhibitor of cyclic GMP (cGMP) phosphodiesterase. These results suggest that the rhythm of cAMP in chick pineal cells involves the stimulation of adenylate cyclase by Ca2+/calmodulin during the night and a GTP-dependent suppression of adenylate cyclase activity during the day. The photic suppression of cAMP at night involves the activation of a dipyridamole-sensitive, cGMP phosphodiesterase.</t>
  </si>
  <si>
    <t>Circadian rhythm; Diurnal; G protein; GTP; Melatonin; Phosphodiesterase; Pineal</t>
  </si>
  <si>
    <t>Gallus gallus; adenylate cyclase; calcium; calmodulin; cyclic AMP; forskolin; guanosine triphosphate; phosphodiesterase inhibitor; animal; article; blood; cell culture; chick embryo; circadian rhythm; cytology; drug effect; illumination; metabolism; physiology; pineal body; stimulation; Adenylate Cyclase; Animals; Calcium; Calmodulin; Cells, Cultured; Chick Embryo; Circadian Rhythm; Cyclic AMP; Forskolin; Guanosine Triphosphate; Lighting; Phosphodiesterase Inhibitors; Pineal Gland; Stimulation, Chemical</t>
  </si>
  <si>
    <t>Adenylate Cyclase, EC 4.6.1.1; Calcium, 7440-70-2; Calmodulin; Cyclic AMP, 60-92-4; Forskolin, 66428-89-5; Guanosine Triphosphate, 86-01-1; Phosphodiesterase Inhibitors</t>
  </si>
  <si>
    <t>Takahashi, J.S.; NW Univ. Inst. Neurosci. Howard H., Dept. of Neurobiology and Physiology, Northwestern University, Evanston, IL 60208, United States</t>
  </si>
  <si>
    <t>2-s2.0-0032238130</t>
  </si>
  <si>
    <t>invalid name</t>
  </si>
  <si>
    <t>Schiffman J.S., Lasch H.M., Rollag M.D., Flanders A.E., Brainard G.C., Burk D.L., Jr</t>
  </si>
  <si>
    <t>36914562600;57198366375;7004476998;7006675016;7003540124;7004925634;</t>
  </si>
  <si>
    <t>Effect of MR imaging on the normal human pineal body: Measurement of plasma melatonin levels</t>
  </si>
  <si>
    <t>Journal of Magnetic Resonance Imaging</t>
  </si>
  <si>
    <t>10.1002/jmri.1880040104</t>
  </si>
  <si>
    <t>https://www.scopus.com/inward/record.uri?eid=2-s2.0-0028185531&amp;doi=10.1002%2fjmri.1880040104&amp;partnerID=40&amp;md5=90d84b796170d43986758cfab81bbc28</t>
  </si>
  <si>
    <t>Departments of Anatomy, Jefferson Medical College, 1025 Walnut St, Philadelphia, United States; Departments of Radiology, Jefferson Medical College, 1025 Walnut St, Philadelphia, United States; Departments of Neurology, Jefferson Medical College, 1025 Walnut St., Philadelphia, United States; Department of Anatomy, Uniformed Services University of Health Sciences, Bethesda, Maryland, United States; Department of Radiology, Duke University Medical Center, Durham, North Carolina, United States</t>
  </si>
  <si>
    <t>Schiffman, J.S., Departments of Anatomy, Jefferson Medical College, 1025 Walnut St, Philadelphia, United States; Lasch, H.M., Departments of Anatomy, Jefferson Medical College, 1025 Walnut St, Philadelphia, United States; Rollag, M.D., Department of Anatomy, Uniformed Services University of Health Sciences, Bethesda, Maryland, United States; Flanders, A.E., Departments of Radiology, Jefferson Medical College, 1025 Walnut St, Philadelphia, United States; Brainard, G.C., Departments of Neurology, Jefferson Medical College, 1025 Walnut St., Philadelphia, United States; Burk, D.L., Jr, Department of Radiology, Duke University Medical Center, Durham, North Carolina, United States</t>
  </si>
  <si>
    <t>Production of melatonin, a hormone synthesized and secreted by the pineal body, has been suppressed by electromagnetic fields in some but not all animal studies. Magnetic resonance (MR) imaging at 1.5 T was evaluated for its ability to modulate the level of melatonin in eight male volunteers. Subjects were exposed to three conditions, respectively, between 1:00 and 2:00 AM on different nights: (a) a series of routine MR pulse sequences for brain imaging in dark conditions, (b) dark control conditions, and (c) bright‐light contro conditions. Plasma was analyzed for melatonin and cortisol levels. Hormonal changes were analyzed by one‐factor repeated measures within‐subject analysis of variance. These conditions were associated with significant differences in melatonin levels: F(2,6) = 7.95 and P =.021. Subjects exposed to darkness showed a typical increase in melatonin concentration. Subjects exposed to bright light showed a characteristic suppression of melatonin concentration. Those exposed to the MR imaging fields showed an increase in melatonin level similar to that seen in the dark control condition. Light and MR imaging had no significant effects on cortisol levels. Thus, MR imaging at field strengths known to modulate melatonin levels in rats did not suppress melatonin production in human subjects. Copyright © 1994 Wiley‐Liss, Inc., A Wiley Company</t>
  </si>
  <si>
    <t>Biological effects; Pineal body; Safety</t>
  </si>
  <si>
    <t>hydrocortisone; melatonin; adult; analysis of variance; article; blood; circadian rhythm; darkness; electromagnetic field; human; light; male; metabolism; nuclear magnetic resonance imaging; physiology; pineal body; radiation exposure; Adult; Analysis of Variance; Circadian Rhythm; Darkness; Electromagnetic Fields; Human; Hydrocortisone; Light; Magnetic Resonance Imaging; Male; Melatonin; Pineal Gland; Support, Non-U.S. Gov't; Support, U.S. Gov't, Non-P.H.S.</t>
  </si>
  <si>
    <t>Schiffman, J.S.; Departments of Anatomy, Jefferson Medical College, 1025 Walnut St, Philadelphia, United States</t>
  </si>
  <si>
    <t>J. Magn. Reson. Imaging</t>
  </si>
  <si>
    <t>2-s2.0-0028185531</t>
  </si>
  <si>
    <t>Maitra S.K., Ray A.K.</t>
  </si>
  <si>
    <t>26643485200;7401641263;</t>
  </si>
  <si>
    <t>Role of light in the mediation of acute effects of a single afternoon melatonin injection on steroidogenic activity of testis in the rat</t>
  </si>
  <si>
    <t>Journal of Biosciences</t>
  </si>
  <si>
    <t>10.1007/BF02703932</t>
  </si>
  <si>
    <t>https://www.scopus.com/inward/record.uri?eid=2-s2.0-0033834864&amp;doi=10.1007%2fBF02703932&amp;partnerID=40&amp;md5=675e23b66cecd644f9b549dd1cf45f71</t>
  </si>
  <si>
    <t>Department of Zoology, University of Burdwan, Burdwan 713 104, India; Department of Animal Physiology, Bose Institute, P-1/12 CIT Scheme VII M, Calcutta 700 054, India</t>
  </si>
  <si>
    <t>Maitra, S.K., Department of Zoology, University of Burdwan, Burdwan 713 104, India; Ray, A.K., Department of Animal Physiology, Bose Institute, P-1/12 CIT Scheme VII M, Calcutta 700 054, India</t>
  </si>
  <si>
    <t>Young adult male rats, maintained either in an LD 12: 12 or in continuous illumination (LL) for one week, were given a single injection of 25 μg melatonin/100 g body wt or ethanolic-saline (control) at 17.00 h. Animals from each group were sacrificed at 11.00 h on the following day. The activity of two important steroidogenic enzymes, 17β-hydroxysteroid dehydrogenase (17β-HSD) and Δ5-3β-hydroxysteroid dehydrogenase (Δ5-3β-HSD), and serum concentrations of testosterone, were measured following highly specific and sensitive spectrophotometric techniques and RIA, respectively. A significant decrease in the activity of both the steroidogenic enzymes was noted in the testes of melatonin-treated rats maintained under normal light-dark schedules, but this response was found to be lacking in the LL rats. However, no significant changes in the level of serum testosterone were noted in either group of melatonin-treated rats from the values in respective groups of ethanolic saline-administered LD and LL rats. Exposure of ethanolic saline-injected rats to continuous light also did not cause any change in the steroidogenic activity of the testis from those in LD rats. The study indicates that continuous light as such does not affect the endocrine function of testis but abolishes suppressive effects of melatonin on the steroidogenic activity of the testis in rat.</t>
  </si>
  <si>
    <t>Illumination; Melatonin; Pineal; Rat testis; Steroidogenesis</t>
  </si>
  <si>
    <t>3beta hydroxy delta5 steroid dehydrogenase; melatonin; sodium chloride; testosterone; testosterone 17beta dehydrogenase; animal experiment; animal tissue; article; controlled study; drug effect; endocrine function; enzyme activity; light; light exposure; male; nonhuman; radioimmunoassay; rat; spectrophotometry; steroidogenesis; testis; testosterone blood level; Animalia</t>
  </si>
  <si>
    <t>3beta hydroxy delta5 steroid dehydrogenase, 9044-85-3; melatonin, 73-31-4; sodium chloride, 7647-14-5; testosterone, 58-22-0; testosterone 17beta dehydrogenase, 9028-62-0</t>
  </si>
  <si>
    <t>Maitra, S.K.; Department of Zoology, University of Burdwan, Burdwan 713 104, India; email: skmaitra@dte.vsnl.net.in</t>
  </si>
  <si>
    <t>Indian Academy of Sciences</t>
  </si>
  <si>
    <t>JOBSD</t>
  </si>
  <si>
    <t>J. Biosci.</t>
  </si>
  <si>
    <t>2-s2.0-0033834864</t>
  </si>
  <si>
    <t>Leclercq E., Taylor J.F., Sprague M., Migaud H.</t>
  </si>
  <si>
    <t>35750105300;7405408226;36094776000;56219141200;</t>
  </si>
  <si>
    <t>The potential of alternative lighting-systems to suppress pre-harvest sexual maturation of 1+ Atlantic salmon (Salmo salar) post-smolts reared in commercial sea-cages</t>
  </si>
  <si>
    <t>Aquacultural Engineering</t>
  </si>
  <si>
    <t>10.1016/j.aquaeng.2010.12.001</t>
  </si>
  <si>
    <t>https://www.scopus.com/inward/record.uri?eid=2-s2.0-79951959697&amp;doi=10.1016%2fj.aquaeng.2010.12.001&amp;partnerID=40&amp;md5=e802484877e9a9b20d90e9a6ff523221</t>
  </si>
  <si>
    <t>Institute of Aquaculture, University of Stirling, Stirling, United Kingdom</t>
  </si>
  <si>
    <t>Leclercq, E., Institute of Aquaculture, University of Stirling, Stirling, United Kingdom; Taylor, J.F., Institute of Aquaculture, University of Stirling, Stirling, United Kingdom; Sprague, M., Institute of Aquaculture, University of Stirling, Stirling, United Kingdom; Migaud, H., Institute of Aquaculture, University of Stirling, Stirling, United Kingdom</t>
  </si>
  <si>
    <t>The aim of this study was to compare the efficiency of new candidate lighting-technologies (50W 'blue' light-emitting-diode (B, λmax=465nm); 232W 'green' hot cathode, (G, λmax=546nm); 400W 'red' tungsten-halogen, (R, λmax=667-740nm)) against a standard 400W 'white' metal-halide used as control technology (C, broad spectrum) at suppressing sexual maturation of 1+ Atlantic salmon (Salmo salar) in sea-cages. A total of seven experimental set-ups were tested on a commercial-scale in three trials using a standardized photoperiod regime in the form of continuous artificial-light (LL) applied from winter to summer solstice during the second year at sea. The experimental stocks were raised under an ambient thermal regime that was similar across all trials.Technical performances (spectral output, light-attenuation and irradiance distance) of the individual light-units were measured and light perception was assessed by quantifying plasma melatonin levels. Body-size parameters (BW, FL, K) were measured at the switch-on and turn-off of the photoperiod regimes. Maturation rates were estimated at the end of the light treatments and at harvest. The B-unit provided the shortest effective irradiance distance (distance from the light-bulb to the minimum irradiance suppressing plasma melatonin to basal day-time level=0.016Wm-2) but the longest relative to its energy consumption; while the G- and R-units did not offer a comparative advantage over the C-unit in that regard (B&amp;gt;C&amp;gt;G&amp;gt;R). Nocturnal plasma melatonin and maturation rate decreased proportionally to the light-intensity provided using a range of technologies emitting distinct spectral profiles. Light-intensity rather than light-spectral composition appeared to be the prime parameter negatively affecting sexual maturation. Maximal suppression of maturation was observed in treatments depressing nocturnal plasma melatonin to a 1.2-fold but not to a 1.7-fold increase compared to day-time levels, confirming that a threshold level of light-irradiance is necessary to obtain the desired effect. Results suggest that this can be achieved under standard commercial practices by applying, over the photoperiod regime presently used, continuous artificial-illumination with an (electrical) energy consumption of 0.28Whm-3 generating a mean-irradiance of 0.012Wm-2 and providing a minimum volume of effective irradiance equivalent to 12% of the rearing-environment. Such a low volume of biologically effective irradiance was likely sufficient due to the strong photic attraction already reported in Atlantic salmon. Maximal suppression of pre-harvest sexual maturation can be achieved in the Atlantic salmon on-growing industry using alternative light-technologies. Present data provides methods and threshold values favouring the implementation of photoperiod manipulation to suppress pre-harvest maturation at the most advantageous scale and cost. © 2010 Elsevier B.V.</t>
  </si>
  <si>
    <t>Growth; Light-intensity; Lighting-technology; Melatonin; Salmo salar; Sexual maturation</t>
  </si>
  <si>
    <t>Atlantic salmon; Broad spectrum; Comparative advantage; Control technologies; Energy consumption; Growth; Hot cathodes; Light perception; Light treatments; Melatonin; Prime parameters; Salmo salar; Set-ups; Sexual maturation; Size parameters; Spectral composition; Spectral profile; Summer solstice; Switch-on; Thermal regimes; Threshold levels; Time level; Energy utilization; Harvesting; Hormones; Lighting; Metal halides; Plants (botany); Plasmas; Technology; Tungsten; biochemistry; cage culture; comparative study; electrode; experimental study; growth response; halogen; irradiance; light effect; light intensity; photoperiod; plasma; salmonid; sexual maturity; smolt; thermal regime; tungsten; Salmo salar</t>
  </si>
  <si>
    <t>Migaud, H.; Institute of Aquaculture, University of Stirling, Stirling, United Kingdom; email: hm7@stir.ac.uk</t>
  </si>
  <si>
    <t>AQEND</t>
  </si>
  <si>
    <t>Aquac. Eng.</t>
  </si>
  <si>
    <t>2-s2.0-79951959697</t>
  </si>
  <si>
    <t>Suzuki T., Takashima T., Izawa N., Watanabe M., Takeda M.</t>
  </si>
  <si>
    <t>56149682700;24477945900;24477412000;8585704700;7403299893;</t>
  </si>
  <si>
    <t>UV radiation elevates arylalkylamine N-acetyltransferase activity and melatonin content in the two-spotted spider mite, Tetranychus urticae</t>
  </si>
  <si>
    <t>Journal of Insect Physiology</t>
  </si>
  <si>
    <t>10.1016/j.jinsphys.2008.06.005</t>
  </si>
  <si>
    <t>https://www.scopus.com/inward/record.uri?eid=2-s2.0-48549086439&amp;doi=10.1016%2fj.jinsphys.2008.06.005&amp;partnerID=40&amp;md5=1885c7436688b6cddcbc39c850c3b56c</t>
  </si>
  <si>
    <t>Graduate School of Science and Technology, Kobe University, Rokko-dai, Nada, Kobe, 657-8501, Japan; National Institute for Basic Biology, Myodaiji, Okazaki, Aichi, 444-8585, Japan; Department of Photoscience, School of Advanced Sciences, Graduate University for Advanced Studies, Shonan Village, Hayama, Kanagawa, 240-0193, Japan</t>
  </si>
  <si>
    <t>Suzuki, T., Graduate School of Science and Technology, Kobe University, Rokko-dai, Nada, Kobe, 657-8501, Japan; Takashima, T., Graduate School of Science and Technology, Kobe University, Rokko-dai, Nada, Kobe, 657-8501, Japan; Izawa, N., Graduate School of Science and Technology, Kobe University, Rokko-dai, Nada, Kobe, 657-8501, Japan; Watanabe, M., National Institute for Basic Biology, Myodaiji, Okazaki, Aichi, 444-8585, Japan, Department of Photoscience, School of Advanced Sciences, Graduate University for Advanced Studies, Shonan Village, Hayama, Kanagawa, 240-0193, Japan; Takeda, M., Graduate School of Science and Technology, Kobe University, Rokko-dai, Nada, Kobe, 657-8501, Japan</t>
  </si>
  <si>
    <t>Ultraviolet (UV) radiation produces reactive oxygen species (ROS) in mammals, where melatonin plays the role of a ROS scavenger. The melatonin synthetic enzyme arylalkylamine N-acetyltransferase (NAT) is a significant element in a possible ROS removal system. Changes in NAT activity and melatonin content were determined in the two-spotted spider mite Tetranychus urticae by irradiating it with monochromatic light using the Okazaki Large Spectrograph at the National Institute for Basic Biology, Okazaki, Japan. The NAT activity and melatonin content were suppressed by blue light (450 nm). No effects of red light (650 nm) on the NAT activity and melatonin content were observed. UV radiation had intensity-dependent dual effects on the NAT activity and melatonin content. In the UV-B (300 nm) treatment, the NAT activity and melatonin content were suppressed at the intensity below 1 μmol m-2 s-1 but elevated when the intensity was as high as 10 μmol m-2 s-1. In the UV-A (350 nm) treatment, the melatonin content was elevated when the intensity was as high as 10 μmol m-2 s-1, though the NAT activity and melatonin content were suppressed at the intensity below 10 and 1 μmol m-2 s-1, respectively. Elevation of the NAT activity and melatonin content by high intensity UV irradiation may indicate that the UV signals initiate melatonin synthesis for ROS removal in mites. © 2008 Elsevier Ltd. All rights reserved.</t>
  </si>
  <si>
    <t>Arylalkylamine N-acetyltransferase; Light quality; Melatonin; Tetranychus urticae; UV irradiation</t>
  </si>
  <si>
    <t>enzyme activity; light effect; light intensity; mite; ultraviolet radiation; Acari; Araneae; Mammalia; Tetranychidae; Tetranychus urticae</t>
  </si>
  <si>
    <t>20-777</t>
  </si>
  <si>
    <t>The authors would like to thank S.-I. Higashi for the technical support while working with the OLS. This work was conducted in part at the National Institute for Basic Biology Cooperative Researches on Okazaki Large Spectrograph and supported in part by a Grant-in-Aid for JSPS Fellows (20-777).</t>
  </si>
  <si>
    <t>Suzuki, T.; Graduate School of Science and Technology, Kobe University, Rokko-dai, Nada, Kobe, 657-8501, Japan; email: t-suzuki@stu.kobe-u.ac.jp</t>
  </si>
  <si>
    <t>JIPHA</t>
  </si>
  <si>
    <t>J. Insect Physiol.</t>
  </si>
  <si>
    <t>2-s2.0-48549086439</t>
  </si>
  <si>
    <t>Tchekalarova J., Atanasova D., Nenchovska Z., Atanasova M., Kortenska L., Gesheva R., Lazarov N.</t>
  </si>
  <si>
    <t>55882727900;6603725990;56459022200;6603598007;6506043619;57194112779;7003734215;</t>
  </si>
  <si>
    <t>Agomelatine protects against neuronal damage without preventing epileptogenesis in the kainate model of temporal lobe epilepsy</t>
  </si>
  <si>
    <t>Neurobiology of Disease</t>
  </si>
  <si>
    <t>10.1016/j.nbd.2017.04.017</t>
  </si>
  <si>
    <t>https://www.scopus.com/inward/record.uri?eid=2-s2.0-85018729294&amp;doi=10.1016%2fj.nbd.2017.04.017&amp;partnerID=40&amp;md5=dd463d0e2511881cba1b20de6323a1b8</t>
  </si>
  <si>
    <t>Institute of Neurobiology, Bulgarian Academy of Sciences, Sofia, 1113, Bulgaria; Department of Anatomy, Faculty of Medicine, Trakia University, Stara Zagora, 6003, Bulgaria; Department of Biology, Medical University of Pleven, Pleven, 5800, Bulgaria; Department of Anatomy and Histology, Medical University of Sofia, Sofia, 1431, Bulgaria</t>
  </si>
  <si>
    <t>Tchekalarova, J., Institute of Neurobiology, Bulgarian Academy of Sciences, Sofia, 1113, Bulgaria; Atanasova, D., Institute of Neurobiology, Bulgarian Academy of Sciences, Sofia, 1113, Bulgaria, Department of Anatomy, Faculty of Medicine, Trakia University, Stara Zagora, 6003, Bulgaria; Nenchovska, Z., Institute of Neurobiology, Bulgarian Academy of Sciences, Sofia, 1113, Bulgaria; Atanasova, M., Department of Biology, Medical University of Pleven, Pleven, 5800, Bulgaria; Kortenska, L., Institute of Neurobiology, Bulgarian Academy of Sciences, Sofia, 1113, Bulgaria; Gesheva, R., Institute of Neurobiology, Bulgarian Academy of Sciences, Sofia, 1113, Bulgaria; Lazarov, N., Institute of Neurobiology, Bulgarian Academy of Sciences, Sofia, 1113, Bulgaria, Department of Anatomy and Histology, Medical University of Sofia, Sofia, 1431, Bulgaria</t>
  </si>
  <si>
    <t>Recent studies about the novel antidepressant agomelatine, which is a mixed MT1 and MT2 melatonin receptor agonist and 5HT2C serotonin receptor antagonist possessing an anticonvulsant and neuroprotective action, suggest that it may have potential to contribute against epileptogenesis and epilepsy-induced memory impairment. In order to ascertain whether protection of some brain structures could suppress epileptogenesis, in the present study, we evaluated the effect of chronic post-status treatment with agomelatine on epileptogenesis, behavioral and neuronal damage induced by kainate acid (KA) status epilepticus (SE). Agomelatine/vehicle treatment (40 mg/kg, i.p.) started one hour after SE and continued up to 10 weeks in Wistar rats. Latency for onset of spontaneous motor seizures (SMS) and their frequency was detected by a 24-h video-recording. Locomotor activity, anxiety and hippocampus-dependent spatial memory in open field (OF), elevated plus maze (EPM), light-dark test (LDT) and radial arm maze (RAM) test, respectively, were evaluated during the last two weeks after SE. Agomelatine significantly decreased the latency for onset of SMS and increased the seizure frequency during the 2nd and the 3rd week of treatment. The MT1 and MT2 receptor agonist and serotonin 5HT2C receptor antagonist exacerbated the KA-induced hyperlocomotion and impulsive behavior and it was unable to prevent spatial memory impairment of epileptic rats. However, agomelatine induced a neuroprotection in the dorsal hippocampus, specifically in the CA1, septal CA2 and partially in the CA3c region, the hilus of the dentate gyrus, piriform cortex and septo-temporal and temporal basolateral amygdala. Our findings suggest that the beneficial impact against SE-induced neuronal loss exerted by agomelatine is not crucial for the suppression of epileptogenesis and its deleterious consequences in KA model of temporal lobe epilepsy. © 2017 Elsevier Inc.</t>
  </si>
  <si>
    <t>Agomelatine; Behavior; Epileptogenesis; Kainate; Neuronal loss</t>
  </si>
  <si>
    <t>agomelatine; kainic acid; melatonin 1 receptor; melatonin 2 receptor; serotonin 2C receptor; acetamide derivative; agomelatine; amino acid receptor stimulating agent; hypnotic sedative agent; kainic acid; animal experiment; animal model; animal tissue; anxiety; Article; basolateral amygdala; controlled study; dentate gyrus; elevated plus maze test; epileptic state; epileptogenesis; hippocampal CA1 region; hippocampal CA2 region; hippocampal CA3 region; impulsiveness; latent period; light dark cycle; locomotion; male; memory disorder; nerve cell lesion; neuroprotection; nonhuman; open field test; pyriform cortex; radial arm maze test; rat; seizure; spatial memory; temporal lobe epilepsy; analysis of variance; animal; body weight; chemically induced; disease model; drug effects; etiology; exploratory behavior; hippocampus; maze test; motor activity; nerve cell; pathology; temporal lobe epilepsy; time factor; visual adaptation; Wistar rat; Acetamides; Adaptation, Ocular; Analysis of Variance; Animals; Anxiety; Body Weight; Disease Models, Animal; Epilepsy, Temporal Lobe; Excitatory Amino Acid Agonists; Exploratory Behavior; Hippocampus; Hypnotics and Sedatives; Kainic Acid; Male; Maze Learning; Motor Activity; Neurons; Rats; Rats, Wistar; Time Factors</t>
  </si>
  <si>
    <t>agomelatine, 138112-76-2; kainic acid, 487-79-6; Acetamides; Excitatory Amino Acid Agonists; Hypnotics and Sedatives; Kainic Acid; S 20098</t>
  </si>
  <si>
    <t>Tchekalarova, J.; Institute of Neurobiology, Bulgarian Academy of Sciences, Acad. G. Bonchev Str., Bl. 23, Bulgaria; email: janetchekalarova@gmail.com</t>
  </si>
  <si>
    <t>NUDIE</t>
  </si>
  <si>
    <t>Neurobiol. Dis.</t>
  </si>
  <si>
    <t>2-s2.0-85018729294</t>
  </si>
  <si>
    <t>Itoh M.T., Nomura T., Sumi Y.</t>
  </si>
  <si>
    <t>7404368283;57199811651;7102246546;</t>
  </si>
  <si>
    <t>Hydroxyindole-O-methyltransferase activity in the silkworm (Bombyx mori)</t>
  </si>
  <si>
    <t>10.1016/S0006-8993(97)00482-4</t>
  </si>
  <si>
    <t>https://www.scopus.com/inward/record.uri?eid=2-s2.0-0030869530&amp;doi=10.1016%2fS0006-8993%2897%2900482-4&amp;partnerID=40&amp;md5=396db9f2ee53e02381331e44319d0489</t>
  </si>
  <si>
    <t>Department of Chemistry, St. Marianna University, School of Medicine, Sugao, Miyamae-ku, 216, Kawasaki, Japan; Katakura Industries Co. Ltd., Shimo-Okutomi, 350-13, Sayama, Japan</t>
  </si>
  <si>
    <t>Itoh, M.T., Department of Chemistry, St. Marianna University, School of Medicine, Sugao, Miyamae-ku, 216, Kawasaki, Japan; Nomura, T., Katakura Industries Co. Ltd., Shimo-Okutomi, 350-13, Sayama, Japan; Sumi, Y., Department of Chemistry, St. Marianna University, School of Medicine, Sugao, Miyamae-ku, 216, Kawasaki, Japan</t>
  </si>
  <si>
    <t>Hydroxyindole-O-methyltransferase (HIOMT; EC 2.1.1.4) catalyzes the final step in the melatonin (N-acetyl-5-methoxytryptamine) biosynthetic pathway. HIOMT-like activity was detected in the head of fifth last-instar larvae of the silkworm (Bombyx mori), and the optimum pH for this activity was 7.9. The apparent Michaelis constants (K(m)) for S-adenosyl-L-methionine and N-acetylserotonin were 87.6 μM and 96.6 μM, respectively. When the silkworms were entrained to a 12 h light/12 h dark lighting schedule, the HIOMT-like activity showed a significant diurnal variation with high levels during the dark period. The diurnal variation in the activity persisted in constant darkness, but was suppressed by constant light. These findings demonstrate that HIOMT-like activity in the silkworm head occurs as a circadian rhythm and that the rhythm entrains to environmental light/dark cycles. The melatonin rhythm in the silkworm head may therefore be regulated not only by serotonin N-acetyltransferase (EC 2.3.1.87), but also by HIOMT.</t>
  </si>
  <si>
    <t>Bombyx mori; Diurnal variation; Hydroxyindole-O-methyltransferase; Insect; Melatonin; Silkworm</t>
  </si>
  <si>
    <t>acetylserotonin methyltransferase; melatonin; animal tissue; article; brain; circadian rhythm; enzyme activity; melanogenesis; nonhuman; photoperiodicity; priority journal; silkworm; Acetylserotonin N-Methyltransferase; Animals; Bombyx; Brain; Circadian Rhythm; Darkness; Kinetics; Larva; Light; Melatonin; Nerve Tissue Proteins; Radioimmunoassay; S-Adenosylmethionine; Serotonin</t>
  </si>
  <si>
    <t>Acetylserotonin N-Methyltransferase, EC 2.1.1.4; Melatonin, 73-31-4; N-acetylserotonin, 1210-83-9; Nerve Tissue Proteins; S-Adenosylmethionine, 29908-03-0; Serotonin, 50-67-9</t>
  </si>
  <si>
    <t>We thank Prof. K. Wakabayashi, Gunma University, Japan, for the supply of anti-melatonin serum. This work was supported in part by a grant to M.T.I. from the Japanese Ministry of Education, Science and Culture.</t>
  </si>
  <si>
    <t>Itoh, M.T.; Department of Chemistry, St. Marianna Univ. Sch. of Medicine, Sugao, Miyamae-ku, Kawasaki 216, Japan</t>
  </si>
  <si>
    <t>2-s2.0-0030869530</t>
  </si>
  <si>
    <t>Musshoff U., Speckmann E.-J.</t>
  </si>
  <si>
    <t>7003980019;7103260830;</t>
  </si>
  <si>
    <t>Diurnal actions of melatonin on epileptic activity in hippocampal slices of rats</t>
  </si>
  <si>
    <t>10.1016/S0024-3205(03)00614-3</t>
  </si>
  <si>
    <t>https://www.scopus.com/inward/record.uri?eid=2-s2.0-0042379722&amp;doi=10.1016%2fS0024-3205%2803%2900614-3&amp;partnerID=40&amp;md5=31b313f7dbe4b5e8dd9f621e12225223</t>
  </si>
  <si>
    <t>Institute of Physiology, University of Muenster, Robert-Koch-Str. 27a, 48149 Muenster, Germany</t>
  </si>
  <si>
    <t>Musshoff, U., Institute of Physiology, University of Muenster, Robert-Koch-Str. 27a, 48149 Muenster, Germany; Speckmann, E.-J., Institute of Physiology, University of Muenster, Robert-Koch-Str. 27a, 48149 Muenster, Germany</t>
  </si>
  <si>
    <t>Since melatonin receptors have been found in the hippocampus of mammals it has been suggested that melatonin can modulate neuronal functions of hippocampal cells. The effect of melatonin (10 nmol/l and 1 μmol/l) on frequency and amplitude of epileptiform field potentials (EFP) elicited by low Mg2+ or by bicuculline was tested in the CA1 region of hippocampal slices of rats. In the low Mg2+ model, melatonin, applied in a near physiological concentration of 10 nmol/l, exerts no effect on EFP in slices prepared at night or during the day. In a concentration of 1 μmol/l, however, melatonin enhances the frequency of EFP to ∼140% in slices prepared during the day. This effect was suppressed through simultaneous administration of the melatonin receptor antagonist luzindole (10 μmol/l). In contrast, melatonin did not affect epileptic activity in slices prepared at night. Epileptiform discharges elicited by blocking the GABAergic inhibition (bicuculline model) were not affected by melatonin, either during the day or at night. The results indicate that melatonin affects epileptic activity in a diurnal manner and that the action of melatonin is different in relation to the epilepsy model. © 2003 Elsevier Inc. All rights reserved.</t>
  </si>
  <si>
    <t>Diurnal rhythm; Epilepsy; Hippocampus; Melatonin; Melatonin receptor</t>
  </si>
  <si>
    <t>bicuculline; luzindole; magnesium ion; melatonin; melatonin receptor; receptor blocking agent; amplitude modulation; animal cell; animal tissue; article; brain nerve cell; circadian rhythm; controlled study; correlation analysis; epileptic discharge; frequency modulation; GABAergic system; hippocampus; hormonal regulation; light dark cycle; male; mammal; nerve cell excitability; neuromodulation; night; nonhuman; rat; sunlight; Mammalia</t>
  </si>
  <si>
    <t>bicuculline, 485-49-4; luzindole, 117946-91-5; magnesium ion, 22537-22-0; melatonin, 73-31-4</t>
  </si>
  <si>
    <t>Musshoff, U.; Institute of Physiology, University of Muenster, Robert-Koch-Str. 27a, 48149 Muenster, Germany; email: mushoff@uni-muenster.de</t>
  </si>
  <si>
    <t>2-s2.0-0042379722</t>
  </si>
  <si>
    <t>Witte K., Grebmer W., Scalbert E., Delagrange P., Guardiola-Lemaître B., Lemmer B.</t>
  </si>
  <si>
    <t>56216885500;6504656480;7003716133;7007022477;16942024600;55820662100;</t>
  </si>
  <si>
    <t>Effects of melatoninergic agonists on light-suppressed circadian rhythms in rats</t>
  </si>
  <si>
    <t>10.1016/S0031-9384(98)00040-7</t>
  </si>
  <si>
    <t>https://www.scopus.com/inward/record.uri?eid=2-s2.0-0031736356&amp;doi=10.1016%2fS0031-9384%2898%2900040-7&amp;partnerID=40&amp;md5=e0eacf296afc51a8af773ca3b2101a0f</t>
  </si>
  <si>
    <t>Inst. de Rech. Intl. Servier, 6, place des Pléiades, 92415 Courbevoie Cedex, France; Inst. of Pharmacology and Toxicology, Fac. of Clinical Medicine Mannheim, Ruprecht-Karls-University Heidelberg, Maybachstraße 14-16, D-68169 Mannheim, Germany</t>
  </si>
  <si>
    <t>Witte, K., Inst. of Pharmacology and Toxicology, Fac. of Clinical Medicine Mannheim, Ruprecht-Karls-University Heidelberg, Maybachstraße 14-16, D-68169 Mannheim, Germany; Grebmer, W., Inst. of Pharmacology and Toxicology, Fac. of Clinical Medicine Mannheim, Ruprecht-Karls-University Heidelberg, Maybachstraße 14-16, D-68169 Mannheim, Germany; Scalbert, E., Inst. de Rech. Intl. Servier, 6, place des Pléiades, 92415 Courbevoie Cedex, France; Delagrange, P., Inst. de Rech. Intl. Servier, 6, place des Pléiades, 92415 Courbevoie Cedex, France; Guardiola-Lemaître, B., Inst. de Rech. Intl. Servier, 6, place des Pléiades, 92415 Courbevoie Cedex, France; Lemmer, B., Inst. of Pharmacology and Toxicology, Fac. of Clinical Medicine Mannheim, Ruprecht-Karls-University Heidelberg, Maybachstraße 14-16, D-68169 Mannheim, Germany</t>
  </si>
  <si>
    <t>This study addressed the question whether light-suppressed circadian rhythms in cardiovascular parameters in rats could be restored by melatonin and a synthetic analogue. Blood pressure, heart rate, and locomotor activity were monitored by radiotelemetry in six Sprague-Dawley rats. After synchronization to a 12:12 light/dark (LD) schedule (lights on at 0700 hours, 100 lux), rats were kept in constant light (LL) of low intensity (5-10 lux) for 11 weeks. After 3 weeks of LL, rats received daily intraperitoneal (i.p.) injections at 1900 hours of vehicle, the melatonin agonist S-21767 (5 mg/kg) and melatonin (1 mg/kg). Spectral power, 24-h amplitudes and the differences between day and night means were calculated as measures of circadian rhythmicity. During LL a lengthening of the endogenous period to 26 h was observed, which was accompanied by a continuous decrease in circadian amplitude in all parameters monitored until, in the third week of LL, circadian rhythmicity was almost abolished. Neither vehicle, S-21767 nor melatonin were able to restore circadian rhythms in blood pressure and locomotor activity. In contrast, both agonists induced circadian rhythmicity in heart rate in two out of six rats. The day/night difference in heart rate of all animals was significantly increased by S-21767 and, to a smaller extent, by melatonin, whereas the circadian amplitude was not affected. In conclusion, melatonin and the synthetic agonist were able to partially synchronize circadian rhythmicity in heart rate during constant light, but could not restore circadian rhythms in blood pressure. Copyright (C) 1998 Elsevier Science Inc.</t>
  </si>
  <si>
    <t>Activity; Blood pressure; cardiovascular; Free-running; Heart rate; Melatonin; Rhythm; S-21767; Telemetry</t>
  </si>
  <si>
    <t>melatonin; melatonin receptor; s 21767; unclassified drug; animal experiment; article; blood pressure; circadian rhythm; controlled study; heart rate; light dark cycle; locomotion; male; nonhuman; priority journal; rat; telemetry</t>
  </si>
  <si>
    <t>Witte, K.; Institute Pharmacol/Toxicol., Faculty of Clinical Med. Mannheim, Ruprecht-Karls-University, Maybachstrasse 14-16, D-68169 Mannheim, Germany; email: Witte@rumms.uni-mannheim.de</t>
  </si>
  <si>
    <t>2-s2.0-0031736356</t>
  </si>
  <si>
    <t>Zawilska J.B., Berezińska M., Rosiak J., Vivien-Roels B., Nowak J.Z.</t>
  </si>
  <si>
    <t>7004273575;6507063367;7005726559;7005984530;7202097194;</t>
  </si>
  <si>
    <t>The relationship between melatonin and dopamine rhythms in the duck retina</t>
  </si>
  <si>
    <t>10.1016/S0304-3940(03)00643-8</t>
  </si>
  <si>
    <t>https://www.scopus.com/inward/record.uri?eid=2-s2.0-0038303505&amp;doi=10.1016%2fS0304-3940%2803%2900643-8&amp;partnerID=40&amp;md5=69ed6c2a78b99c043e0aeb0f6171813b</t>
  </si>
  <si>
    <t>Department of Biogenic Amines, Polish Academy of Sciences, POB-225, Łódź-1 90-950, Poland; Lab. de Neurobiologie des Rhythmes, CNRS UMR 7518, Université Louis Pasteur, Strasbourg, France</t>
  </si>
  <si>
    <t>Zawilska, J.B., Department of Biogenic Amines, Polish Academy of Sciences, POB-225, Łódź-1 90-950, Poland; Berezińska, M., Department of Biogenic Amines, Polish Academy of Sciences, POB-225, Łódź-1 90-950, Poland; Rosiak, J., Department of Biogenic Amines, Polish Academy of Sciences, POB-225, Łódź-1 90-950, Poland; Vivien-Roels, B., Lab. de Neurobiologie des Rhythmes, CNRS UMR 7518, Université Louis Pasteur, Strasbourg, France; Nowak, J.Z., Department of Biogenic Amines, Polish Academy of Sciences, POB-225, Łódź-1 90-950, Poland</t>
  </si>
  <si>
    <t>In the retina of duck, levels of dopamine (DA) and its main metabolite, 3,4-dihydroxyphenylacetic acid (DOPAC), fluctuate throughout the day, with high values during the light phase. The rhythmic changes in DA content and metabolism are out of phase with the daily oscillations in melatonin (MEL) and serotonin N-acetyltransferase (AA-NAT; the penultimate and key regulatory enzyme in MEL biosynthesis) activity. Acute exposure of ducks to light at night potently increased levels of DA and DOPAC, and decreased AA-NAT activity and MEL content in the retina. Intraocular administration of MEL to light-adapted ducks produced a significant decline in retinal DA and DOPAC concentrations. On the other hand, quinpirole, a D2/D4-DA receptor agonist, administered intraocularly, markedly suppressed the night-time retinal AA-NAT activity and MEL. These findings provide, for the first time, evidence for an inverse relationship between the DA system and MEL in the duck retina. © 2003 Elsevier Science Ireland Ltd. All rights reserved.</t>
  </si>
  <si>
    <t>3,4-Dihydroxyphenylacetic acid; Diurnal rhythm; Dopamine; Duck; Light; Melatonin; Retina; Serotonin N-acetyltransferase</t>
  </si>
  <si>
    <t>3,4 dihydroxyphenylacetic acid; dopamine; dopamine receptor stimulating agent; melatonin; quinpirole; serotonin n acetyltransferase; animal experiment; animal tissue; article; biosynthesis; controlled study; dopamine metabolism; duck; enzyme activity; female; male; nonhuman; priority journal; retina</t>
  </si>
  <si>
    <t>3,4 dihydroxyphenylacetic acid, 102-32-9; dopamine, 51-61-6, 62-31-7; melatonin, 73-31-4; quinpirole, 73625-62-4, 80373-22-4, 85760-75-4, 85798-08-9</t>
  </si>
  <si>
    <t>Pakistan Academy of Sciences: 064230/Z/01/Z
Wellcome Trust</t>
  </si>
  <si>
    <t>Supported by the Department of Biogenic Amines, PAS, Lodz, Poland and by a grant No. 064230/Z/01/Z from the Wellcome Trust, United Kingdom. The authors thank Dr J.P. Ravault, (INRA, Nouzilly France) who kindly provided the melatonin antiserum.</t>
  </si>
  <si>
    <t>Zawilska, J.B.; Department of Biogenic Amines, Polish Academy of Sciences, POB-225, Łódź-1 90-950, Poland; email: jolantaz@amina1.zabpan.lodz.pl</t>
  </si>
  <si>
    <t>2-s2.0-0038303505</t>
  </si>
  <si>
    <t>Kennaway D.J., Rowe S.A.</t>
  </si>
  <si>
    <t>7005386876;7102954563;</t>
  </si>
  <si>
    <t>Effect of stimulation of endogenous melatonin secretion during constant light exposure on 6-sulphatoxymelatonin rhythmicity in rats</t>
  </si>
  <si>
    <t>10.1034/j.1600-079X.2000.280103.x</t>
  </si>
  <si>
    <t>https://www.scopus.com/inward/record.uri?eid=2-s2.0-0033966641&amp;doi=10.1034%2fj.1600-079X.2000.280103.x&amp;partnerID=40&amp;md5=61b894a106739bc65233bfce9b364f15</t>
  </si>
  <si>
    <t>Kennaway, D.J., Dept. of Obstetrics and Gynaecology, University of Adelaide, Medical School, Frome Road, Adelaide, SA 5005, Australia; Rowe, S.A., Dept. of Obstetrics and Gynaecology, University of Adelaide, Medical School, Frome Road, Adelaide, SA 5005, Australia</t>
  </si>
  <si>
    <t>When light is presented unexpectedly at night to rats, melatonin production and secretion is acutely inhibited and the time of onset of production on the subsequent night is altered. In a series of experiments, we examined the effects of 6-12 hr light (200 lux) at night on melatonin metabolite excretion (6-sulphatoxymelatonin, aMT.6S). During the light exposure, we administered isoproterenol to stimulate endogenous production of melatonin by the pineal gland to determine if replacement of melatonin would block any phase shifting effects of the light. Exposure to 6 hr of light either during the first or second half of the night suppressed aMT.6S excretion during the light treatment and delayed the onset of melatonin secretion by 3.7 ± 0.6 and 2.5 ± 0.6 hr, respectively, compared to a change of 0.5 ± 0.1 hr in animals maintained in darkness. Twelve hours light exposure (i.e. one night of continuous light) suppressed aMT.6S excretion completely and resulted in a delay in the onset the next night of 2.1 ± 0.7 hr. When propranolol (10 mg/kg) was administered at 2-hr intervals during darkness, aMT.6S excretion was suppressed throughout the night, but on the subsequent release into constant darkness the onset of excretion was not delayed (0.6 ± 0.1 hr delay). Administration of isoproterenol (10 mg/kg) to animals in constant light, at the time of expected lights off (CT12), and 5 hr later (CT17) resulted in an increase in melatonin production and aMT.6S excretion that was similar in duration and amount to the control night. The stimulation of endogenous melatonin production failed to block the phase shifting effects of the light exposure and, in fact, appeared to potentiate the delay at least on the first night (4.2 ± 0.9 hr). The timing of the release into constant darkness following the light treatment had an unexpected effect on melatonin production on the cycle after treatment. Thus, animals exposed to 12 hr light and released into darkness at the normal time of lights off as above had a delay of about 2 hr and excreted 71 ± 18% of the aMT.6S excreted on a control night. Animals released into darkness at the expected time of lights on failed to excrete more than 20 pmol/hr (i.e. no onset of excretion could be determined) at any time on the first subjective night after light treatment, which was no different from the excretion during the light treatment. On the next subjective night, the onset was delayed as expected and the amount of aMT.6S produced was restored. Treatment with isoproterenol at CT12 and CT17 failed to affect either the amount of aMT.6S excreted on the first subjective night after light treatment or the phase delay on the second night after treatment. The failure to produce melatonin on the first subjective night after 12 hr light exposure and release into darkness at CTO was not due to failure at the level of the pineal gland since injection of isoproterenol at CT12 and CT17 on the first subjective night after light restored the normal amount of melatonin production. These results suggest that the absence of melatonin during light stimulation at night is not responsible for the phase delay in melatonin production and excretion on subsequent nights. The basis of the failure of the rats to commence melatonin production following 12 hr extended light exposure followed immediately by continuous darkness is not known.</t>
  </si>
  <si>
    <t>Circadian; Isoproterenol; Phase shift; Propranolol; Sulphatoxymelatonin</t>
  </si>
  <si>
    <t>6 hydroxymelatonin o sulfate; isoprenaline; melatonin; propranolol; animal experiment; article; circadian rhythm; excretion; hormone metabolism; hormone synthesis; light exposure; male; night; nonhuman; pineal gland function; rat; Adrenergic beta-Agonists; Adrenergic beta-Antagonists; Animals; Circadian Rhythm; Dark Adaptation; Isoproterenol; Light; Male; Melatonin; Photoperiod; Pineal Gland; Propranolol; Rats; Rats, Wistar</t>
  </si>
  <si>
    <t>6-sulfatoxymelatonin, 2208-40-4; Adrenergic beta-Agonists; Adrenergic beta-Antagonists; Isoproterenol, 7683-59-2; Melatonin, 73-31-4; Propranolol, 525-66-6</t>
  </si>
  <si>
    <t>Kennaway, D.J.; Dept. of Obstetrics and Gynaecology, University of Adelaide, Medical School, Frome Road, Adelaide, SA 5005, Australia</t>
  </si>
  <si>
    <t>2-s2.0-0033966641</t>
  </si>
  <si>
    <t>Yoon H.C., Oh J.H., Lee S., Park J.B., Do Y.R.</t>
  </si>
  <si>
    <t>56071270500;35216284700;57204810184;57194505254;7103101103;</t>
  </si>
  <si>
    <t>Circadian-tunable perovskite quantum dot-based down-converted multi-package white LED with a color fidelity index over 90</t>
  </si>
  <si>
    <t>10.1038/s41598-017-03063-7</t>
  </si>
  <si>
    <t>https://www.scopus.com/inward/record.uri?eid=2-s2.0-85020452585&amp;doi=10.1038%2fs41598-017-03063-7&amp;partnerID=40&amp;md5=1c9bdb4454c8a62eebd03da373f8132a</t>
  </si>
  <si>
    <t>Department of Chemistry, Kookmin University, Seoul, 136-702, South Korea; Department of Display and Semiconductor Physics, Korea University, Sejong, 30019, South Korea</t>
  </si>
  <si>
    <t>Yoon, H.C., Department of Chemistry, Kookmin University, Seoul, 136-702, South Korea; Oh, J.H., Department of Chemistry, Kookmin University, Seoul, 136-702, South Korea; Lee, S., Department of Chemistry, Kookmin University, Seoul, 136-702, South Korea; Park, J.B., Department of Display and Semiconductor Physics, Korea University, Sejong, 30019, South Korea; Do, Y.R., Department of Chemistry, Kookmin University, Seoul, 136-702, South Korea</t>
  </si>
  <si>
    <t>New metrics of the color and circadian performances of down-converted white light-emitting diodes (DC-WLEDs) are rapidly becoming popular in smart lighting systems. This is due to the increased desire for accurate analytical methods to measure the effects of newly developed quantum dot (QD)-based lighting on the vision, color, and circadian sensors of retina cells in the human eye. In this regard, a two-measure system known as technical memorandum TM-30-2015 (Illuminating Engineering Society of North America), encompassing the color fidelity index (CFI, R f) and the color gamut index (CGI, R g), has been developed as a new metrics of color to replace the currently utilized color rendering index (CRI, R a). In addition, the tunability of the circadian efficacy of radiation (CER) is now more important due to its effect on the control of melatonin suppression/secretion, resetting of the central/local clocks of individuals given their daily cycles, and benefits to human health. In this paper, we developed and analyzed six-colored perovskite (Pe; cyan, green, yellowish green, amber, orange, and red colors) QDs-based multi-package WLED, and optimized the SPDs of tunable PeQD-based multi-package WLEDs in terms of promising human-centric lighting device, given its optimized visual energy, color qualities and health-promoting effects. © The Author(s) 2017.</t>
  </si>
  <si>
    <t>Do, Y.R.; Department of Chemistry, Kookmin UniversitySouth Korea; email: yrdo@kookmin.ac.kr</t>
  </si>
  <si>
    <t>2-s2.0-85020452585</t>
  </si>
  <si>
    <t>Johnson-Delaney C.A.</t>
  </si>
  <si>
    <t>6602917038;</t>
  </si>
  <si>
    <t>Medical therapies for ferret adrenal disease</t>
  </si>
  <si>
    <t>Seminars in Avian and Exotic Pet Medicine</t>
  </si>
  <si>
    <t>10.1053/S1055-937X(03)00052-5</t>
  </si>
  <si>
    <t>https://www.scopus.com/inward/record.uri?eid=2-s2.0-1842476168&amp;doi=10.1053%2fS1055-937X%2803%2900052-5&amp;partnerID=40&amp;md5=d9c5311295e4a66dec778cf633c23946</t>
  </si>
  <si>
    <t>Avian-Exotic Adv. Diagnost. Consult., 13813 65th Avenue 7, Edmonds, WA 98026, United States</t>
  </si>
  <si>
    <t>Johnson-Delaney, C.A., Avian-Exotic Adv. Diagnost. Consult., 13813 65th Avenue 7, Edmonds, WA 98026, United States</t>
  </si>
  <si>
    <t>Adrenal disease in ferrets is commonly diagnosed in exotic pet practice. Ferret adrenal disease is characterized by sex steroid production, histamine production, and adrenal tissue neoplasia. While the underlying causes of the disease are being investigated, including the effects of prepuberty gonadectomy on the adrenal glands and subsequent development of the disease, effects of the longer light cycle imposed by keeping these animals as house pets, and the probability of one or more types of tumor suppressor genes aberrancies, this still leaves the practitioner with the dilemma of treating the individual pet ferret, which may present with the disease well under 1 year of age. Surgery to remove one or more diseased glands is often considered the primary treatment option. In those cases where adrenalectomy is not feasible or desired, or as an adjunct to surgery, several options exist for medical management of excess hormone production and control of symptoms. © 2004 Elsevier Inc. All rights reserved.</t>
  </si>
  <si>
    <t>Adrenal disease; Adrenal hormone assay; Adrenalectomy; Ferret</t>
  </si>
  <si>
    <t>aminoglutethimide; anastrozole; androstenedione; anipryl; antihistaminic agent; armidex; bicalutamide; corticotropin; diphenhydramine; estradiol; estrogen; finasteride; flutamide; goserelin; histamine; hydrocortisone; leuprorelin; melatonin; mitotane; nafarelin acetate; selegiline; sex hormone; synarel nasal; tamoxifen citrate; testosterone; adrenal disease; adrenal gland; adrenalectomy; animal disease; article; cancer tissue; disease control; disease course; domestic animal; drug absorption; drug bioavailability; drug dose regimen; drug efficacy; drug mechanism; drug potency; drug tolerability; endocrine surgery; exotic species; ferret; general practitioner; genetic disorder; gonadectomy; hormone synthesis; medical decision making; nonhuman; prepuberty; probability; symptomatology; treatment planning; tumor suppressor gene; veterinary medicine; Animalia; Mustela; Mustela putorius furo</t>
  </si>
  <si>
    <t>aminoglutethimide, 125-84-8; anastrozole, 120511-73-1; androstenedione, 26264-53-9, 63-05-8; bicalutamide, 90357-06-5; corticotropin, 11136-52-0, 9002-60-2, 9061-27-2; diphenhydramine, 147-24-0, 58-73-1; estradiol, 50-28-2; finasteride, 98319-26-7; flutamide, 13311-84-7; goserelin, 65807-02-5; histamine, 51-45-6, 56-92-8, 93443-21-1; hydrocortisone, 50-23-7; leuprorelin, 53714-56-0, 74381-53-6; melatonin, 73-31-4; mitotane, 53-19-0; nafarelin acetate, 76932-60-0; selegiline, 14611-51-9, 14611-52-0, 2079-54-1, 2323-36-6; tamoxifen citrate, 54965-24-1; testosterone, 58-22-0</t>
  </si>
  <si>
    <t>anipryl; armidex; casodex; cytadren; eulexin; lupron, TAP, United States; nolvadex; proscar; synarel nasal, Searle; zoladex, Astra Zeneca</t>
  </si>
  <si>
    <t>Astra Zeneca; Searle; TAP, United States</t>
  </si>
  <si>
    <t>Johnson-Delaney, C.A.; Avian-Exotic Adv. Diagnost. Consult., 13813 65th Avenue 7, Edmonds, WA 98026, United States</t>
  </si>
  <si>
    <t>W.B. Saunders</t>
  </si>
  <si>
    <t>1055937X</t>
  </si>
  <si>
    <t>Semin. Avian Exot. Pet Med.</t>
  </si>
  <si>
    <t>2-s2.0-1842476168</t>
  </si>
  <si>
    <t>Sisk C.L., Turek F.W.</t>
  </si>
  <si>
    <t>7006408438;7102799347;</t>
  </si>
  <si>
    <t>Daily melatonin injection mimic the short day-induced increase in negative feedback effects of testosterone on gonadotropin secretion in hamsters</t>
  </si>
  <si>
    <t>10.1095/biolreprod27.3.602</t>
  </si>
  <si>
    <t>https://www.scopus.com/inward/record.uri?eid=2-s2.0-0020334277&amp;doi=10.1095%2fbiolreprod27.3.602&amp;partnerID=40&amp;md5=da9a21828697f1c4d3b02e0b23cd5623</t>
  </si>
  <si>
    <t>Dep. Neurobiol. Physiol., Northwest. Univ., Evanston, IL 60201, United States</t>
  </si>
  <si>
    <t>Sisk, C.L., Dep. Neurobiol. Physiol., Northwest. Univ., Evanston, IL 60201, United States; Turek, F.W., Dep. Neurobiol. Physiol., Northwest. Univ., Evanston, IL 60201, United States</t>
  </si>
  <si>
    <t>One of the mechanisms underlying short day-induced testicular regression in golden hamsters is an increase in hypothalamic-pituitary sensitivity to the negative feedback effects of gonadal steroids on gonadotropin secretion. Since pinealectomy abolishes this effect of short days, and daily afternoon melatonin injections given to hamsters maintained on long days lead to testicular regression, we investigated whether melatonin may exert its antigonadal effect by increasing hypothalamic-pituitary sensitivity to negative feedback effects of testosterone on luteinizing hormone (LH) and follicle-stimulating hormone (FSH) release. Intact and long-term castrated male golden hamsters were either exposed to 6L:18D for 14 weeks, or maintained on 14L:10D for 14 weeks and injected daily with either oil or 25 μg melatonin 4 h before lights off. During Weeks 10-14, the castrated hamsters received various doses of testosterone by subcutaneous implantation of either a 2, 4, 8 or 20 mm-long testosterone-filled Silastic capsule. Both exposure to 6L:18D and daily melatonin injections led to testicular regression within 6-8 weeks in the intact hamsters. In castrated hamsters on a 14L:10D cycle receiving oil injections, serum LH and FSH were suppressed only by the 20 mm testosterone capsule. In castrated hamsters on a 14L:10D cycle receiving melatonin injections, and in castrated hamsters exposed to 6L:18D, serum LH and FSH were suppressed to levels close to or below the limits of the assays by even the 2 mm capsule, as well as all other doses of testosterone administered. This study demonstrates that melatonin, like exposure to short days, can cause an increase in hypothalamic-pituitary sensitivity to the negative feedback effects of gonadal steroids. These results, along with those of other studies, suggest that short day-induced testicular regression may be due to antigonadotropic actions of melatonin.</t>
  </si>
  <si>
    <t>follitropin; luteinizing hormone; melatonin; testosterone; gonadotropin; melatonin; testosterone; animal experiment; castration; central nervous system; endocrine system; hypothalamus hypophysis system; male genital system; negative feedback; nonhuman; subcutaneous drug administration; testis; animal; article; drug effect; feedback system; hamster; light; male; pineal body; suprachiasmatic nucleus; testis; Animalia; Cricetinae; Mesocricetus auratus; Animal; Castration; Feedback; Gonadotropins, Pituitary; Hamsters; Light; Male; Melatonin; Mesocricetus; Pineal Gland; Support, U.S. Gov't, P.H.S.; Suprachiasmatic Nucleus; Testis; Testosterone</t>
  </si>
  <si>
    <t>follitropin, 9002-68-0; luteinizing hormone, 39341-83-8, 9002-67-9; melatonin, 73-31-4; testosterone, 58-22-0; gonadotropin, 63231-54-9; Gonadotropins, Pituitary; Melatonin, 73-31-4; Testosterone, 57-85-2</t>
  </si>
  <si>
    <t>2-s2.0-0020334277</t>
  </si>
  <si>
    <t>The effect of age and pre-light melatonin concentration on the melatonin sensitivity to dim light</t>
  </si>
  <si>
    <t>International Clinical Psychopharmacology</t>
  </si>
  <si>
    <t>10.1097/00004850-199905030-00008</t>
  </si>
  <si>
    <t>https://www.scopus.com/inward/record.uri?eid=2-s2.0-0032784699&amp;doi=10.1097%2f00004850-199905030-00008&amp;partnerID=40&amp;md5=1c73a7486de289099f99e7b1dc057fff</t>
  </si>
  <si>
    <t>Department of Psychiatry, University of Melbourne, Austin and Repatriation Med. Centre, Heidelberg, Vic., Australia; Brain Sciences Institute, Swinburne University of Technology, 400 Burwood Road, Hawthorn, Vic. 3122, Australia</t>
  </si>
  <si>
    <t>Nathan, P.J., Department of Psychiatry, University of Melbourne, Austin and Repatriation Med. Centre, Heidelberg, Vic., Australia, Brain Sciences Institute, Swinburne University of Technology, 400 Burwood Road, Hawthorn, Vic. 3122, Australia; Burrows, G.D., Department of Psychiatry, University of Melbourne, Austin and Repatriation Med. Centre, Heidelberg, Vic., Australia; Norman, T.R., Department of Psychiatry, University of Melbourne, Austin and Repatriation Med. Centre, Heidelberg, Vic., Australia</t>
  </si>
  <si>
    <t>The hormone melatonin is secreted at night from the pineal gland, with light being a potent inhibitor of its secretion. Age related decreases in plasma melatonin concentrations have indicated that this may be related to pineal calcification with aging. Recently, it was shown that the melatonin sensitivity to light may be a biological marker of bipolar disorder. However, on average, patients were older than the control group in most studies, and it is not known if age has an effect on the melatonin suppression by light. To test this hypothesis, the present study investigated the effect of age on the melatonin sensitivity to dim light (200 lux). Participants were grouped into three age groups. On the testing night, they were placed in a dark room from 21.00 h to 02.30 h. Light exposure was for an hour from midnight to 01.00 h. Blood samples were collected at regular intervals for measurement of plasma melatonin. No significant differences were found in the percentage suppression of melatonin within the age groups defined in the present study (P &amp;gt; 0.5). No correlation was also found between age and percentage suppression of melatonin (r2 = 0.007; P &amp;gt; 0.1). Our results suggest that the melatonin suppression by light (200 lux) is not affected by age.</t>
  </si>
  <si>
    <t>Age; Light; Melatonin; Sensitivity; Suppression</t>
  </si>
  <si>
    <t>melatonin; adult; age; article; darkness; hormone blood level; human; human experiment; light exposure; melatonin blood level; pineal body; priority journal</t>
  </si>
  <si>
    <t>Nathan, P.J.; Brain Sciences Institute, Swinburne University of Technology, 400 Burwood Road, Hawthorn, 3122 Vic., Australia; email: pnathan@bsi.swin.edu-au</t>
  </si>
  <si>
    <t>ICLPE</t>
  </si>
  <si>
    <t>Int. Clin. Psychopharmacol.</t>
  </si>
  <si>
    <t>2-s2.0-0032784699</t>
  </si>
  <si>
    <t>Reiter R.J., Reiter M.N., Hattori A., Yaga K., Herbert D.C., Barlow‐Walden L.</t>
  </si>
  <si>
    <t>7402574751;7103275793;26640296300;6701675299;7201706975;6602340828;</t>
  </si>
  <si>
    <t>The pineal melatonin rhythm and its regulation by light in a subterranean rodent, the valley pocket gopher (Thomomys bottae)</t>
  </si>
  <si>
    <t>10.1111/j.1600-079X.1994.tb00094.x</t>
  </si>
  <si>
    <t>https://www.scopus.com/inward/record.uri?eid=2-s2.0-0028414964&amp;doi=10.1111%2fj.1600-079X.1994.tb00094.x&amp;partnerID=40&amp;md5=e5c4966281f2ba8febfde933bc29763c</t>
  </si>
  <si>
    <t>Department of Cellular and Structural Biology, San Antonio, Texas, 78284-7762, United States</t>
  </si>
  <si>
    <t>Reiter, R.J., Department of Cellular and Structural Biology, San Antonio, Texas, 78284-7762, United States; Reiter, M.N., Department of Cellular and Structural Biology, San Antonio, Texas, 78284-7762, United States; Hattori, A., Department of Cellular and Structural Biology, San Antonio, Texas, 78284-7762, United States; Yaga, K., Department of Cellular and Structural Biology, San Antonio, Texas, 78284-7762, United States; Herbert, D.C., Department of Cellular and Structural Biology, San Antonio, Texas, 78284-7762, United States; Barlow‐Walden, L., Department of Cellular and Structural Biology, San Antonio, Texas, 78284-7762, United States</t>
  </si>
  <si>
    <t>Reiter RJ, Reiter MN, Hattori A, Yaga K, Herbert DC, Barlow‐Walden L. The pineal melatonin rhythm and its regulation by light in a subterranean rodent, the valley pocket gopher (Thomomys bottae). J. Pineal Res. 1994; 16: 145–153. The daytime and nighttime levels of pineal N‐acetyltransferase (NAT) activity, hydroxyindole‐O‐methyltransferase (HIOMT) activity, and melatonin were measured in adult male and female valley pocket gophers, Thomomys bottae. This species was chosen for study because it is a subterranean rodent that inhabits burrows whose openings to the surface are closed. Therefore, under field conditions it is estimated that the pocket gopher spends roughly 99% of its time in absolute darkness in underground burrows. When wild captured pocket gophers were maintained under a light dark cycle (light intensity during the day of roughly 140 μ,W/cm2), nighttime levels of pineal NAT activity and melatonin content were higher than values measured during the day; on the other hand, HIOMT activity in the pineal gland was similar in the day and at night. When pocket gophers were exposed to an extended light period (220 μW/cm2) 4 hr into the night, the rise in melatonin synthesis normally associated with darkness onset was not inhibited. Also, when gophers were acutely exposed to a light intensity of 400 μW/cm2 for 1 hr beginning 4 hr after darkness onset, neither high nocturnal levels of pineal NAT nor pineal melatonin contents were reduced. Finally, when pocket gophers were exposed to a 600 (μW/cm2 light intensity at either 4 hr or 8 hr into the dark period, pineal melatonin synthesis remained elevated at a level comparable to that measured in dark‐exposed controls. The results show that under controlled laboratory conditions the pineal gland of the valley pocket gopher, a species that in its natural habitat spends about 99% of its time in absolute darkness, exhibits higher melatonin synthesis during night than during the day. While the rhythm in pineal melatonin production in the pocket gopher is clearly synchronized by the prevailing light: dark cycle, high nighttime pineal melatonin synthesis is not readily inhibited by light in the intensity range of 220 to 600μW/cm2. In terms of its relative insensitivity to light at night, the pineal gland of the valley pocket gopher resembles that of other diurnally active rodents. Copyright © 1994, Wiley Blackwell. All rights reserved</t>
  </si>
  <si>
    <t>activity—pocket gopher—melatonin suppression by light—synchronization of melatonin rhythm—diurnally active rodent; melaton in rhythm—N‐acetyltransferase</t>
  </si>
  <si>
    <t>acetylserotonin methyltransferase; Acetylserotonin N Methyltransferase; arylamine acetyltransferase; melatonin; animal; article; circadian rhythm; female; light; male; metabolism; physiology; pineal body; rodent; Acetylserotonin N-Methyltransferase; Animal; Arylamine N-Acetyltransferase; Circadian Rhythm; Female; Light; Male; Melatonin; Pineal Gland; Rodentia; Support, U.S. Gov't, Non-P.H.S.</t>
  </si>
  <si>
    <t>acetylserotonin methyltransferase, 9029-77-0; arylamine acetyltransferase, 9027-33-2; melatonin, 73-31-4; Acetylserotonin N-Methyltransferase, EC 2.1.1.4; Arylamine N-Acetyltransferase, EC 2.3.1.5; Melatonin, 73-31-4</t>
  </si>
  <si>
    <t>Reiter, R.J.; Department of Cellular and Structural Biology, University of Texas Health Science Center, 7703 Floyd Curl Drive, San Antonio, Texas, 78284-7762, United States</t>
  </si>
  <si>
    <t>2-s2.0-0028414964</t>
  </si>
  <si>
    <t>Hayashi K., Okatani Y.</t>
  </si>
  <si>
    <t>35474859800;7006386594;</t>
  </si>
  <si>
    <t>Mechanisms underlying the effects of estrogen on nocturnal melatonin synthesis in peripubertal female rats: Relation to norepinephrine and adenylate cyclase</t>
  </si>
  <si>
    <t>10.1111/j.1600-079X.1999.tb00581.x</t>
  </si>
  <si>
    <t>https://www.scopus.com/inward/record.uri?eid=2-s2.0-0032934409&amp;doi=10.1111%2fj.1600-079X.1999.tb00581.x&amp;partnerID=40&amp;md5=b9c9bb3f6db7b92e82bb6ef4579375fc</t>
  </si>
  <si>
    <t>Dept. of Obstetrics and Gynecology, Kochi Medical School, Oko, Nankoku, Kochi, Japan; Dept. of Obstetrics and Gynecology, Kochi Medical School, Oko, Nankoku, Kochi 783-8505, Japan</t>
  </si>
  <si>
    <t>Hayashi, K., Dept. of Obstetrics and Gynecology, Kochi Medical School, Oko, Nankoku, Kochi, Japan; Okatani, Y., Dept. of Obstetrics and Gynecology, Kochi Medical School, Oko, Nankoku, Kochi, Japan, Dept. of Obstetrics and Gynecology, Kochi Medical School, Oko, Nankoku, Kochi 783-8505, Japan</t>
  </si>
  <si>
    <t>We previously reported that estrogen modulates the nocturnal synthesis of melatonin in the pineal gland of peripubertal female rats. These effects appeared to be mediated by the modulation of N-acetyltransferase (NAT) activity. The present study assessed the mechanism underlying the effects of estrogen deficiency and stimulation on pineal melatonin synthesis in peripubertal female rats. We measured the norepinephrine levels and adenylate cyclase activity in pineal gland homogenates obtained from 4-10-wk-of-age female Sprague Dawley rats at mid-dark during the daily light/dark cycle. The animals were ovariectomized and daily s.c. administration of estradiol benzoate (E2B, 1.0 μg/d) was initiated at 4 wk of age. Pineal norepinephrine levels increased significantly from Week 3 to 4 (P &amp;lt; 0.0001), and remained unchanged thereafter. Neither ovariectomy nor E2B administration significantly affected norepinephrine levels. Adenylate cyclase activity in the pineal gland peaked at 4 wk in untreated (control) rats. Ovariectomy at Week 4 led to a significant increase in adenylate cyclase activity at Week 8. At Week 10, adenylate cyclase activity returned to control levels. S.c. injection of E2B suppressed the ovariectomy-induced increase in adenylate cyclase activity to the level seen in control rats. These changes in mid-dark adenylate cyclase activity resembled those previously observed with NAT activity. The results suggest that estrogen modulates adenylate cyclase activity in the pineal gland of peripubertal female rats. The inhibitory effect of estrogen on melatonin synthesis appeared to be mediated, in part, by changes in the norepinephrine-induced stimulation of pineal adenylate cyclase activity.</t>
  </si>
  <si>
    <t>Adenylate cyclase; Estrogen; Melatonin; Norepinephrine; Puberty Department of Obstetrics and Gynecology</t>
  </si>
  <si>
    <t>acyltransferase; adenylate cyclase; melatonin; adrenergic activity; animal experiment; animal model; article; circadian rhythm; controlled study; drug effect; drug mechanism; enzyme activity; enzyme regulation; estrogen synthesis; hormonal regulation; light dark cycle; nonhuman; noradrenalin release; pineal body; puberty; rat</t>
  </si>
  <si>
    <t>acyltransferase, 9012-30-0, 9054-54-0; adenylate cyclase, 9012-42-4; melatonin, 73-31-4</t>
  </si>
  <si>
    <t>Okatani, Y.; Kochi Medical School, Oko, Nankoku, Kochi 783-8505, Japan</t>
  </si>
  <si>
    <t>2-s2.0-0032934409</t>
  </si>
  <si>
    <t>Dawson A., King V.</t>
  </si>
  <si>
    <t>7202697960;7103398248;</t>
  </si>
  <si>
    <t>Thyroidectomy Does Not Affect the Daily or Free-Running Rhythms of Plasma Melatonin in European Starlings</t>
  </si>
  <si>
    <t>10.1177/074873049400900204</t>
  </si>
  <si>
    <t>https://www.scopus.com/inward/record.uri?eid=2-s2.0-0028454801&amp;doi=10.1177%2f074873049400900204&amp;partnerID=40&amp;md5=608e71170db0da577b29c55fff59ae2d</t>
  </si>
  <si>
    <t>NERC Institute of Terrestrial Ecology, Cambridgeshire PE17 2LS, United Kingdom, Monks Wood, Abbots Ripton, Huntingdon, United States; AFRC Research Group on Photoperiodism and Reproduction, Department of Zoology, University of Bristol, Bristol BS8 1UG, United Kingdom</t>
  </si>
  <si>
    <t>Dawson, A., NERC Institute of Terrestrial Ecology, Cambridgeshire PE17 2LS, United Kingdom, Monks Wood, Abbots Ripton, Huntingdon, United States; King, V., AFRC Research Group on Photoperiodism and Reproduction, Department of Zoology, University of Bristol, Bristol BS8 1UG, United Kingdom</t>
  </si>
  <si>
    <t>Thyroidectomy results in the suppression of reproductive photoperiodic responses in starlings. Could this be a consequence of an effect on perception of daylength or on circadian pacemakers? Daily changes in plasma melatonin concentrations were monitored in intact and thyroidectomized starlings held in long days (LD 16:8) and short days (LD 8:16), and in intact and thyroidectomized starlings allowed to free-run in constant darkness from long days or short days. In long days and short days, melatonin was low during the light period and high during darkness. There was no difference between intact and thyroidectomized birds. In free-running birds, the melatonin profile of the preceding long day or short day was retained during the first day of constant darkness, with peak levels occurring at the same time they did during the light-dark cycles. Again there was no difference between intact and thyroidectomized birds. These data demonstrate that either the photoreceptive and circadian mechanisms driving melatonin secretion are independent of those concerned with reproductive photoperiodic responses, or that thyroidec tomy affects reproduction “downstream” from the photoreceptive-circadian apparatus. © 1994, Sage Publications. All rights reserved.</t>
  </si>
  <si>
    <t>circadian rhythm; melatonin; photoperiodism; starling; thyroid</t>
  </si>
  <si>
    <t>melatonin; animal; article; bird; blood; circadian rhythm; Europe; male; photoperiodicity; physiology; radiation exposure; thyroid gland; thyroidectomy; Animal; Birds; Circadian Rhythm; Europe; Male; Melatonin; Photoperiod; Thyroid Gland; Thyroidectomy</t>
  </si>
  <si>
    <t>2-s2.0-0028454801</t>
  </si>
  <si>
    <t>Canton J.L., Smith M.R., Choi H.-S., Eastman C.I.</t>
  </si>
  <si>
    <t>33267508600;55698404700;56296438900;7102375338;</t>
  </si>
  <si>
    <t>Phase delaying the human circadian clock with a single light pulse and moderate delay of the sleep/dark episode: No influence of iris color</t>
  </si>
  <si>
    <t>10.1186/1740-3391-7-8</t>
  </si>
  <si>
    <t>https://www.scopus.com/inward/record.uri?eid=2-s2.0-68949211940&amp;doi=10.1186%2f1740-3391-7-8&amp;partnerID=40&amp;md5=41b1d21f4d2051405dd7b14565e77c1e</t>
  </si>
  <si>
    <t>Biological Rhythms Research Laboratory, Department of Behavioral Sciences, Rush University Medical Center, Chicago, IL, United States; Department of Ophthalmology, Rush University Medical Center, Chicago, IL, United States</t>
  </si>
  <si>
    <t>Canton, J.L., Biological Rhythms Research Laboratory, Department of Behavioral Sciences, Rush University Medical Center, Chicago, IL, United States; Smith, M.R., Biological Rhythms Research Laboratory, Department of Behavioral Sciences, Rush University Medical Center, Chicago, IL, United States; Choi, H.-S., Department of Ophthalmology, Rush University Medical Center, Chicago, IL, United States; Eastman, C.I., Biological Rhythms Research Laboratory, Department of Behavioral Sciences, Rush University Medical Center, Chicago, IL, United States</t>
  </si>
  <si>
    <t>Background: Light exposure in the late evening and nighttime and a delay of the sleep/dark episode can phase delay the circadian clock. This study assessed the size of the phase delay produced by a single light pulse combined with a moderate delay of the sleep/dark episode for one day. Because iris color or race has been reported to influence light-induced melatonin suppression, and we have recently reported racial differences in free-running circadian period and circadian phase shifting in response to light pulses, we also tested for differences in the magnitude of the phase delay in subjects with blue and brown irises. Methods: Subjects (blue-eyed n = 7; brown eyed n = 6) maintained a regular sleep schedule for 1 week before coming to the laboratory for a baseline phase assessment, during which saliva was collected every 30 minutes to determine the time of the dim light melatonin onset (DLMO). Immediately following the baseline phase assessment, which ended 2 hours after baseline bedtime, subjects received a 2-hour bright light pulse (∼4,000 lux). An 8-hour sleep episode followed the light pulse (i.e. was delayed 4 hours from baseline). A final phase assessment was conducted the subsequent night to determine the phase shift of the DLMO from the baseline to final phase assessment. Phase delays of the DLMO were compared in subjects with blue and brown irises. Iris color was also quantified from photographs using the three dimensions of red-green-blue color axes, as well as a lightness scale. These variables were correlated with phase shift of the DLMO, with the hypothesis that subjects with lighter irises would have larger phase delays. Results: The average phase delay of the DLMO was -1.3 ± 0.6 h, with a maximum delay of ∼2 hours, and was similar for subjects with blue and brown irises. There were no significant correlations between any of the iris color variables and the magnitude of the phase delay. Conclusion: A single 2-hour bright light pulse combined with a moderate delay of the sleep/dark episode delayed the circadian clock an average of ∼1.5 hours. There was no evidence that iris color influenced the magnitude of the phase shift. Future studies are needed to replicate our findings that iris color does not impact the magnitude of light-induced circadian phase shifts, and that the previously reported differences may be due to race. © 2009 Canton et al; licensee BioMed Central Ltd.</t>
  </si>
  <si>
    <t>melatonin; adult; article; biological rhythm; circadian rhythm; controlled study; correlation analysis; darkness; eye color; female; human; human experiment; light exposure; male; normal human; phase delay; saliva analysis; sleep pattern</t>
  </si>
  <si>
    <t>Eastman, C.I.; Biological Rhythms Research Laboratory, Department of Behavioral Sciences, Rush University Medical Center, Chicago, IL, United States; email: ceastman@rush.edu</t>
  </si>
  <si>
    <t>2-s2.0-68949211940</t>
  </si>
  <si>
    <t>Higuchi S., Hida A., Tsujimura S.-I., Mishima K., Yasukouchi A., Lee S.-I., Kinjyo Y., Miyahira M.</t>
  </si>
  <si>
    <t>7202930876;7005589491;7006349997;7201992853;6701901911;55909429800;6507422591;55633911600;</t>
  </si>
  <si>
    <t>Melanopsin Gene Polymorphism I394T Is Associated with Pupillary Light Responses in a Dose-Dependent Manner</t>
  </si>
  <si>
    <t xml:space="preserve"> e60310</t>
  </si>
  <si>
    <t>10.1371/journal.pone.0060310</t>
  </si>
  <si>
    <t>https://www.scopus.com/inward/record.uri?eid=2-s2.0-84875548255&amp;doi=10.1371%2fjournal.pone.0060310&amp;partnerID=40&amp;md5=9394be9ea60ed403bf6391fb8cfea0ba</t>
  </si>
  <si>
    <t>Department of Human Science, Faculty of Design, Kyushu University, Minami-ku, Fukuoka, Japan; Department of Psychophysiology, National Institute of Mental Health, National Center of Neurology and Psychiatry, Kodaira, Tokyo, Japan; Department of Information Science and Biomedical Engineering, Kagoshima University, Kagoshima, Kagoshima, Japan</t>
  </si>
  <si>
    <t>Higuchi, S., Department of Human Science, Faculty of Design, Kyushu University, Minami-ku, Fukuoka, Japan; Hida, A., Department of Psychophysiology, National Institute of Mental Health, National Center of Neurology and Psychiatry, Kodaira, Tokyo, Japan; Tsujimura, S.-I., Department of Information Science and Biomedical Engineering, Kagoshima University, Kagoshima, Kagoshima, Japan; Mishima, K., Department of Psychophysiology, National Institute of Mental Health, National Center of Neurology and Psychiatry, Kodaira, Tokyo, Japan; Yasukouchi, A., Department of Human Science, Faculty of Design, Kyushu University, Minami-ku, Fukuoka, Japan; Lee, S.-I., Department of Human Science, Faculty of Design, Kyushu University, Minami-ku, Fukuoka, Japan; Kinjyo, Y., Department of Human Science, Faculty of Design, Kyushu University, Minami-ku, Fukuoka, Japan; Miyahira, M., Department of Human Science, Faculty of Design, Kyushu University, Minami-ku, Fukuoka, Japan</t>
  </si>
  <si>
    <t>Background: Melanopsin-containing intrinsically photosensitive retinal ganglion cells (ipRGCs) play an important role in non-image forming responses to light, such as circadian photoentrainment, light-induced melatonin suppression, and pupillary light response. Although it is known that there are some single nucleotide polymorphisms (SNPs) in the melanopsin (OPN4) gene in humans, the associations of the SNPs with non-image forming responses to light remains unclear. In the present study, we examined the associations of melanopsin gene polymorphisms with pupillary light response. Methods: Japanese university students (mean age: 21.0±1.7 years) with the genotypes of TT (n = 38), TC (n = 28) and CC (n = 7) at rs1079610 (I394T) located in the coding region participated in the present study. They were matched by age and sex ratio. Dark-adapted pupil size (&lt;1 lx) was first measured. Then steady-state pupil size was measured during exposure to five lighting conditions (10 lx, 100 lx, 1000 lx, 3000 lx, 6000 lx in the vertical direction at eye level). Results: Significant interaction between the genotype of I394T (TT versus TC+CC) and luminance levels was found in pupil size. Under high illuminance levels (1000 lx, 3000 lx and 6000 lx), pupil sizes in subjects with the C allele were significantly smaller than those in subjects with the TT genotype. On the other hand, pupil size in subjects with the C allele under low illuminance (&lt;1 lx) was significantly larger than that in subjects with the TT genotype. Percentages of pupil constriction under high illuminance levels were significantly greater in subjects with the C allele than in subjects with the TT genotype. Conclusions: Human melanopsin gene polymorphism I394T interacted with irradiance in association with pupil size. This is the first evidence suggesting a functional connection between melanopsin gene polymorphism and pupillary light response as an index of non-image forming response to light. © 2013 Higuchi et al.</t>
  </si>
  <si>
    <t>melanopsin; adult; article; controlled study; dark adaptation; female; fluorescent lighting; genetic association; genetic polymorphism; genotype; human; human experiment; Japan; light exposure; luminance; male; melanopsin gene; normal human; pupil reflex; university student; Adult; Female; Genotype; Humans; Light; Male; Photic Stimulation; Polymorphism, Single Nucleotide; Pupil; Rod Opsins; Young Adult</t>
  </si>
  <si>
    <t>melanopsin, 403476-86-8; Rod Opsins; melanopsin</t>
  </si>
  <si>
    <t>Higuchi, S.; Department of Human Science, Faculty of Design, Kyushu University, Minami-ku, Fukuoka, Japan; email: higu-s@design.kyushu-u.ac.jp</t>
  </si>
  <si>
    <t>2-s2.0-84875548255</t>
  </si>
  <si>
    <t>Yokoi M., Aoki K., Shiomura Y., Iwanaga K., Katsuura T.</t>
  </si>
  <si>
    <t>7006276819;8947769000;6603354258;7006685775;7003701476;</t>
  </si>
  <si>
    <t>Effect of bright light on EEG activities and subjective sleepiness to mental task during nocturnal sleep deprivation</t>
  </si>
  <si>
    <t>Journal of Physiological Anthropology and Applied Human Science</t>
  </si>
  <si>
    <t>10.2114/jpa.22.257</t>
  </si>
  <si>
    <t>https://www.scopus.com/inward/record.uri?eid=2-s2.0-1542705303&amp;doi=10.2114%2fjpa.22.257&amp;partnerID=40&amp;md5=b9b67c43ae3072644c00cfe97003b884</t>
  </si>
  <si>
    <t>Division of Design Science, Grad. Sch. of Science and Technology, Chiba University, Japan; Dept. of Hum. Environmental Sciences, Jissen Women's University, Japan; Department of Kinesiology, Graduate School of Science, Tokyo Metropolitan University, Japan; Ergonomics Section, Faculty of Engineering, Chiba University, Japan; Dept. of Hum. Environmental Sciences, Jissen Women's University, 4-1-1 Osakaue, Hino, Tokyo 191-8510, Japan</t>
  </si>
  <si>
    <t>Yokoi, M., Division of Design Science, Grad. Sch. of Science and Technology, Chiba University, Japan, Dept. of Hum. Environmental Sciences, Jissen Women's University, Japan, Dept. of Hum. Environmental Sciences, Jissen Women's University, 4-1-1 Osakaue, Hino, Tokyo 191-8510, Japan; Aoki, K., Department of Kinesiology, Graduate School of Science, Tokyo Metropolitan University, Japan; Shiomura, Y., Ergonomics Section, Faculty of Engineering, Chiba University, Japan; Iwanaga, K., Division of Design Science, Grad. Sch. of Science and Technology, Chiba University, Japan; Katsuura, T., Ergonomics Section, Faculty of Engineering, Chiba University, Japan</t>
  </si>
  <si>
    <t>The purpose of this study was to investigate the effect of the exposure to bright light on EEG activity and subjective sleepiness at rest and at the mental task during nocturnal sleep deprivation. Eight male subjects lay awake in semi-supine in a reclining seat from 21:00 to 04:30 under the bright (BL; &gt;25001ux) or the dim (DL; &lt;1501ux) light conditions. During the sleep deprivation, the mental task (Stroop color-word conflict test: CWT) was performed each 15min in one hour. EEG, subjective sleepiness, rectal and mean skin temperatures and urinary melatonin concentrations were measured. The subjective sleepiness increased with time of sleep deprivation during both rest and CWT under the DL condition. The exposure to bright light delayed for 2 hours the increase in subjective sleepiness at rest and suppressed the increase in that during CWT. The bright light exposure also delayed the increase in the theta and alpha wave activities in EEG at rest. In contrast, the effect of the bright light exposure on the theta and alpha wave activities disappeared by CWT. Additionally, under the BL condition, the entire theta activity during CWT throughout nocturnal sleep deprivation increased significantly from that in a rest condition. Our results suggest that the exposure to bright light throughout nocturnal sleep deprivation influences the subjective sleepiness during the mental task and the EEG activity, as well as the subjective sleepiness at rest. However, the effect of the bright light exposure on the EEG activity at the mental task diminishes throughout nocturnal sleep deprivation.</t>
  </si>
  <si>
    <t>Bright light; Circadian rhythm; Melatonin; Mental task; Sleep deprivation</t>
  </si>
  <si>
    <t>adult; alpha rhythm; article; brightness; controlled study; electroencephalogram; human; human experiment; light exposure; male; mental task; night sleep; normal human; rectum temperature; rest; skin temperature; sleep deprivation; somnolence; supine position; theta rhythm; analysis of variance; body temperature; comparative study; electroencephalography; fatigue; intelligence test; Japan; light; psychological aspect; radiation exposure; urine; melatonin; Adult; Analysis of Variance; Body Temperature; Electroencephalography; Fatigue; Humans; Intelligence Tests; Japan; Light; Male; Melatonin; Sleep Deprivation</t>
  </si>
  <si>
    <t>Yokoi, M.; Dept. of Hum. Environmental Sciences, Jissen Women's University, 4-1-1 Osakaue, Hino, Tokyo 191-8510, Japan; email: myokoi@univ.jissen.ac.jp</t>
  </si>
  <si>
    <t>J. Physiol. Anthropol. Appl. Hum. Sci.</t>
  </si>
  <si>
    <t>2-s2.0-1542705303</t>
  </si>
  <si>
    <t>Parry B.L., Meliska C.J., Sorenson D.L., Lopez A., Martnez L.F., Hauger R.L., Elliott J.A.</t>
  </si>
  <si>
    <t>7102441431;57200922114;7006676505;57202403946;37026472300;35452793300;57203557765;</t>
  </si>
  <si>
    <t>Increased sensitivity to light-induced melatonin suppression in premenstrual dysphoric disorder</t>
  </si>
  <si>
    <t>10.3109/07420528.2010.503331</t>
  </si>
  <si>
    <t>https://www.scopus.com/inward/record.uri?eid=2-s2.0-77956221162&amp;doi=10.3109%2f07420528.2010.503331&amp;partnerID=40&amp;md5=866145fb59788e444837d8ebcdfad594</t>
  </si>
  <si>
    <t>Department of Psychiatry, University of California, San Diego, MC 0804, 9500 Gilman Drive, San Diego, CA 92093-0804, United States</t>
  </si>
  <si>
    <t>Parry, B.L., Department of Psychiatry, University of California, San Diego, MC 0804, 9500 Gilman Drive, San Diego, CA 92093-0804, United States; Meliska, C.J., Department of Psychiatry, University of California, San Diego, MC 0804, 9500 Gilman Drive, San Diego, CA 92093-0804, United States; Sorenson, D.L., Department of Psychiatry, University of California, San Diego, MC 0804, 9500 Gilman Drive, San Diego, CA 92093-0804, United States; Lopez, A., Department of Psychiatry, University of California, San Diego, MC 0804, 9500 Gilman Drive, San Diego, CA 92093-0804, United States; Martnez, L.F., Department of Psychiatry, University of California, San Diego, MC 0804, 9500 Gilman Drive, San Diego, CA 92093-0804, United States; Hauger, R.L., Department of Psychiatry, University of California, San Diego, MC 0804, 9500 Gilman Drive, San Diego, CA 92093-0804, United States; Elliott, J.A., Department of Psychiatry, University of California, San Diego, MC 0804, 9500 Gilman Drive, San Diego, CA 92093-0804, United States</t>
  </si>
  <si>
    <t>Increased sensitivity to light-induced melatonin suppression characterizes some, but not all, patients with bipolar illness or seasonal affective disorder. The aim of this study was to test the hypothesis that patients with premenstrual dysphoric disorder (PMDD), categorized as a depressive disorder in Diagnostic and Statistical Manual of Mental Disorders, Fourth Edition (DSM-IV), have altered sensitivity to 200 lux light during mid-follicular (MF) and late-luteal (LL) menstrual cycle phases compared with normal control (NC) women. As an extension of a pilot study in which the authors administered 500 lux to 8 PMDD and 5 NC subjects, in the present study the authors administered 200 lux to 10 PMDD and 13 NC subjects during MF and LL menstrual cycle phases. Subjects were admitted to the General Clinical Research Center (GCRC) in dim light (&lt;50 lux) to dark (during sleep) conditions at 16:00h where nurses inserted an intravenous catheter at 17:00h and collected plasma samples for melatonin at 30-min intervals from 18:00 to 10:00h, including between 00:00 and 01:00h for baseline values, between 01:30 and 03:00h during the 200 lux light exposure administered from 01:00 to 03:00h, and at 03:30 and 04:00h after the light exposure. Median melatonin suppression was significantly greater in PMDD (30.8) versus NC (-0.2) women (p.040), and was significantly greater in PMDD in the MF (30.8) than in the LL (-0.15) phase (p.047). Additionally, in the LL (but not the MF) phase, suppression after 200 lux light was significantly positively correlated with serum estradiol level (p .007) in PMDD patients, but not in NC subjects (p&gt;.05). © 2010 Informa Healthcare USA, Inc.</t>
  </si>
  <si>
    <t>Depression; Light suppression; Melatonin; Menstrual cycle; Women</t>
  </si>
  <si>
    <t>estradiol; melatonin; progesterone; article; blood; female; human; light; menstrual cycle; phototherapy; premenstrual syndrome; psychological aspect; questionnaire; Estradiol; Female; Humans; Light; Melatonin; Menstrual Cycle; Phototherapy; Premenstrual Syndrome; Progesterone; Questionnaires</t>
  </si>
  <si>
    <t>estradiol, 50-28-2; melatonin, 73-31-4; progesterone, 57-83-0; Estradiol, 50-28-2; Melatonin, 73-31-4; Progesterone, 57-83-0</t>
  </si>
  <si>
    <t>NIH Clinical Center: CRC, M01 RR00827
National Institutes of Health: R01 MH063462</t>
  </si>
  <si>
    <t>This work was supported by NIH grant R01 MH063462 and NIH Clinical Research Center (CRC) grant M01 RR00827. We thank Alan Turken, BS, for his excellent work in performing the melatonin assays. Daniel F. Kripke, MD, provided scientific consultation.</t>
  </si>
  <si>
    <t>Parry, B. L.; Department of Psychiatry, University of California, San Diego, MC 0804, 9500 Gilman Drive, San Diego, CA 92093-0804, United States; email: bparry@ucsd.edu</t>
  </si>
  <si>
    <t>2-s2.0-77956221162</t>
  </si>
  <si>
    <t>Seth M., Maitra S.K.</t>
  </si>
  <si>
    <t>24167091600;26643485200;</t>
  </si>
  <si>
    <t>Neural regulation of dark-induced abundance of arylalkylamine N-acetyltransferase (AANAT) and melatonin in the carp (Catla catla) pineal: An in vitro study</t>
  </si>
  <si>
    <t>10.3109/07420528.2011.590913</t>
  </si>
  <si>
    <t>https://www.scopus.com/inward/record.uri?eid=2-s2.0-80052067177&amp;doi=10.3109%2f07420528.2011.590913&amp;partnerID=40&amp;md5=c550d4b320eaf8dc1627d487cfa2d975</t>
  </si>
  <si>
    <t>Department of Zoology, Visva Bharati University, Santiniketan 731 235, India</t>
  </si>
  <si>
    <t>Seth, M., Department of Zoology, Visva Bharati University, Santiniketan 731 235, India; Maitra, S.K., Department of Zoology, Visva Bharati University, Santiniketan 731 235, India</t>
  </si>
  <si>
    <t>In all the vertebrates, synthesis of melatonin and its rhythm-generating enzyme arylalkylamine N-acetyltransferase (AANAT) reaches its peak in the pineal during the night in a daily light-dark cycle, but the role of different neuronal signals in their regulation were unknown for any fish. Hence, the authors used specific agonist and antagonists of receptors for different neuronal signals and regulators of intracellular calcium (Ca 2+) and adenosine 3′,5′-cyclic monophosphate (cAMP) in vitro to study their effects on the abundance of AANAT and titer of melatonin in the carp (Catla catla) pineal. Western blot analysis followed by quantitative analysis of respective immunoblot data for AANAT protein, radioimmunoassay of melatonin, and spectrophotometric analysis of Ca 2+ in the pineal revealed stimulatory effects of both adrenergic (α 1 and β 1) and dopaminergic (D 1) agonists and cholinergic (both nicotinic and muscarinic) antagonists, inhibition by both adrenergic and dopaminergic antagonists and cholinergic agonists, but independent of the influence of any agonists or antagonists of α 2-adrenergic receptors. Band intensity of AANAT and concentration of melatonin in the pineal were also enhanced by the intracellular calcium-releasing agent, activators of both calcium channel and adenylate cyclase, and phophodiesterase inhibitor, but suppressed by inhibitor of calcium channel and adenylate cyclase as well as activator of phophodiesterase. Moreover, an inhibitory effect of light on the pineal AANAT and melatonin was blocked by both cAMP and proteasomal proteolysis inhibitor MG132. Collectively, these data suggest that dark-induced abundance of AANAT and melatonin synthesis in the carp pineal are a multineuronal function, in which both adrenergic (α 1 and β 1, but not α 2) and dopaminergic signals are stimulatory, whereas cholinergic signals are inhibitory. This study also provides indications, though arguably not conclusive evidence, that in either case the neuronal mechanisms follow a signal-transduction pathway in which Ca 2+ and cAMP may act as the intracellular messengers. It also appears that proteasomal proteolysis is a conserved event in the regulation of AANAT activity in vertebrates. © Informa Healthcare USA, Inc.</t>
  </si>
  <si>
    <t>AANAT; Adrenergic; Carp; Cholinergic; Dopaminergic; Melatonin; Pineal</t>
  </si>
  <si>
    <t>agents interacting with transmitter, hormone or drug receptors; aralkylamine acetyltransferase; calcium; cyclic AMP; melatonin; animal; article; carp; circadian rhythm; darkness; drug effect; histology; metabolism; nerve cell; photoperiodicity; physiology; pineal body; signal transduction; tissue culture technique; Animals; Arylalkylamine N-Acetyltransferase; Calcium; Carps; Circadian Rhythm; Cyclic AMP; Darkness; Melatonin; Neurons; Neurotransmitter Agents; Photoperiod; Pineal Gland; Signal Transduction; Tissue Culture Techniques; Catla catla; Cyprinidae; Vertebrata</t>
  </si>
  <si>
    <t>aralkylamine acetyltransferase, 92941-56-5; calcium, 14092-94-5, 7440-70-2; cyclic AMP, 60-92-4; melatonin, 73-31-4; Arylalkylamine N-Acetyltransferase, 2.3.1.87; Calcium, 7440-70-2; Cyclic AMP, 60-92-4; Melatonin, 73-31-4; Neurotransmitter Agents</t>
  </si>
  <si>
    <t>Department of Science and Technology, Ministry of Science and Technology: SR/SO/AS/72/2006
Department of Biotechnology, Government of West Bengal: BT/ PR11423/AAQ/03/421/2008</t>
  </si>
  <si>
    <t>The authors are thankful to the Department of Science and Technology, (SR/SO/AS/72/2006) and the Department of Biotechnology, Government of India (BT/ PR11423/AAQ/03/421/2008) for financial assistance and to Dr. Asamanja Chattoraj for his technical support. The authors are also grateful to three anonymous reviewers who have provided a thorough critique, with clear suggestions for adequately improving the earlier version of the manuscript.</t>
  </si>
  <si>
    <t>Maitra, S.K.; Department of Zoology, Visva Bharati University, Santiniketan 731 235, India; email: dgp_skmaitra@yahoo.co.in</t>
  </si>
  <si>
    <t>2-s2.0-80052067177</t>
  </si>
  <si>
    <t>Foret J., Daurat A., Touitou Y., Aguirre A., Benoit O.</t>
  </si>
  <si>
    <t>7007118627;6603673432;7103005333;7102847363;7005297068;</t>
  </si>
  <si>
    <t>The effect on body temperature and melatonin of a 39-H constant routine with two different light levels at nighttime</t>
  </si>
  <si>
    <t>10.3109/07420529609040840</t>
  </si>
  <si>
    <t>https://www.scopus.com/inward/record.uri?eid=2-s2.0-0029945741&amp;doi=10.3109%2f07420529609040840&amp;partnerID=40&amp;md5=5802273a452e06e58c586f2ba19db342</t>
  </si>
  <si>
    <t>Laboratorie d'Etude du Sommeil, Unité 296 INSERM, Hôpital Henri-Mondor, F-94010 Créteil Cedex, France; Service de Biochimie Médicale, Fac. de Med. Pitie-Salpetriere, F-75013 Paris, France</t>
  </si>
  <si>
    <t>Foret, J., Laboratorie d'Etude du Sommeil, Unité 296 INSERM, Hôpital Henri-Mondor, F-94010 Créteil Cedex, France; Daurat, A., Laboratorie d'Etude du Sommeil, Unité 296 INSERM, Hôpital Henri-Mondor, F-94010 Créteil Cedex, France; Touitou, Y., Service de Biochimie Médicale, Fac. de Med. Pitie-Salpetriere, F-75013 Paris, France; Aguirre, A., Laboratorie d'Etude du Sommeil, Unité 296 INSERM, Hôpital Henri-Mondor, F-94010 Créteil Cedex, France; Benoit, O., Laboratorie d'Etude du Sommeil, Unité 296 INSERM, Hôpital Henri-Mondor, F-94010 Créteil Cedex, France</t>
  </si>
  <si>
    <t>Light healthy subjects were studied during 39-h spans (from 07:00 on one day until 22:00 the second) in which they remained awake. During one experiment, subjects were exposed to 100 lux of light between 18:00 and 8:00, and during a second experiment, they were exposed to 1000 lux during the same time span. Throughout the daytime period, they were exposed to normal daylight (1500 lux or more). The nighttime 1000-lux light treatment suppressed the melatonin metabolite aMT6s, while the 100 lux treatment did not. On the treatment day, the 1000 lux, in comparison to the 100 lux, light treatment resulted in both an elevated temperature minimum and a delay in its clock-time occurrence overnight. No real circadian phase shift in the temperature, urinary melatonin, or cortisol rhythms was detected after light treatment. This study confirmed that nocturnal exposure to lower light intensities is capable of modifying circadian variables more than previously estimated. The immediate effects of all-night light treatment are essentially not different from those of evening light. This may be important if bright light is used to improve alertness of night workers. Whether subsequent daytime alertness and sleep recovery are affected by the protocol used in our study remains to be determined.</t>
  </si>
  <si>
    <t>bright light; core temperature; cortisol; melatonin; sleep deprivation</t>
  </si>
  <si>
    <t>6 hydroxymelatonin o sulfate; hydrocortisone; melatonin; adult; alertness; article; body temperature; circadian rhythm; clinical trial; human; human experiment; light exposure; male; night; night work; normal human; sleep deprivation; urine level</t>
  </si>
  <si>
    <t>Foret, J.; Laboratoire d'Etude du Sommeil, Unite 296 INSERM, Hopital Henri-Mondor, F-94010 Creteil Cedex, France</t>
  </si>
  <si>
    <t>CHRONOBIOL. INT.</t>
  </si>
  <si>
    <t>2-s2.0-0029945741</t>
  </si>
  <si>
    <t>Reiter R.J., Peters J.F.</t>
  </si>
  <si>
    <t>7402574751;56360297900;</t>
  </si>
  <si>
    <t>Non-suppressibility by room light of pineal n-acetyltransferase activity and melatonin levels in two diurnally active rodents, the mexican ground squirrel (sperfiophilus rexicamis) and the eastern chipmunk (tarias striatus)</t>
  </si>
  <si>
    <t>Endocrine Research</t>
  </si>
  <si>
    <t>10.3109/07435808409035412</t>
  </si>
  <si>
    <t>https://www.scopus.com/inward/record.uri?eid=2-s2.0-0021164663&amp;doi=10.3109%2f07435808409035412&amp;partnerID=40&amp;md5=7696e25c344a86c1b93172b378813aab</t>
  </si>
  <si>
    <t>Department of Anatomy, The University of Texas Health Science Center at San Antonio, 7103, Floyd Curl Drive, San Antonio, TX, 78284, United States; Department of Biology, Loredo Junior College, Lorado, TX, 78040, United States</t>
  </si>
  <si>
    <t>Reiter, R.J., Department of Anatomy, The University of Texas Health Science Center at San Antonio, 7103, Floyd Curl Drive, San Antonio, TX, 78284, United States; Peters, J.F., Department of Biology, Loredo Junior College, Lorado, TX, 78040, United States</t>
  </si>
  <si>
    <t>The rhythms in pineal N-acetyltransferase (NAT) activity and melatonin levels were studied in the diurnally active Mexican ground squirrel and Eastern chipmunk. In the ground squirrel, both NAT activity and melatonin levels exhibited a marked nocturnal rise; these increases were not prevented by the exposure of these animals to a light irradiance of 200 μW/cm2 throughout the night. In the Eastern chipmunk, darkness at night was also associated with a marked rise in both the activity of the acetylating enzyme as well as the levels of melatonin. Again, these rhythms were not suppressed by the exposure of these animals to a light irradiance of 200 μW/cm2 for either 1 night or for 7 nights; exposure of chipmunks to light for 7 consecutive days did, however, reduce the rise in melatonin normally associated with darkness. The non-suppressibility of pineal NAT and melatonin by a 200 μW/cm2 light irradiance may relate either to the activity pattern of these animals, i.e., diurnal, or to their previous lighting history. © 1984 Informa UK Ltd All rights reserved: reproduction in whole or part not permitted.</t>
  </si>
  <si>
    <t>acyltransferase; melatonin; animal experiment; central nervous system; endocrine system; mammal; nervous system; nonhuman; pineal body; visual system; Acetyltransferases; Activity Cycles; Animal; Circadian Rhythm; Female; Light; Male; Melatonin; Pineal Gland; Rodentia; Support, U.S. Gov't, Non-P.H.S.</t>
  </si>
  <si>
    <t>National Science Foundation: 11 PCM 8304706</t>
  </si>
  <si>
    <t>Supported by NSF grant 11 PCM 8304706.</t>
  </si>
  <si>
    <t>Reiter, R.J.; Department of Anatomy, The University of Texas Health Science Center at San Antonio, 7103, Floyd Curl Drive, San Antonio, TX, 78284, United States</t>
  </si>
  <si>
    <t>ENRSE</t>
  </si>
  <si>
    <t>Endocr. Res.</t>
  </si>
  <si>
    <t>2-s2.0-0021164663</t>
  </si>
  <si>
    <t>Rodriguez M., Petitclerc D., Nguyen D.H., Block E., Burchard J.F.</t>
  </si>
  <si>
    <t>57197401984;7006650405;7402147319;7101944106;7004122258;</t>
  </si>
  <si>
    <t>Effect of electric and magnetic fields (60 Hz) on production, and levels of growth hormone and insulin-like growth factor 1, in lactating, pregnant cows subjected to short days</t>
  </si>
  <si>
    <t>10.3168/jds.S0022-0302(02)74371-3</t>
  </si>
  <si>
    <t>https://www.scopus.com/inward/record.uri?eid=2-s2.0-0036836268&amp;doi=10.3168%2fjds.S0022-0302%2802%2974371-3&amp;partnerID=40&amp;md5=0a7cfa85755990d7f1a6ed99950af66c</t>
  </si>
  <si>
    <t>Department of Animal Science, McGill University, 21,111 Lakeshore Rd., Ste. Anne de Bellevue, Que. H9X 3V9, Canada; Agriculture and Agri-Food Canada, Dairy and Swine R. and D. Centre, Lennoxville, Que. J1M 1Z3, Canada; Inst. de Rech. d'Hydro-Québec, Varennes, Que. J3X 1S1, Canada; Church and Dwight Co. Inc., 469 Harrison St., Princeton, NJ 08543-5297, United States</t>
  </si>
  <si>
    <t>Rodriguez, M., Department of Animal Science, McGill University, 21,111 Lakeshore Rd., Ste. Anne de Bellevue, Que. H9X 3V9, Canada; Petitclerc, D., Agriculture and Agri-Food Canada, Dairy and Swine R. and D. Centre, Lennoxville, Que. J1M 1Z3, Canada; Nguyen, D.H., Inst. de Rech. d'Hydro-Québec, Varennes, Que. J3X 1S1, Canada; Block, E., Church and Dwight Co. Inc., 469 Harrison St., Princeton, NJ 08543-5297, United States; Burchard, J.F., Department of Animal Science, McGill University, 21,111 Lakeshore Rd., Ste. Anne de Bellevue, Que. H9X 3V9, Canada</t>
  </si>
  <si>
    <t>Electric and magnetic fields (EMF) are generated by the transmission of electricity through high tension lines traversing rural areas. Previous studies showed increased dry matter intake (DMI) and fat corrected milk in dairy cows exposed to EMF. Because EMF exposure has been shown to suppress pineal release of melatonin in some species, it was hypothesized that EMF effects resemble those of exposure to long days. Previous studies have shown that DMI and milk production increase in dairy cattle in response to long day photoperiods, and this has been observed in association with increased circulating insulin-like growth factor 1 (IGF-1), but not growth hormone (GH). The hypothesis that EMF act by modifying the response to photoperiod was tested by subjecting dairy cows to controlled EMF exposure while keeping them under short-day conditions. Sixteen lactating, pregnant Holstein cows were exposed to a vertical electric field of 10 kV/m and a horizontal magnetic field of 30 μT in a crossover design with treatment switchback. Two groups of eight cows each were exposed to EMF for 16 h/d in either of two sequences. Each sequence consisted of three consecutive 28-d periods. All animals were maintained under short day conditions (8 h light, 16 h dark) during the trial. DMI and plasma IGF-1 were increased (P &lt; 0.01) during EMF exposure (17.03 vs. 16.04 kg/d, SE = 0.4; 137 ± 6 ng/ml vs 126 ± 6, respectively). The mean GH concentration was not affected, but a treatment x hour interaction was detected, with GH lower for the EMF exposed animals during the first 16 h of the sampling period, and higher for the last 8 h. Overall, the yield of milk or its components was not affected by EMF exposure, but milk yield was significantly higher for the exposed animals during wk 4 of treatment.</t>
  </si>
  <si>
    <t>Electric field; Magnetic field; Melatonin; Prolactin</t>
  </si>
  <si>
    <t>Animalia; Bos taurus; growth hormone; melatonin; prolactin; somatomedin C; animal; article; blood; cattle; eating; electromagnetic field; environmental exposure; female; lactation; milk; photoperiodicity; physiology; pregnancy; secretion; Animals; Cattle; Eating; Electromagnetic Fields; Environmental Exposure; Female; Growth Hormone; Insulin-Like Growth Factor I; Lactation; Melatonin; Milk; Photoperiod; Pregnancy; Prolactin</t>
  </si>
  <si>
    <t>Growth Hormone, 9002-72-6; Insulin-Like Growth Factor I, 67763-96-6; Melatonin, 73-31-4; Prolactin, 9002-62-4</t>
  </si>
  <si>
    <t>Burchard, J.F.; Department of Animal Science, McGill University, 21,111 Lakeshore Rd., Ste. Anne de Bellevue, Que. H9X 3V9, Canada; email: javier.burchard@mcgill.ca</t>
  </si>
  <si>
    <t>2-s2.0-0036836268</t>
  </si>
  <si>
    <t>Lissoni P., Pittalis S., Rovelli F., Zecchini S., Casati M., Tremolada M., Pelizzoni F.</t>
  </si>
  <si>
    <t>7101620295;6604002079;7006798664;57189261267;7004077207;16949687800;6701724621;</t>
  </si>
  <si>
    <t>Immunomodulatory properties of a pineal indole hormone other than melatonin, the 5-methoxytryptophol</t>
  </si>
  <si>
    <t>https://www.scopus.com/inward/record.uri?eid=2-s2.0-0030463854&amp;partnerID=40&amp;md5=387fb878affa0c65a03e58a784f3c7ae</t>
  </si>
  <si>
    <t>Division of Oncological Radiotherapy, San Gerardo Hospital, Monza, Milano, Italy; Laboratory of Analyses, San Gerardo Hospital, Monza, Milano, Italy</t>
  </si>
  <si>
    <t>Lissoni, P., Division of Oncological Radiotherapy, San Gerardo Hospital, Monza, Milano, Italy; Pittalis, S., Laboratory of Analyses, San Gerardo Hospital, Monza, Milano, Italy; Rovelli, F., Laboratory of Analyses, San Gerardo Hospital, Monza, Milano, Italy; Zecchini, S., Division of Oncological Radiotherapy, San Gerardo Hospital, Monza, Milano, Italy; Casati, M., Laboratory of Analyses, San Gerardo Hospital, Monza, Milano, Italy; Tremolada, M., Division of Oncological Radiotherapy, San Gerardo Hospital, Monza, Milano, Italy; Pelizzoni, F., Division of Oncological Radiotherapy, San Gerardo Hospital, Monza, Milano, Italy</t>
  </si>
  <si>
    <t>Several experiments have suggested that the pineal gland has an antitumor immunomodulatory action. Melatonin (MLT), the best known pineal hormone, has been shown to stimulate anticancer immune defenses during the night, corresponding to the period of its maximum blood levels, whereas it has no effect during the light phase of the day. At present, no study has been performed to investigate possible immunomodulating properties of other pineal indoles, such as 5-methoxytryptophol (5-MTL), whose circadian secretion would be opposite with respect to that of MLT, since it reaches its highest levels during the Eight phase of the day. In an attempt to analyze possible effects of 5-MTL on anticancer immunity, we have evaluated the action of 5-MTL (1 mg/ day orally at noon for 5 days) in 10 healthy volunteers on the two fundamental suppressive and immunostimulatory cytokines, consisting of IL-6 and IL-2, respectively. Serum levels of IL-2 and IL-6 were measured by an immunoradiometric method. Mean serum concentrations of IL-2 significantly increased on 5-MTL therapy, whereas those of lL-6 significantly decreased in response to 5-MTL. This preliminary study would suggest that the less known pineal indole 5-MTL, as well as MLT, has important immunomodulatory effects on cytokine secretions, including those involved in the antitumor immune response, by further confirming the essential role of the pineal as a central regulation of biological response modifier system. Several pineal alterations have been described in advanced cancer patients. According to the results of this study, the simultaneous administration of MLT during the dark phase and of 5-MTL during the Eight period of the day could further contribute to correcting pineal functions and to pilot the host anticancer immune reaction in an antitumor direction with respect to MLT alone.</t>
  </si>
  <si>
    <t>5-Methoxytryptophol pineal gland; Anticancer immunity; Interleukin-2; Interleukin-6; Melatonin</t>
  </si>
  <si>
    <t>5 methoxytryptophol; interleukin 2; interleukin 6; melatonin; pineal body hormone; adult; advanced cancer; antineoplastic activity; article; circadian rhythm; clinical article; controlled study; female; hormone blood level; human; human experiment; immune response; immunomodulation; immunoradiometric assay; immunostimulation; light dark cycle; male; normal human; oral drug administration; pineal body; protein blood level</t>
  </si>
  <si>
    <t>5 methoxytryptophol, 712-09-4; interleukin 2, 85898-30-2; melatonin, 73-31-4</t>
  </si>
  <si>
    <t>Biosynth, Switzerland</t>
  </si>
  <si>
    <t>Lissoni, P.; Division of Oncological Radiotherapy, Laboratory of Analyses, San Gerardo Hospital, Monza, Milano, Italy</t>
  </si>
  <si>
    <t>Biolife s.a.s.</t>
  </si>
  <si>
    <t>J. BIOL. REGUL. HOMEOSTATIC AGENTS</t>
  </si>
  <si>
    <t>2-s2.0-0030463854</t>
  </si>
  <si>
    <t>Chabot C.C., Menaker M.</t>
  </si>
  <si>
    <t>7003527683;7005336144;</t>
  </si>
  <si>
    <t>Feeding rhythms in constant light and constant darkness: the role of the eyes and the effect of melatonin infusion</t>
  </si>
  <si>
    <t>10.1007/BF00217438</t>
  </si>
  <si>
    <t>https://www.scopus.com/inward/record.uri?eid=2-s2.0-0028468561&amp;doi=10.1007%2fBF00217438&amp;partnerID=40&amp;md5=cfd3cf794a3803b9f4cca9ed67895709</t>
  </si>
  <si>
    <t>Department of Natural Sciences, Plymouth State College, Plymouth, 03264, NH, United States; Biology Department, University of Virginia, Charlottesville, 22903, VA, United States</t>
  </si>
  <si>
    <t>Chabot, C.C., Department of Natural Sciences, Plymouth State College, Plymouth, 03264, NH, United States; Menaker, M., Biology Department, University of Virginia, Charlottesville, 22903, VA, United States</t>
  </si>
  <si>
    <t>Exposure to constant light abolishes circadian behavioral rhythms of locomotion and feeding as well as circulating melatonin rhythms in pigeons (Columba livia). To determine if feeding rhythmicity could be maintained in pigeons exposed to constant light, periodic infusions (10h/day) of melatonin were administered to pinealectomized and bilaterally retinectomized/pinealectomized pigeons under conditions of both constant darkness and constant light. The infusions were sufficient to entrain rhythmicity in pinealectomized pigeons in constant darkness and to restore and maintain rhythmicity in bilaterally retinectomized/pinealectomized pigeons in constant darkness. On subsequent exposure to constant light, rhythmicity remained phase locked to the melatonin infusions in bilaterally retinectomized/pinealectomized pigeons but was abolished in sighted pinealectomized birds. These results suggest that while endogenous melatonin rhythms are both necessary and sufficient to maintain behavioral rhythms in DD, their effect can be overridden by constant light but only if perceived by the eyes. Thus, constant light may abolish behavioral rhythmicity in intact pigeons (and perhaps in other species) by a mechanism other than suppression of endogenous melatonin rhythmicity. Such a mechanism might involve direct stimulation of locomotor or feeding activity by retinally perceived (but not by extra-retinally perceived) light, or alternatively by suppression of a hypothalamic oscillator that receives its major light input from the retinae. © 1994 Springer-Verlag.</t>
  </si>
  <si>
    <t>Circadian; Pacemaker Retina; Pineal; Rhythm</t>
  </si>
  <si>
    <t>melatonin; animal; article; circadian rhythm; darkness; drug effect; eye; feeding behavior; female; light; male; pigeon; pineal body; visual system function; Animal; Circadian Rhythm; Darkness; Eye; Feeding Behavior; Female; Light; Male; Melatonin; Ocular Physiology; Pigeons; Pineal Gland; Support, U.S. Gov't, P.H.S.</t>
  </si>
  <si>
    <t>Chabot, C.C.; Department of Natural Sciences, Plymouth State College, Plymouth, 03264, NH, United States</t>
  </si>
  <si>
    <t>2-s2.0-0028468561</t>
  </si>
  <si>
    <t>Petterborg L.J., Richardson B.A., Vaughan M.K., Reiter R.J.</t>
  </si>
  <si>
    <t>7004199477;55434945600;35582754900;7402574751;</t>
  </si>
  <si>
    <t>Acute effects of a single afternoon melatonin injection on LH, prolactin, and pineal melatonin titers in the Syrian hamster</t>
  </si>
  <si>
    <t>10.1007/BF01255598</t>
  </si>
  <si>
    <t>https://www.scopus.com/inward/record.uri?eid=2-s2.0-0021244050&amp;doi=10.1007%2fBF01255598&amp;partnerID=40&amp;md5=4e85f3a4943a949a2efc511b283e94ce</t>
  </si>
  <si>
    <t>Department of Anatomy, University of Missouri-Columbia, School of Medicine, Columbia, Missouri, United States; Department of Anatomy, School of Medicine, American University of the Carribbean, Plymouth Montserrat, Montserrat; Department of Cellular and Structural Biology, Division of Neuroendocrinology, The University of Texas Health Science Center at San Antonio, San Antonio, Texas, United States</t>
  </si>
  <si>
    <t>Petterborg, L.J., Department of Anatomy, University of Missouri-Columbia, School of Medicine, Columbia, Missouri, United States; Richardson, B.A., Department of Anatomy, School of Medicine, American University of the Carribbean, Plymouth Montserrat, Montserrat; Vaughan, M.K., Department of Cellular and Structural Biology, Division of Neuroendocrinology, The University of Texas Health Science Center at San Antonio, San Antonio, Texas, United States; Reiter, R.J., Department of Cellular and Structural Biology, Division of Neuroendocrinology, The University of Texas Health Science Center at San Antonio, San Antonio, Texas, United States</t>
  </si>
  <si>
    <t>Young adult male Syrian hamsters maintained in an LD 14:10 photoperiod (lights out at 8 p.m.) were given a single injection of 25 μg melatonin or ethanolic-saline at 4 p.m. Animals from each group were sacrificed at 5 p.m., 4 a.m., and 10 a.m. following the injections. Pituitary and plasma LH and prolactin as well as pineal melatonin levels were determined in all animals by RIA. Pineal melatonin levels were significantly (p&gt;0.025) reduced at 10 a.m. in the melatonin treated group. Melatonin administration also suppressed pituitary LH levels at 4 a.m. and plasma LH levels at 10 a.m. Plasma prolactin concentrations at 4 a.m. and pituitary prolactin levels at both 5 p.m. and 10 a.m. were significantly elevated in melatonin treated hamsters compared with those given ethanolic-saline. These results indicate that exogenous melatonin has immediate effects on several hormones important in the regulation of reproductive events in this species. This acute injection model may therefore aid in the elucidation of melatonin's mechanism of action in the Syrian hamster. © 1984 Springer-Verlag.</t>
  </si>
  <si>
    <t>luteinizing hormone; melatonin; prolactin; animal experiment; central nervous system; drug efficacy; endocrine system; hypophysis; nonhuman; pineal body; radioimmunoassay; Animal; Hamsters; Luteinizing Hormone; Male; Melatonin; Mesocricetus; Pineal Gland; Pituitary Gland, Anterior; Prolactin; Support, U.S. Gov't, Non-P.H.S.</t>
  </si>
  <si>
    <t>luteinizing hormone, 39341-83-8, 9002-67-9; melatonin, 73-31-4; prolactin, 12585-34-1, 50647-00-2, 9002-62-4; Luteinizing Hormone, 9002-67-9; Melatonin, 73-31-4; Prolactin, 9002-62-4</t>
  </si>
  <si>
    <t>Petterborg, L.J.; Department of Anatomy, University of Missouri-Columbia, School of Medicine, Columbia, Missouri, United States</t>
  </si>
  <si>
    <t>2-s2.0-0021244050</t>
  </si>
  <si>
    <t>Nowak J.Z., Zurawska E.</t>
  </si>
  <si>
    <t>7202097194;7801409893;</t>
  </si>
  <si>
    <t>Serotonin N-acetyltransferase (NAT) activity in hen retina and pineal gland: in vivo pharmacological induction at noon and antagonism of the light-evoked suppression at night</t>
  </si>
  <si>
    <t>10.1016/0197-0186(89)90177-0</t>
  </si>
  <si>
    <t>https://www.scopus.com/inward/record.uri?eid=2-s2.0-0009175784&amp;doi=10.1016%2f0197-0186%2889%2990177-0&amp;partnerID=40&amp;md5=f6d3883b23d222d1f6486a4db2f3a04a</t>
  </si>
  <si>
    <t>Department of Biogenic Amines, Polish Academy of Sciences, P-225, 90-950 Lodz-1, Poland</t>
  </si>
  <si>
    <t>Nowak, J.Z., Department of Biogenic Amines, Polish Academy of Sciences, P-225, 90-950 Lodz-1, Poland; Zurawska, E., Department of Biogenic Amines, Polish Academy of Sciences, P-225, 90-950 Lodz-1, Poland</t>
  </si>
  <si>
    <t>In vivo effective pharmacological procedures are described which markedly increase activity of serotonin N-acetyltransferase (NAT), the key regulatory enzyme in melatonin biosynthesis, during the daytime (in light) and counteract suppressive effects of light on NAI activity at night in the hen retina and pineal gland. Of the tested compounds, and their combinations, the most effective were: "aminophylline + spiroperidol + alpha-methyl-p-tyrosine" for the retina, and "aminophylline + yohimbine (+ alpha-methyl-p-tyrosine)" for the pineal gland. The results give strong support to the concept that the dopaminergic (C2-receptor) and noradrenergic (alpha2-adrenergic receptor) mechanisms control NAT activity, and melatonin synthesis, in the hen retina and pineal gland, respectively. © 1989.</t>
  </si>
  <si>
    <t>Nowak, J.Z.</t>
  </si>
  <si>
    <t>2-s2.0-0009175784</t>
  </si>
  <si>
    <t>Lerchl A.</t>
  </si>
  <si>
    <t>56277238900;</t>
  </si>
  <si>
    <t>Sustained response of pineal melatonin synthesis to a single one-minute light pulse during night in Djungarian hamsters (Phodopus sungorus)</t>
  </si>
  <si>
    <t>10.1016/0304-3940(95)11952-S</t>
  </si>
  <si>
    <t>https://www.scopus.com/inward/record.uri?eid=2-s2.0-0029149776&amp;doi=10.1016%2f0304-3940%2895%2911952-S&amp;partnerID=40&amp;md5=faaca4c42c20ecf38cb477867f22681c</t>
  </si>
  <si>
    <t>Institute of Reproductive Medicine, the University of Munster, D-48149 Münster, Germany</t>
  </si>
  <si>
    <t>Lerchl, A., Institute of Reproductive Medicine, the University of Munster, D-48149 Münster, Germany</t>
  </si>
  <si>
    <t>Previous experiments have demonstrated that short light pulses during the night suppress pineal melatonin formation almost completely for the remainder of the night. Here, the effects of a single 1 min light pulse during the night on melatonin synthesis during the following night was investigated in Djungarian hamsters (Phodopus sungorus). It is shown that the melatonin pattern during the consecutive night is suppressed to a greater extent than that caused by acute light exposure, indicating a very effective light memory of the melatonin-generating neuronal network, possibly a key to understanding the reliability of the photoperiod-measuring system. © 1995.</t>
  </si>
  <si>
    <t>Interruption; Light; Melatonin; Night; Photoperiod; Pineal</t>
  </si>
  <si>
    <t>melatonin; animal experiment; animal tissue; article; controlled study; hamster; male; nerve cell network; nonhuman; photostimulation; pineal body; priority journal; Animal; Hamsters; Male; Melatonin; Nerve Net; Phodopus; Photic Stimulation; Pineal Gland; Support, Non-U.S. Gov't</t>
  </si>
  <si>
    <t>Deutsche Forschungsgemeinschaft: hDaFftG Ni 130/14-1</t>
  </si>
  <si>
    <t>I thankP rof. EberhardN ieschlagM D for comments. This work was supportedb y a grantf rom the Deutsche Forschungsgemeinsc(hDaFftG Ni 130/14-1)T. he technical helpo f Elke Langeneirs acknowledged.</t>
  </si>
  <si>
    <t>Lerchl, A.; Institute of Reproductive Medicine, the University of Munster, D-48149 Münster, Germany; email: lerchl@uni-muenster.de</t>
  </si>
  <si>
    <t>2-s2.0-0029149776</t>
  </si>
  <si>
    <t>Bedrosian T.A., Herring K.L., Walton J.C., Fonken L.K., Weil Z.M., Nelson R.J.</t>
  </si>
  <si>
    <t>35723710000;56741741100;13606616900;27967744700;10041911300;7404561091;</t>
  </si>
  <si>
    <t>Evidence for feedback control of pineal melatonin secretion</t>
  </si>
  <si>
    <t>10.1016/j.neulet.2013.03.021</t>
  </si>
  <si>
    <t>https://www.scopus.com/inward/record.uri?eid=2-s2.0-84876730482&amp;doi=10.1016%2fj.neulet.2013.03.021&amp;partnerID=40&amp;md5=435a84248ddf1842c99dcda37648b8cb</t>
  </si>
  <si>
    <t>Department of Neuroscience, The Ohio State University Wexner Medical Center, Columbus, OH 43210, United States</t>
  </si>
  <si>
    <t>Bedrosian, T.A., Department of Neuroscience, The Ohio State University Wexner Medical Center, Columbus, OH 43210, United States; Herring, K.L., Department of Neuroscience, The Ohio State University Wexner Medical Center, Columbus, OH 43210, United States; Walton, J.C., Department of Neuroscience, The Ohio State University Wexner Medical Center, Columbus, OH 43210, United States; Fonken, L.K., Department of Neuroscience, The Ohio State University Wexner Medical Center, Columbus, OH 43210, United States; Weil, Z.M., Department of Neuroscience, The Ohio State University Wexner Medical Center, Columbus, OH 43210, United States; Nelson, R.J., Department of Neuroscience, The Ohio State University Wexner Medical Center, Columbus, OH 43210, United States</t>
  </si>
  <si>
    <t>•Luzindole injection increases serum melatonin concentrations.•4-P-PDOT, an MT2 specific antagonist, does not affect serum melatonin.•Possible feedback control of pineal melatonin secretion, occurring through MT1. Melatonin is the principle hormonal product of the pineal gland. It is secreted with a robust daily rhythm, peaking near the middle of the night. During the daytime, concentrations remain very low, as exposure to light robustly suppresses its secretion. The regulation of melatonin by light is well-characterized, but an interesting feature of the daily melatonin rhythm is that its peak occurs near the middle of the night and then levels begin to drop hours before morning light exposure. The mechanism underlying the light-independent drop in melatonin during late night remains unspecified. Feedback control is one mechanism of hormone regulation, but no studies thus far have explored the possibility of such regulation in the pineal of white-footed mice (. Peromyscus leucopus). The pineal gland and SCN express melatonin receptors, and melatonin regulates its own receptor density in the brain. We investigated the possibility of feedback control of melatonin by administering melatonin receptor antagonists to female white-footed mice and then measuring plasma melatonin concentrations. In the first experiment, we observed that luzindole, a dual MT1/MT2 receptor antagonist administered 1. h after lights off, caused an increase in plasma melatonin both 1 and 2. h later. In a second experiment, we did not observe a change in melatonin concentrations following injection of an antagonist specific for the MT2 subtype. These results suggest the possibility of feedback control of melatonin release, occurring preferentially through the MT1 receptor subtype. © 2013 Elsevier Ireland Ltd.</t>
  </si>
  <si>
    <t>4-P-PDOT; Luzindole; MT1; Peromyscus leucopus; Pineal gland</t>
  </si>
  <si>
    <t>luzindole; melatonin; melatonin 1 receptor; receptor subtype; animal experiment; article; biological rhythm; feedback system; female; hormone blood level; hormone release; light exposure; mouse; nonhuman; pineal body; priority journal; receptor density; Animals; Darkness; Feedback, Physiological; Female; Melatonin; Peromyscus; Pineal Gland; Receptor, Melatonin, MT1; Receptor, Melatonin, MT2; Tetrahydronaphthalenes; Tryptamines</t>
  </si>
  <si>
    <t>luzindole, 117946-91-5; melatonin, 73-31-4; 4-phenyl-2-propionamidotetraline; Melatonin, 73-31-4; Receptor, Melatonin, MT1; Receptor, Melatonin, MT2; Tetrahydronaphthalenes; Tryptamines; luzindole, 117946-91-5</t>
  </si>
  <si>
    <t>National Defense Science and Engineering Graduate: NDSEG
National Science Foundation: 11-18792</t>
  </si>
  <si>
    <t>TAB was supported by a National Defense Science and Engineering Graduate (NDSEG) fellowship. This research was supported by NSF grant 11-18792 to RJN.</t>
  </si>
  <si>
    <t>Bedrosian, T.A.; Department of Neuroscience, The Ohio State University Wexner Medical Center, 636 Biomedical Research Tower, 460 W. 12th Avenue, Columbus, OH 43210, United States; email: Bedrosian.2@osu.edu</t>
  </si>
  <si>
    <t>2-s2.0-84876730482</t>
  </si>
  <si>
    <t>Partonen T., Vakkuri O., Lönnqvist J.</t>
  </si>
  <si>
    <t>35248981900;7003976007;55941626300;</t>
  </si>
  <si>
    <t>Suppression of melatonin secretion by bright light in seasonal affective disorder</t>
  </si>
  <si>
    <t>10.1016/S0006-3223(96)00376-9</t>
  </si>
  <si>
    <t>https://www.scopus.com/inward/record.uri?eid=2-s2.0-0030831961&amp;doi=10.1016%2fS0006-3223%2896%2900376-9&amp;partnerID=40&amp;md5=46092cf88253a01ff20e2c266ee09f36</t>
  </si>
  <si>
    <t>Department of Psychiatry, University of Helsinki, Helsinki, Finland; Department of Physiology, University of Helsinki, Helsinki, Finland; Department of Physiology, University of Oulu, Oulu, Finland; Department of Mental Health, National Public Health Institute, Helsinki, Finland; Department of Mental Health, National Public Health Institute, Mannerheimintie 160, FIN-00300 Helsinki, Finland</t>
  </si>
  <si>
    <t>Partonen, T., Department of Psychiatry, University of Helsinki, Helsinki, Finland, Department of Physiology, University of Helsinki, Helsinki, Finland, Department of Mental Health, National Public Health Institute, Helsinki, Finland, Department of Mental Health, National Public Health Institute, Mannerheimintie 160, FIN-00300 Helsinki, Finland; Vakkuri, O., Department of Physiology, University of Oulu, Oulu, Finland; Lönnqvist, J., Department of Mental Health, National Public Health Institute, Helsinki, Finland</t>
  </si>
  <si>
    <t>Eleven patients with winter seasonal affective disorder and 10 healthy controls were exposed to light of 3300 lux for 5 min and for 1 hour respectively on consecutive evenings at 22:00 hours during winter and summer. In the winter, the measurements were undertaken both before and after the treatment with bright light for 2 weeks. In the summer, there was no treatment. Melatonin concentration in saliva and subjective sleepiness were measured at 22:00 and 23:00 hours on each test. There was no significant difference in the suppression of melatonin in response to the light tests between the patients and the controls. Exposure to light reduced the level of subjective sleepiness more among the patients compared to the control subjects. This reduction was not associated with the change in melatonin secretion nor the improvement in depressive symptoms.</t>
  </si>
  <si>
    <t>Melatonin; Phototherapy; Seasonal affective disorder; Sleepiness</t>
  </si>
  <si>
    <t>melatonin; adult; affective neurosis; article; clinical article; depression; human; illumination; photoperiodicity; phototherapy; priority journal; regression analysis; somnolence; summer; winter; Adult; Female; Humans; Male; Melatonin; Middle Aged; Phototherapy; Psychiatric Status Rating Scales; Saliva; Seasonal Affective Disorder</t>
  </si>
  <si>
    <t>Partonen, T.; Department of Mental Health, National Public Health Institute, Mannerheimintie 160, FIN-00300 Helsinki, Finland</t>
  </si>
  <si>
    <t>2-s2.0-0030831961</t>
  </si>
  <si>
    <t>Deacon S., English J., Tate J., Arendt J.</t>
  </si>
  <si>
    <t>55394094100;7202807110;56249667000;7101704924;</t>
  </si>
  <si>
    <t>Atenolol facilitates light-induced phase shifts in humans</t>
  </si>
  <si>
    <t>10.1016/S0304-3940(98)00024-X</t>
  </si>
  <si>
    <t>https://www.scopus.com/inward/record.uri?eid=2-s2.0-0032488924&amp;doi=10.1016%2fS0304-3940%2898%2900024-X&amp;partnerID=40&amp;md5=9f19b7c1f447eb52deaa0d674bfebf72</t>
  </si>
  <si>
    <t>Chronobiology Laboratory, Sch. Biol. Sci., Univ. Surrey, S., Guildford, United Kingdom</t>
  </si>
  <si>
    <t>Deacon, S., Chronobiology Laboratory, Sch. Biol. Sci., Univ. Surrey, S., Guildford, United Kingdom; English, J., Chronobiology Laboratory, Sch. Biol. Sci., Univ. Surrey, S., Guildford, United Kingdom; Tate, J., Chronobiology Laboratory, Sch. Biol. Sci., Univ. Surrey, S., Guildford, United Kingdom; Arendt, J., Chronobiology Laboratory, Sch. Biol. Sci., Univ. Surrey, S., Guildford, United Kingdom</t>
  </si>
  <si>
    <t>During time-zone travel, the endogenous melatonin rhythm is often out of phase with the new local time cues. Since endogenous melatonin could act as an endogenous zeitgeber, when its secretory rhythm is out of phase it may hinder adaptation by natural zeitgebers. It is possible that by temporarily suppressing the production of melatonin, by β-blockers for example, adaptation may be facilitated. In a double-blind, crossover study eight healthy volunteers (aged 23-30 years) took 100 mg atenolol or placebo at 1900 h on Day (D) 1. Volunteers were then exposed to bright light (approx. 1000 lux) from 0000 to 0400 h during the following night and remained in dim light (&lt;50 lux) or darkness until 1200 h on D3. Salivary melatonin (MT) and urinary 6-sulphatoxymelatonin (aMT6s) were measured every 30-60 min and every 2 h (except when asleep), respectively. Subjective alertness and core body temperature (cBT) were also measured. aMT6s and MT were significantly suppressed under atenolol treatment on the night of D1 only. Atenolol significantly phase delayed the salivary melatonin onset by 1.8 ± 0.6 h and 1.28 ± 0.35 h compared with the onsets on D1 placebo leg and D2 placebo leg (i.e. onset times before and after light treatment), respectively. There were no detrimental effects on cBT or alertness. Temporary suppression of melatonin by β-blockers may facilitate adaptation to phase shifts.</t>
  </si>
  <si>
    <t>β-blockers; Atenolol; Bright light; Circadian rhythms; Melatonin; Shift work; Time-zone travel</t>
  </si>
  <si>
    <t>6 hydroxymelatonin o sulfate; atenolol; melatonin; adaptation; adult; alertness; article; circadian rhythm; clinical trial; controlled study; core temperature; crossover procedure; double blind procedure; human; human experiment; light; male; normal human; priority journal; Administration, Oral; Adrenergic beta-Antagonists; Adult; Atenolol; Circadian Rhythm; Cross-Over Studies; Double-Blind Method; Humans; Male; Melatonin; Photic Stimulation; Random Allocation; Saliva</t>
  </si>
  <si>
    <t>Adrenergic beta-Antagonists; Atenolol, 29122-68-7; Melatonin, 73-31-4</t>
  </si>
  <si>
    <t>Arendt, J.; Chronobiology Laboratory, School of Biological Sciences, University of Surrey, Guildford, Surrey GU2 5XH, United Kingdom; email: j.arendt@surrey.ac.uk</t>
  </si>
  <si>
    <t>2-s2.0-0032488924</t>
  </si>
  <si>
    <t>Wuliji T., Litherland A., Goetsch A.L., Sahlu T., Puchala R., Dawson L.J., Gipson T.</t>
  </si>
  <si>
    <t>6601912936;7003277839;7006182542;7005869513;7004174997;7102969277;6601910400;</t>
  </si>
  <si>
    <t>Evaluation of melatonin and bromocryptine administration in Spanish goats I. Effects on the out of season breeding performance in spring, kidding rate and fleece weight of does</t>
  </si>
  <si>
    <t>Small Ruminant Research</t>
  </si>
  <si>
    <t>10.1016/S0921-4488(03)00055-5</t>
  </si>
  <si>
    <t>https://www.scopus.com/inward/record.uri?eid=2-s2.0-0037715144&amp;doi=10.1016%2fS0921-4488%2803%2900055-5&amp;partnerID=40&amp;md5=c39e27d30eff8bbc3e6ceb1b0d9f21e4</t>
  </si>
  <si>
    <t>E (Kika) Garza Inst. for Goat Res., Langston University, Langston, OK 73050, United States; AgResearch, Grasslands Research Center, Private Bag 11008, Palmerston North, New Zealand; Dept. of Vet. Medicine and Surgery, Oklahoma State University, Stillwater, OK 74078, United States</t>
  </si>
  <si>
    <t>Wuliji, T., E (Kika) Garza Inst. for Goat Res., Langston University, Langston, OK 73050, United States; Litherland, A., AgResearch, Grasslands Research Center, Private Bag 11008, Palmerston North, New Zealand; Goetsch, A.L., E (Kika) Garza Inst. for Goat Res., Langston University, Langston, OK 73050, United States; Sahlu, T., E (Kika) Garza Inst. for Goat Res., Langston University, Langston, OK 73050, United States; Puchala, R., E (Kika) Garza Inst. for Goat Res., Langston University, Langston, OK 73050, United States; Dawson, L.J., Dept. of Vet. Medicine and Surgery, Oklahoma State University, Stillwater, OK 74078, United States; Gipson, T., E (Kika) Garza Inst. for Goat Res., Langston University, Langston, OK 73050, United States</t>
  </si>
  <si>
    <t>The demand for meat goats in the USA is increasing, particularly in the Christmas and Easter holiday season. Manipulation for spring breeding in goats could increase productivity of flocks, enhance profitability and elevate the supply of meat goats at a time when demand is high. Four Spanish bucks were conditioned for 2 months to long day photoperiod (16 h light:8 h dark), followed by a single melatonin implant (18 mg, 6-week release period). Eighty Spanish female goats (15 does and 65 doelings) were allotted to five treatments: control (C); melatonin implant (MI); melatonin and bromocryptine (225 mg, 60-days release period) implants (MIB); oral administration of melatonin (MO, 3 mg per day); and oral administration of melatonin and the bromocryptine implant (MOB). After the fifth week of melatonin administration, does were randomized and bred in three single-sire groups for a 35-days period. Melatonin administration elevated serum melatonin level (P &lt; 0.05) compared with C in weeks 5-7. In response, prolactin concentration was suppressed by melatonin in weeks 2, 4-6 (P &lt; 0.05). There were 14, 14, 13, 13 and 15 does bred; 5, 10, 13, 12 and 10 does pregnant at ultrasonography diagnosis; 5, 10, 11, 8 and 8 does kidding; 8, 18, 16, 15 and 19 kids born; and 8, 17, 15, 13 and 18 kids weaned for C, MI, MIB, MO and MOB, respectively. There were no differences among treatments in number of does bred, whereas melatonin-treated groups had greater numbers of does pregnant and kidding and a greater number of kids born (P &lt; 0.05). For the spring breeding (overall), does in estrus, conception rate, does kidding, kids born per doe bred, multiple litter rate and number of kids weaned per doe kidding were 86, 63 85, 67, 179 and 169%, respectively, whereas, slightly greater values were noted for fall breeding (92, 82, 96, 78,198 and 187, respectively). These results suggest that an accelerated breeding program for goats, with scheduled breeding in the spring and fall, could be profitable by elevating total meat goat production and also through an increase in the supply when prices are relatively high. © 2003 Elsevier Science B.V. All rights reserved.</t>
  </si>
  <si>
    <t>Birth weight; Breeding; Melatonin; Prolactin; Spanish goat</t>
  </si>
  <si>
    <t>Capra hircus; Staphylococcus phage 187</t>
  </si>
  <si>
    <t>U.S. Department of Agriculture: 97-38814-4150</t>
  </si>
  <si>
    <t>Authors would like to acknowledge contributions of Jerry Hayes, Henry Stevenson (Senior and Junior), Glenn Detweiler, Bill Snelling, Mary Lewis, Eva Vasquez and Ping Lee for animal management, field work, blood and fiber sampling and laboratory analyses. This program was supported by USDA Institutional Capacity Building Grant No. 97-38814-4150.</t>
  </si>
  <si>
    <t>Wuliji, T.; E (Kika) Garza Inst. for Goat Res., Langston University, Langston, OK 73050, United States; email: tumenw@yahoo.com</t>
  </si>
  <si>
    <t>SRURE</t>
  </si>
  <si>
    <t>Small Ruminant Res.</t>
  </si>
  <si>
    <t>2-s2.0-0037715144</t>
  </si>
  <si>
    <t>Zawilska J.B., Berezińska M., Rosiak J., Skene D.J., Vivien-Roels B., Nowak J.Z.</t>
  </si>
  <si>
    <t>7004273575;6507063367;7005726559;21035951300;7005984530;7202097194;</t>
  </si>
  <si>
    <t>Suppression of melatonin biosynthesis in the chicken pineal gland by retinally perceived light - Involvement of D1-dopamine receptors</t>
  </si>
  <si>
    <t>10.1046/j.1600-079X.2003.00101.x</t>
  </si>
  <si>
    <t>https://www.scopus.com/inward/record.uri?eid=2-s2.0-1342343944&amp;doi=10.1046%2fj.1600-079X.2003.00101.x&amp;partnerID=40&amp;md5=14122a12d90f046ba393bf0bee36a68b</t>
  </si>
  <si>
    <t>Department of Biogenic Amines, Polish Academy of Sciences, Lodz, Poland; Department of Pharmacology, Medical University of Lodz, Lodz, Poland; Centre for Chronobiology, Sch. of Biomedical and Life Sciences, University of Surrey, Guildford, United Kingdom; Laboratorie Neurobiologie Rythmes, UMR 7518, Strasbourg, France; Department of Pharmacodynamics, Med. Univ. of Lodz, 1 Muszynskiego St, Łódź, 90-151, Poland</t>
  </si>
  <si>
    <t>Zawilska, J.B., Department of Biogenic Amines, Polish Academy of Sciences, Lodz, Poland, Department of Pharmacodynamics, Med. Univ. of Lodz, 1 Muszynskiego St, Łódź, 90-151, Poland; Berezińska, M., Department of Biogenic Amines, Polish Academy of Sciences, Lodz, Poland, Department of Pharmacology, Medical University of Lodz, Lodz, Poland; Rosiak, J., Department of Biogenic Amines, Polish Academy of Sciences, Lodz, Poland; Skene, D.J., Centre for Chronobiology, Sch. of Biomedical and Life Sciences, University of Surrey, Guildford, United Kingdom; Vivien-Roels, B., Laboratorie Neurobiologie Rythmes, UMR 7518, Strasbourg, France; Nowak, J.Z., Department of Biogenic Amines, Polish Academy of Sciences, Lodz, Poland, Department of Pharmacology, Medical University of Lodz, Lodz, Poland</t>
  </si>
  <si>
    <t>In this study the role of retinal dopamine (DA) receptors in the light-induced suppression of melatonin biosynthesis in the chicken pineal gland was examined. Exposure of dark-adapted chickens to low intensity light (4 lux) at night significantly decreased the activity of serotonin N-acetyltransferase (AA-NAT; the penultimate and key regulatory enzyme in melatonin production) and melatonin content in the pineal gland. This suppressive action of light was blocked by intraocular (i.oc.) administration of SCH 23390 (a selective antagonist of D1-DA receptors), but was not affected by sulpiride (a selective antagonist of D2-DA receptors). Injection of DA (i.oc.) to dark-adapted chickens significantly decreased pineal AA-NAT activity and melatonin content in a dose- and time-dependent manner. The action of DA was mimicked by selective agonists of D1-DA receptors, SKF 38393 and SKF 81297, and non-hydrolyzable analogs of cyclic AMP (cAMP), dibutyryl-cAMP and 8-bromo-cAMP. However, i.oc. administration of quinpirole, a selective agonist of D2-DA receptors, did not modify pineal AA-NAT activity. In contrast, quinpirole potently decreased nocturnal AA-NAT activity in the retina. Systemic administration of SCH 23390 to chickens blocked the i.oc. DA-evoked decline in nighttime pineal AA-NAT activity, whereas sulpiride was ineffective. These findings indicate that light activation of retinal dopaminergic neurotransmission, with concomitant stimulation of D1-DA receptors positively coupled to the cAMP generating system, plays an important role in a cascade of events regulating pineal activity.</t>
  </si>
  <si>
    <t>Chicken; Circadian rhythm; Cyclic AMP; Dopamine; Light; Melatonin; Pineal gland; Retina</t>
  </si>
  <si>
    <t>2,3,4,5 tetrahydro 7,8 dihydroxy 1 phenyl 1h 3 benzazepine; 6 chloro 2,3,4,5 tetrahydro 7,8 dihydroxy 1 phenyl 1h 3 benzazepine; 8 bromo cyclic AMP; 8 chloro 2,3,4,5 tetrahydro 3 methyl 5 phenyl 1h 3 benzazepin 7 ol hydrogen maleate; acyltransferase; bucladesine; cyclic AMP; dopamine 1 receptor; dopamine 2 receptor; quinpirole; serotonin; sulpiride; animal experiment; animal tissue; article; biosynthesis; chicken; chronotherapy; dopaminergic transmission; enzyme activity; enzyme regulation; light; male; nonhuman; pineal body; retina; Animals; Chickens; Lighting; Male; Melatonin; Pineal Gland; Receptors, Dopamine D1; Retina</t>
  </si>
  <si>
    <t>2,3,4,5 tetrahydro 7,8 dihydroxy 1 phenyl 1h 3 benzazepine, 67287-49-4; 6 chloro 2,3,4,5 tetrahydro 7,8 dihydroxy 1 phenyl 1h 3 benzazepine, 71636-61-8; 8 bromo cyclic AMP, 23583-48-4; 8 chloro 2,3,4,5 tetrahydro 3 methyl 5 phenyl 1h 3 benzazepin 7 ol hydrogen maleate, 87134-87-0; acyltransferase, 9012-30-0, 9054-54-0; bucladesine, 16980-89-5, 362-74-3; cyclic AMP, 60-92-4; quinpirole, 73625-62-4, 80373-22-4, 85760-75-4, 85798-08-9; serotonin, 50-67-9; sulpiride, 15676-16-1; Melatonin, 73-31-4; Receptors, Dopamine D1</t>
  </si>
  <si>
    <t>sch 23390, Tocris, United Kingdom; skf 38393, Tocris, United Kingdom; skf 81297, Sigma, United States</t>
  </si>
  <si>
    <t>Sigma, United States; Tocris, United Kingdom</t>
  </si>
  <si>
    <t>Zawilska, J.B.; Department of Pharmacodynamics, Med. Univ. of Lodz, 1 Muszynskiego St, Łódź, 90-151, Poland; email: jzawilska@pharm.am.lodz.pl</t>
  </si>
  <si>
    <t>2-s2.0-1342343944</t>
  </si>
  <si>
    <t>Buchanan B.A., Chapin L.T., Tucker H.A.</t>
  </si>
  <si>
    <t>7102530288;7004391969;7101622988;</t>
  </si>
  <si>
    <t>Prolonged suppression of serum concentrations of melatonin in prepubertal heifers</t>
  </si>
  <si>
    <t>10.1111/j.1600-079X.1992.tb00046.x</t>
  </si>
  <si>
    <t>https://www.scopus.com/inward/record.uri?eid=2-s2.0-0026687590&amp;doi=10.1111%2fj.1600-079X.1992.tb00046.x&amp;partnerID=40&amp;md5=bb5a1164ab918945785fed58785eee91</t>
  </si>
  <si>
    <t>Department of Animal Science, Michigan State University, East Lansing, Michigan, United States</t>
  </si>
  <si>
    <t>Buchanan, B.A., Department of Animal Science, Michigan State University, East Lansing, Michigan, United States; Chapin, L.T., Department of Animal Science, Michigan State University, East Lansing, Michigan, United States; Tucker, H.A., Department of Animal Science, Michigan State University, East Lansing, Michigan, United States</t>
  </si>
  <si>
    <t>Abstract: Our objective was to suppress the daily surge of melatonin in serum of prepubertal dairy heifers by manipulating intensity of light (Experiment 1) and duration of exposure to light (Experiment 2). Heifers in Experiment 1 were exposed to either 12 hr of darkness (000 lux, control), or 400, 800, or 1,200 lux of light during the last 6 hr of their usual 12‐hr nocturnal period. During this 6‐hr exposure to various intensities of light, melatonin concentrations were similar to their respective daytime baseline values measured under 400 lux of light, but were 62% to 82% lower than melatonin concentrations during their nocturnal surge period. Suppression of melatonin concentrations was similar between 400 and 1,200 lux of light. In Experiment 2, heifers were exposed to LD 8:16, LD 16:8, LD 20:4, or LD 24:0 photoperiods (1,200 lux) for 4 months. Throughout treatment, concentrations and durations of the melatonin surge were suppressed in the LD 24:0 group and were greatest (during the nocturnal period) in the LD 8:16 group. Concentrations of prolactin in serum were elevated in animals under long days relative to LD 8:16 treatment and respective pretreatment periods. In conclusion, continuous light at an intensity of 1,200 lux suppressed the nocturnal surge of melatonin, but increased secretion of prolactin for at least 4 months in prepubertal heifers. Copyright © 1992, Wiley Blackwell. All rights reserved</t>
  </si>
  <si>
    <t>cattle; continuous tight; melatonin; photoperiod; prolactin</t>
  </si>
  <si>
    <t>melatonin; prolactin; animal experiment; article; circadian rhythm; controlled study; cow; female; nonhuman; photosensitivity; puberty; Animal; Cattle; Circadian Rhythm; Female; Melatonin; Photoperiod; Prolactin; Sex Maturation</t>
  </si>
  <si>
    <t>Tucker, H.A.; Department of Animal Science, Michigan State University, East Lansing, Michigan, 48824-1225, United States</t>
  </si>
  <si>
    <t>2-s2.0-0026687590</t>
  </si>
  <si>
    <t>Okatani Y., Hayashi K., Sagara Y.</t>
  </si>
  <si>
    <t>7006386594;35474859800;7101695963;</t>
  </si>
  <si>
    <t>Effect of estrogen on melatonin synthesis in female peripubertal rats as related to adenylate cyclase activity</t>
  </si>
  <si>
    <t>10.1111/j.1600-079X.1998.tb00394.x</t>
  </si>
  <si>
    <t>https://www.scopus.com/inward/record.uri?eid=2-s2.0-0032438083&amp;doi=10.1111%2fj.1600-079X.1998.tb00394.x&amp;partnerID=40&amp;md5=4af093cbdd2a32461af8b57e81f9cbf2</t>
  </si>
  <si>
    <t>Dept. of Obstetrics and Gynecology, Kochi Medical School, Oko Nankoku, Kochi 783-8505, Japan</t>
  </si>
  <si>
    <t>Okatani, Y., Dept. of Obstetrics and Gynecology, Kochi Medical School, Oko Nankoku, Kochi 783-8505, Japan; Hayashi, K., Dept. of Obstetrics and Gynecology, Kochi Medical School, Oko Nankoku, Kochi 783-8505, Japan; Sagara, Y., Dept. of Obstetrics and Gynecology, Kochi Medical School, Oko Nankoku, Kochi 783-8505, Japan</t>
  </si>
  <si>
    <t>To determine the mechanism for the modulatory effect of estrogen on melatonin synthesis, we evaluated the effects of estrogen on the activity of adenylate cyclase in female Sprague-Dawley rats of peripubertal age. Adenylate cyclase activity was measured in homogenates of pineal glands from rats aged 3 and 10 weeks in the mid-dark and in the mid-light. Ovariectomy was performed and a subcutaneous injection of estradiol benzoate (E2B) was administered daily starting at the age of 6 weeks. A peak in adenylate cyclase activity in the pineal gland was observed in untreated (control) rats with intact ovaries at 4 weeks. Ovariectomy at week 6 led to significant increases in the activity of adenylate cyclase at week 8. At week 10, adenylate cyclase activity resembled that of control animals. The subcutaneous injection of E2B (1.0 μg/day) suppressed the increase in adenylate cyclase activity induced by ovariectomy, similar to the level seen in control rats with intact ovaries. The changes in the mid-light activity of pineal adenylate cyclase resembled that seen at the mid-dark with the value being significantly lower than that observed in the mid-dark. Such changes in the mid-dark activity of adenylate cyclase resembled those observed with N- acetyltransferase (NAT) at the same time, as previously described. Results suggest that estrogen modulates adenylate cyclase activity in the pineal gland of peripubertal female rats. The decline in melatonin synthesis during puberty may be related to an increase in estrogen level. The inhibitory effect of estrogen on melatonin synthesis appeared to be mediated by a change in the norepinephrine-induced stimulation of pineal adenylate cyclase activity.</t>
  </si>
  <si>
    <t>Adenylate cyclase; Estrogen; Melatonin; Pineal gland; Puberty</t>
  </si>
  <si>
    <t>adenylate cyclase; estradiol benzoate; estrogen; melatonin; animal cell; animal experiment; article; enzyme activation; enzyme activity; estrogen blood level; female; hormonal regulation; hormone synthesis; newborn; nonhuman; ovariectomy; pineal body; puberty; rat; Adenylate Cyclase; Animals; Cyclic AMP; Estradiol; Female; Melatonin; Ovariectomy; Ovary; Pineal Gland; Rats; Rats, Sprague-Dawley; Sexual Maturation</t>
  </si>
  <si>
    <t>Adenylate Cyclase, EC 4.6.1.1; Cyclic AMP, 60-92-4; estradiol 3-benzoate, 50-50-0; Estradiol, 50-28-2; Melatonin, 73-31-4</t>
  </si>
  <si>
    <t>Okatani, Y.; Dept. of Obstetrics and Gynecology, Kochi Medical School, Oko, Nankoku, Kochi 783-8505, Japan</t>
  </si>
  <si>
    <t>2-s2.0-0032438083</t>
  </si>
  <si>
    <t>Hallam K.T., Begg D.P., Olver J.S., Norman T.R.</t>
  </si>
  <si>
    <t>7103120912;16028002200;7006614091;7101661686;</t>
  </si>
  <si>
    <t>Abnormal dose-response melatonin suppression by light in bipolar type i patients compared with healthy adult subjects</t>
  </si>
  <si>
    <t>Acta Neuropsychiatrica</t>
  </si>
  <si>
    <t>10.1111/j.1601-5215.2009.00416.x</t>
  </si>
  <si>
    <t>https://www.scopus.com/inward/record.uri?eid=2-s2.0-70349328526&amp;doi=10.1111%2fj.1601-5215.2009.00416.x&amp;partnerID=40&amp;md5=dd5fb63887b7700a7de804e29bda7ef7</t>
  </si>
  <si>
    <t>Department of Psychiatry, University of Melbourne, Level 10 Lance Townsend Building, Heidelberg, VIC 3084, Australia; Department of Clinical and Biomedical Sciences, University of Melbourne, Parkville, VIC, Australia; School of Psychology, La Trobe University, Bundoora, VIC, Australia</t>
  </si>
  <si>
    <t>Hallam, K.T., Department of Psychiatry, University of Melbourne, Level 10 Lance Townsend Building, Heidelberg, VIC 3084, Australia, Department of Clinical and Biomedical Sciences, University of Melbourne, Parkville, VIC, Australia; Begg, D.P., Department of Psychiatry, University of Melbourne, Level 10 Lance Townsend Building, Heidelberg, VIC 3084, Australia, School of Psychology, La Trobe University, Bundoora, VIC, Australia; Olver, J.S., Department of Psychiatry, University of Melbourne, Level 10 Lance Townsend Building, Heidelberg, VIC 3084, Australia; Norman, T.R., Department of Psychiatry, University of Melbourne, Level 10 Lance Townsend Building, Heidelberg, VIC 3084, Australia</t>
  </si>
  <si>
    <t>Objective: Among potential endophenotypes proposed for bipolar affective disorder focusing on circadian abnormalities associated with the illness has particularly high face validity. Melatonin sensitivity to light is one circadian endophenotype proposed as useful in bipolar disorder. The aim of this study was to investigate melatonin sensitivity to light over a range of light intensities in order to compare and contrast responses in bipolar I patients with those of healthy adult volunteers. Methods: The study included seven patients (4 females, 3 males) with bipolar I disorder and 34 control participants (22 females, 12 males) with no personal or family history of affective illness. Melatonin sensitivity to light was determined in all patients and participants across a range of light intensities (0, 200, 500 and 1000 lux). Results: The results indicated that patients showed melatonin super-sensitivity to light in comparison with controls, a response that was consistent across the entire light intensity range investigated. Conclusion: The study provides further evidence for a super sensitive response in bipolar I patients and suggests that its potential usefulness as an endophenotypic marker of the illness is deserving of further research. © 2009 John Wiley &amp; Sons A/S.</t>
  </si>
  <si>
    <t>Biological marker; Bipolar disorder; Dose response; Light; Melatonin; Patients</t>
  </si>
  <si>
    <t>melatonin; adult; anamnesis; article; bipolar I disorder; clinical article; controlled study; diagnostic and statistical manual of mental disorders; dose response; female; human; light intensity; male; mood disorder; questionnaire</t>
  </si>
  <si>
    <t>Hallam, K. T.; Department of Psychiatry, University of Melbourne, Level 10 Lance Townsend Building, Heidelberg, VIC 3084, Australia; email: khallam@unimelb.edu.au</t>
  </si>
  <si>
    <t>ACTNE</t>
  </si>
  <si>
    <t>Acta Neuropsychiatr.</t>
  </si>
  <si>
    <t>2-s2.0-70349328526</t>
  </si>
  <si>
    <t>Onphachanh X., Lee H.J., Lim J.R., Jung Y.H., Kim J.S., Chae C.W., Lee S.-J., Gabr A.A., Han H.J.</t>
  </si>
  <si>
    <t>55783166300;57202973806;57194898435;57198682035;7601388522;57194898172;37056869900;57191090910;7401968982;</t>
  </si>
  <si>
    <t>Enhancement of high glucose-induced PINK1 expression by melatonin stimulates neuronal cell survival: Involvement of MT2/Akt/NF-κB pathway</t>
  </si>
  <si>
    <t xml:space="preserve"> e12427</t>
  </si>
  <si>
    <t>10.1111/jpi.12427</t>
  </si>
  <si>
    <t>https://www.scopus.com/inward/record.uri?eid=2-s2.0-85024134474&amp;doi=10.1111%2fjpi.12427&amp;partnerID=40&amp;md5=5d148e329513cef7cb06021d0741badb</t>
  </si>
  <si>
    <t>Department of Veterinary Physiology, College of Veterinary Medicine, Research Institute for Veterinary Science, Seoul National University, Seoul, South Korea; Animal Science Department, Faculty of Agriculture and Forest Resource, Souphanouvong University, Luang Prabang, Laos; BK21 PLUS Program for Creative Veterinary Science Research Center, Seoul National University, Seoul, South Korea; Department of Pharmaceutical Engineering, Daegu Haany University, Gyeongsan, South Korea; Department of Physiology, Faculty of Veterinary Medicine, Cairo University, Giza, Egypt</t>
  </si>
  <si>
    <t>Onphachanh, X., Department of Veterinary Physiology, College of Veterinary Medicine, Research Institute for Veterinary Science, Seoul National University, Seoul, South Korea, Animal Science Department, Faculty of Agriculture and Forest Resource, Souphanouvong University, Luang Prabang, Laos; Lee, H.J., Department of Veterinary Physiology, College of Veterinary Medicine, Research Institute for Veterinary Science, Seoul National University, Seoul, South Korea, BK21 PLUS Program for Creative Veterinary Science Research Center, Seoul National University, Seoul, South Korea; Lim, J.R., Department of Veterinary Physiology, College of Veterinary Medicine, Research Institute for Veterinary Science, Seoul National University, Seoul, South Korea, BK21 PLUS Program for Creative Veterinary Science Research Center, Seoul National University, Seoul, South Korea; Jung, Y.H., Department of Veterinary Physiology, College of Veterinary Medicine, Research Institute for Veterinary Science, Seoul National University, Seoul, South Korea, BK21 PLUS Program for Creative Veterinary Science Research Center, Seoul National University, Seoul, South Korea; Kim, J.S., Department of Veterinary Physiology, College of Veterinary Medicine, Research Institute for Veterinary Science, Seoul National University, Seoul, South Korea, BK21 PLUS Program for Creative Veterinary Science Research Center, Seoul National University, Seoul, South Korea; Chae, C.W., Department of Veterinary Physiology, College of Veterinary Medicine, Research Institute for Veterinary Science, Seoul National University, Seoul, South Korea, BK21 PLUS Program for Creative Veterinary Science Research Center, Seoul National University, Seoul, South Korea; Lee, S.-J., Department of Pharmaceutical Engineering, Daegu Haany University, Gyeongsan, South Korea; Gabr, A.A., Department of Veterinary Physiology, College of Veterinary Medicine, Research Institute for Veterinary Science, Seoul National University, Seoul, South Korea, Department of Physiology, Faculty of Veterinary Medicine, Cairo University, Giza, Egypt; Han, H.J., Department of Veterinary Physiology, College of Veterinary Medicine, Research Institute for Veterinary Science, Seoul National University, Seoul, South Korea, BK21 PLUS Program for Creative Veterinary Science Research Center, Seoul National University, Seoul, South Korea</t>
  </si>
  <si>
    <t>Hyperglycemia is a representative hallmark and risk factor for diabetes mellitus (DM) and is closely linked to DM-associated neuronal cell death. Previous investigators reported on a genome-wide association study and showed relationships between DM and melatonin receptor (MT), highlighting the role of MT signaling by assessing melatonin in DM. However, the role of MT signaling in DM pathogenesis is unclear. Therefore, we investigated the role of mitophagy regulators in high glucose-induced neuronal cell death and the effect of melatonin against high glucose-induced mitophagy regulators in neuronal cells. In our results, high glucose significantly increased PTEN-induced putative kinase 1 (PINK1) and LC-3B expressions; as well it decreased cytochrome c oxidase subunit 4 expression and Mitotracker™ fluorescence intensity. Silencing of PINK1 induced mitochondrial reactive oxygen species (ROS) accumulation and mitochondrial membrane potential impairment, increased expressions of cleaved caspases, and increased the number of annexin V-positive cells. In addition, high glucose-stimulated melatonin receptor 1B (MTNR1B) mRNA and PINK1 expressions were reversed by ROS scavenger N-acetyl cysteine pretreatment. Upregulation of PINK1 expression in neuronal cells is suppressed by pretreatment with MT2 receptor-specific inhibitor 4-P-PDOT. We further showed melatonin stimulated Akt phosphorylation, which was followed by nuclear factor kappa-light-chain-enhancer of activated B cells (NF-κB) phosphorylation and nuclear translocation. Silencing of PINK1 expression abolished melatonin-regulated mitochondrial ROS production, cleaved caspase-3 and caspase-9 expressions, and the number of annexin V-positive cells. In conclusion, we have demonstrated the melatonin stimulates PINK1 expression via an MT2/Akt/NF-κB pathway, and such stimulation is important for the prevention of neuronal cell apoptosis under high glucose conditions. © 2017 The Authors. Journal of Pineal Research Published by John Wiley &amp; Sons Ltd.</t>
  </si>
  <si>
    <t>diabetes mellitus; glucose, melatonin; mitophagy; neuronal cell apoptosis; PTEN-induced putative kinase 1</t>
  </si>
  <si>
    <t>acetylcysteine; caspase; caspase 3; caspase 9; cytochrome c oxidase; glucose; immunoglobulin enhancer binding protein; LC 3B protein; lipocortin 5; melatonin; melatonin 2 receptor; melatonin receptor 1B; messenger RNA; phosphotransferase; protein kinase B; PTEN induced putative kinase 1; reactive oxygen metabolite; unclassified drug; glucose; immunoglobulin enhancer binding protein; melatonin; melatonin 2 receptor; MTNR1B protein, human; protein kinase; protein kinase B; PTEN-induced putative kinase; apoptosis; Article; cell survival; cell viability; controlled study; fluorescence; human; human cell; hyperglycemia; mitochondrial membrane potential; mitophagy; nerve cell; nerve cell necrosis; nuclear localization signal; protein expression; protein phosphorylation; upregulation; biosynthesis; cell survival; cytology; drug effects; gene expression regulation; metabolism; nerve cell; signal transduction; tumor cell line; Apoptosis; Cell Line, Tumor; Cell Survival; Gene Expression Regulation, Enzymologic; Glucose; Humans; Melatonin; Neurons; NF-kappa B; Protein Kinases; Proto-Oncogene Proteins c-akt; Receptor, Melatonin, MT2; Signal Transduction</t>
  </si>
  <si>
    <t>acetylcysteine, 616-91-1; caspase, 186322-81-6; caspase 3, 169592-56-7; caspase 9, 180189-96-2; cytochrome c oxidase, 72841-18-0, 9001-16-5; glucose, 50-99-7, 84778-64-3; lipocortin 5, 111237-10-6; melatonin, 73-31-4; phosphotransferase, 9031-09-8, 9031-44-1; protein kinase B, 148640-14-6; protein kinase, 9026-43-1; Glucose; Melatonin; MTNR1B protein, human; NF-kappa B; Protein Kinases; Proto-Oncogene Proteins c-akt; PTEN-induced putative kinase; Receptor, Melatonin, MT2</t>
  </si>
  <si>
    <t>Ministry of Science, ICT and Future Planning, MSIP: NRF-2013M3A9B4076541, PJ011141
National Research Foundation of Korea, NRF
Rural Development Administration, RDA</t>
  </si>
  <si>
    <t>This research was supported by National R&amp;D Program through the National Research Foundation of Korea (NRF) funded by the Ministry of Science, ICT &amp; Future Planning (NRF-2013M3A9B4076541), and Next-Generation BioGreen 21 Program (No. PJ011141), Rural Development Administration, Republic of Korea.</t>
  </si>
  <si>
    <t>Han, H.J.; Department of Veterinary Physiology, College of Veterinary Medicine, Research Institute for Veterinary Science, Seoul National UniversitySouth Korea; email: hjhan@snu.ac.kr</t>
  </si>
  <si>
    <t>2-s2.0-85024134474</t>
  </si>
  <si>
    <t>Lack of an acute modulatory effect of melatonin on human nocturnal thyrotropin and cortisol secretion</t>
  </si>
  <si>
    <t>10.1159/000125039</t>
  </si>
  <si>
    <t>https://www.scopus.com/inward/record.uri?eid=2-s2.0-0023695374&amp;doi=10.1159%2f000125039&amp;partnerID=40&amp;md5=ac32aa9f1d4b8492064a99674db4dc22</t>
  </si>
  <si>
    <t>Departments of Psychiatry, University of New Mexico School of Medicine, United States; Departments of Medicine, University of New Mexico School of Medicine, United States; Department of Mathematics and Statistics, University of New Mexico, United States; Department of Psychiatry, Albuquerque Veterans Administration Medical Center, University of New Mexico School of Medicine, Albuquerque, NM, United States</t>
  </si>
  <si>
    <t>Strassman, R.J., Departments of Psychiatry, University of New Mexico School of Medicine, United States; Peake, G.T., Departments of Medicine, University of New Mexico School of Medicine, United States; Qualls, C.R., Department of Mathematics and Statistics, University of New Mexico, United States; Lisansky, E.J., Department of Psychiatry, Albuquerque Veterans Administration Medical Center, University of New Mexico School of Medicine, Albuquerque, NM, United States</t>
  </si>
  <si>
    <t>Using a recently developed model for investigating the neuroendocrine role of melatonin in man, we studied melatonin’s effect on the nocturnal secretion of thyrotropin and cortisol in 17 normal male volunteers. The model consists of sleep in the dark and all-night sleep deprivation in conditions of: Bright light with and without a melatonin infusion, and dim light. We have improved our infusion paradigm so that levels of melatonin during infusion are now indistinguishable from those occurring during sleep in the dark or dim light sleep deprivation. Sleep deprivation per se raised TSH levels compared to normal sleep. However, the three conditions of sleep deprivation could not be distinguished from each other, which suggests that the suppression of TSH by sleep (or the stimulation of TSH by sleep deprivation) is not mediated by melatonin. Cortisol secretion was unaffected by sleep deprivation regardless of melatonin’s presence or absence. However, a difference in the pattern of secretion of cortisol in the sleep condition in the early morning (compared to the sleep deprivation conditions) was noted. These data do not implicate melatonin in the acute regulation of TSH or cortisol in normal man. These data also provide a method of melatonin infusion that replicates the pattern and levels seen in sleep. © 1988 S. Karger AG, Basel.</t>
  </si>
  <si>
    <t>Circadian rhythm; Cortisol; Melatonin; Sleep deprivation; Thyrotropin</t>
  </si>
  <si>
    <t>hydrocortisone; melatonin; thyrotropin; blood level; circadian rhythm; controlled study; drug monitoring; human cell; human experiment; intravenous drug administration; male; normal human; priority journal; sleep deprivation; Adult; Circadian Rhythm; Human; Hydrocortisone; Male; Melatonin; Sleep Deprivation; Support, U.S. Gov't, P.H.S.; Thyrotropin</t>
  </si>
  <si>
    <t>hydrocortisone, 50-23-7; melatonin, 73-31-4; thyrotropin, 9002-71-5; Hydrocortisone, 50-23-7; Melatonin, 73-31-4; Thyrotropin, 9002-71-5</t>
  </si>
  <si>
    <t>Strassman, R.J.; Department of Psychiatry University of New Mexico School of Medicine, 2400 Tucker N E, Albuquerque, NM, 87131, United States</t>
  </si>
  <si>
    <t>2-s2.0-0023695374</t>
  </si>
  <si>
    <t>Bronstein D.M., Haak K.A., Torres G., Lytle L.D.</t>
  </si>
  <si>
    <t>7004605698;6603635633;56266272900;7005769896;</t>
  </si>
  <si>
    <t>Light-induced changes in pineal gland N-acetyltransferase activity: Developmental aspects</t>
  </si>
  <si>
    <t>10.1159/000125329</t>
  </si>
  <si>
    <t>https://www.scopus.com/inward/record.uri?eid=2-s2.0-0025008881&amp;doi=10.1159%2f000125329&amp;partnerID=40&amp;md5=e22437ff8c17566a52ec2acd70e7e82e</t>
  </si>
  <si>
    <t>Department of Psychology, Psychopharniacology Laboratory, University of California, Santa Barbara, CA, United States</t>
  </si>
  <si>
    <t>Bronstein, D.M., Department of Psychology, Psychopharniacology Laboratory, University of California, Santa Barbara, CA, United States; Haak, K.A., Department of Psychology, Psychopharniacology Laboratory, University of California, Santa Barbara, CA, United States; Torres, G., Department of Psychology, Psychopharniacology Laboratory, University of California, Santa Barbara, CA, United States; Lytle, L.D., Department of Psychology, Psychopharniacology Laboratory, University of California, Santa Barbara, CA, United States</t>
  </si>
  <si>
    <t>In adult rats, light acting via a retino-pineal gland neural pathway influences pineal gland biochemistry in two ways: (1) it entrains endogenous circadian rhythms in melatonin biosynthesis to the environmental photoperiod and (2) exposure to even very brief periods of light during the nighttime rapidly suppresses the high levels of nocturnal melatonin production. The present studies were undertaken to determine precisely when photic stimulation first influences the enzymic activity of N-acetyltransferase (NAT), the pineal gland enzyme which rate-limits the overall biosynthesis of the hormone melatonin, and to examine some of the cellular mechanisms which might mediate light-induced effects in neonatal animals. Rats of different ages were either killed during the light phase or were exposed to darkness or light for I min during the dark phase of the lighting cycle, returned to their litters in darkness for 30 min and then killed. Pineal gland NAT activity in animals nocturnally exposed to 1 min of light was suppressed in animals 6 days of age or older. Nocturnal light exposure did not suppress enzyme activity in 3- to 5-day-old rats, even though these animals displayed clear light:dark differences in pineal gland NAT activity. Nocturnal light exposure also did not suppress nighttime levels of NAT activity in 7-day-old animals who had been bilaterally enucleated, suggesting that this effect is retinally mediated. Pretreatment of 7-day-old animals with the β-noradrenoceptor agonist drug, isoproterenol, prevented the nocturnal light-induced suppression of NAT activity. In experiments comparing the sensitivity of adult and neonatal rats to different illuminances or durations of nocturnal light exposure, we found that the duration or intensity of light exposure necessary to suppress nocturnal NAT activity was at least 5- to 10-fold greater in 7-day-old rats compared to adult animals. Taken together, these results suggest that the retino-pineal gland pathway appears to mediate light-induced changes in pineal glands of animals 6 days of age or older; however, this pathway does not function in an adult-like manner in neonatal animals. © 1990 S. Karger AG, Basel.</t>
  </si>
  <si>
    <t>Developmental changes; Light-induced changes; N-Acetyltransferase activity; Neonatal pineal regulation; Nocturnal light exposure; Pineal gland; Retino-pineal pathway</t>
  </si>
  <si>
    <t>acyltransferase; isoprenaline; radioisotope; adolescent; animal cell; animal experiment; article; circadian rhythm; development; intraperitoneal drug administration; newborn; nonhuman; photosensitivity; pineal body; priority journal; rat; Acetyltransferases; Aging; Animal; Female; Male; Photic Stimulation; Pineal Gland; Rats; Rats, Inbred Strains; Support, Non-U.S. Gov't; Support, U.S. Gov't, P.H.S.</t>
  </si>
  <si>
    <t>acyltransferase, 9012-30-0, 9054-54-0; isoprenaline, 299-95-6, 51-30-9, 6700-39-6, 7683-59-2; Acetyltransferases, EC 2.3.1.</t>
  </si>
  <si>
    <t>Bronstein, D.M.; Mental Health Research Institute, University of Michigan, 205 washtenaw Place, Ann Arbor, MI, 48109, United States</t>
  </si>
  <si>
    <t>2-s2.0-0025008881</t>
  </si>
  <si>
    <t>Vaughan M.K., Richardson B.A., Craft C.M., Powanda M.C., Reiter R.J.</t>
  </si>
  <si>
    <t>35582754900;7202396064;7006737348;56633337400;7402574751;</t>
  </si>
  <si>
    <t>Interaction of ageing, photoperiod and melatonin on plasma thyroid hormones and cholesterol levels in female syrian hamsters (mesocricetus auratus)</t>
  </si>
  <si>
    <t>10.1159/000212555</t>
  </si>
  <si>
    <t>https://www.scopus.com/inward/record.uri?eid=2-s2.0-0020413397&amp;doi=10.1159%2f000212555&amp;partnerID=40&amp;md5=e3438deed657db82f969aeb1e931d4dc</t>
  </si>
  <si>
    <t>Department of Anatomy, The University of Texas Health Science Center, San Antonio, TX, United States; US Army Institute of Surgical Research, Fort Sam Houston, TX, United States</t>
  </si>
  <si>
    <t>Vaughan, M.K., Department of Anatomy, The University of Texas Health Science Center, San Antonio, TX, United States; Richardson, B.A., Department of Anatomy, The University of Texas Health Science Center, San Antonio, TX, United States; Craft, C.M., Department of Anatomy, The University of Texas Health Science Center, San Antonio, TX, United States; Powanda, M.C., US Army Institute of Surgical Research, Fort Sam Houston, TX, United States; Reiter, R.J., Department of Anatomy, The University of Texas Health Science Center, San Antonio, TX, United States</t>
  </si>
  <si>
    <t>Plasma levels of thyroxine (T&lt;inf&gt;4&lt;/inf&gt;), triiodothyronine (T&lt;inf&gt;3&lt;/inf&gt;) and growth hormone (GH) as well as the free T&lt;inf&gt;4&lt;/inf&gt; and free T&lt;inf&gt;3&lt;/inf&gt; index (FT&lt;inf&gt;4&lt;/inf&gt;I, FT&lt;inf&gt;3&lt;/inf&gt;I) in 20-month-old female Syrian hamsters kept under long daily photoperiod [light:dark (LD) cycles of 14:10] were significantly depressed compared to the values of 2-month-old animals kept under the same photoperiodic conditions. Cholesterol levels in old females were significantly elevated compared to those in young animals. In a subsequent experiment, young (4 month) and old (15 month) female hamsters were either placed in a short photoperiod (10:14 LD) or a 14:10 LD cycle and given daily afternoon injection of either diluent or 25 μg melatonin. After 8 weeks, the old females, regardless of treatment or photoperiod, had significantly lower T&lt;inf&gt;4&lt;/inf&gt; levels and higher cholesterol and triglyceride levels than did young animals. In 14:10 LD. FT&lt;inf&gt;4&lt;/inf&gt;I and FT&lt;inf&gt;3&lt;/inf&gt;I did not differ between young and old animals, possibly because of the reduced age gap in this experiment. Although the FT&lt;inf&gt;4&lt;/inf&gt;I and FT&lt;inf&gt;3&lt;/inf&gt;I in young females after 8 weeks of treatment with 10:14 LD or melatonin were not significant, the old females did demonstrate a significant suppression of their FT&lt;inf&gt;4&lt;/inf&gt;I and FT&lt;inf&gt;3&lt;/inf&gt;I values. © 1982 S. Karger AG, Basel.</t>
  </si>
  <si>
    <t>Cholesterol; Growth hormone; Melatonin; Photoperiod; Syrian hamster; Thyroid hormones; Thyrotropin (TSH)</t>
  </si>
  <si>
    <t>cholesterol; growth hormone; liothyronine; melatonin; thyroid hormone; thyroxine; age; aging; animal experiment; drug efficacy; endocrine system; epiphysis; hypophysis; nonhuman; photoperiodicity; radioimmunoassay; Aging; Animals; Cholesterol; Cricetinae; Female; Light; Melatonin; Periodicity; Thyroid Hormones; Thyrotropin</t>
  </si>
  <si>
    <t>cholesterol, 57-88-5; growth hormone, 36992-73-1, 37267-05-3, 66419-50-9, 9002-72-6; liothyronine, 6138-47-2, 6893-02-3; melatonin, 73-31-4; thyroxine, 7488-70-2; Cholesterol, 57-88-5; Melatonin, 73-31-4; Thyroid Hormones; Thyrotropin, 9002-71-5</t>
  </si>
  <si>
    <t>Vaughan, M.K.; Department of Anatomy, The University of Texas, Health Science Center at San Antonio, 7703 Floyd Curl Drive, San Antonio, TX, 78284, United States</t>
  </si>
  <si>
    <t>2-s2.0-0020413397</t>
  </si>
  <si>
    <t>Ashkenazi L., Haim A.</t>
  </si>
  <si>
    <t>55443409200;35555504100;</t>
  </si>
  <si>
    <t>Light interference as a possible stressor altering HSP70 and its gene expression levels in brain and hepatic tissues of golden spiny mice</t>
  </si>
  <si>
    <t>Journal of Experimental Biology</t>
  </si>
  <si>
    <t>10.1242/jeb.073429</t>
  </si>
  <si>
    <t>https://www.scopus.com/inward/record.uri?eid=2-s2.0-84868223618&amp;doi=10.1242%2fjeb.073429&amp;partnerID=40&amp;md5=4529398f6cbdea9a8dd7d0ea69216067</t>
  </si>
  <si>
    <t>Israeli Center for Interdisciplinary Research in Chronobiology, Department of Evolutionary and Environmental Biology, Faculty of Natural Sciences, Mount Carmel, Haifa 31905, Israel</t>
  </si>
  <si>
    <t>Ashkenazi, L., Israeli Center for Interdisciplinary Research in Chronobiology, Department of Evolutionary and Environmental Biology, Faculty of Natural Sciences, Mount Carmel, Haifa 31905, Israel; Haim, A., Israeli Center for Interdisciplinary Research in Chronobiology, Department of Evolutionary and Environmental Biology, Faculty of Natural Sciences, Mount Carmel, Haifa 31905, Israel</t>
  </si>
  <si>
    <t>Light at night and light interference (LI) disrupt the natural light:dark cycle, causing alterations at physiological and molecular levels, partly by suppressing melatonin (MLT) secretion at night. Heat shock proteins (HSPs) can be activated in response to environmental changes. We assessed changes in gene expression and protein level of HSP70 in brain and hepatic tissues of golden spiny mice (Acomys russatus) acclimated to LI for two (SLI), seven (MLI) and 21 nights (LLI). The effect of MLT treatment on LI-mice was also assessed. HSP70 levels increased in brain and hepatic tissues after SLI, whereas after MLI and LLI, HSP70 decreased to control levels. Changes in HSP70 levels as a response to MLT occurred after SLI only in hepatic tissue. However, hsp70 expression following SLI increased in brain tissue, but not in hepatic tissue. MLT treatment and SLI caused a decrease in hsp70 levels in brain tissue and an increase in hsp70 in hepatic tissue. SLI acclimation elicited a stress response in A. russatus, as expressed by increased HSP70 levels and gene expression. Longer acclimation decreases protein and gene expression to their control levels. We conclude that for brain and hepatic tissues of A. russatus, LI is a short-term stressor. Our results also revealed that A. russatus can acclimate to LI, possibly because of its circadian system plasticity, which allows it to behave both as a nocturnal and as a diurnal rodent. To the best of our knowledge, this is the first study showing the effect of LI as a stressor at the cellular level, by activating HSP70. © 2012. Published by The Company of Biologists Ltd.</t>
  </si>
  <si>
    <t>Adaptation; Light at night; Melatonin; RT-PCR; Stress; Western blot</t>
  </si>
  <si>
    <t>heat shock protein 70; melatonin; messenger RNA; acclimatization; animal; article; brain; circadian rhythm; drug effect; gene expression regulation; genetics; light; liver; male; metabolism; mouse; Muridae; photoperiodicity; physiological stress; radiation exposure; real time polymerase chain reaction; Acclimatization; Animals; Brain; Circadian Rhythm; Gene Expression Regulation; HSP70 Heat-Shock Proteins; Light; Liver; Male; Melatonin; Mice; Muridae; Photoperiod; Real-Time Polymerase Chain Reaction; RNA, Messenger; Stress, Physiological; Acomys russatus; Mus; Rodentia</t>
  </si>
  <si>
    <t>melatonin, 73-31-4; HSP70 Heat-Shock Proteins; Melatonin, 73-31-4; RNA, Messenger</t>
  </si>
  <si>
    <t>Ashkenazi, L.; Israeli Center for Interdisciplinary Research in Chronobiology, Department of Evolutionary and Environmental Biology, Faculty of Natural Sciences, Mount Carmel, Haifa 31905, Israel; email: alilach@yahoo.com</t>
  </si>
  <si>
    <t>JEBIA</t>
  </si>
  <si>
    <t>J. Exp. Biol.</t>
  </si>
  <si>
    <t>2-s2.0-84868223618</t>
  </si>
  <si>
    <t>Seron-Ferre M., Reynolds H., Mendez N., Mondaca M., Valenzuela F.J., R E., Valenzuela G.J., Herrera E.A., Llanos A.J., Torres-Farfan C.</t>
  </si>
  <si>
    <t>7005458002;49962218100;23478337400;6603754498;57209013288;56465817000;7005052109;57195967050;7006183572;6507977747;</t>
  </si>
  <si>
    <t>Impact of maternal melatonin suppression on amount and functionality of brown adipose tissue (BAT) in the newborn sheep</t>
  </si>
  <si>
    <t>Frontiers in Endocrinology</t>
  </si>
  <si>
    <t>10.3389/fendo.2014.00232</t>
  </si>
  <si>
    <t>https://www.scopus.com/inward/record.uri?eid=2-s2.0-84920128632&amp;doi=10.3389%2ffendo.2014.00232&amp;partnerID=40&amp;md5=6032f7ad7c40b43e9d60116ec2e544fc</t>
  </si>
  <si>
    <t>Laboratorio de Cronobiologa, ICBM, Facultad de Medicina, Universidad de Chile, Santiago, Chile; Programa de Fisiopatología, ICBM, Facultad de Medicina, Universidad de Chile, Santiago, Chile; Laboratorio de Cronobiologia del Desarrollo, Facultad de Medicina, Universidad Austral de Chile, Valdivia, Chile; Department of Women's Health, Arrowhead Regional Medical Center, San Bernardino, CA, United States</t>
  </si>
  <si>
    <t>Seron-Ferre, M., Laboratorio de Cronobiologa, ICBM, Facultad de Medicina, Universidad de Chile, Santiago, Chile, Programa de Fisiopatología, ICBM, Facultad de Medicina, Universidad de Chile, Santiago, Chile; Reynolds, H., Laboratorio de Cronobiologa, ICBM, Facultad de Medicina, Universidad de Chile, Santiago, Chile, Programa de Fisiopatología, ICBM, Facultad de Medicina, Universidad de Chile, Santiago, Chile; Mendez, N., Laboratorio de Cronobiologia del Desarrollo, Facultad de Medicina, Universidad Austral de Chile, Valdivia, Chile; Mondaca, M., Laboratorio de Cronobiologa, ICBM, Facultad de Medicina, Universidad de Chile, Santiago, Chile, Programa de Fisiopatología, ICBM, Facultad de Medicina, Universidad de Chile, Santiago, Chile; Valenzuela, F.J., Laboratorio de Cronobiologa, ICBM, Facultad de Medicina, Universidad de Chile, Santiago, Chile, Programa de Fisiopatología, ICBM, Facultad de Medicina, Universidad de Chile, Santiago, Chile; R, E., Laboratorio de Cronobiologa, ICBM, Facultad de Medicina, Universidad de Chile, Santiago, Chile, Programa de Fisiopatología, ICBM, Facultad de Medicina, Universidad de Chile, Santiago, Chile; Valenzuela, G.J., Department of Women's Health, Arrowhead Regional Medical Center, San Bernardino, CA, United States; Herrera, E.A., Programa de Fisiopatología, ICBM, Facultad de Medicina, Universidad de Chile, Santiago, Chile; Llanos, A.J., Programa de Fisiopatología, ICBM, Facultad de Medicina, Universidad de Chile, Santiago, Chile; Torres-Farfan, C., Laboratorio de Cronobiologia del Desarrollo, Facultad de Medicina, Universidad Austral de Chile, Valdivia, Chile</t>
  </si>
  <si>
    <t>In human and sheep newborns, brown adipose tissue (BAT) accrued during fetal development is used for newborn thermogenesis. during gestation on the amount and functionality of BAT in the neonate. We studied BAT from 6 lambs gestated by ewes exposed to constant light from 63% gestation until delivery to suppress melatonin (LL), 6 lambs gestated by ewes exposed to LL but receiving daily oral melatonin (12mg at 1700 hrs, LL+Mel) and another 6 control lambs gestated by ewes maintained in 12h light:12h dark (LD). Lambs were instrumented at 2 days of age. At 4-6 days of age, they were exposed to 24°C (thermal neutrality conditions) for 1 hr, 4°C for 1 hr and 24°C for 1 hr. Afterward, lambs were euthanized and BAT was dissected for mRNA measurement, histology and ex vivo experiments. LL newborns had lower central BAT and skin temperature under thermal neutrality and at 4°C, and higher plasma norepinephrine concentration than LD newborns. In response to 4°C, they had a pronounced decrease in skin temperature and did not increase plasma glycerol. BAT weight in LL newborns was about half of that of LD newborns. Ex vivo, BAT from LL newborns showed increased basal lipolysis and did not respond to NE. In addition, expression of adipogenic/thermogenic genes (UCP1, ADBR3, PPARγ, PPARα, PGC1α, C/EBPβ, and perilipin) and of the clock genes Bmal1, Clock and Per2 was increased. Remarkably, the effects observed in LL newborns were absent in LL+Mel newborns. Thus, our results support that maternal melatonin during gestation is important in determining amount and normal functionality of BAT in the neonate. © 2014 Seron-ferre, Reynolds, Mendez, Mondaca, Ebensperger, Valenzuela, Valenzuela, Herrera, Llanos and Torres-farfan.</t>
  </si>
  <si>
    <t>Circadian; Constant light; Development; Newborn; SCN; Thermoregulation</t>
  </si>
  <si>
    <t>glycerol; hydrocortisone; melatonin; PER2 protein; perilipin; peroxisome proliferator activated receptor alpha; peroxisome proliferator activated receptor gamma; peroxisome proliferator activated receptor gamma coactivator 1alpha; protein BMAL1; transcription factor CLOCK; uncoupling protein 1; adipogenesis; animal experiment; animal tissue; arterial pressure; Article; brown adipose tissue; controlled study; fetus development; gene expression; heart output; histology; lamb; lipolysis; newborn; nonhuman; oxygen consumption; real time polymerase chain reaction; reverse transcription polymerase chain reaction; skin temperature; thermogenesis</t>
  </si>
  <si>
    <t>glycerol, 56-81-5; hydrocortisone, 50-23-7; melatonin, 73-31-4; peroxisome proliferator activated receptor alpha, 147258-70-6</t>
  </si>
  <si>
    <t>Torres-Farfan, C.; Laboratorio de Cronobiologia del Desarrollo, Instituto de Anatomía, Histología y Patología, Facultad de Medicina, Universidad Austral de ChileChile</t>
  </si>
  <si>
    <t>Front. Endocrinol.</t>
  </si>
  <si>
    <t>2-s2.0-84920128632</t>
  </si>
  <si>
    <t>Durrant J., Michaelides E.B., Rupasinghe T., Tull D., Green M.P., Jones T.M.</t>
  </si>
  <si>
    <t>56553796700;56553868300;8940534300;7003335943;35595185100;55732126800;</t>
  </si>
  <si>
    <t>Constant illumination reduces circulating melatonin and impairs immune function in the cricket Teleogryllus commodus</t>
  </si>
  <si>
    <t>PeerJ</t>
  </si>
  <si>
    <t>https://www.scopus.com/inward/record.uri?eid=2-s2.0-84937874979&amp;partnerID=40&amp;md5=a231d2631a84fe053fd20b471741b15f</t>
  </si>
  <si>
    <t>School of BioSciences, The University of Melbourne, Melbourne, VIC, Australia; Metabolomics Australia, Bio 21 Institute, The University of Melbourne, Melbourne, VIC, Australia</t>
  </si>
  <si>
    <t>Durrant, J., School of BioSciences, The University of Melbourne, Melbourne, VIC, Australia; Michaelides, E.B., School of BioSciences, The University of Melbourne, Melbourne, VIC, Australia; Rupasinghe, T., Metabolomics Australia, Bio 21 Institute, The University of Melbourne, Melbourne, VIC, Australia; Tull, D., Metabolomics Australia, Bio 21 Institute, The University of Melbourne, Melbourne, VIC, Australia; Green, M.P., School of BioSciences, The University of Melbourne, Melbourne, VIC, Australia; Jones, T.M., School of BioSciences, The University of Melbourne, Melbourne, VIC, Australia</t>
  </si>
  <si>
    <t>Exposure to constant light has a range of negative effects on behaviour and physiology, including reduced immune function in both vertebrates and invertebrates. It is proposed that the associated suppression of melatonin (a ubiquitous hormone and powerful antioxidant) in response to the presence of light at night could be an underlying mechanistic link driving the changes to immune function. Here, we investigated the relationship between constant illumination, melatonin and immune function, using a model invertebrate species, the Australian black field cricket, Teleogryllus commodus. Crickets were reared under either a 12 h light: 12 h dark regimen or a constant 24 h light regimen. Circulating melatonin concentration and immune function (haemocyte concentration, lytic activity and phenoloxidase (PO) activity) were assessed in individual adult crickets through the analysis of haemolymph. Constant illumination reduced melatonin and had a negative impact on haemocyte concentrations and lytic activity, but its effect on PO activity was less apparent. Our data provide the first evidence, to our knowledge, of a link between exposure to constant illumination and variation in haemocyte concentration in an invertebrate model, while also highlighting the potential complexity of the immune response following exposure to constant illumination. This study provides insight into the possible negative effect of artificial night-time lighting on the physiology of invertebrates, but whether lower and potentially more ecologically relevant levels of light at night produce comparable results, as has been reported in several vertebrate taxa, remains to be tested. © 2015 Durrant et al.</t>
  </si>
  <si>
    <t>Circadian rhythm; Constant illumination; Ecological light pollution; Immune function; Invertebrate; Light at night; Lysozyme-like activity; Melatonin</t>
  </si>
  <si>
    <t>melatonin; monophenol monooxygenase; Article; circadian rhythm; down regulation; Ensifera; hemolymph; illumination; immune response; immunocompetence; nonhuman; phagocytosis; photoactivation; senescence; Teleogryllus commodus; upregulation; Gryllidae; Invertebrata; Teleogryllus commodus; Teleogryllus oceanicus; Vertebrata</t>
  </si>
  <si>
    <t>melatonin, 73-31-4; monophenol monooxygenase, 9002-10-2</t>
  </si>
  <si>
    <t>Durrant, J.; School of BioSciences, The University of MelbourneAustralia</t>
  </si>
  <si>
    <t>PeerJ Inc.</t>
  </si>
  <si>
    <t>2-s2.0-84937874979</t>
  </si>
  <si>
    <t>Houdek P., Polidarová L., Nováková M., Matějů K., Kubík S., Sumová A.</t>
  </si>
  <si>
    <t>55331124700;22136111000;37026808500;24824928500;36883140500;7003298859;</t>
  </si>
  <si>
    <t>Melatonin administered during the fetal stage affects circadian clock in the suprachiasmatic nucleus but not in the liver</t>
  </si>
  <si>
    <t>Developmental Neurobiology</t>
  </si>
  <si>
    <t>10.1002/dneu.22213</t>
  </si>
  <si>
    <t>https://www.scopus.com/inward/record.uri?eid=2-s2.0-84920850250&amp;doi=10.1002%2fdneu.22213&amp;partnerID=40&amp;md5=671d7f87c19e2afd3ba890dc14673b71</t>
  </si>
  <si>
    <t>Department of Neurohumoral Regulations, Institute of Physiology, v.v.i., Academy of Science of the Czech Republic, Videnska 1083, Prague, 14220, Czech Republic; Department of Neurophysiology of Memory, Institute of Physiology, v.v.i., Academy of Science of the Czech Republic, Videnska 1083, Prague, 14220, Czech Republic</t>
  </si>
  <si>
    <t>Houdek, P., Department of Neurohumoral Regulations, Institute of Physiology, v.v.i., Academy of Science of the Czech Republic, Videnska 1083, Prague, 14220, Czech Republic; Polidarová, L., Department of Neurohumoral Regulations, Institute of Physiology, v.v.i., Academy of Science of the Czech Republic, Videnska 1083, Prague, 14220, Czech Republic; Nováková, M., Department of Neurohumoral Regulations, Institute of Physiology, v.v.i., Academy of Science of the Czech Republic, Videnska 1083, Prague, 14220, Czech Republic; Matějů, K., Department of Neurohumoral Regulations, Institute of Physiology, v.v.i., Academy of Science of the Czech Republic, Videnska 1083, Prague, 14220, Czech Republic; Kubík, S., Department of Neurophysiology of Memory, Institute of Physiology, v.v.i., Academy of Science of the Czech Republic, Videnska 1083, Prague, 14220, Czech Republic; Sumová, A., Department of Neurohumoral Regulations, Institute of Physiology, v.v.i., Academy of Science of the Czech Republic, Videnska 1083, Prague, 14220, Czech Republic</t>
  </si>
  <si>
    <t>The mammalian circadian system develops gradually during ontogenesis, and after birth, the system is already set to a phase of the mothers. The role of maternal melatonin in the entrainment of fetal circadian clocks has been suggested, but direct evidence is lacking. In our study, intact or pinealectomized pregnant rats were exposed to constant light (LL) throughout pregnancy to suppress the endogenous melatonin and behavioral rhythms. During the last 5 days of gestation, the rats were injected with melatonin or vehicle or were left untreated. After delivery, daily expression profiles of c-fos and Avp in the suprachiasmatic nuclei (SCN), and Per1, Per2, Rev-erbα, and Bmal1 in the liver were measured in 1-day-old pups. Due to the LL exposure, no gene expression rhythms were detected in the SCN of untreated pregnant rats or in the SCN and liver of the pups. The administration of melatonin to pregnant rats entrained the pups' gene expression profiles in the SCN, but not in the liver. Melatonin did not affect the maternal behavior during pregnancy. Vehicle injections also synchronized the gene expression in the SCN but not in the liver. Melatonin and vehicle entrained the gene expression profiles to different phases, demonstrating that the effect of melatonin was apparently not due to the treatment procedure per se. The data demonstrate that in pregnant rats with suppressed endogenous melatonin levels, pharmacological doses of melatonin affect the fetal clock in the SCN but not in the liver. © 2014 Wiley Periodicals, Inc.</t>
  </si>
  <si>
    <t>Circadian system; Clock gene; Melatonin; Ontogenesis; Suprachiasmatic nuclei</t>
  </si>
  <si>
    <t>avp protein; corticosterone; melatonin; nuclear receptor NR1D1; PER1 protein; PER2 protein; protein; protein BMAL1; unclassified drug; argipressin; Bmal1 protein, rat; circadian rhythm signaling protein; corticosterone; melatonin; Nr1d1 protein, rat; nuclear receptor NR1D1; Per1 protein, rat; Per2 protein, rat; protein c fos; transcription factor ARNTL; adult; animal experiment; animal tissue; Article; circadian rhythm; controlled study; corticosterone blood level; female; fetus; gene expression; in situ hybridization; liver; locomotion; male; maternal behavior; newborn; nonhuman; oncogene c fos; ontogeny; pinealectomy; plasma; pregnancy; priority journal; radioimmunoassay; rat; real time polymerase chain reaction; RNA isolation; suprachiasmatic nucleus; animal; blood; circadian rhythm; embryology; gene expression regulation; light; liver; metabolism; motor activity; physiology; suprachiasmatic nucleus; Wistar rat; Animals; Animals, Newborn; Arginine Vasopressin; ARNTL Transcription Factors; Circadian Clocks; Corticosterone; Female; Gene Expression Regulation, Developmental; Light; Liver; Maternal Behavior; Melatonin; Motor Activity; Nuclear Receptor Subfamily 1, Group D, Member 1; Period Circadian Proteins; Proto-Oncogene Proteins c-fos; Rats; Rats, Wistar; Suprachiasmatic Nucleus</t>
  </si>
  <si>
    <t>corticosterone, 50-22-6; melatonin, 73-31-4; protein, 67254-75-5; argipressin, 113-79-1; Arginine Vasopressin; ARNTL Transcription Factors; Bmal1 protein, rat; Corticosterone; Melatonin; Nr1d1 protein, rat; Nuclear Receptor Subfamily 1, Group D, Member 1; Per1 protein, rat; Per2 protein, rat; Period Circadian Proteins; Proto-Oncogene Proteins c-fos</t>
  </si>
  <si>
    <t>Czech Science Foundation, GACR: P303/12/1108</t>
  </si>
  <si>
    <t>Sumová, A.; Department of Neurohumoral Regulations, Institute of Physiology, v.v.i., Academy of Science of the Czech Republic, Videnska 1083, Czech Republic</t>
  </si>
  <si>
    <t>John Wiley and Sons Inc.</t>
  </si>
  <si>
    <t>Dev. Neurobiol.</t>
  </si>
  <si>
    <t>2-s2.0-84920850250</t>
  </si>
  <si>
    <t>Hu Y., Zhang T., Chen J., Ma D., Cheng C.-H.</t>
  </si>
  <si>
    <t>56215439800;56248174600;8678339700;7402075594;35200532800;</t>
  </si>
  <si>
    <t>Hybrid organic light-emitting diodes with low color-temperature and high efficiency for physiologically-friendly night illumination</t>
  </si>
  <si>
    <t>Israel Journal of Chemistry</t>
  </si>
  <si>
    <t>10.1002/ijch.201400066</t>
  </si>
  <si>
    <t>https://www.scopus.com/inward/record.uri?eid=2-s2.0-84905110439&amp;doi=10.1002%2fijch.201400066&amp;partnerID=40&amp;md5=66c765781b564abc0c967c7b5007505f</t>
  </si>
  <si>
    <t>State Key Laboratory of Polymer Physics and Chemistry, Changchun Institute of Applied Chemistry, University of Chinese Academy of Sciences, Changchun 13002, China; Department of Chemistry, National Tsing Hua University, Hsinchu 30013, Taiwan</t>
  </si>
  <si>
    <t>Hu, Y., State Key Laboratory of Polymer Physics and Chemistry, Changchun Institute of Applied Chemistry, University of Chinese Academy of Sciences, Changchun 13002, China; Zhang, T., State Key Laboratory of Polymer Physics and Chemistry, Changchun Institute of Applied Chemistry, University of Chinese Academy of Sciences, Changchun 13002, China; Chen, J., State Key Laboratory of Polymer Physics and Chemistry, Changchun Institute of Applied Chemistry, University of Chinese Academy of Sciences, Changchun 13002, China; Ma, D., State Key Laboratory of Polymer Physics and Chemistry, Changchun Institute of Applied Chemistry, University of Chinese Academy of Sciences, Changchun 13002, China; Cheng, C.-H., Department of Chemistry, National Tsing Hua University, Hsinchu 30013, Taiwan</t>
  </si>
  <si>
    <t>Low color-temperature (CT) light sources are preferred for physiologically-friendly illumination at night due to their low suppression of melatonin secretion. We fabricated low-CT hybrid organic light-emitting diodes (OLEDs) by constructing a double emissive-layer (EML) structure, with a blue-red fluorescent-phosphorescent hybrid EML and a green phosphorescent EML, separated by a bipolar interlayer. By doping a red phosphor in a blue fluorescent mixed-host with a decent concentration, blue and red emissions from the host and dopant, respectively, were obtained. The CT of the optimized device was tuned to less than 2500 K, with the brightness ranging from 100 to 10,000 cd m -2. In addition, the low-CT OLED exhibited much higher efficacy than other low-CT light sources, such as incandescent bulbs and candles. The maximum power efficiency and external quantum efficiency of the hybrid OLED reached 54.6 lm W-1 and 24.3 %, respectively, which only rolled off to 44.2 lm W-1 and 23.6 % at 1000 cd m-2, with a CT of 1910 K. Low-CT OLEDs with high efficacy provide a promising alternative for night lighting that will safeguard human health. © 2014 WILEY-VCH Verlag GmbH &amp;amp; Co. KGaA, Weinheim.</t>
  </si>
  <si>
    <t>fluorescence; host-guest systems; low-CT light sources; luminescence; organic light-emitting diodes</t>
  </si>
  <si>
    <t>National Natural Science Foundation of China, NSFC: 21161160442
National Natural Science Foundation of China, NSFC: 51333007</t>
  </si>
  <si>
    <t>Chen, J.; State Key Laboratory of Polymer Physics and Chemistry, Changchun Institute of Applied Chemistry, University of Chinese Academy of Sciences, Changchun 13002, China; email: jschen@ciac.ac.cn</t>
  </si>
  <si>
    <t>Wiley-VCH Verlag</t>
  </si>
  <si>
    <t>ISJCA</t>
  </si>
  <si>
    <t>Isr. J. Chem.</t>
  </si>
  <si>
    <t>2-s2.0-84905110439</t>
  </si>
  <si>
    <t>FAIL P.A., WHITSETT J.M.</t>
  </si>
  <si>
    <t>6603905525;7201351037;</t>
  </si>
  <si>
    <t>Influence of Photoperiod, Ambient Temperature and Melatonin on Testosterone Synthesis and Release During Reproductive Maturation in Male Deer Mice</t>
  </si>
  <si>
    <t>Journal of Andrology</t>
  </si>
  <si>
    <t>10.1002/j.1939-4640.1988.tb01004.x</t>
  </si>
  <si>
    <t>https://www.scopus.com/inward/record.uri?eid=2-s2.0-0023742421&amp;doi=10.1002%2fj.1939-4640.1988.tb01004.x&amp;partnerID=40&amp;md5=80d1759d83bd2f325f67cf6489d6131d</t>
  </si>
  <si>
    <t>North Carolina State University, Raleigh, North Carolina, United States</t>
  </si>
  <si>
    <t>FAIL, P.A., North Carolina State University, Raleigh, North Carolina, United States; WHITSETT, J.M., North Carolina State University, Raleigh, North Carolina, United States</t>
  </si>
  <si>
    <t>Four experiments were designed to investigate the influence of photoperiod and other environmental factors on androgen production and reproductive maturation in deer mice. Male prairie deer mice (Peromyscus maniculatus), born in a light/dark cycle of 6L:18D, either remained in this short photoperiod or were switched to a long day regimen of 16L:8D at weaning. In a cross‐sectional experiment, the deer mice were killed between 3 and 8 weeks of age for measurement of serum testosterone concentration and reproductive organ weights. In a second experiment, blood was collected from each mouse at weekly intervals between 3 and 9 weeks of age. This repeated measures design was used to reduce the high variability in testosterone values observed in the first experiment. Reproductive organs were weighed at the termination of the experiment. Testosterone concentrations and reproductive organ weights were greater in males reared in the long photoperiod in both experiments. In a third experiment, the animals were housed under five different conditions to test the influence of high ambient temperature and melatonin as well as photoperiod. At 7 weeks of age, they received an injection of hCG or saline. More testosterone was released in deer mice reared in 16L:8D and 27 C than in those reared in short days (6L:18D) or those reared in high ambient temperature (35 C) or those treated with exogenous melatonin. One week later, animals were sacrificed. The single hCG treatment caused significant reversal of the suppression of accessory sex organ weights following melatonin, short days or 35 C temperature. In a fourth experiment, the additive influence of melatonin and 35 C temperature was tested. Animals treated with 35 C or both melatonin and 35 C had lower serum testosterone at 7 weeks of age, released less testosterone after hCG, and had smaller organ weights with or without hCG than long day controls. The influence of melatonin treatment and 35 C temperature appears to be additive for testicular weight and testosterone release after hCG. Thus, the attenuation of reproductive development that accompanied short days, melatonin treatment and high ambient temperature occurred via diminished testosterone secretion, which can be overcome at least in part by gonadotropin treatment. 1988 American Society of Andrology</t>
  </si>
  <si>
    <t>accessory organs; gonadotropin; juvenile; male; melatonin; peromyscus; photoperiod; temperature; testis; testosterone</t>
  </si>
  <si>
    <t>chorionic gonadotropin; melatonin; testosterone; animal; article; drug effect; growth, development and aging; light; male; metabolism; mouse; organ size; periodicity; Peromyscus; physiology; radiation exposure; reproduction; sexual maturation; temperature; testis; Animals; Chorionic Gonadotropin; Light; Male; Melatonin; Mice; Organ Size; Periodicity; Peromyscus; Reproduction; Sexual Maturation; Temperature; Testis; Testosterone</t>
  </si>
  <si>
    <t>chorionic gonadotropin, 9002-61-3; melatonin, 73-31-4; testosterone, 58-22-0; Chorionic Gonadotropin; Melatonin, 73-31-4; Testosterone, 58-22-0</t>
  </si>
  <si>
    <t>FAIL, P.A.; Research Triangle Institute, Post Office Box 12194, Research Triangle Park, North Carolina, 27709, United States</t>
  </si>
  <si>
    <t>J. Androl.</t>
  </si>
  <si>
    <t>2-s2.0-0023742421</t>
  </si>
  <si>
    <t>Zawilska J.B., Nowak J.Z.</t>
  </si>
  <si>
    <t>7004273575;7202097194;</t>
  </si>
  <si>
    <t>Calcium channel drugs affect nocturnal serotonin N-acetyltransferase (NAT) activity in rat pineal gland</t>
  </si>
  <si>
    <t>10.1007/BF01244968</t>
  </si>
  <si>
    <t>https://www.scopus.com/inward/record.uri?eid=2-s2.0-0025877310&amp;doi=10.1007%2fBF01244968&amp;partnerID=40&amp;md5=bc8dbf7897886672263bd40f5191b222</t>
  </si>
  <si>
    <t>Department of Pharmacodynamics, Medical Academy, Lodz, Poland; Department of Biogenic Amines, Polish Academy of Sciences, Lodz, Poland</t>
  </si>
  <si>
    <t>Zawilska, J.B., Department of Pharmacodynamics, Medical Academy, Lodz, Poland; Nowak, J.Z., Department of Biogenic Amines, Polish Academy of Sciences, Lodz, Poland</t>
  </si>
  <si>
    <t>The effects of different organic compounds that block and increase Ca2+ influx through the voltage-sensitive calcium channels (VSCC) on the nocturnal serotonin N-acetyltransferase (NAT) activity was investigated in vivo in rats. Systemic administration of VSCC antagonists, i.e. nimodipine, nifedipine, verapamil and diltiazem, resulted in a marked suppression of the nighttime pineal NAT activity. Bay K 8644, a VSCC agonist, injected to rats before the time of the light offset of the light-dark cycle significantly enhanced the nocturnal increase of the pineal NAT activity. Although Bay K 8644 given during the dark phase of an imposed illumination cycle had little effect on the nocturnal pineal NAT activity, it antagonized the nimodipine- and verapamil-induced decrease in the enzyme activity. These results support the role of Ca2+ influx through the VSCC in the nocturnal increase of NAT activity in the pineal gland of rat. © 1991 Springer-Verlag.</t>
  </si>
  <si>
    <t>calcium channels; Pineal gland; serotonin N-acetyltransferase</t>
  </si>
  <si>
    <t>1,4 dihydro 2,6 dimethyl 5 nitro 4 [2 (trifluoromethyl)phenyl] 3 pyridinecarboxylic acid methyl ester; calcium channel; diltiazem; nifedipine; nimodipine; serotonin n acetyltransferase; verapamil; animal experiment; animal tissue; article; controlled study; intraperitoneal drug administration; male; nonhuman; pineal body; priority journal; rat; Animal; Arylamine N-Acetyltransferase; Bay-K-8644; Calcium; Calcium Channel Blockers; Calcium Channels; Circadian Rhythm; Comparative Study; Male; Melatonin; Pineal Gland; Rats; Rats, Inbred Strains; Support, Non-U.S. Gov't</t>
  </si>
  <si>
    <t>Arylamine N-Acetyltransferase, EC 2.3.1.5; Bay-K-8644, 71145-03-4; Calcium Channel Blockers; Calcium Channels; Calcium, 7440-70-2; Melatonin, 73-31-4</t>
  </si>
  <si>
    <t>bayer, Germany</t>
  </si>
  <si>
    <t>Zawilska, J.B.; Department of Pharmacodynamics, Medical Academy, Lodz, Poland</t>
  </si>
  <si>
    <t>2-s2.0-0025877310</t>
  </si>
  <si>
    <t>Zimmermann R.C., Krahn L., Klee G., Lu P.Y., Ory S.J., Lin S.-C.</t>
  </si>
  <si>
    <t>7401564399;7006752662;7006086196;7402293157;7003758824;7407612075;</t>
  </si>
  <si>
    <t>The impact of gender on alpha-methyl-paratyrosine mediated changes in prolactin secretion and 6-hydroxymelatonin sulfate excretion</t>
  </si>
  <si>
    <t>10.1016/0306-4530(95)00049-6</t>
  </si>
  <si>
    <t>https://www.scopus.com/inward/record.uri?eid=2-s2.0-0030199337&amp;doi=10.1016%2f0306-4530%2895%2900049-6&amp;partnerID=40&amp;md5=97809804489c33fbd9375a4ffc8ea001</t>
  </si>
  <si>
    <t>Dept. of Obstetrics and Gynecology, Div. of Reproductive Endocrinology, Mayo Clinic, Rochester, MN, United States; Department of Psychiatry, Mayo Clinic, Rochester, MN, United States; Dept. of Metab. and H., Mayo Clinic, Rochester, MN, United States; Dept. of Psychiat. and Sleep D., Mayo Clinic, Jacksonville, FL, United States; Columbia University, Presbyterian Hospital, Div. of Reproductive Endocrinology, 630 West 168th Street, New York, NY 10032, United States</t>
  </si>
  <si>
    <t>Zimmermann, R.C., Dept. of Obstetrics and Gynecology, Div. of Reproductive Endocrinology, Mayo Clinic, Rochester, MN, United States, Columbia University, Presbyterian Hospital, Div. of Reproductive Endocrinology, 630 West 168th Street, New York, NY 10032, United States; Krahn, L., Department of Psychiatry, Mayo Clinic, Rochester, MN, United States; Klee, G., Dept. of Metab. and H., Mayo Clinic, Rochester, MN, United States; Lu, P.Y., Dept. of Obstetrics and Gynecology, Div. of Reproductive Endocrinology, Mayo Clinic, Rochester, MN, United States; Ory, S.J., Dept. of Obstetrics and Gynecology, Div. of Reproductive Endocrinology, Mayo Clinic, Rochester, MN, United States; Lin, S.-C., Dept. of Psychiat. and Sleep D., Mayo Clinic, Jacksonville, FL, United States</t>
  </si>
  <si>
    <t>Prolactin (PRL) and melatonin (ML) secretion are mediated by dopamine (DA) and norepinephrine (NE), respectively. Alpha-methyl-para-tyrosine (AMPT) inhibits the production of CNS catecholamines (CA). The purpose of the study is to determine: (1) if AMPT inhibition of ML has the same gender-dependent effect as on PRL secretion; (2) if there is a post AMPT-induced NE depletion mood change in men and/or women. In a randomized, double-blind cross-over fashion, five healthy young males and five females were either given five doses of AMPT 1 g (active) or promethazine 50 mg (placebo) over a 28 h period, separated by 4-6 weeks. The PRL and ML concentrations were collected at regular intervals via an indwelling venous catheter and concurrently, two 12 h urinary 6-hydroxymelatonin sulfate (6-MS) measurements were made. Mood and anxiety states of subjects at baseline and post drug were assessed with appropriate rating scales at regular intervals. Light exposure beginning at dusk and lasting until dawn was controlled to no more than 200 lux during all phases of the study. The PRL secretion showed a significant interaction of drug x time (p = .0001) in women and a non-significant trend (p = .056) in men. No difference in PRL secretion was found between the two genders in the placebo condition, whereas the PRL secretion was significantly higher in the AMPT condition in women when compared to men (df 17,119, F = 1.9, p = .021). Total 24 h urinary 6-MS secretion highly correlated with ML secretion expressed as area under the curve (AUC) during both active and placebo experiments (r = 0.8, p &lt; .01) and (r = 0.86, p ≤ .01), respectively. The ANOVA reveals a significant interaction of drug x time for 6-SM excretion. There was no gender difference in AMPT suppression of 6-MS excretion. No mood changes were detected in men or women. We conclude that urinary 6-MS is a reliable indirect measure of the degree of AMPT-induced decrease in CNS NE activity as part of the overall AMPT-induced reduction of central catecholamine activities. The pre and post AMPT-induced changes in 6-MS are not gender dependent, dissimilar to the AMPT-induced changes in PRL secretion. Therefore, 6-MS, in addition to PRL, should be measured when applying the AMPT paradigm in future research.</t>
  </si>
  <si>
    <t>6-hydroxymelatonin sulfate; AMPT; gender; melatonin; prolactin</t>
  </si>
  <si>
    <t>6 hydroxymelatonin; dopamine; metirosine; noradrenalin; prolactin; adult; anxiety; article; clinical trial; crossover procedure; double blind procedure; female; human; human experiment; male; mood; normal human; oral drug administration; phototherapy; priority journal; sex</t>
  </si>
  <si>
    <t>6 hydroxymelatonin, 2208-41-5; dopamine, 51-61-6, 62-31-7; metirosine, 672-87-7; noradrenalin, 1407-84-7, 51-41-2; prolactin, 12585-34-1, 50647-00-2, 9002-62-4</t>
  </si>
  <si>
    <t>Mayo Clinic
Mayo Foundation for Medical Education and Research: MO1 RR585</t>
  </si>
  <si>
    <t>Acknowledgements: We thank the clinical research staff of the General Clinical Research Center, St Mary's Hospital, Mayo Clinic, especially Jean Feehan, who provided expert assistance. Thanks to Darlene Lucas who performed the melatonin and 6-hydroxymelatonin sulfate assays and Tom Szajner who did the MHPG measurements. This study was also supported by GCRC, Mayo Clinic, Mayo Foundation, GCRC Grant (MO1 RR585).</t>
  </si>
  <si>
    <t>Zimmermann, R.C.; Columbia University, Presbyterian Hospital, Division Reproductive Endocrinology, 630 West 168th Street, New York, NY 10032, United States</t>
  </si>
  <si>
    <t>PSYCHONEUROENDOCRINOLOGY</t>
  </si>
  <si>
    <t>2-s2.0-0030199337</t>
  </si>
  <si>
    <t>Martinez-Chavez C.C., Migaud H.</t>
  </si>
  <si>
    <t>6507911940;56219141200;</t>
  </si>
  <si>
    <t>Retinal light input is required to sustain plasma melatonin rhythms in Nile tilapia Oreochromis niloticus niloticus</t>
  </si>
  <si>
    <t>10.1016/j.brainres.2009.03.009</t>
  </si>
  <si>
    <t>https://www.scopus.com/inward/record.uri?eid=2-s2.0-67349152342&amp;doi=10.1016%2fj.brainres.2009.03.009&amp;partnerID=40&amp;md5=0ab94a8ca7a3c6b781ca9b38aad8d91a</t>
  </si>
  <si>
    <t>Institute of Aquaculture, University of Stirling, Stirling, FK9 4LA, United Kingdom</t>
  </si>
  <si>
    <t>Martinez-Chavez, C.C., Institute of Aquaculture, University of Stirling, Stirling, FK9 4LA, United Kingdom; Migaud, H., Institute of Aquaculture, University of Stirling, Stirling, FK9 4LA, United Kingdom</t>
  </si>
  <si>
    <t>The aim of this work was to confirm previous findings suggesting that the eyes are required for night-time melatonin production in Nile tilapia and further characterise this divergent circadian organisation. To do so, melatonin levels were firstly measured in eyecups and plasma to determine circadian patterns of melatonin production. Secondly, the effect of partial ophthalmectomy on the suppression of melatonin production was determined in vivo as well as ex vivo pineal light/dark sensitivity. Finally, to investigate whether such findings could be related to post-surgery stress, melatonin analyses were performed in the subsequent 24 h and 7 days post-ophthalmectomy with cortisol levels assessed as an indicator of stress. Our results showed an inverse pattern of melatonin production in the eye cups of tilapia compared to blood circulating levels, suggesting different roles played by melatonin in these two tissues. Results then demonstrated that total or partial ophthalmectomy resulted in the suppression of night-time melatonin production. Furthermore, although pineals in culture were shown to be photosensitive, night-time melatonin levels were much lower than seen in other species. Finally, when performing sampling immediately or one week post-surgery, no difference in the melatonin profiles were observed. It is therefore unlikely that post-surgery stress would explain such suppression in melatonin production although all fish displayed high cortisol levels most probably due to social and handling stress. Taken together, these results provide further evidence of a new type of circadian organisation in a teleost species where the eyes are required to sustain night-time melatonin levels. © 2009 Elsevier B.V.</t>
  </si>
  <si>
    <t>Cortisol; Melatonin; Nile tilapia; Ophthalmectomy; Pineal; Retina</t>
  </si>
  <si>
    <t>hydrocortisone; melatonin; animal experiment; article; circadian rhythm; circulation; controlled study; female; hormone determination; light exposure; male; nonhuman; photosensitivity; priority journal; retina; Animals; Cichlids; Circadian Rhythm; Eye Enucleation; Female; Hydrocortisone; Light; Male; Melatonin; Photic Stimulation; Pineal Gland; Retina; Stress, Physiological; Oreochromis niloticus; Teleostei; Tilapia</t>
  </si>
  <si>
    <t>Consejo Nacional de Ciencia y Tecnología
University of Stirling</t>
  </si>
  <si>
    <t>This study was possible through the financial support from CONACyT (Consejo Nacional de Ciencia y Tecnologia, Mexico) and the University of Stirling. We would also like to specially thank Dr. Ian Berrill for his help with the cortisol assay and Dr. Andrew Davie for his assistance in editing the manuscript.</t>
  </si>
  <si>
    <t>Migaud, H.; Institute of Aquaculture, University of Stirling, Stirling, FK9 4LA, United Kingdom; email: herve.migaud@stir.ac.uk</t>
  </si>
  <si>
    <t>2-s2.0-67349152342</t>
  </si>
  <si>
    <t>Alkozi H.A., Wang X., Perez de Lara M.J., Pintor J.</t>
  </si>
  <si>
    <t>55975608400;57188971425;35811119100;7004412527;</t>
  </si>
  <si>
    <t>Presence of melanopsin in human crystalline lens epithelial cells and its role in melatonin synthesis</t>
  </si>
  <si>
    <t>10.1016/j.exer.2016.11.019</t>
  </si>
  <si>
    <t>https://www.scopus.com/inward/record.uri?eid=2-s2.0-85010469497&amp;doi=10.1016%2fj.exer.2016.11.019&amp;partnerID=40&amp;md5=d0005117c2ec974368b958b170e298a6</t>
  </si>
  <si>
    <t>Department of Biochemistry and Molecular Biology IV, Faculty of Optics and Optometry, Universidad Complutense de Madrid, Madrid, Spain</t>
  </si>
  <si>
    <t>Alkozi, H.A., Department of Biochemistry and Molecular Biology IV, Faculty of Optics and Optometry, Universidad Complutense de Madrid, Madrid, Spain; Wang, X., Department of Biochemistry and Molecular Biology IV, Faculty of Optics and Optometry, Universidad Complutense de Madrid, Madrid, Spain; Perez de Lara, M.J., Department of Biochemistry and Molecular Biology IV, Faculty of Optics and Optometry, Universidad Complutense de Madrid, Madrid, Spain; Pintor, J., Department of Biochemistry and Molecular Biology IV, Faculty of Optics and Optometry, Universidad Complutense de Madrid, Madrid, Spain</t>
  </si>
  <si>
    <t>Melanopsin is a non-image forming photoreceptor known to be present in the retina and it is considered to have light regulated tasks among other functions. In the present work, melanopsin presence in human lens epithelial cells as well as in human lens tissue is described for the first time. Moreover, studying the concentration of melatonin and its synthesising enzyme AANAT proved a clear link between melanopsin activation and the suppression of melatonin synthesis. Melanopsin sensitivity to specific wavelength (465–480 nm, blue) was confirmed after making temporal studies incubating lens epithelial cells under light, red, green, blue and total darkness for 2, 4, 8, 12 h and analysing the concentration of both melatonin and its synthesising enzyme AANAT, discovering that melatonin levels after submitting cells to total darkness are significantly higher to ones submitted to white or specifically blue light (***p &lt; 0.001, n = 6). The involvement of melanopsin in the regulation of melatonin was also determined by using a specific inhibitor AA92593 and by inhibiting melanopsin-induced phospholipase C activation. Under this situation neither AANAT nor melatonin levels changed under light conditions (n = 4, ***p &lt; 0.001). The discovery of melanopsin in the lens opens the possibility of regulating melatonin synthesis with the corresponding implication as an antioxidant substance. © 2016 Elsevier Ltd</t>
  </si>
  <si>
    <t>Human lens epithelial cells; Light; Melanopsin; Melatonin</t>
  </si>
  <si>
    <t>1 [[6 (3 methoxyestra 1,3,5(10) trien 17beta yl)amino]hexyl] 1h pyrrole 2,5 dione; aa 92593; aralkylamine acetyltransferase; melanopsin; melatonin; phospholipase C; protein inhibitor; unclassified drug; AANAT protein, human; aralkylamine acetyltransferase; melanopsin; melatonin; scotopsin; Article; blue light; concentration (parameters); controlled study; darkness; enzyme activation; enzyme inhibition; Green Light; hormone synthesis; human; human cell; human tissue; lens epithelium cell; light; priority journal; protein expression; red light; regulatory mechanism; spectral sensitivity; white light; animal; biosynthesis; C57BL mouse; cell culture; circadian rhythm; cytology; epithelium cell; high performance liquid chromatography; lens; metabolism; mouse; photoperiodicity; photoreceptor cell; Western blotting; Animals; Arylalkylamine N-Acetyltransferase; Blotting, Western; Cells, Cultured; Chromatography, High Pressure Liquid; Circadian Rhythm; Epithelial Cells; Humans; Lens, Crystalline; Light; Melatonin; Mice; Mice, Inbred C57BL; Photoperiod; Photoreceptor Cells; Rod Opsins</t>
  </si>
  <si>
    <t>1 [[6 (3 methoxyestra 1,3,5(10) trien 17beta yl)amino]hexyl] 1h pyrrole 2,5 dione, 112648-68-7; aralkylamine acetyltransferase, 92941-56-5; melanopsin, 403476-86-8; melatonin, 73-31-4; phospholipase C, 9001-86-9; AANAT protein, human; Arylalkylamine N-Acetyltransferase; melanopsin; Melatonin; Rod Opsins</t>
  </si>
  <si>
    <t>Pintor, J.; Dpto Bioquímica y Biología Molecular IV, Facultad Óptica y Optometría, Universidad Complutense de Madrid, C/ Arcos de Jalón, 118, Spain; email: jpintor@ucm.es</t>
  </si>
  <si>
    <t>Academic Press</t>
  </si>
  <si>
    <t>2-s2.0-85010469497</t>
  </si>
  <si>
    <t>Walsh C.M., Prendergast R.L., Sheridan J.T., Murphy B.A.</t>
  </si>
  <si>
    <t>57194590633;55386346600;7201682655;57204910678;</t>
  </si>
  <si>
    <t>Blue light from light-emitting diodes directed at a single eye elicits a dose-dependent suppression of melatonin in horses</t>
  </si>
  <si>
    <t>Veterinary Journal</t>
  </si>
  <si>
    <t>10.1016/j.tvjl.2012.09.003</t>
  </si>
  <si>
    <t>https://www.scopus.com/inward/record.uri?eid=2-s2.0-84878945983&amp;doi=10.1016%2fj.tvjl.2012.09.003&amp;partnerID=40&amp;md5=ae3cae32a5d14cd1d18b7260f540941c</t>
  </si>
  <si>
    <t>School of Agriculture and Food Science, University College Dublin, Belfield, Dublin 4, Ireland; School of Electrical, Electronic and Mechanical Engineering, University College Dublin, Belfield, Dublin 4, Ireland</t>
  </si>
  <si>
    <t>Walsh, C.M., School of Agriculture and Food Science, University College Dublin, Belfield, Dublin 4, Ireland; Prendergast, R.L., School of Electrical, Electronic and Mechanical Engineering, University College Dublin, Belfield, Dublin 4, Ireland; Sheridan, J.T., School of Electrical, Electronic and Mechanical Engineering, University College Dublin, Belfield, Dublin 4, Ireland; Murphy, B.A., School of Agriculture and Food Science, University College Dublin, Belfield, Dublin 4, Ireland</t>
  </si>
  <si>
    <t>The production of melatonin during night-time hours decodes day length for seasonally breeding animals. The use of artificial light to advance the breeding season in mares is common practice within the equine industry. Four healthy Thoroughbred mares were used to evaluate the minimum intensity of light required to inhibit serum melatonin. Mares were fitted with indwelling jugular catheters and using a crossover design blood samples were collected following 1. h exposure to light (barn lighting approximately 200 lux), dark (&lt;0.1 lux), and 3, 10, 50, and 100 lux intensities. The light source was a light-emitting diode (LED; 468. nm) directed at either a single eye or both eyes. All treatments, except the sample collected after 1. h exposure to light, occurred during the dark phase of the 24. h cycle. Serum melatonin levels were determined by radioimmunoassay.Two-way repeated measures ANOVA revealed that there was no difference between the level of melatonin inhibition achieved when light was administered to one or two eyes (P= 0.7028). One-way ANOVA of melatonin levels at light intensities of 10, 50 and 100 lux were significantly different to dark (P&lt; 0.05) and not different to light (P&gt; 0.05) intensities. There was no difference between melatonin levels at 3 lux (P&gt; 0.05) and dark intensities. The threshold level of low wavelength light required to inhibit melatonin production in the horse lies between 3 and 10 lux. Melatonin inhibition can be achieved by exposing a single eye to low wavelength blue light. This is a novel finding with important implications for management of artificial lighting regimens in horses. © 2012 Elsevier Ltd.</t>
  </si>
  <si>
    <t>Horse (Equus caballus); Light-emitting diode (LED); Melatonin; Reproduction; Seasonality</t>
  </si>
  <si>
    <t>melatonin; animal experiment; article; blue light; controlled study; female; hormone blood level; hormone inhibition; hormone synthesis; light dark cycle; light emitting diode; light exposure; light intensity; mare; nonhuman; radioimmunoassay; sensory stimulation; visual stimulation; Animals; Color; Cross-Over Studies; Female; Horses; Light; Melatonin; Reproduction; Seasons; Animalia; Equidae; Equus caballus</t>
  </si>
  <si>
    <t>Murphy, B.A.; School of Agriculture and Food Science, University College Dublin, Belfield, Dublin 4, Ireland; email: barbara.murphy@ucd.ie</t>
  </si>
  <si>
    <t>VTJRF</t>
  </si>
  <si>
    <t>Vet. J.</t>
  </si>
  <si>
    <t>2-s2.0-84878945983</t>
  </si>
  <si>
    <t>Badruzzaman M., Bapary M.A.J., Takemura A.</t>
  </si>
  <si>
    <t>56779948400;35319802300;35426111600;</t>
  </si>
  <si>
    <t>Possible roles of photoperiod and melatonin in reproductive activity via changes in dopaminergic activity in the brain of a tropical damselfish, Chrysiptera cyanea</t>
  </si>
  <si>
    <t>10.1016/j.ygcen.2013.09.012</t>
  </si>
  <si>
    <t>https://www.scopus.com/inward/record.uri?eid=2-s2.0-84886069019&amp;doi=10.1016%2fj.ygcen.2013.09.012&amp;partnerID=40&amp;md5=415209c8b0447b5f33a1e49f5b8899e1</t>
  </si>
  <si>
    <t>Department of Chemistry, Biology and Marine Science, University of the Ryukyus, 1 Senbaru, Nishihara, Okinawa 903-0213, Japan</t>
  </si>
  <si>
    <t>Badruzzaman, M., Department of Chemistry, Biology and Marine Science, University of the Ryukyus, 1 Senbaru, Nishihara, Okinawa 903-0213, Japan; Bapary, M.A.J., Department of Chemistry, Biology and Marine Science, University of the Ryukyus, 1 Senbaru, Nishihara, Okinawa 903-0213, Japan; Takemura, A., Department of Chemistry, Biology and Marine Science, University of the Ryukyus, 1 Senbaru, Nishihara, Okinawa 903-0213, Japan</t>
  </si>
  <si>
    <t>The perception of periodical change in photoperiodic conditions by photosensory organs is the first step to initiating reproductive activity in fish. To date, it is not known how photoperiodic cues are endogenously transduced to the endocrine network of the brain-pituitary-gonad axis after the perception of photoperiodic stimuli. Because dopamine (DA) inhibits gonadotropin release from the pituitary in certain teleosts, it is likely that it is a key mediator of photoperiodic stimulation. We examined the relationship between photoperiodicity and dopaminergic activity in the brain of the sapphire devil Chrysiptera cyanea, which is a reef-associated damselfish and uses long-day conditions for triggering gonadal development. DA and 3,4-dihydroxyphenylacetic acid (DOPAC; DA metabolite) were measured electrochemically with a high-performance liquid chromatography (HPLC) system, and then DOPAC/DA (metabolic rate of DA activity) was determined. Daily fluctuations in DA, DOPAC, and DOPAC/DA were observed under LD 12:12. Light-dark cycles, but not constant conditions, influenced DA and DOPAC contents as well as DOPAC/DA in the brain; DOPAC content and DOPAC/DA increased under LD 14:10, while DA increased under LD 10:14. When fish were reared in melatonin-containing water, DOPAC and DOPAC/DA, but not DA, decreased within 6. h after treatment. Culturing the isolated brain with melatonin stimulated DA release into the medium. Active vitellogenesis in females during the reproductive season was suppressed by melatonin treatment. These results suggest that day length alters DA metabolism in the brain of the sapphire devil through fluctuations in melatonin caused by external light stimuli, and that inhibitory effects on gonadal development are partially controlled by interactions within the melatonin-DA system. © 2013 Elsevier Inc.</t>
  </si>
  <si>
    <t>Circadian; Damselfish; Dopaminergic activity; Melatonin; Ovary; Reproduction</t>
  </si>
  <si>
    <t>3,4 dihydroxyphenylacetic acid; dopamine; melatonin; animal cell; animal experiment; animal tissue; article; Chrysiptera cyanea; controlled study; dopamine metabolism; dopamine release; dopaminergic activity; electrochemistry; female; fish; gonad; gonad development; gonadosomatic index; high performance liquid chromatography; light dark cycle; male; nonhuman; oocyte; photoperiodicity; priority journal; reproduction; vitellogenesis; Circadian; Damselfish; Dopaminergic activity; Melatonin; Ovary; Reproduction; Animals; Brain; Dopamine; Female; Gonads; Light; Male; Melatonin; Perciformes; Photoperiod; Reproduction</t>
  </si>
  <si>
    <t>3,4 dihydroxyphenylacetic acid, 102-32-9; dopamine, 51-61-6, 62-31-7; melatonin, 73-31-4</t>
  </si>
  <si>
    <t>Japan Society for the Promotion of Science: AT</t>
  </si>
  <si>
    <t>This study was supported in part by a Grant-in-Aid for Scientific Research from the Japan Society for the Promotion of Science (JSPS) to AT and a Joint Research Project under the Japan–Korea Basic Scientific Cooperation Program from Japan Society for the Promotion of Science to AT.</t>
  </si>
  <si>
    <t>Takemura, A.; Department of Chemistry, Biology and Marine Science, University of the Ryukyus, 1 Senbaru, Nishihara, Okinawa 903-0213, Japan; email: takemura@sci.u-ryukyu.ac.jp</t>
  </si>
  <si>
    <t>2-s2.0-84886069019</t>
  </si>
  <si>
    <t>Funk D., Amir S.</t>
  </si>
  <si>
    <t>7103032319;7103164872;</t>
  </si>
  <si>
    <t>Conditioned fear attenuates light-induced suppression of melatonin release in rats</t>
  </si>
  <si>
    <t>10.1016/S0031-9384(99)00073-6</t>
  </si>
  <si>
    <t>https://www.scopus.com/inward/record.uri?eid=2-s2.0-0032831744&amp;doi=10.1016%2fS0031-9384%2899%2900073-6&amp;partnerID=40&amp;md5=bbc593a714eca8ba1dcb5b4b38c0e9cf</t>
  </si>
  <si>
    <t>Ctr. for Studs. in Behav. Neurbio., Dept. Psychol., Concordia U., Montreal, Que. H3G 1M8, Canada</t>
  </si>
  <si>
    <t>Funk, D., Ctr. for Studs. in Behav. Neurbio., Dept. Psychol., Concordia U., Montreal, Que. H3G 1M8, Canada; Amir, S., Ctr. for Studs. in Behav. Neurbio., Dept. Psychol., Concordia U., Montreal, Que. H3G 1M8, Canada</t>
  </si>
  <si>
    <t>Male rats were given 5 min of intermittent footshock, or were not shocked, for 3 or 5 consecutive days in a novel context at the midpoint of the dark phase of a 12:12-h light:dark cycle. Six days later, animals were reexposed to the context without footshock and received either a 5-min light pulse or were not disturbed. Reexposure to the context significantly increased plasma corticosterone in animals previously shocked there. Prior context-shock pairings significantly attenuated the suppression of melatonin by light, but did not affect basal levels of melatonin. These results suggest that the circuitry underlying the suppression of melatonin by light can be modified by changes in emotional state produced by aversive conditioning. Copyright (C) 1999 Elsevier Science Inc.</t>
  </si>
  <si>
    <t>Conditioned fear; Corticosterone; Light; Melatonin; Rats; Stress</t>
  </si>
  <si>
    <t>melatonin; animal experiment; article; conditioning; controlled study; fear; hormone release; light; male; nonhuman; priority journal; radioimmunoassay; rat</t>
  </si>
  <si>
    <t>Medical Research Council Canada, MRC
Natural Sciences and Engineering Research Council of Canada
Air Force Office of Scientific Research</t>
  </si>
  <si>
    <t>This research was supported by the Natural Sciences and Engineering Research Council of Canada, the Medical Research Council of Canada, and the US Air Force Office of Scientific Research.</t>
  </si>
  <si>
    <t>Funk, D.; Ctr. Studies in Behav. Neurobiology, Department of Psychology, Concordia University, 1455 DeMaisonneuve Blvd. W., Montreal, Que. H3G 1M8, Canada; email: amir@csbn.concordia.ca</t>
  </si>
  <si>
    <t>2-s2.0-0032831744</t>
  </si>
  <si>
    <t>Mayeda A., Mannon S., Hofstetter J., Adkins M., Baker R., Hu K., Nurnberger Jr. J.</t>
  </si>
  <si>
    <t>7004310437;20635253400;7005145565;7005626770;57199150306;14633760100;35353542700;</t>
  </si>
  <si>
    <t>Effects of indirect light and propranolol on melatonin levels in normal human subjects</t>
  </si>
  <si>
    <t>10.1016/S0165-1781(98)00069-9</t>
  </si>
  <si>
    <t>https://www.scopus.com/inward/record.uri?eid=2-s2.0-0032547723&amp;doi=10.1016%2fS0165-1781%2898%2900069-9&amp;partnerID=40&amp;md5=0d0e96a8f1ad7c23ed4e0dbe0e4f9d65</t>
  </si>
  <si>
    <t>Dept. of Vet. Affairs Medical Center, Department of Psychiatry, Indiana Univ. School of Medicine, Indianapolis, IN, United States; Cummins Comm. Mental Health Center, Banville, IN, United States; Institute of Psychiatric Research, Department of Psychiatry, Indiana Univ. School of Medicine, Indianapolis, IN 46202-4887, United States; Dept. of Vet. Affairs Medical Center, 116C, 1481 West 10th St., Indianapolis, IN 46202, United States</t>
  </si>
  <si>
    <t>Mayeda, A., Dept. of Vet. Affairs Medical Center, Department of Psychiatry, Indiana Univ. School of Medicine, Indianapolis, IN, United States, Dept. of Vet. Affairs Medical Center, 116C, 1481 West 10th St., Indianapolis, IN 46202, United States; Mannon, S., Cummins Comm. Mental Health Center, Banville, IN, United States; Hofstetter, J., Institute of Psychiatric Research, Department of Psychiatry, Indiana Univ. School of Medicine, Indianapolis, IN 46202-4887, United States; Adkins, M., Institute of Psychiatric Research, Department of Psychiatry, Indiana Univ. School of Medicine, Indianapolis, IN 46202-4887, United States; Baker, R., Institute of Psychiatric Research, Department of Psychiatry, Indiana Univ. School of Medicine, Indianapolis, IN 46202-4887, United States; Hu, K., Institute of Psychiatric Research, Department of Psychiatry, Indiana Univ. School of Medicine, Indianapolis, IN 46202-4887, United States; Nurnberger Jr., J., Institute of Psychiatric Research, Department of Psychiatry, Indiana Univ. School of Medicine, Indianapolis, IN 46202-4887, United States</t>
  </si>
  <si>
    <t>An indirect lighting protocol was developed to measure nocturnal melatonin suppression by light in normal human subjects. Goals were to minimize both discomfort due to staring intensely at a bright light source, and behavioral variation due to wandering gaze. Subjects sat with a bank of five full-spectrum light sources placed behind them. Lights reflecting off the surfaces before each subject produced a hemisphere of light that measured 500 lx ± 5%. Subjects retired to bed in darkness by midnight and then sat in the hemisphere of light from 02.00 h to 04.00 h. Blood for melatonin was drawn at 20-30-min intervals from midnight to 06.00 h. Plasma melatonin was measured by radioimmunoassay. The indirect lighting protocol was used to compare the effects of 500 lx light to dark (21 subjects) and to study varying light intensities from 300 to 2000 lx (7 subjects). We studied the effects of the sitting posture in very dim light of 20-30 lx (6 subjects). We also studied the effects of propranolol plus dark and propranolol plus 500 lx light on melatonin levels. Subjects received placebo, 10 mg propranolol or 40 mg propranolol orally at 23.00 h, and were then exposed to either the dark or light condition. Melatonin levels obtained with the indirect lighting protocol were consistent with studies using direct lighting; light of 500 lx significantly suppressed nocturnal melatonin and suppression was dose related between 300 and 2000 lx. Sitting in dim light had no significant effect on melatonin suppression when compared with the supine posture in the dark in six subjects. Propranolol caused a dose-dependent decrease in melatonin levels in both the dark and the light. There was no relationship between suppression of melatonin by propranolol and suppression by light.</t>
  </si>
  <si>
    <t>Human; Light; Melatonin; Propranolol</t>
  </si>
  <si>
    <t>beta adrenergic receptor; melatonin; propranolol; adult; article; controlled study; drug effect; hormone blood level; hormone release; human; human experiment; illumination; male; night; normal human; pineal body; priority journal; radioimmunoassay; sitting; supine position; Adolescent; Adrenergic beta-Antagonists; Adult; Dose-Response Relationship, Drug; Female; Humans; Light; Male; Melatonin; Middle Aged; Propranolol</t>
  </si>
  <si>
    <t>Adrenergic beta-Antagonists; Melatonin, 73-31-4; Propranolol, 525-66-6</t>
  </si>
  <si>
    <t>U.S. Department of Veterans Affairs
National Institute of Mental Health: PHS R01 MH 43325
Indiana University-Purdue University Indianapolis: M012rr00750</t>
  </si>
  <si>
    <t>This work was supported by funds from the National Institute of Mental Health (PHS R01 MH 43325). We also acknowledge the support of the Department of Veterans Affairs, the General Clinical Research Center at Indiana University Hospital (M012rr00750), and a grant from the Indiana State Division of Mental Health.</t>
  </si>
  <si>
    <t>Mayeda, A.; Dept. of Veterans Affairs Med. Ctr., Department of Psychiatry, Indiana Univ. School of Medicine, Indianapolis, IN, United States; email: amayeda@indyvax.iupui.edu</t>
  </si>
  <si>
    <t>2-s2.0-0032547723</t>
  </si>
  <si>
    <t>Rasmussen D.D., Marck B.T., Boldt B.M., Yellon S.M., Matsumoto A.M.</t>
  </si>
  <si>
    <t>7101978564;6603173093;6507619281;7006640939;7403108057;</t>
  </si>
  <si>
    <t>Suppression of hypothalamic pro-opiomelanocortin (POMC) gene expression by daily melatonin supplementation in aging rats</t>
  </si>
  <si>
    <t>10.1034/j.1600-079X.2003.00019.x</t>
  </si>
  <si>
    <t>https://www.scopus.com/inward/record.uri?eid=2-s2.0-0037371450&amp;doi=10.1034%2fj.1600-079X.2003.00019.x&amp;partnerID=40&amp;md5=681d3ab42ebd1354cf5f0a1d7099c76c</t>
  </si>
  <si>
    <t>VA Puget Sound Hlth. Care Sys. M., Education and Clinical Center, University of Washington, Seattle, WA, United States; Geriatric Research, Education and Clinical Center, University of Washington, Seattle, WA, United States; Dept. of Psychiat./Behav. Sciences, University of Washington, Seattle, WA, United States; Department of Medicine, University of Washington, Seattle, WA, United States; Department of Physiology, Loma Linda University, Loma Linda, CA, United States; VA Puget Sound Health Care System, 116 MIRECC, 1660 S. Columbian Way, Seattle, WA 98108, United States</t>
  </si>
  <si>
    <t>Rasmussen, D.D., VA Puget Sound Hlth. Care Sys. M., Education and Clinical Center, University of Washington, Seattle, WA, United States, Dept. of Psychiat./Behav. Sciences, University of Washington, Seattle, WA, United States, Department of Medicine, University of Washington, Seattle, WA, United States, VA Puget Sound Health Care System, 116 MIRECC, 1660 S. Columbian Way, Seattle, WA 98108, United States; Marck, B.T., Geriatric Research, Education and Clinical Center, University of Washington, Seattle, WA, United States, Department of Medicine, University of Washington, Seattle, WA, United States; Boldt, B.M., Department of Medicine, University of Washington, Seattle, WA, United States; Yellon, S.M., Department of Physiology, Loma Linda University, Loma Linda, CA, United States; Matsumoto, A.M., Geriatric Research, Education and Clinical Center, University of Washington, Seattle, WA, United States, Department of Medicine, University of Washington, Seattle, WA, United States</t>
  </si>
  <si>
    <t>Both plasma melatonin levels and hypothalamic arcuate nucleus pro-opiomelanocortin (POMC) (biosynthetic precursor to the endogenous opioid β-endorphin and other opiomelanocortins) mRNA content decrease with aging. To test whether the decline in melatonin is responsible for the decline in POMC mRNA, we investigated the effects of daily melatonin treatment on hypothalamic POMC mRNA content in middle-aged and older Sprague-Dawley rats. Daily nocturnal melatonin treatment (50 μg kg bw-1 night-1, in the night-time drinking water) for 7 months, starting at 13 months of age, did not significantly alter female arcuate nucleus POMC mRNA content determined at the end of the light period (i.e., before nightly melatonin administration), but suppressed (24%, P &amp;lt; 0.05) POMC mRNA content at the end of the dark period (i.e., following melatonin administration). Likewise, nocturnal administration of 50 or 500 μg melatonin kg bw-1 night-1 to male rats for 7 months suppressed (31 or 28%, respectively; P &amp;lt; 0.05) POMC mRNA content at the middle of the dark period at 20 months of age. Finally, 10 wk administration of 30 μg melatonin kg bw-1 day-1 suppressed (31%, P &amp;lt; 0.01) POMC mRNA content in middle-aged male rats killed at the end of the dark period. Melatonin treatments did not significantly alter estradiol or testosterone levels. Thus, moderate-dosage nocturnal melatonin supplementation suppressed nocturnal hypothalamic POMC gene expression in both middle-aged males and females, suggesting that melatonin supplementation during aging decreases, rather than increases, forebrain opiomelanocortinergic activity. These POMC responses were apparently not dependent on gonadal steroid responses and did not become refractory to melatonin treatment maintained until old age.</t>
  </si>
  <si>
    <t>Aging; Gene expression; Hypothalamus; Melatonin; mRNA; POMC; Proopiomelanocortin</t>
  </si>
  <si>
    <t>drinking water; estradiol; melatonin; messenger RNA; proopiomelanocortin; testosterone; aging; article; biosynthesis; controlled study; drug effect; estradiol blood level; female; forebrain; gene expression; hypothalamus; male; nonhuman; precursor; rat; rat strain; testosterone blood level; vitamin supplementation; Aging; Animals; Body Weight; Gene Expression Regulation; In Situ Hybridization; Male; Melatonin; Pro-Opiomelanocortin; Radioimmunoassay; Rats; Rats, Sprague-Dawley; RNA, Messenger</t>
  </si>
  <si>
    <t>estradiol, 50-28-2; melatonin, 73-31-4; proopiomelanocortin, 66796-54-1; testosterone, 58-22-0; Melatonin, 73-31-4; Pro-Opiomelanocortin, 66796-54-1; RNA, Messenger</t>
  </si>
  <si>
    <t>Rasmussen, D.D.; VA Puget Sound Health Care System, 116 MIRECC, 1660 S. Columbian Way, Seattle, WA 98108, United States; email: drasmuss@u.washington.edu</t>
  </si>
  <si>
    <t>2-s2.0-0037371450</t>
  </si>
  <si>
    <t>Munch M., Leon L., Collomb S., Kawasaki A.</t>
  </si>
  <si>
    <t>8986126800;53663920700;56034670300;7102376058;</t>
  </si>
  <si>
    <t>Comparison of acute non-visual bright light responses in patients with optic nerve disease, glaucoma and healthy controls</t>
  </si>
  <si>
    <t>10.1038/srep15185</t>
  </si>
  <si>
    <t>https://www.scopus.com/inward/record.uri?eid=2-s2.0-84945218865&amp;doi=10.1038%2fsrep15185&amp;partnerID=40&amp;md5=f1eabc37dc28bd41fef4b282d38f055d</t>
  </si>
  <si>
    <t>Solar Energy and Building Physics Laboratory, Environmental and Civil Engineering Institute, Swiss Federal Institute of Technology, Lausanne, Switzerland; University of Lausanne, H'pital Ophtalmique Jules-Gonin, Lausanne, Switzerland; Charit' University Medicine Berlin, Institute of Physiology, Sleep Research and Clinical Chronobiology, Berlin, Germany</t>
  </si>
  <si>
    <t>Munch, M., Solar Energy and Building Physics Laboratory, Environmental and Civil Engineering Institute, Swiss Federal Institute of Technology, Lausanne, Switzerland, Charit' University Medicine Berlin, Institute of Physiology, Sleep Research and Clinical Chronobiology, Berlin, Germany; Leon, L., University of Lausanne, H'pital Ophtalmique Jules-Gonin, Lausanne, Switzerland; Collomb, S., University of Lausanne, H'pital Ophtalmique Jules-Gonin, Lausanne, Switzerland; Kawasaki, A., University of Lausanne, H'pital Ophtalmique Jules-Gonin, Lausanne, Switzerland</t>
  </si>
  <si>
    <t>This study examined the effect of optic nerve disease, hence retinal ganglion cell loss, on nonvisual functions related to melanopsin signalling. Test subjects were patients with bilateral visual loss and optic atrophy from either hereditary optic neuropathy (n = 11) or glaucoma (n = 11). We measured melatonin suppression, subjective sleepiness and cognitive functions in response to bright light exposure in the evening. We also quantified the post-illumination pupil response to a blue light stimulus. All results were compared to age-matched controls (n = 22). Both groups of patients showed similar melatonin suppression when compared to their controls. Greater melatonin suppression was intra-individually correlated to larger post-illumination pupil response in patients and controls. Only the glaucoma patients demonstrated a relative attenuation of their pupil response. In addition, they were sleepier with slower reaction times during nocturnal light exposure. In conclusion, glaucomatous, but not hereditary, optic neuropathy is associated with reduced acute light effects. At mild to moderate stages of disease, this is detected only in the pupil function and not in responses conveyed via the retinohypothalamic tract such as melatonin suppression.</t>
  </si>
  <si>
    <t>melanopsin; melatonin; scotopsin; adult; case control study; female; glaucoma; human; light; male; metabolism; middle aged; Optic Nerve Diseases; pathophysiology; psychomotor performance; pupil; radiation response; retina ganglion cell; saliva; signal transduction; sleep; vision; visual acuity; visual field; young adult; Adult; Case-Control Studies; Female; Glaucoma; Humans; Light; Male; Melatonin; Middle Aged; Optic Nerve Diseases; Psychomotor Performance; Pupil; Retinal Ganglion Cells; Rod Opsins; Saliva; Signal Transduction; Sleep; Vision, Ocular; Visual Acuity; Visual Fields; Young Adult</t>
  </si>
  <si>
    <t>melanopsin, 403476-86-8; melatonin, 73-31-4; melanopsin; Melatonin; Rod Opsins</t>
  </si>
  <si>
    <t>Velux Stiftung
Schweizerischer Nationalfonds zur Förderung der Wissenschaftlichen Forschung: 320030-135274/1</t>
  </si>
  <si>
    <t>We thank Prof. Dr. F.-X. Borruat, Prof. Dr. A. Mermoud and Drs. E. Sharkawi, F. Achache, M. El Wardani, M. Abegg and O. Job for referral of patients to this study. We are grateful to Dr. Christina Schmidt (Centre for Chronobiology, Psychiatric University Clinics Basel, Switzerland) for help with the cognitive tests. We thank Prof. Dr. J.-L. Scartezzini, (director of the Solar Energy and Building Physics Laboratory; LESO-PB) for providing the rooms and infrastructure for the duration of the study and Pierre Loesch (LESO-PB) and Sylvain Crippa (HOJG) for help with the set-up. This study was supported by a grant from the Swiss National Science Foundation (Grant# 320030-135274/1). In addition, Dr. Münch received financial support from the Velux Foundation (Switzerland) and Dr. Kawasaki received grant support also from the Foundation for Research in Ophthalmology and Loterie Romande (Switzerland).</t>
  </si>
  <si>
    <t>Kawasaki, A.; University of Lausanne, H'pital Ophtalmique Jules-GoninSwitzerland</t>
  </si>
  <si>
    <t>2-s2.0-84945218865</t>
  </si>
  <si>
    <t>Xue Y., Shen S.Q., Corbo J.C., Kefalov V.J.</t>
  </si>
  <si>
    <t>56501116900;57204695800;6701349732;6507502421;</t>
  </si>
  <si>
    <t>Circadian and light-driven regulation of rod dark adaptation</t>
  </si>
  <si>
    <t>10.1038/srep17616</t>
  </si>
  <si>
    <t>https://www.scopus.com/inward/record.uri?eid=2-s2.0-84949024123&amp;doi=10.1038%2fsrep17616&amp;partnerID=40&amp;md5=583f1904c8466e83714684db91e8addd</t>
  </si>
  <si>
    <t>Washington University School of Medicine, St. Louis, MO  63110, United States; Department of Ophthalmology and Visual Sciences, Washington University School of Medicine, St. Louis, MO  63110, United States; Department of Pathology and Immunology, Washington University School of Medicine, St. Louis, MO  63110, United States; Graduate Program in Division of Biological and Biomedical Sciences, Washington University School of Medicine, St. Louis, MO  63110, United States</t>
  </si>
  <si>
    <t>Xue, Y., Washington University School of Medicine, St. Louis, MO  63110, United States, Department of Ophthalmology and Visual Sciences, Washington University School of Medicine, St. Louis, MO  63110, United States, Graduate Program in Division of Biological and Biomedical Sciences, Washington University School of Medicine, St. Louis, MO  63110, United States; Shen, S.Q., Washington University School of Medicine, St. Louis, MO  63110, United States, Department of Pathology and Immunology, Washington University School of Medicine, St. Louis, MO  63110, United States, Graduate Program in Division of Biological and Biomedical Sciences, Washington University School of Medicine, St. Louis, MO  63110, United States; Corbo, J.C., Washington University School of Medicine, St. Louis, MO  63110, United States, Department of Pathology and Immunology, Washington University School of Medicine, St. Louis, MO  63110, United States; Kefalov, V.J., Washington University School of Medicine, St. Louis, MO  63110, United States, Department of Ophthalmology and Visual Sciences, Washington University School of Medicine, St. Louis, MO  63110, United States</t>
  </si>
  <si>
    <t>Continuous visual perception and the dark adaptation of vertebrate photoreceptors after bright light exposure require recycling of their visual chromophore through a series of reactions in the retinal pigmented epithelium (RPE visual cycle). Light-driven chromophore consumption by photoreceptors is greater in daytime vs. nighttime, suggesting that correspondingly higher activity of the visual cycle may be required. However, as rod photoreceptors are saturated in bright light, the continuous turnover of their chromophore by the visual cycle throughout the day would not contribute to vision. Whether the recycling of chromophore that drives rod dark adaptation is regulated by the circadian clock and light exposure is unknown. Here, we demonstrate that mouse rod dark adaptation is slower during the day or after light pre-exposure. This surprising daytime suppression of the RPE visual cycle was accompanied by light-driven reduction in expression of Rpe65, a key enzyme of the RPE visual cycle. Notably, only rods in melatonin-proficient mice were affected by this daily visual cycle modulation. Our results demonstrate that the circadian clock and light exposure regulate the recycling of chromophore in the RPE visual cycle. This daily melatonin-driven modulation of rod dark adaptation could potentially protect the retina from light-induced damage during the day.</t>
  </si>
  <si>
    <t>animal; circadian rhythm; cytology; dark adaptation; light; metabolism; mouse; mutant mouse strain; physiology; retina rod; vision; Animals; Circadian Clocks; Dark Adaptation; Light; Mice; Mice, Mutant Strains; Retinal Rod Photoreceptor Cells; Vision, Ocular</t>
  </si>
  <si>
    <t>UL1RR024992
National Institutes of Health
National Center for Research Resources: NCRR
Research to Prevent Blindness
P30 CA91842</t>
  </si>
  <si>
    <t>This work was supported by NIH grants EY019312 and EY021126 (V.J.K.), EY018826, HG006790 and HG006346 (J.C.C.), 5T32EY013360 (S.Q.S.) and EY002687 to the Department of Ophthalmology and Visual Sciences at Washington University; and by Research to Prevent Blindness. We thank the Genome Technology Access Center in the Department of Genetics at Washington University School of Medicine for help with genomic analysis. The Center is partially supported by NCI Cancer Center Support Grant P30 CA91842 to the Siteman Cancer Center and by ICTS/CTSA Grant UL1RR024992 from the National Center for Research Resources (NCRR), a component of the National Institutes of Health (NIH), and NIH Roadmap for Medical Research. We also thank Tianxiao Zhang at Washington University for input on statistical analysis, as well as Paul Taghert at Washington University for comments on the manuscript.</t>
  </si>
  <si>
    <t>Kefalov, V.J.; Washington University School of MedicineUnited States; email: kefalov@wustl.edu</t>
  </si>
  <si>
    <t>2-s2.0-84949024123</t>
  </si>
  <si>
    <t>Figueiro M.G., Bierman A., Bullough J.D., Rea M.S.</t>
  </si>
  <si>
    <t>6603467729;7005696305;7004105788;57203044495;</t>
  </si>
  <si>
    <t>A personal light-Treatment device for improving sleep quality in the elderly: Dynamics of nocturnal melatonin suppression at two exposure levels</t>
  </si>
  <si>
    <t>10.1080/07420520902927809</t>
  </si>
  <si>
    <t>https://www.scopus.com/inward/record.uri?eid=2-s2.0-67651175943&amp;doi=10.1080%2f07420520902927809&amp;partnerID=40&amp;md5=8ace3788778c94aa4901d056ad9a3bd7</t>
  </si>
  <si>
    <t>Lighting Research Center, Rensselaer Polytechnic Institute, 21 Union St., Troy, NY 12180, United States</t>
  </si>
  <si>
    <t>Figueiro, M.G., Lighting Research Center, Rensselaer Polytechnic Institute, 21 Union St., Troy, NY 12180, United States; Bierman, A., Lighting Research Center, Rensselaer Polytechnic Institute, 21 Union St., Troy, NY 12180, United States; Bullough, J.D., Lighting Research Center, Rensselaer Polytechnic Institute, 21 Union St., Troy, NY 12180, United States; Rea, M.S., Lighting Research Center, Rensselaer Polytechnic Institute, 21 Union St., Troy, NY 12180, United States</t>
  </si>
  <si>
    <t>Light treatment has been used as a non-pharmacological tool to help mitigate poor sleep quality frequently found in older people. In order to increase compliance to non-pharmacological light treatments, new, more efficacious light-delivery systems need to be developed. A prototype personal light-treatment device equipped with low brightness blue light-emitting diodes (LEDs) (peak wavelength near 470nm) was tested for its effectiveness in suppressing nocturnal melatonin, a measure of circadian stimulation. Two levels of corneal irradiance were set to deliver two prescribed doses of circadian light exposure. Eleven older subjects, between 51 and 80 yrs of age who met the selection criteria, were exposed to a high and a low level of light for 90min on separate nights from the personal light-treatment device. Blood and saliva samples were collected at prescribed times for subsequent melatonin assay. After 1h of light exposure, the light-induced nocturnal melatonin suppression level was about 35% for the low-light level and about 60% for the high-light level. The higher level of blue light suppressed melatonin more quickly, to a greater extent over the course of the 90min exposure period, and maintained suppression after 60min. The constant exposure of the low-light level resulted in a decrease in nocturnal melatonin suppression for the last sampling time, whereas for the high-light level, suppression continued throughout the entire exposure period. The present study performed with healthy adults suggests that the tested personal light-treatment device might be a practical, comfortable, and effective way to deliver light treatment to those suffering from circadian sleep disorders; however, the acceptance and effectiveness of personal light-treatment devices by older people and by other segments of the population suffering from sleep disorders in a real-life situation need to be directly tested.</t>
  </si>
  <si>
    <t>Blue light; Circadian; Elderly; Melatonin; Sleep disorders</t>
  </si>
  <si>
    <t>melatonin; adult; aged; article; blood sampling; circadian rhythm; controlled study; device; dynamics; human; light emitting diode; light irradiance; phototherapy; saliva; sleep; sleep disorder; Aged; Aged, 80 and over; Humans; Lighting; Melatonin; Middle Aged; Patient Selection; Phototherapy; Pupil; Saliva; Sleep; Sleep Disorders</t>
  </si>
  <si>
    <t>LUXEON Rebel</t>
  </si>
  <si>
    <t>National Institute on Aging: 1R41 AG029693
Small Business Innovative Research and Small Business Technology Transfer</t>
  </si>
  <si>
    <t>This study was supported by the National Institute on Aging (1R41 AG029693) through a Small Business Technology Transfer grant to Topbulb.com. The authors would like to acknowledge Phil Bonello of Topbulb.com for providing the goggle prototypes, and Karen Kubarek, Chris Munson, Barbara Plitnick, and Bonnie Westlake of the Lighting Research Center for their assistance with data collection and goggle calibration. The authors would also like to thank Jennifer Taylor for her assistance with the manuscript editing and formatting.</t>
  </si>
  <si>
    <t>Figueiro, M. G.; Lighting Research Center, Rensselaer Polytechnic Institute, 21 Union St., Troy, NY 12180, United States; email: figuem@rpi.edu</t>
  </si>
  <si>
    <t>2-s2.0-67651175943</t>
  </si>
  <si>
    <t>Eloranta E., Timisjärvi J., Nieminen M., Leppäluoto J., Vakkuri O.</t>
  </si>
  <si>
    <t>7007005380;7004133893;7102012546;55610598600;7003976007;</t>
  </si>
  <si>
    <t>Seasonal onset and disappearance of diurnal rhythmicity in melatonin secretion in female reindeer</t>
  </si>
  <si>
    <t>Integrative and Comparative Biology</t>
  </si>
  <si>
    <t>10.1093/icb/35.3.203</t>
  </si>
  <si>
    <t>https://www.scopus.com/inward/record.uri?eid=2-s2.0-21844481978&amp;doi=10.1093%2ficb%2f35.3.203&amp;partnerID=40&amp;md5=64bf2ee96c3b7901a44bc4640e9ee76e</t>
  </si>
  <si>
    <t>Department of Physiology, University of Oulu, 90220 Oulu, Finland; Finnish Game and Fisheries Research Institute, Reindeer Research Unit, Rovaniemi, Finland; Department of Physiology, University of Oulu, 90220 Oulu, Finland</t>
  </si>
  <si>
    <t>Eloranta, E., Department of Physiology, University of Oulu, 90220 Oulu, Finland; Timisjärvi, J., Department of Physiology, University of Oulu, 90220 Oulu, Finland; Nieminen, M., Finnish Game and Fisheries Research Institute, Reindeer Research Unit, Rovaniemi, Finland; Leppäluoto, J., Department of Physiology, University of Oulu, 90220 Oulu, Finland; Vakkuri, O., Department of Physiology, University of Oulu, 90220 Oulu, Finland</t>
  </si>
  <si>
    <t>The reindeer (Rangifer tarandus tarandus) is a semidomesticated holarctic ruminant subject to economic activity. Our research was carried out in Northern Finland, at latitude 69°10'N, where the daily light-dark rhythm has a polar pattern: constant darkness starts on November 26th and lasts about 10 weeks, while the polar day of about 10 weeks starts on May 15th. We had previously found distinct daily rhythms in reindeer melatonin secretion in autumn, winter and spring but not at all in summer. Here we determine how the daily melatonin pattern develops after the period of polar day and how it disappears at the beginning of that period. Melatonin showed increased concentrations very soon after the first sunset. Thereafter the daily pattern developed gradually and was fully developed around the autumn equinox. Its shape was asymmetric and the maximum amplitude occurred near the end of the dark period. The disappearance of this daily pattern in spring was also gradual. The maximal concentrations depended on ambient illumination, especially the duration of the dark period. In spring the reindeer appeared to be more sensitive to light than in autumn. Additionally illumination of the same magnitude suppressed serum melatonin levels more effectively before midnight than afterwards, which is in accordance with the asymmetric secretion pattern. Melatonin secretion was always suppressed when the ambient illumination exceeded 1,000 1x. The pattern of melatonin secretion in reindeer is different from those described earlier and hence the reindeer may serve as a model for melatonin secretion at high latitudes. We suggest that, in addition to the duration of the melatonin secretion, changes in amplitude are also of importance in the reindeer. © 1995 by the American Society of Zoologists.</t>
  </si>
  <si>
    <t>Eloranta, E.; Department of Physiology, University of Oulu, 90220 Oulu, Finland</t>
  </si>
  <si>
    <t>Integr. Comp. Biol.</t>
  </si>
  <si>
    <t>2-s2.0-21844481978</t>
  </si>
  <si>
    <t>Wongchitrat P., Felder-Schmittbuhl M.-P., Phansuwan-Pujito P., Pévet P., Simonneaux V.</t>
  </si>
  <si>
    <t>26539006500;6602842253;6602552618;7101611483;7004628613;</t>
  </si>
  <si>
    <t>Endogenous rhythmicity of Bmal1 and Rev-erbα in the hamster pineal gland is not driven by norepinephrine</t>
  </si>
  <si>
    <t>10.1111/j.1460-9568.2009.06742.x</t>
  </si>
  <si>
    <t>https://www.scopus.com/inward/record.uri?eid=2-s2.0-65749084837&amp;doi=10.1111%2fj.1460-9568.2009.06742.x&amp;partnerID=40&amp;md5=da63a66955fd326e10ed7ca25d327808</t>
  </si>
  <si>
    <t>Département de Neurobiologie des Rythmes, Institut des Neurosciences Cellulaires et Intégratives, Université de Strasbourg, 5 rue Blaise Pascal, 67084 Strasbourg Cedex, France; Department of Anatomy, Faculty of Medicine, Srinakharinwirot University, Sukumvit 23, Bangkok, Thailand</t>
  </si>
  <si>
    <t>Wongchitrat, P., Département de Neurobiologie des Rythmes, Institut des Neurosciences Cellulaires et Intégratives, Université de Strasbourg, 5 rue Blaise Pascal, 67084 Strasbourg Cedex, France, Department of Anatomy, Faculty of Medicine, Srinakharinwirot University, Sukumvit 23, Bangkok, Thailand; Felder-Schmittbuhl, M.-P., Département de Neurobiologie des Rythmes, Institut des Neurosciences Cellulaires et Intégratives, Université de Strasbourg, 5 rue Blaise Pascal, 67084 Strasbourg Cedex, France; Phansuwan-Pujito, P., Department of Anatomy, Faculty of Medicine, Srinakharinwirot University, Sukumvit 23, Bangkok, Thailand; Pévet, P., Département de Neurobiologie des Rythmes, Institut des Neurosciences Cellulaires et Intégratives, Université de Strasbourg, 5 rue Blaise Pascal, 67084 Strasbourg Cedex, France; Simonneaux, V., Département de Neurobiologie des Rythmes, Institut des Neurosciences Cellulaires et Intégratives, Université de Strasbourg, 5 rue Blaise Pascal, 67084 Strasbourg Cedex, France</t>
  </si>
  <si>
    <t>Pineal melatonin is synthesized with daily and seasonal rhythms following the hypothalamic clock-driven release of norepinephrine (NE). The pineal gland of rats and mice, like the biological clock, expresses a number of clock genes. However, the role of pineal clock elements in pineal physiology is still unknown. We examined the expression and regulation of several clock genes (Per1, Cry2, Bmal1 and Rev-erbα) under different lighting conditions or following adrenergic treatments in the Syrian hamster, a seasonal rodent. We found that Per1 and Cry2 genes were similarly regulated by the nocturnal release of NE: levels of Per1 and Cry2 mRNA displayed a nocturnal increase that was maintained after 2 days in constant darkness (DD) but abolished after 2 days under constant light (LL), a condition that suppresses endogenous NE release, or after an early night administration of the adrenergic antagonist propranolol. In contrast, Bmal1 and Rev-erbα exhibited a different pattern of expression and regulation. mRNA levels of both clock genes displayed a marked daily variation, maintained in DD, with higher values at midday for Bmal1 and at day/night transition for Rev-erbα. Remarkably, the daily variation of both Bmal1 and Rev-erbα mRNA was maintained in LL conditions and was not affected by propranolol. This study confirms the daily regulation of Per1 and Cry2 gene expression by NE in the pineal gland of rodents and shows for the first time that a second set of clock genes, Bmal1 and Rev-erbα are expressed with a circadian rhythm independent of the hypothalamic clock-driven noradrenergic signal. © Federation of European Neuroscience Societies and Blackwell Publishing Ltd.</t>
  </si>
  <si>
    <t>Aa-nat; Cry2; Hamster; Per1</t>
  </si>
  <si>
    <t>cryptochrome 2; messenger RNA; noradrenalin; PER1 protein; propranolol; protein BMAL1; Rev erb alpha protein; transcription factor CLOCK; unclassified drug; animal experiment; animal tissue; article; circadian rhythm; controlled study; female; gene expression profiling; gene expression regulation; genetic variability; hypothalamus; light dark cycle; nonhuman; noradrenalin release; noradrenergic system; pineal body; priority journal; protein content; signal transduction; Syrian hamster; Animals; Basic Helix-Loop-Helix Transcription Factors; Biological Clocks; Circadian Rhythm; Cricetinae; Female; Gene Expression; Gene Expression Regulation; Mesocricetus; Norepinephrine; Pineal Gland</t>
  </si>
  <si>
    <t>noradrenalin, 1407-84-7, 51-41-2; propranolol, 13013-17-7, 318-98-9, 3506-09-0, 4199-09-1, 525-66-6; BMAL1 protein; Basic Helix-Loop-Helix Transcription Factors; Norepinephrine, 51-41-2</t>
  </si>
  <si>
    <t>Simonneaux, V.; Département de Neurobiologie des Rythmes, Institut des Neurosciences Cellulaires et Intégratives, Université de Strasbourg, 5 rue Blaise Pascal, 67084 Strasbourg Cedex, France; email: simonneaux@neurochem.u-strasbg.fr</t>
  </si>
  <si>
    <t>2-s2.0-65749084837</t>
  </si>
  <si>
    <t>Troiani M.E., Oaknin S., Reiter R.J., Vaughan M.K., Cozzi B.</t>
  </si>
  <si>
    <t>6701391276;6601957820;7402574751;35582754900;7004475671;</t>
  </si>
  <si>
    <t>Depression in Rat Pineal N‐Acetyltransferase Activity and Melatonin Content Produced by a Hind Leg Saline Injection is Time and Darkness Dependent</t>
  </si>
  <si>
    <t>10.1111/j.1600-079X.1987.tb00855.x</t>
  </si>
  <si>
    <t>https://www.scopus.com/inward/record.uri?eid=2-s2.0-0023250604&amp;doi=10.1111%2fj.1600-079X.1987.tb00855.x&amp;partnerID=40&amp;md5=10f1d37f0a1ca5ee5841bcd8d2a70dc7</t>
  </si>
  <si>
    <t>Department of Cellular and Structural Biology, University of Texas, Health Science Center at San Antonio, San Antonio, United States</t>
  </si>
  <si>
    <t>Troiani, M.E., Department of Cellular and Structural Biology, University of Texas, Health Science Center at San Antonio, San Antonio, United States; Oaknin, S., Department of Cellular and Structural Biology, University of Texas, Health Science Center at San Antonio, San Antonio, United States; Reiter, R.J., Department of Cellular and Structural Biology, University of Texas, Health Science Center at San Antonio, San Antonio, United States; Vaughan, M.K., Department of Cellular and Structural Biology, University of Texas, Health Science Center at San Antonio, San Antonio, United States; Cozzi, B., Department of Cellular and Structural Biology, University of Texas, Health Science Center at San Antonio, San Antonio, United States</t>
  </si>
  <si>
    <t>It has recently been shown that a 1.5‐ml subcutaneous saline injection into the dorsal aspect of the hind limb induces a dramatic and rapid fall in N‐acetyltransferase activity and melatonin content of the rat pineal gland at night. Since many studies have shown the opposite response to stress during the day, the first experiment was undertaken to test whether the timing of the saline injection at night influences the response of the pineal gland. In the present studies, rats were kept under light:dark (LD) cycles of 14:10 with lights out daily at 2000 h. Groups of rats were then given a saline injection at one of the following times: 2315, 0015, 0115, 0215, or 0315. Early in the dark phase (2315 and 0015) the saline injection depressed both the N‐acetyltransferase (NAT) activity and the melatonin content of the pineal. As the animals were treated later in the dark period, the response became more blunted and, finally, disappeared. In the second experiment, animals that were kept in light during the usual dark period showed no pineal response when subjected to a hind leg injection of saline at either 2315 or 0315. Additionally, no response was seen in the two pineal parameters when rats had darkness onset delayed by 4 h (to 2400) and were then treated with saline at 0410. The results of these studies indicate that the pineal response to saline injection is time dependent. Also, if the nighttime rise in melatonin is suppressed by light exposure, a saline injection has no further inhibitory effect on pineal NAT activity or melatonin levels. Copyright © 1987, Wiley Blackwell. All rights reserved</t>
  </si>
  <si>
    <t>adversive stimulus; norepinephrine; stress; sympathetic nervous system</t>
  </si>
  <si>
    <t>acyltransferase; melatonin; noradrenalin; adrenergic system; animal experiment; autonomic nervous system; central nervous system; endocrine system; nonhuman; photoperiodicity; pineal body; rat; stress; Acetyltransferases; Animals; Arylamine N-Acetyltransferase; Darkness; Light; Male; Melatonin; Periodicity; Pineal Gland; Rats; Rats, Inbred Strains; Sodium Chloride; Time Factors</t>
  </si>
  <si>
    <t>acyltransferase, 9012-30-0, 9054-54-0; melatonin, 73-31-4; noradrenalin, 1407-84-7, 51-41-2; Acetyltransferases, 2.3.1.-; Arylamine N-Acetyltransferase, 2.3.1.5; Melatonin, 73-31-4; Sodium Chloride, 7647-14-5</t>
  </si>
  <si>
    <t>Reiter, R.J.; Department of Cellular and Structural Biology, 7703 Floyd Curl Drive, San Antonio, Texas, 78284, United States</t>
  </si>
  <si>
    <t>2-s2.0-0023250604</t>
  </si>
  <si>
    <t>Okatani Y., Hayashi K., Watanabe K., Morioka N., Sagara Y.</t>
  </si>
  <si>
    <t>7006386594;35474859800;7406699987;54891027600;7101695963;</t>
  </si>
  <si>
    <t>Estrogen modulates the nocturnal synthesis of melatonin in peripubertal female rats</t>
  </si>
  <si>
    <t>10.1111/j.1600-079X.1998.tb00537.x</t>
  </si>
  <si>
    <t>https://www.scopus.com/inward/record.uri?eid=2-s2.0-0031978692&amp;doi=10.1111%2fj.1600-079X.1998.tb00537.x&amp;partnerID=40&amp;md5=b29bb08f7c23bea881279cf00957e7ce</t>
  </si>
  <si>
    <t>Dept. of Obstetrics and Gynecology, Kochi Medical School, Oko, Nankoku, Kochi, 783, Japan</t>
  </si>
  <si>
    <t>Okatani, Y., Dept. of Obstetrics and Gynecology, Kochi Medical School, Oko, Nankoku, Kochi, 783, Japan; Hayashi, K.; Watanabe, K.; Morioka, N.; Sagara, Y.</t>
  </si>
  <si>
    <t>Our objective was to evaluate the effects of estrogen deficit and of estrogen stimulation on the synthesis of pineal melatonin in female rats during the peripubertal period. The levels of melatonin and N-acetylserotonin (NAS) and the activities of N-acetyltransferase (NAT) and hydroxyindole-O- methyltransferase (HIOMT) were determined in homogenates of pineal glands obtained from peripubertal female Sprague-Dawley rats 4 to 12 weeks of age in the mid-dark during the daily light/dark cycle. Animals were ovariectomized at 4 weeks of age; daily administration of estradiol benzoate (E2B, 1.0 μg/d, s.c.) was initiated at 4 weeks of age. A peak in the pineal levels of melatonin and NAS and in NAT activity was observed in untreated (control) rats with intact ovaries at 6 weeks. HIOMT activity increased from week 4 to 6 and remained unchanged thereafter. Ovariectomy at Week 4 led to significant increases in the levels of melatonin and of NAS and NAT in activity at Week 8. NAT activity Week 10 resembled that of control animals, but levels of melatonin and NAS were slightly elevated. Ovariectomy did not affect HIOMT activity. Subcutaneous injection of E2B significantly decreased the levels of melatonin and NAS and of NAT activity at Week 4, as compared with those in control rats. E2B suppressed the ovariectomy-induced elevation of levels of melatonin and NAS and of NAT activity, similar to the effect in control animals. E2B did not affect HIOMT activity. Our results suggest that estrogen modulates the nocturnal synthesis of melatonin in the pineal gland in peripubertal female rats. The effects of estrogen on melatonin synthesis appeared to be mediated by the modulation of NAT activity.</t>
  </si>
  <si>
    <t>Estrogen; Melatonin; Pineal gland; Puberty</t>
  </si>
  <si>
    <t>acetylserotonin methyltransferase; acyltransferase; estradiol benzoate; estrogen; melatonin; n acetylserotonin; animal experiment; animal model; animal tissue; article; circadian rhythm; controlled study; enzyme activity; estrogen deficiency; estrogen release; female; hormone synthesis; nonhuman; ovariectomy; pineal body; puberty; rat</t>
  </si>
  <si>
    <t>acetylserotonin methyltransferase, 9029-77-0; acyltransferase, 9012-30-0, 9054-54-0; estradiol benzoate, 50-50-0; melatonin, 73-31-4; n acetylserotonin, 17994-17-1</t>
  </si>
  <si>
    <t>Okatani, Y.; Department of Obstetrics/Gynecology, Kochi Medical School, Oko, Nankoku, Kochi 783, Japan</t>
  </si>
  <si>
    <t>2-s2.0-0031978692</t>
  </si>
  <si>
    <t>Owino S., Sánchez-Bretaño A., Tchio C., Cecon E., Karamitri A., Dam J., Jockers R., Piccione G., Noh H.L., Kim T., Kim J.K., Baba K., Tosini G.</t>
  </si>
  <si>
    <t>55224095000;55971954200;57200205942;23059632500;15754345600;7004127932;18340472200;7004337835;56640714100;57200206089;35213586900;35180892400;57207610469;</t>
  </si>
  <si>
    <t>Nocturnal activation of melatonin receptor type 1 signaling modulates diurnal insulin sensitivity via regulation of PI3K activity</t>
  </si>
  <si>
    <t xml:space="preserve"> e12462</t>
  </si>
  <si>
    <t>10.1111/jpi.12462</t>
  </si>
  <si>
    <t>https://www.scopus.com/inward/record.uri?eid=2-s2.0-85040186873&amp;doi=10.1111%2fjpi.12462&amp;partnerID=40&amp;md5=6e315a67b273c8d5bbcfae6157769844</t>
  </si>
  <si>
    <t>Circadian Rhythms and Sleep Disorders Program, Neuroscience Institute, Atlanta, GA, United States; Department of Pharmacology &amp; Toxicology, Morehouse School of Medicine, Atlanta, GA, United States; Inserm, U1016, Institut Cochin, Paris, France; CNRS UMR 8104, Paris, France; Sorbonne Paris Cité, Université Paris Descartes, Paris, France; Dipartimento di Medicine Veterinaria, Universita di Messina, Messina, Italy; Program in Molecular Medicine, University of Massachusetts Medical School, Worcester, MA, United States; Department of Medicine, Division of Endocrinology, Metabolism, and Diabetes, University of Massachusetts Medical School, Worcester, MA, United States; Department of Pharmacology, Emory University School of Medicine, Atlanta, GA, United States</t>
  </si>
  <si>
    <t>Owino, S., Circadian Rhythms and Sleep Disorders Program, Neuroscience Institute, Atlanta, GA, United States, Department of Pharmacology &amp; Toxicology, Morehouse School of Medicine, Atlanta, GA, United States, Department of Pharmacology, Emory University School of Medicine, Atlanta, GA, United States; Sánchez-Bretaño, A., Circadian Rhythms and Sleep Disorders Program, Neuroscience Institute, Atlanta, GA, United States, Department of Pharmacology &amp; Toxicology, Morehouse School of Medicine, Atlanta, GA, United States; Tchio, C., Circadian Rhythms and Sleep Disorders Program, Neuroscience Institute, Atlanta, GA, United States, Department of Pharmacology &amp; Toxicology, Morehouse School of Medicine, Atlanta, GA, United States; Cecon, E., Inserm, U1016, Institut Cochin, Paris, France; Karamitri, A., Inserm, U1016, Institut Cochin, Paris, France, CNRS UMR 8104, Paris, France, Sorbonne Paris Cité, Université Paris Descartes, Paris, France; Dam, J., Inserm, U1016, Institut Cochin, Paris, France, CNRS UMR 8104, Paris, France, Sorbonne Paris Cité, Université Paris Descartes, Paris, France; Jockers, R., Inserm, U1016, Institut Cochin, Paris, France, CNRS UMR 8104, Paris, France, Sorbonne Paris Cité, Université Paris Descartes, Paris, France; Piccione, G., Dipartimento di Medicine Veterinaria, Universita di Messina, Messina, Italy; Noh, H.L., Program in Molecular Medicine, University of Massachusetts Medical School, Worcester, MA, United States, Department of Medicine, Division of Endocrinology, Metabolism, and Diabetes, University of Massachusetts Medical School, Worcester, MA, United States; Kim, T., Program in Molecular Medicine, University of Massachusetts Medical School, Worcester, MA, United States, Department of Medicine, Division of Endocrinology, Metabolism, and Diabetes, University of Massachusetts Medical School, Worcester, MA, United States; Kim, J.K., Program in Molecular Medicine, University of Massachusetts Medical School, Worcester, MA, United States, Department of Medicine, Division of Endocrinology, Metabolism, and Diabetes, University of Massachusetts Medical School, Worcester, MA, United States; Baba, K., Circadian Rhythms and Sleep Disorders Program, Neuroscience Institute, Atlanta, GA, United States, Department of Pharmacology &amp; Toxicology, Morehouse School of Medicine, Atlanta, GA, United States; Tosini, G., Circadian Rhythms and Sleep Disorders Program, Neuroscience Institute, Atlanta, GA, United States, Department of Pharmacology &amp; Toxicology, Morehouse School of Medicine, Atlanta, GA, United States</t>
  </si>
  <si>
    <t>Recent genetic studies have highlighted the potential involvement of melatonin receptor 1 (MT1) and melatonin receptor 2 (MT2) in the pathogenesis of type 2 diabetes. Here, we report that mice lacking MT1 (MT1 KO) tend to accumulate more fat mass than WT mice and exhibit marked systemic insulin resistance. Additional experiments revealed that the main insulin signaling pathway affected by the loss of MT1 was the activation of phosphatidylinositol-3-kinase (PI3K). Transcripts of both catalytic and regulatory subunits of PI3K were strongly downregulated within MT1 KO mice. Moreover, the suppression of nocturnal melatonin levels within WT mice, by exposing mice to constant light, resulted in impaired PI3K activity and insulin resistance during the day, similar to what was observed in MT1 KO mice. Inversely, administration of melatonin to WT mice exposed to constant light was sufficient and necessary to restore insulin-mediated PI3K activity and insulin sensitivity. Hence, our data demonstrate that the activation of MT1 signaling at night modulates insulin sensitivity during the day via the regulation of the PI3K transcription and activity. Lastly, we provide evidence that decreased expression of MTNR1A (MT1) in the liver of diabetic individuals is associated with poorly controlled diabetes. © 2017 John Wiley &amp; Sons A/S. Published by John Wiley &amp; Sons Ltd</t>
  </si>
  <si>
    <t>Circadian; insulin sensitivity; liver; melatonin receptor 1; metabolism; PI3K</t>
  </si>
  <si>
    <t>melatonin; melatonin 1 receptor; phosphatidylinositol 3 kinase; melatonin 1 receptor; MTNR1A protein, human; phosphatidylinositol 3 kinase; animal experiment; Article; circadian rhythm; controlled study; enzyme activity; enzyme regulation; fat mass; glucose metabolism; human; insulin resistance; insulin response; insulin sensitivity; insulin signaling; male; mouse; non insulin dependent diabetes mellitus; nonhuman; receptor down regulation; signal transduction; systemic disease; animal; circadian rhythm; knockout mouse; metabolism; physiology; Animals; Circadian Rhythm; Diabetes Mellitus, Type 2; Humans; Insulin Resistance; Male; Mice; Mice, Knockout; Phosphatidylinositol 3-Kinases; Receptor, Melatonin, MT1</t>
  </si>
  <si>
    <t>melatonin, 73-31-4; phosphatidylinositol 3 kinase, 115926-52-8; MTNR1A protein, human; Phosphatidylinositol 3-Kinases; Receptor, Melatonin, MT1</t>
  </si>
  <si>
    <t>National Eye Institute: EY026291, EY022216
National Institutes of Health: SC2GM116760, G12-RR03034, U2C-DK093000, U54RR026137, S21MD000101
National Heart and Lung Institute: HL103104
National Institute of Diabetes and Digestive and Kidney Diseases: 093000
National Institute of General Medical Sciences: 2GM116760
National Institute on Minority Health and Health Disparities: RR03034
National Institute of Neurological Disorders and Stroke: 5U54NS083932
Agence Nationale de la Recherche: ANR-11-IDEX-0005-01
Agence Nationale de la Recherche: ANR-2011-BSV1-012-01, ANR-2011-META
Institut National de la Santé et de la Recherche Médicale
Centre National de la Recherche Scientifique
Fondation pour la Recherche Médicale, FRM: FRM DEQ20130326503
Agence Nationale de la Recherche: ANR-2011-BSV1-012-01, MLT2D, ANR-2011-META
Centre National de la Recherche Scientifique: ANR-11-LABX-0071
Institut National de la Santé et de la Recherche Médicale
National Institutes of Health: SC2GM116760, G12-RR03034, 5U54NS083932, U54RR026137, EY026291, T-32 HL103104, EY022216, S21MD000101
National Institutes of Health: U2C-DK093000
Agence Nationale de la Recherche
FRM DEQ20130326503
School of Medicine
Fondation pour la Recherche Médicale, FRM</t>
  </si>
  <si>
    <t>National Institute of General Medical Sciences, Grant/Award Number: 2GM116760; National Heart and Lung Institute, Grant/Award Number: HL103104; National Institute of Diabetes and Digestive and Kidney Diseases, Grant/Award Number: 093000; National Institute of Neurological Disorders and Stroke, Grant/Award Number: 5U54NS083932; National Eye Institute, Grant/Award Number: EY022216 and EY026291; National Institute of Minority Health, Grant/Award Number: RR03034; National Institutes of Health, Grant/Award Number: SC2GM116760, S21MD000101, G12-RR03034, U54RR026137 and U2C-DK093000;</t>
  </si>
  <si>
    <t>Agence Nationale de la Recherche, Grant/ Award Number: ANR-2011-BSV1-012-01 and ANR-2011-META; Fondation de la Recherche Médicale, Grant/Award Number: FRM DEQ20130326503; Institut National de la Santé et de la Recherche Médicale (INSERM); Centre National de la Recherche Scientifique (CNRS); French Government through its “Investments for the Future” program operated by The French National Research Agency, Grant/ Award Number: ANR-11-IDEX-0005-01</t>
  </si>
  <si>
    <t>This work was supported by grants from the National Institutes of Health Grants EY022216, EY026291, T-32 HL103104 to G.T., SC2GM116760 to K.B., and by 5U54NS083932, S21MD000101, G12-RR03034, U54RR026137 to Morehouse School of Medicine; part of this study was performed at the National Mouse Metabolic Phenotyping Center at UMass and funded by an NIH grant (U2C-DK093000 to J.K.K.). This work was supported by the Agence Nationale de la Recherche (ANR-2011-BSV1-012-01 “MLT2D” and ANR-2011-META “MELA-BETES” to R.J.), the Fondation de la Recherche Médicale (Equipe FRM DEQ20130326503 to R.J.), Institut National de la Santé et de la Recherche Médicale (INSERM), Centre National de la Recherche Scientifique (CNRS), and the “Who am I?” laboratory of excellence No. ANR-11-LABX-0071 funded by the French Government through its “Investments for the Future” program operated by The French National Research Agency under grant No. ANR-11-IDEX-0005-01 (to J.D.).</t>
  </si>
  <si>
    <t>Tosini, G.; Circadian Rhythms and Sleep Disorders Program, Neuroscience InstituteUnited States; email: gtosini@msm.edu</t>
  </si>
  <si>
    <t>2-s2.0-85040186873</t>
  </si>
  <si>
    <t>Okamoto Y., Rea M.S., Figueiro M.G.</t>
  </si>
  <si>
    <t>7404537407;57203044495;6603467729;</t>
  </si>
  <si>
    <t>Temporal dynamics of EEG activity during short- and long-wavelength light exposures in the early morning</t>
  </si>
  <si>
    <t>10.1186/1756-0500-7-113</t>
  </si>
  <si>
    <t>https://www.scopus.com/inward/record.uri?eid=2-s2.0-84897618185&amp;doi=10.1186%2f1756-0500-7-113&amp;partnerID=40&amp;md5=b8af573da93f63ed1bbc65d5ce1dad77</t>
  </si>
  <si>
    <t>Lighting Research Center, Rensselaer Polytechnic Institute, 21 Union Street, Troy, NY 12180, United States; Health Research Institute, National Institute of Advanced Industrial Science and Technology (AIST), 1-8-31 Midorigaoka, Ikeda, Osaka 563-8577, Japan</t>
  </si>
  <si>
    <t>Okamoto, Y., Lighting Research Center, Rensselaer Polytechnic Institute, 21 Union Street, Troy, NY 12180, United States, Health Research Institute, National Institute of Advanced Industrial Science and Technology (AIST), 1-8-31 Midorigaoka, Ikeda, Osaka 563-8577, Japan; Rea, M.S., Lighting Research Center, Rensselaer Polytechnic Institute, 21 Union Street, Troy, NY 12180, United States; Figueiro, M.G., Lighting Research Center, Rensselaer Polytechnic Institute, 21 Union Street, Troy, NY 12180, United States</t>
  </si>
  <si>
    <t>Background: It is well known that exposure to light, especially of short wavelength, enhances human alertness during the nighttime. However, more information is needed to elucidate the effects of light wavelength on alertness at other times of day. The present study investigated how two narrowband light spectra affected human alertness during the morning after awakening. We measured electroencephalography (EEG) during 48-minute exposure to narrowband short- and long-wavelength light and darkness in the early morning. Results: Power densities of EEG during each light exposure were calculated. The time course of EEG power indicated that, compared with remaining in darkness, the power in the alpha frequency range (8-13 Hz) was significantly lower after approximately 30 minutes of exposures to both the short- and the long-wavelength light. Conclusions: These results suggest that not only short-wavelength light but also long-wavelength light, which does not suppress melatonin levels at night, can affect alertness in the early morning. These results suggest that the alerting effects of light in the early morning hours may be mediated by mechanisms other than those that are exclusively sensitive to short-wavelength light. © 2014 Okamoto et al.; licensee BioMed Central Ltd.</t>
  </si>
  <si>
    <t>Alertness; Alpha activity; EEG; Light exposure; Monochromatic light</t>
  </si>
  <si>
    <t>adult; analysis of variance; article; attention; clinical trial; darkness; electroencephalography; female; human; light; male; physiology; radiation exposure; time; wakefulness; young adult; Adult; Analysis of Variance; Attention; Darkness; Electroencephalography; Female; Humans; Light; Male; Time Factors; Wakefulness; Young Adult</t>
  </si>
  <si>
    <t>Okamoto, Y.; Lighting Research Center, Rensselaer Polytechnic Institute, 21 Union Street, Troy, NY 12180, United States; email: yos-okamoto@aist.go.jp</t>
  </si>
  <si>
    <t>2-s2.0-84897618185</t>
  </si>
  <si>
    <t>Figueiro M.G., Plitnick B., Rea M.S.</t>
  </si>
  <si>
    <t>6603467729;35071763800;57203044495;</t>
  </si>
  <si>
    <t>Pulsing blue light through closed eyelids: Effects on acute melatonin suppression and phase shifting of dim light melatonin onset</t>
  </si>
  <si>
    <t>Nature and Science of Sleep</t>
  </si>
  <si>
    <t>10.2147/NSS.S73856</t>
  </si>
  <si>
    <t>https://www.scopus.com/inward/record.uri?eid=2-s2.0-84988410114&amp;doi=10.2147%2fNSS.S73856&amp;partnerID=40&amp;md5=47c2aefe838bef179991106bfe26f0a4</t>
  </si>
  <si>
    <t>Figueiro, M.G., Lighting Research Center, Rensselaer Polytechnic Institute, 21 Union Street, Troy, NY  12180, United States; Plitnick, B., Lighting Research Center, Rensselaer Polytechnic Institute, 21 Union Street, Troy, NY  12180, United States; Rea, M.S., Lighting Research Center, Rensselaer Polytechnic Institute, 21 Union Street, Troy, NY  12180, United States</t>
  </si>
  <si>
    <t>Circadian rhythm disturbances parallel the increased prevalence of sleep disorders in older adults. Light therapies that specifically target regulation of the circadian system in principle could be used to treat sleep disorders in this population. Current recommendations for light treatment require the patients to sit in front of a bright light box for at least 1 hour daily, perhaps limiting their willingness to comply. Light applied through closed eyelids during sleep might not only be efficacious for changing circadian phase but also lead to better compliance because patients would receive light treatment while sleeping. Reported here are the results of two studies investigating the impact of a train of 480 nm (blue) light pulses presented to the retina through closed eyelids on melatonin suppression (laboratory study) and on delaying circadian phase (field study). Both studies employed a sleep mask that provided narrowband blue light pulses of 2-second duration every 30 seconds from arrays of light-emitting diodes. The results of the laboratory study demonstrated that the blue light pulses significantly suppressed melatonin by an amount similar to that previously shown in the same protocol at half the frequency (ie, one 2-second pulse every minute for 1 hour). The results of the field study demonstrated that blue light pulses given early in the sleep episode significantly delayed circadian phase in older adults; these results are the first to demonstrate the efficacy and practicality of light treatment by a sleep mask aimed at adjusting circadian phase in a home setting. © 2014 Figueiro et al.</t>
  </si>
  <si>
    <t>Blue light; Circadian phase; Dim light melatonin onset; Light through closed eyelids; Sleep</t>
  </si>
  <si>
    <t>National Institute on Aging, NIA: R01AG042602</t>
  </si>
  <si>
    <t>The study was funded by the National Institute on Aging (# R01AG042602). Rebekah Mullaney, Greg Ward, Andrew Bierman, Sharon Lesage, Erin Ryan, Dennis Hull, and Dennis Guyon of the Lighting Research Center are acknowledged for their technical and editorial support.</t>
  </si>
  <si>
    <t>Dove Medical Press Ltd</t>
  </si>
  <si>
    <t>Nat. Sci. Sleep</t>
  </si>
  <si>
    <t>2-s2.0-84988410114</t>
  </si>
  <si>
    <t>Wang T.-H., Wu C.-H., Yeh C.-T., Su S.-C., Hsia S.-M., Liang K.-H., Chen C.-C., Hsueh C., Chen C.-Y.</t>
  </si>
  <si>
    <t>56209070600;7501664631;25935661400;35198820900;13409857600;54894962700;57192220192;7102910897;35197831000;</t>
  </si>
  <si>
    <t>Melatonin suppresses hepatocellular carcinoma progression via lncRNA-CPS1-IT-mediated HIF-1α inactivation</t>
  </si>
  <si>
    <t>Oncotarget</t>
  </si>
  <si>
    <t>10.18632/oncotarget.19316</t>
  </si>
  <si>
    <t>https://www.scopus.com/inward/record.uri?eid=2-s2.0-85030855045&amp;doi=10.18632%2foncotarget.19316&amp;partnerID=40&amp;md5=21abe2df75473ddf870eee5200921b6c</t>
  </si>
  <si>
    <t>Tissue Bank, Chang Gung Memorial Hospital, Tao-Yuan, Taiwan; Graduate Institute of Health Industry Technology and Research Center for Industry of Human Ecology, College of Human Ecology, Chang Gung University of Science and Technology, Tao-Yuan, Taiwan; Liver Research Center, Department of Hepato-Gastroenterology, Chang Gung Memorial Hospital, Tao-Yuan, Taiwan; Department of Human Development and Family Studies, National Taiwan Normal University, Taipei, Taiwan; Whole-Genome Research Core Laboratory of Human Diseases, Chang Gung Memorial Hospital, Keelung, Taiwan; School of Nutrition and Health Sciences, College of Nutrition, Taipei Medical University, Taipei, Taiwan; Graduate Institute of Natural Products, Chang Gung University, Tao-Yuan, Taiwan; Department of Anatomic Pathology, Chang Gung Memorial Hospital, Chang Gung University School of Medicine, Tao-Yuan, Taiwan</t>
  </si>
  <si>
    <t>Wang, T.-H., Tissue Bank, Chang Gung Memorial Hospital, Tao-Yuan, Taiwan, Graduate Institute of Health Industry Technology and Research Center for Industry of Human Ecology, College of Human Ecology, Chang Gung University of Science and Technology, Tao-Yuan, Taiwan, Liver Research Center, Department of Hepato-Gastroenterology, Chang Gung Memorial Hospital, Tao-Yuan, Taiwan; Wu, C.-H., Department of Human Development and Family Studies, National Taiwan Normal University, Taipei, Taiwan; Yeh, C.-T., Liver Research Center, Department of Hepato-Gastroenterology, Chang Gung Memorial Hospital, Tao-Yuan, Taiwan; Su, S.-C., Whole-Genome Research Core Laboratory of Human Diseases, Chang Gung Memorial Hospital, Keelung, Taiwan; Hsia, S.-M., School of Nutrition and Health Sciences, College of Nutrition, Taipei Medical University, Taipei, Taiwan; Liang, K.-H., Liver Research Center, Department of Hepato-Gastroenterology, Chang Gung Memorial Hospital, Tao-Yuan, Taiwan; Chen, C.-C., Tissue Bank, Chang Gung Memorial Hospital, Tao-Yuan, Taiwan, Graduate Institute of Natural Products, Chang Gung University, Tao-Yuan, Taiwan; Hsueh, C., Tissue Bank, Chang Gung Memorial Hospital, Tao-Yuan, Taiwan, Department of Anatomic Pathology, Chang Gung Memorial Hospital, Chang Gung University School of Medicine, Tao-Yuan, Taiwan; Chen, C.-Y., Tissue Bank, Chang Gung Memorial Hospital, Tao-Yuan, Taiwan, Graduate Institute of Health Industry Technology and Research Center for Industry of Human Ecology, College of Human Ecology, Chang Gung University of Science and Technology, Tao-Yuan, Taiwan</t>
  </si>
  <si>
    <t>Melatonin is the primary pineal hormone that relays light/dark cycle information to the circadian system. It was recently reported to exert intrinsic antitumor activity in various cancers. However, the regulatory mechanisms underlying the antitumor activity of melatonin are poorly understood. Moreover, a limited number of studies have addressed the role of melatonin in hepatocellular carcinoma (HCC), a major life-threatening malignancy in both sexes in Taiwan. In this study, we investigated the antitumor effects of melatonin in HCC and explored the regulatory mechanisms underlying these effects. We observed that melatonin significantly inhibited the proliferation, migration, and invasion of HCC cells and significantly induced the expression of the transcription factor FOXA2 in HCC cells. This increase in FOXA2 expression resulted in upregulation of lncRNA-CPS1 intronic transcript 1 (CPS1- IT1), which reduced HIF-1α activity and consequently resulted in the suppression of epithelial-mesenchymal transition (EMT) progression and HCC metastasis. Furthermore, the results of the in vivo experiments confirmed that melatonin exerts tumor suppressive effects by reducing tumor growth. In conclusion, our findings suggested that melatonin inhibited HCC progression by reducing lncRNA-CPS1- IT1-mediated EMT suppression and indicated that melatonin could be a promising treatment for HCC. © Wang et al.</t>
  </si>
  <si>
    <t>Epithelial-mesenchymal transition; Hepatocellular carcinoma; HIF-1α; LncRNA-CPS1-IT1; melatonin</t>
  </si>
  <si>
    <t>claudin; CPS1 intronic transcript 1; hepatocyte nuclear factor 3beta; hypoxia inducible factor 1alpha; long untranslated RNA; melatonin; nerve cell adhesion molecule; transcription factor Snail; unclassified drug; uvomorulin; vimentin; animal cell; animal experiment; animal model; animal tissue; antineoplastic activity; antiproliferative activity; Article; cancer inhibition; cell invasion; clinical article; controlled study; drug mechanism; epithelial mesenchymal transition; gene expression regulation; gene regulatory network; hepatocellular carcinoma cell line; human; human tissue; in vivo study; liver cell carcinoma; male; metastasis; migration inhibition; mouse; nonhuman; protein expression; regulatory mechanism; tumor growth; tumor invasion; upregulation</t>
  </si>
  <si>
    <t>melatonin, 73-31-4; uvomorulin, 112956-45-3</t>
  </si>
  <si>
    <t>Ministry of Science and Technology, Taiwan: MOST 105-2320-B-182A-004-and 105-2320-B-255-001-
CRRPG3F0071, CMRPG3D1323</t>
  </si>
  <si>
    <t>This work was partially supported by the Ministry</t>
  </si>
  <si>
    <t>of Science and Technology, Taiwan (grant MOST 105-2320-B-182A-004-and 105-2320-B-255-001-) and the Chang Gung Medical Research Program of Taiwan (grants CMRPG3D1323 and CRRPG3F0071).</t>
  </si>
  <si>
    <t>Hsueh, C.; Tissue Bank, Chang Gung Memorial HospitalTaiwan; email: ch9211@adm.cgmh.org.tw</t>
  </si>
  <si>
    <t>Impact Journals LLC</t>
  </si>
  <si>
    <t>2-s2.0-85030855045</t>
  </si>
  <si>
    <t>Zhou L., Chen X., Yan J., Li M., Liu T., Zhu C., Pan G., Guo Q., Yang H., Pei M., He F.</t>
  </si>
  <si>
    <t>56438220900;57037809000;57195323359;57037323300;56131887800;56379436700;51161969300;36986352400;8941549700;7005707627;35487603000;</t>
  </si>
  <si>
    <t>Melatonin at pharmacological concentrations suppresses osteoclastogenesis via the attenuation of intracellular ROS</t>
  </si>
  <si>
    <t>10.1007/s00198-017-4127-8</t>
  </si>
  <si>
    <t>https://www.scopus.com/inward/record.uri?eid=2-s2.0-85030097949&amp;doi=10.1007%2fs00198-017-4127-8&amp;partnerID=40&amp;md5=a261f69a1c19e6658f1adf42d00ce092</t>
  </si>
  <si>
    <t>Department of Orthopaedics, The First Affiliated Hospital of Soochow University, Soochow University, No. 188 Shizi Street, Suzhou, Jiangsu  215006, China; Orthopaedic Institute, Medical College, Soochow University, No.708 Renmin Road, Suzhou, Jiangsu  215007, China; Department of Orthopaedics, Suzhou Science &amp; Technology Town Hospital, Suzhou, 215153, China; School of Biology and Basic Medical Sciences, Medical College, Soochow University, Suzhou, 215123, China; Stem Cell and Tissue Engineering Laboratory, Department of Orthopaedics and Division of Exercise Physiology, West Virginia University, Morgantown, WV  26505, United States</t>
  </si>
  <si>
    <t>Zhou, L., Department of Orthopaedics, The First Affiliated Hospital of Soochow University, Soochow University, No. 188 Shizi Street, Suzhou, Jiangsu  215006, China, Orthopaedic Institute, Medical College, Soochow University, No.708 Renmin Road, Suzhou, Jiangsu  215007, China, Department of Orthopaedics, Suzhou Science &amp; Technology Town Hospital, Suzhou, 215153, China; Chen, X., Department of Orthopaedics, The First Affiliated Hospital of Soochow University, Soochow University, No. 188 Shizi Street, Suzhou, Jiangsu  215006, China, Orthopaedic Institute, Medical College, Soochow University, No.708 Renmin Road, Suzhou, Jiangsu  215007, China, School of Biology and Basic Medical Sciences, Medical College, Soochow University, Suzhou, 215123, China; Yan, J., Department of Orthopaedics, The First Affiliated Hospital of Soochow University, Soochow University, No. 188 Shizi Street, Suzhou, Jiangsu  215006, China, Orthopaedic Institute, Medical College, Soochow University, No.708 Renmin Road, Suzhou, Jiangsu  215007, China; Li, M., Department of Orthopaedics, The First Affiliated Hospital of Soochow University, Soochow University, No. 188 Shizi Street, Suzhou, Jiangsu  215006, China, Orthopaedic Institute, Medical College, Soochow University, No.708 Renmin Road, Suzhou, Jiangsu  215007, China; Liu, T., Department of Orthopaedics, The First Affiliated Hospital of Soochow University, Soochow University, No. 188 Shizi Street, Suzhou, Jiangsu  215006, China; Zhu, C., Orthopaedic Institute, Medical College, Soochow University, No.708 Renmin Road, Suzhou, Jiangsu  215007, China; Pan, G., Orthopaedic Institute, Medical College, Soochow University, No.708 Renmin Road, Suzhou, Jiangsu  215007, China; Guo, Q., Orthopaedic Institute, Medical College, Soochow University, No.708 Renmin Road, Suzhou, Jiangsu  215007, China; Yang, H., Department of Orthopaedics, The First Affiliated Hospital of Soochow University, Soochow University, No. 188 Shizi Street, Suzhou, Jiangsu  215006, China, Orthopaedic Institute, Medical College, Soochow University, No.708 Renmin Road, Suzhou, Jiangsu  215007, China; Pei, M., Stem Cell and Tissue Engineering Laboratory, Department of Orthopaedics and Division of Exercise Physiology, West Virginia University, Morgantown, WV  26505, United States; He, F., Department of Orthopaedics, The First Affiliated Hospital of Soochow University, Soochow University, No. 188 Shizi Street, Suzhou, Jiangsu  215006, China, Orthopaedic Institute, Medical College, Soochow University, No.708 Renmin Road, Suzhou, Jiangsu  215007, China</t>
  </si>
  <si>
    <t>Summary: Osteoporosis is linked to age-related decline of melatonin production; however, the direct effects of melatonin on osteoclastogenesis remain unknown. Our study demonstrates that melatonin at pharmacological concentrations, rather than at physiological concentrations, significantly inhibits osteoclastogenesis. Melatonin-mediated anti-osteoclastogenesis involves a reactive oxygen species (ROS)-mediated but not a silent information regulator type 1 (SIRT1)-independent pathway. Introduction: Osteoporosis is a bone disorder linked to impaired bone formation and excessive bone resorption. Melatonin has been suggested to treat osteoporosis due to its beneficial actions on osteoblast differentiation. However, the direct effects of melatonin on osteoclastogenesis in bone marrow monocytes (BMMs) remain unknown. This study was to investigate whether melatonin at either physiological or pharmacological concentrations could affect osteoclast differentiation. Methods: Primary BMMs were isolated from the femurs and tibias of C57BL/6 mice and were induced toward multinucleated osteoclasts, in the presence of melatonin at either physiological (0.01 to 10 nM) or pharmacological (1 to 100 μM) concentrations. Tartrate-resistant acid phosphatase (TRAP) staining was used to label multinucleated osteoclasts and the levels of osteoclast-specific genes were evaluated. To further explore the underlying mechanisms, the roles of silent information regulator type 1 (SIRT1) and reactive oxygen species (ROS) were evaluated. Results: We found that melatonin at pharmacological concentrations, rather than at physiological concentrations, significantly inhibited osteoclast formation in a dose-dependent manner. The number of TRAP-positive cells and the gene expression of osteoclast-specific markers were significantly downregulated in melatonin-treated BMMs. The melatonin-mediated repression of osteoclast differentiation involved the inhibition of the nuclear factor κ-light-chain-enhancer of activated B cells (NF-κB) signaling pathway. The treatment with SIRT1 inhibitors did not affect osteoclast differentiation but, when supplemented with exogenous hydrogen peroxide, a partial rescue of melatonin-suppressed osteoclastogenesis was observed. Conclusion: Melatonin at pharmacological doses directly inhibited osteoclastogenesis of BMMs by a ROS-mediated but not a SIRT1-independent pathway. © 2017, International Osteoporosis Foundation and National Osteoporosis Foundation.</t>
  </si>
  <si>
    <t>Bone marrow monocytes; Melatonin; Osteoclasts; Osteoporosis; ROS; SIRT1</t>
  </si>
  <si>
    <t>acid phosphatase tartrate resistant isoenzyme; hydrogen peroxide; immunoglobulin enhancer binding protein; melatonin; reactive oxygen metabolite; sirtuin 1; hydrogen peroxide; immunoglobulin enhancer binding protein; melatonin; reactive oxygen metabolite; Sirt1 protein, mouse; sirtuin 1; adult; animal cell; Article; bone marrow monocyte; cell differentiation; concentration response; controlled study; down regulation; drug mechanism; gene expression; male; monocyte; mouse; nonhuman; osteoclast; osteoclastogenesis; priority journal; animal; antagonists and inhibitors; bone development; bone marrow cell; C57BL mouse; cell culture; cell proliferation; dose response; drug effect; metabolism; physiology; signal transduction; Animals; Bone Marrow Cells; Cell Differentiation; Cell Proliferation; Cells, Cultured; Dose-Response Relationship, Drug; Hydrogen Peroxide; Male; Melatonin; Mice, Inbred C57BL; NF-kappa B; Osteoclasts; Osteogenesis; Reactive Oxygen Species; Signal Transduction; Sirtuin 1</t>
  </si>
  <si>
    <t>hydrogen peroxide, 7722-84-1; melatonin, 73-31-4; Hydrogen Peroxide; Melatonin; NF-kappa B; Reactive Oxygen Species; Sirt1 protein, mouse; Sirtuin 1</t>
  </si>
  <si>
    <t>Priority Academic Program Development of Jiangsu Higher Education Institutions
Natural Science Foundation of Jiangsu Province: BK20140323
National Institutes of Health: AR067747-01A1, AR062763-01A1
Priority Academic Program Development of Jiangsu Higher Education Institutions
Musculoskeletal Transplant Foundation
National Natural Science Foundation of China: 31400826, 21574091, 31570978</t>
  </si>
  <si>
    <t>Acknowledgments The authors are grateful to Suzanne Danley (West Virginia University, USA) and Paula Sahyoun (University of Waterloo, Canada) for carefully reviewing and editing the manuscript. This work was supported by the National Natural Science Foundation of China (31570978, 21574091, 31400826), the Natural Science Foundation of Jiangsu Province (BK20140323), the National Institutes of Health (NIH) (AR062763-01A1, AR067747-01A1) and an Established Investigator Grant from Musculoskeletal Transplant Foundation (MTF) to M.P., and the Priority Academic Program Development of Jiangsu Higher Education Institutions (PAPD).</t>
  </si>
  <si>
    <t>Yang, H.; Department of Orthopaedics, The First Affiliated Hospital of Soochow University, Soochow University, No. 188 Shizi Street, China; email: hlyang@suda.edu.cn</t>
  </si>
  <si>
    <t>Springer London</t>
  </si>
  <si>
    <t>2-s2.0-85030097949</t>
  </si>
  <si>
    <t>Ding W., Zhao P., Peng J., Zhao Y., Xu J.-W., Li T., Reiter R.J., Ma H., Yu X.</t>
  </si>
  <si>
    <t>57191032303;55324104600;57202254579;55988406100;36017990000;57003846000;7402574751;57188668270;55257428700;</t>
  </si>
  <si>
    <t>Melatonin enhances astaxanthin accumulation in the green microalga Haematococcus pluvialis by mechanisms possibly related to abiotic stress tolerance</t>
  </si>
  <si>
    <t>Algal Research</t>
  </si>
  <si>
    <t>10.1016/j.algal.2018.05.021</t>
  </si>
  <si>
    <t>https://www.scopus.com/inward/record.uri?eid=2-s2.0-85047598584&amp;doi=10.1016%2fj.algal.2018.05.021&amp;partnerID=40&amp;md5=ad9c7586a240d160785d877174a1df22</t>
  </si>
  <si>
    <t>Faculty of Life Sciences and Technology, Kunming University of Science and Technology, Kunming, Yunnan, China; Department of Thoracic Surgery, The First People's Hospital of Yunnan Province, Kunming, Yunnan, China; Department of Cellular and Structural Biology, University of Texas Health Science Center, San Antonio, TX, United States; School of Foreign Languages, Kunming University, Kunming, 650200, China</t>
  </si>
  <si>
    <t>Ding, W., Faculty of Life Sciences and Technology, Kunming University of Science and Technology, Kunming, Yunnan, China; Zhao, P., Faculty of Life Sciences and Technology, Kunming University of Science and Technology, Kunming, Yunnan, China; Peng, J., Department of Thoracic Surgery, The First People's Hospital of Yunnan Province, Kunming, Yunnan, China; Zhao, Y., Faculty of Life Sciences and Technology, Kunming University of Science and Technology, Kunming, Yunnan, China; Xu, J.-W., Faculty of Life Sciences and Technology, Kunming University of Science and Technology, Kunming, Yunnan, China; Li, T., Faculty of Life Sciences and Technology, Kunming University of Science and Technology, Kunming, Yunnan, China; Reiter, R.J., Department of Cellular and Structural Biology, University of Texas Health Science Center, San Antonio, TX, United States; Ma, H., School of Foreign Languages, Kunming University, Kunming, 650200, China; Yu, X., Faculty of Life Sciences and Technology, Kunming University of Science and Technology, Kunming, Yunnan, China</t>
  </si>
  <si>
    <t>Melatonin (N‑acetyl‑5‑methoxytryptamine) is widely regarded as an important messenger in higher plants and mammals in their resistance to various biotic and abiotic stresses. However, the role of melatonin in microalgae has been rarely investigated. In this study, melatonin was first used to promote astaxanthin biosynthesis under limited nitrogen and high light conditions. The interactions between melatonin and the secondary messengers, namely, nitric oxide (NO) and salicylic acid (SA), during the stress response were also investigated. Moreover, fatty acid biosynthesis was explored. Finally, the expression levels of astaxanthin biosynthesis genes in Haematococcus pluvialis LUGU supplemented with melatonin were simultaneously monitored through quantitative real-time PCR. The astaxanthin content of the microalgae increased 2.36-fold after treatment with 10 μM of melatonin. The maximal astaxanthin content achieved was 31.32 mg g −1 . The increased NO and SA production caused by melatonin occurred in parallel with the up-regulation of the expression of astaxanthin biosynthesis genes and the enhancement in astaxanthin biosynthesis in H. pluvialis LUGU. The analysis of fatty acid composition showed that melatonin stimulated the production of C16:0 (palmitic acid); thus, the percentage of astaxanthin esters was higher than that observed in the control algae. Furthermore, the inhibitors, namely, carboxy-PTIO, paclobutrazol, and N‑acetyl‑L‑cysteine, significantly suppressed the levels of secondary messengers. Meanwhile, the role of melatonin in mediating the rise in astaxanthin content was prevented when the SA- and NO-dependent pathways were inhibited. These findings indicate that melatonin plays a physiological role in direct and indirect responses to abiotic stresses in H. pluvialis. © 2018 Elsevier B.V.</t>
  </si>
  <si>
    <t>Abiotic stress; Astaxanthin; Haematococcus pluvialis; Melatonin; Messenger</t>
  </si>
  <si>
    <t>Key Science and Technology Foundation of Gansu Province: 2018ZG003, 21666012
2014NS227
National Natural Science Foundation of China: 21766012</t>
  </si>
  <si>
    <t>This work was funded by the National Natural Science Foundation of China ( 21766012 ), Key Science and Technology Project of Yunan Province ( 2018ZG003 ), the National Natural Science Foundation of China ( 21666012 ), and the Health Science and Technology Plan Projects of Yunnan Province, China ( 2014NS227 ).</t>
  </si>
  <si>
    <t>Yu, X.; Faculty of Life Sciences and Technology, Kunming University of Science and TechnologyChina; email: xuya_yu@163.com</t>
  </si>
  <si>
    <t>Algal Res.</t>
  </si>
  <si>
    <t>2-s2.0-85047598584</t>
  </si>
  <si>
    <t>Kraneburg A., Franke S., Methling R., Griefahn B.</t>
  </si>
  <si>
    <t>56891748200;57205584512;25927340200;7005955619;</t>
  </si>
  <si>
    <t>Effect of color temperature on melatonin production for illumination of working environments</t>
  </si>
  <si>
    <t>10.1016/j.apergo.2016.08.006</t>
  </si>
  <si>
    <t>https://www.scopus.com/inward/record.uri?eid=2-s2.0-84982170112&amp;doi=10.1016%2fj.apergo.2016.08.006&amp;partnerID=40&amp;md5=8f22cdb6f6e7d1415cef43ee98493eb1</t>
  </si>
  <si>
    <t>Leibniz Research Centre for Working Environment and Human Factors, University of Dortmund, Dortmund, Germany; Leibniz Institute for Plasma Science and Technology, Greifswald, Germany</t>
  </si>
  <si>
    <t>Kraneburg, A., Leibniz Research Centre for Working Environment and Human Factors, University of Dortmund, Dortmund, Germany; Franke, S., Leibniz Institute for Plasma Science and Technology, Greifswald, Germany; Methling, R., Leibniz Institute for Plasma Science and Technology, Greifswald, Germany; Griefahn, B., Leibniz Research Centre for Working Environment and Human Factors, University of Dortmund, Dortmund, Germany</t>
  </si>
  <si>
    <t>We studied the influence of correlated color temperature (CCT) of 7 polychromatic white light illuminations (1600 K–14,000 K, 200 lx) in two experiments. Visual performance was tested in 17 students (8 men) during daytime. Visual acuity, contrast sensitivity and sleepiness did not vary with illuminations but polychromatic white light of &lt;2000 K impaired color discrimination. Melatonin synthesis was tested with weekly intervals in 8 trials from 10pm to 2am (7 polychromatic illuminations and a dim light reference (&lt;0.1 lx)) in 16 students (9 men, semi-recumbent position). Melatonin suppression was almost negligible for CCT &lt;2000 K but increased with increasing CCT. Conclusions CCTs &lt;2000 K are not suitable for work places. Polychromatic white light with higher CCTs and significant melatonin suppression is expected to shift the circadian rhythm and to accelerate the adaptation to night work. This effect should be enhanced with elevation of luminance. © 2016 Elsevier Ltd</t>
  </si>
  <si>
    <t>Chronodisruption; Melatonin; Melatonin suppression; Night work; Phase shift; Polychromatic light; Shift work</t>
  </si>
  <si>
    <t>Color; Color vision; Phase shift; Phase shifters; Chronodisruption; Melatonin; Melatonin suppression; Night work; Polychromatic lights; Shift work; Hormones; melatonin; melatonin; adult; Article; circadian rhythm; color discrimination; contrast sensitivity; controlled study; correlated color temperature; female; hormone synthesis; human; human experiment; illumination; male; night work; normal human; saliva level; somnolence; temperature; visual acuity; white light; work environment; biosynthesis; chemistry; color; light; saliva; temperature; workplace; young adult; Adult; Color; Female; Humans; Light; Lighting; Male; Melatonin; Saliva; Temperature; Visual Acuity; Workplace; Young Adult</t>
  </si>
  <si>
    <t>Deutsche Forschungsgemeinschaft, DFG: GR 691/15-1, FR 3270/2-1</t>
  </si>
  <si>
    <t>This study was funded by Deutsche Forschungsgemeinschaft (DFG) under grants GR 691/15-1 and FR 3270/2-1 . We would like to thank our test subjects for their cooperation, our technician Petra Spielvogel for the hormone assay, our research assistant Katharina Wald for supporting the data acquisition and our statisticians Katrin Linβen and Peter Bröde for their statistical support.</t>
  </si>
  <si>
    <t>Kraneburg, A.; Leibniz Research Centre for Working Environment and Human Factors, University of DortmundGermany; email: kraneburg@ifado.de</t>
  </si>
  <si>
    <t>2-s2.0-84982170112</t>
  </si>
  <si>
    <t>Feng N.Y., Bass A.H.</t>
  </si>
  <si>
    <t>56654836400;7101904989;</t>
  </si>
  <si>
    <t>“Singing” Fish Rely on Circadian Rhythm and Melatonin for the Timing of Nocturnal Courtship Vocalization</t>
  </si>
  <si>
    <t>10.1016/j.cub.2016.07.079</t>
  </si>
  <si>
    <t>https://www.scopus.com/inward/record.uri?eid=2-s2.0-84992183885&amp;doi=10.1016%2fj.cub.2016.07.079&amp;partnerID=40&amp;md5=ce328b0a7556fdd2888b12e0ad8351f3</t>
  </si>
  <si>
    <t>Department of Neurobiology and Behavior, Cornell University, Ithaca, NY  14853, United States</t>
  </si>
  <si>
    <t>Feng, N.Y., Department of Neurobiology and Behavior, Cornell University, Ithaca, NY  14853, United States; Bass, A.H., Department of Neurobiology and Behavior, Cornell University, Ithaca, NY  14853, United States</t>
  </si>
  <si>
    <t>The patterning of social acoustic signaling at multiple timescales, from day-night rhythms to acoustic temporal properties, enhances sender-receiver coupling and reproductive success [1–8]. In diurnal birds, the nocturnal production of melatonin, considered the major vertebrate timekeeping hormone [9, 10], suppresses vocal activity but increases song syllable duration over circadian and millisecond timescales, respectively [11, 12]. Comparable studies are lacking for nocturnal vertebrates, including many teleost fish species that are also highly vocal during periods of reproduction [4, 13–20]. Utilizing continuous sound recordings, light cycle manipulations, hormone implants, and in situ hybridization, we demonstrate in a nocturnally breeding teleost fish that (1) courtship vocalization exhibits an endogenous circadian rhythm under constant dark conditions that is suppressed under constant light, (2) exogenous delivery of a melatonin analog under inhibitory constant light conditions rescues courtship vocal activity as well as the duration of single calls, and (3) melatonin receptor 1b is highly expressed in evolutionarily conserved neuroendocrine and vocal-acoustic networks crucial for patterning reproductive and vocal behaviors in fishes and tetrapods. Our findings, together with those in birds, show melatonin's remarkable versatility as a timing signal in distantly related lineages. It exerts opposing effects on vocalization in nocturnal versus diurnal species at the circadian timescale but comparable effects at the finer timescale of acoustic features. We propose that melatonin's separable effects at different timescales depends on its actions within distinct neural networks that control circadian rhythms, reproduction, and vocalization, which may be selected upon over evolutionary time as dissociable modules to pattern and coordinate social behaviors. © 2016 Elsevier Ltd</t>
  </si>
  <si>
    <t>circadian rhythms; fish; melatonin; vocalization</t>
  </si>
  <si>
    <t>melatonin; animal; Batrachoidiformes; circadian rhythm; male; metabolism; photoperiodicity; physiology; vocalization; Animals; Batrachoidiformes; Circadian Rhythm; Male; Melatonin; Photoperiod; Vocalization, Animal</t>
  </si>
  <si>
    <t>National Science Foundation: IOS 1120925
DDIG 1406515</t>
  </si>
  <si>
    <t>We sincerely thank Grace Ahn, Frenda Yip, and Clara Liao for help analyzing sound files; Margaret Marchaterre, Joel Tripp, Dave Rose, Irene Ballagh, Rich Moore, and Aaron Rice for logistical support; Margaret Marchaterre for in situ hybridization experiments; Daniel Fergus, Irene Ballagh, and Joseph Fetcho for comments on the manuscript; Cameron Finucane for Python advice and guidance; Kevin Packard at the Cornell Statistical Consulting Unit for statistical advice; and generous funding sources: National Science Foundation to A.H.B. ( IOS 1120925 ) and N.Y.F. ( DDIG 1406515 ), and Cornell Neurobiology and Behavior Animal Behavior Grants and Sigma Xi Research Grants to N.Y.F.</t>
  </si>
  <si>
    <t>Bass, A.H.; Department of Neurobiology and Behavior, Cornell UniversityUnited States; email: ahb3@cornell.edu</t>
  </si>
  <si>
    <t>2-s2.0-84992183885</t>
  </si>
  <si>
    <t>Zawilska J.B., Rosiak J., Nowak J.Z.</t>
  </si>
  <si>
    <t>7004273575;7005726559;7202097194;</t>
  </si>
  <si>
    <t>Near-ultraviolet radiation suppresses melatonin synthesis in the chicken retina: A role of dopamine</t>
  </si>
  <si>
    <t>10.1016/S0024-3205(00)00805-5</t>
  </si>
  <si>
    <t>https://www.scopus.com/inward/record.uri?eid=2-s2.0-0034703505&amp;doi=10.1016%2fS0024-3205%2800%2900805-5&amp;partnerID=40&amp;md5=27a48b809b0a1032524c067645e70842</t>
  </si>
  <si>
    <t>Department of Biogenic Amines, Polish Academy of Sciences, ódź, Poland; Department of Pharmacodynamics, Medical University of Lodz, ódź, Poland; Department of Biogenic Amines, Polish Academy of Sciences, POB-225, ódź 1, 90-950, Poland</t>
  </si>
  <si>
    <t>Zawilska, J.B., Department of Biogenic Amines, Polish Academy of Sciences, ódź, Poland, Department of Pharmacodynamics, Medical University of Lodz, ódź, Poland, Department of Biogenic Amines, Polish Academy of Sciences, POB-225, ódź 1, 90-950, Poland; Rosiak, J., Department of Biogenic Amines, Polish Academy of Sciences, ódź, Poland; Nowak, J.Z., Department of Biogenic Amines, Polish Academy of Sciences, ódź, Poland</t>
  </si>
  <si>
    <t>Effects of near-ultraviolet radiation (UV-A; 325-390 nm, peak at 365 nm) on melatonin content and activity of serotonin N-acetyltransferase (AA-NAT; a key regulatory enzyme in melatonin biosynthesis) were examined in the retina of chickens. Acute exposure of dark-adapted animals to UV-A light produced a marked decline in melatonin content and AA-NAT activity of the retina. The magnitude of the observed changes was dependent upon duration of the light pulse and age of chickens, with 1-2-week old birds being more sensitive to UV-A action than 6-7-week old ones. The decrease in the nocturnal AA-NAT activity evoked by a 5-min UV-A pulse gradually deepened during the first 30 min after the return of chickens to constant darkness, then the enzyme activity began to rise, reaching nearly complete restoration within 2.5 hr. Systemic administration to chickens of α-methyl-p-tyrosine (an inhibitor of catecholamine synthesis; 0.3 g/kg) blocked the suppressive effect of UV-A light on retinal AA-NAT activity. Haloperidol, sulpiride (blockers of D2-family of dopamine (DA) receptors) and 2-chloro-11-(4-methylpiperazino)dibenz[b,f]oxepin (an antagonist of D4-DA receptors), given intra-ocularly (1-100 nmol/eye) prevented the UV-A light-evoked decrease in AA-NAT activity in the chicken retina in a dose-dependent manner, while raclopride (300 nmol/eye), an antagonist of D2/D3-DA receptors, was ineffective. In dark-adapted chickens exposure to UV-A light increased the DA content of the retina. It is concluded that UV-A radiation, similar to visible light, potently suppresses melatonin biosynthesis in the retina of chicken, with a D4-dopaminergic signal playing the role of an intermediate in this action. (C) 2000 Elsevier Science Inc.</t>
  </si>
  <si>
    <t>Chicken; Dopamine; Dopamine receptors; Melatonin; Near-ultraviolet radiation; Retina; Serotonin N-acetyltransferase</t>
  </si>
  <si>
    <t>clotiapine; dopamine; dopamine 2 receptor; dopamine 3 receptor; dopamine 4 receptor; dopamine receptor; haloperidol; melatonin; metirosine; raclopride; serotonin n acetyltransferase; sulpiride; age; animal experiment; animal tissue; article; chicken; controlled study; dark adaptation; dopaminergic nerve cell; drug effect; enzyme activity; enzyme repression; hormone synthesis; light exposure; male; nonhuman; retina; signal transduction; ultraviolet A radiation; alpha-Methyltyrosine; Animal; Arylamine N-Acetyltransferase; Chickens; Dopamine; Light; Male; Melatonin; Raclopride; Receptors, Dopamine D2; Retina; Support, Non-U.S. Gov't; Ultraviolet Rays; Animalia; Aves; Gallus gallus</t>
  </si>
  <si>
    <t>alpha-Methyltyrosine, 658-48-0; Arylamine N-Acetyltransferase, EC 2.3.1.5; Dopamine, 51-61-6; Melatonin, 73-31-4; Raclopride, 84225-95-6; Receptors, Dopamine D2</t>
  </si>
  <si>
    <t>Astra, Sweden; Jansen, Belgium; Sigma, United States; Tocris Cookson, United Kingdom</t>
  </si>
  <si>
    <t>Komitet Badań Naukowych
Scientific Committee on Antarctic Research</t>
  </si>
  <si>
    <t>This research was supported by the grant No. 4 PO5A 074 12 from the State Committee for Scientific Research (KBN) in Poland. We are grateful to Drs. Paul PŽvet and Berthe Vivien-Roels (Neurobiologie des Fonctions Rythmiques et Saisonnieres, CNRS UMR 7518, Strasbourg, France) for enabling us to perform melatonin RIA assays, Dr. J.P. Ravault (INRA, Nouzilly, France) for kindly providing the melatonin antiserum, and Miss Aneta Bednarek (M.Sc.) for performing HPLC measurements.</t>
  </si>
  <si>
    <t>Zawilska, J.B.; Department of Biogenic Amines, Polish Academy of Sciences, POB-225, Lodz-1, 90-950, Poland; email: jolantaz@aminal.zabpan.lodz.pl</t>
  </si>
  <si>
    <t>2-s2.0-0034703505</t>
  </si>
  <si>
    <t>Lauber J.K., Oishi T., Vriend J.</t>
  </si>
  <si>
    <t>23055193500;7202627622;7004501356;</t>
  </si>
  <si>
    <t>Plasma Melatonin Rhythm Lost in Preglaucomatous Chicks</t>
  </si>
  <si>
    <t>Journal of Ocular Pharmacology</t>
  </si>
  <si>
    <t>10.1089/jop.1986.2.205</t>
  </si>
  <si>
    <t>https://www.scopus.com/inward/record.uri?eid=2-s2.0-0022996756&amp;doi=10.1089%2fjop.1986.2.205&amp;partnerID=40&amp;md5=d56c546114aca7641dcf2b5337dfd725</t>
  </si>
  <si>
    <t>Department of Zoology, University of Alberta, Edmonton, Canada; Department of Biology, Nara Women's University, 630 Nara, Japan; Department of Anatomy, University of Manitoba, Winnepeg, Canada</t>
  </si>
  <si>
    <t>Lauber, J.K., Department of Zoology, University of Alberta, Edmonton, Canada; Oishi, T., Department of Biology, Nara Women's University, 630 Nara, Japan; Vriend, J., Department of Anatomy, University of Manitoba, Winnepeg, Canada</t>
  </si>
  <si>
    <t>Domestic chicks (Gallus domesticus) reared under continuous light, and thus developing light-induced avian glaucoma (LIAG), were tested at 4-hourly intervals around the clock, for evidence of hormonal or other rhythms which might be related to the eye effects of LIAG. Plasma melatonin, corticosterone and thyroxine (T4) all displayed daily rhythms in the young chick reared under control (diurnal) lighting conditions. These daily hormone cycles were somewhat damped under either continuous light or constant darkness, though there were hints of a surviving rhythm, albeit phase-shifted or free-running, in plasma corticosterone and T4. In the eye, mitotic rate in the corneal epithelium displayed a prominent rhythm, high in the dark and low in the light. This rhythm was suppressed by constant darkness, and also in continuous light, the latter apparently related to the impaired corneal growth of LIAG. The daily pattern of corneal mitotic activity and the diurnal curve for plasma melatonin showed remarkable similarities, suggesting the possibility of a causal relationship between the two phenomena. © 1986, Mary Ann Liebert, Inc. All rights reserved.</t>
  </si>
  <si>
    <t>animal experiment; chicken; circadian rhythm; cornea epithelium; histology; melatonin blood level; mitosis rate; nonhuman; visual system; Animal; Chickens; Circadian Rhythm; Corticosterone; Glaucoma; Light; Melatonin; Support, Non-U.S. Gov't; Thyroxine</t>
  </si>
  <si>
    <t>Corticosterone, 50-22-6; Melatonin, 73-31-4; Thyroxine, 7488-70-2</t>
  </si>
  <si>
    <t>Lauber, J.K.; Department of Zoology, University of Alberta, Edmonton, Alberta, T6G 2E9, Canada</t>
  </si>
  <si>
    <t>J. Ocul. Pharmacol.</t>
  </si>
  <si>
    <t>2-s2.0-0022996756</t>
  </si>
  <si>
    <t>Allen A.E., Hazelhoff E.M., Martial F.P., Cajochen C., Lucas R.J.</t>
  </si>
  <si>
    <t>36658957400;57203890166;57194227682;7003530216;7201704107;</t>
  </si>
  <si>
    <t>Exploiting metamerism to regulate the impact of a visual display on alertness and melatonin suppression independent of visual appearance</t>
  </si>
  <si>
    <t>10.1093/sleep/zsy100</t>
  </si>
  <si>
    <t>https://www.scopus.com/inward/record.uri?eid=2-s2.0-85055622014&amp;doi=10.1093%2fsleep%2fzsy100&amp;partnerID=40&amp;md5=b157b6bd4c7fb48349a2b60098ce4ee6</t>
  </si>
  <si>
    <t>Division of Neuroscience and Experimental Psychology, Faculty of Biology Medicine and Health, University of Manchester, Manchester, United Kingdom; Centre for Chronobiology, Psychiatric Hospital, University of Basel, Basel, Switzerland</t>
  </si>
  <si>
    <t>Allen, A.E., Division of Neuroscience and Experimental Psychology, Faculty of Biology Medicine and Health, University of Manchester, Manchester, United Kingdom; Hazelhoff, E.M., Centre for Chronobiology, Psychiatric Hospital, University of Basel, Basel, Switzerland; Martial, F.P., Division of Neuroscience and Experimental Psychology, Faculty of Biology Medicine and Health, University of Manchester, Manchester, United Kingdom; Cajochen, C., Centre for Chronobiology, Psychiatric Hospital, University of Basel, Basel, Switzerland; Lucas, R.J., Division of Neuroscience and Experimental Psychology, Faculty of Biology Medicine and Health, University of Manchester, Manchester, United Kingdom</t>
  </si>
  <si>
    <t>Objectives: Artificial light sources such as visual display units (VDUs) elicit a range of subconscious and reflex light responses, including increases in alertness and suppression of pineal melatonin. Such responses employ dedicated retinal circuits encompassing melanopsin photoreceptors. Here, we aimed to determine whether this arrangement can be exploited to modulate the impact of VDUs on melatonin onset and alertness without altering visual appearance. Methods: We generated a five-primary VDU capable of presenting metameric movies (matched for color and luminance) but varying in melanopic-irradiance. Healthy human participants (n = 11) were exposed to the VDU from 18:00 to 23:00 hours at high- or low-melanopic setting in a randomized cross-over design and measured salivary melatonin and self-reported sleepiness at 30-minute intervals. Results: Our VDU presented a 3× adjustment in melanopic-irradiance for images matched photometrically for color and luminance. Participants reported no significant difference in visual appearance (color and glare) between conditions. During the time in which the VDU was viewed, self-reported sleepiness and salivary melatonin levels increased significantly, as would be expected in this phase of the diurnal cycle. The magnitude of the increase in both parameters was significantly enhanced when melanopic-irradiance was reduced. Conclusions: Our data demonstrate that melatonin onset and self-reported sleepiness can be modulated independent of photometric parameters (color and luminance) under a commonly encountered light exposure scenario (evening use of a VDU). They provide the first demonstration that the impactof light on alertness and melatonin production can be controlled independently of visual experience, and establish a VDU capable of achieving this objective. © Sleep Research Society 2018. Published by Oxford University Press on behalf of the Sleep Research Society. All rights reserved.</t>
  </si>
  <si>
    <t>artificial light; chronobiology; light therapy; melanopsin; melatonin; sleep/wake physiology</t>
  </si>
  <si>
    <t>melanopsin; melatonin; melatonin; alertness; Article; chronobiology; circadian rhythm; color; human; light exposure; luminance; metamerism; photometry; priority journal; saliva level; somnolence; spectral sensitivity; stimulus; visual acuity; visual stimulation; adult; attention; chemistry; crossover procedure; light; male; physiology; questionnaire; saliva; wakefulness; young adult; Adult; Attention; Circadian Rhythm; Color; Cross-Over Studies; Humans; Light; Male; Melatonin; Saliva; Sleepiness; Surveys and Questionnaires; Wakefulness; Young Adult</t>
  </si>
  <si>
    <t>melanopsin, 403476-86-8; melatonin, 73-31-4; Melatonin</t>
  </si>
  <si>
    <t>European Research Council: 100010663</t>
  </si>
  <si>
    <t>This work was supported by a Proof-of-Concept award from the European Research Council (ERC; funder ID: 100010663) to RJL.</t>
  </si>
  <si>
    <t>Lucas, R.J.; Division of Neuroscience and Experimental Psychology, Faculty of Biology Medicine and Health, University of ManchesterUnited Kingdom; email: robert.lucas@manchester.ac.uk</t>
  </si>
  <si>
    <t>2-s2.0-85055622014</t>
  </si>
  <si>
    <t>Merklinger-Gruchala A., Ellison P.T., Lipson S.F., Thune I., Jasienska G.</t>
  </si>
  <si>
    <t>25646127500;35277007500;7102509241;7003468928;6602895053;</t>
  </si>
  <si>
    <t>Low estradiol levels in women of reproductive age having low sleep variation</t>
  </si>
  <si>
    <t>10.1097/CEJ.0b013e3282f75f67</t>
  </si>
  <si>
    <t>https://www.scopus.com/inward/record.uri?eid=2-s2.0-56149112165&amp;doi=10.1097%2fCEJ.0b013e3282f75f67&amp;partnerID=40&amp;md5=da4c8239d23307418461578d05e48169</t>
  </si>
  <si>
    <t>Department of Epidemiology and Population Studies, Jagiellonian University, Grzegorzecka 20, Krakow, Poland; Department of Anthropology, Harvard University, Cambridge, MA, United States; Department of Oncology, Ullevl University Hospital, Norway; Research Council of Norway, Oslo, Norway; Department of Epidemiology and Population Studies, Jagiellonian University, Collegium Medicum, Grzegorzecka 20, 31-531 Krakow, Poland</t>
  </si>
  <si>
    <t>Merklinger-Gruchala, A., Department of Epidemiology and Population Studies, Jagiellonian University, Grzegorzecka 20, Krakow, Poland, Department of Epidemiology and Population Studies, Jagiellonian University, Collegium Medicum, Grzegorzecka 20, 31-531 Krakow, Poland; Ellison, P.T., Department of Anthropology, Harvard University, Cambridge, MA, United States; Lipson, S.F., Department of Anthropology, Harvard University, Cambridge, MA, United States; Thune, I., Department of Oncology, Ullevl University Hospital, Norway, Research Council of Norway, Oslo, Norway; Jasienska, G., Department of Epidemiology and Population Studies, Jagiellonian University, Grzegorzecka 20, Krakow, Poland</t>
  </si>
  <si>
    <t>Higher exposure to light at night, for example, owing to night shift work or decrease in sleep duration, may suppress melatonin production, which in turn may increase the reproductive hormone levels. High levels of steroid hormones, especially estrogens, may be associated with an increase of the breast cancer risk. This study investigated whether variation in the sleep duration during one entire menstrual cycle corresponds to estradiol saliva concentrations in healthy, urban women of reproductive age. During 2000ĝ€"2001, 95 regularly menstruating women aged 24ĝ€"36 in Poland collected daily saliva samples for one entire menstrual cycle. Saliva samples were analyzed for concentration of 17- 2 estradiol (E2) using radio immunoassay. Information on the number of hours of sleep per night (sleep duration) was collected daily by questionnaires for one entire menstrual cycle. Using covariance analysis, after adjustments for sleep duration, we documented a positive relationship between the sleep variation (sleep coefficient of variation) and E2 levels in women of reproductive age. Mean levels of E2 differed significantly in women from the lowest sleep coefficient of variation quartile (13.93ĝ€‰pmol/l) in comparison with other quartiles (22.35ĝ€‰pmol/l), (P&lt;0.001). The low sleep variation group, that is, the women who sleep regularly, had mean E2 levels 60% lower than other groups. These results suggest that sleep variation significantly correlates with E2 levels, whereas sleep duration does not show a statistically significant relationship. This study suggests that sleep variation may influence endogenous estrogens, which is of importance for risk of breast cancer. Copyright © Lippincott Williams &amp; Wilkins.</t>
  </si>
  <si>
    <t>Breast cancer; Circadian rhythm; Estrogen; Menstrual cycle; Premenopausal women; Sleep variation</t>
  </si>
  <si>
    <t>estradiol; estradiol; adult; age distribution; article; controlled study; female; human; menstrual cycle; Poland; priority journal; questionnaire; radioimmunoassay; saliva analysis; saliva level; sleep pattern; sleep time; urban area; age; blood; insomnia; menstrual cycle; physiology; reproduction; sleep; time; Adult; Age Factors; Estradiol; Female; Humans; Menstrual Cycle; Reproduction; Sleep; Sleep Initiation and Maintenance Disorders; Time Factors</t>
  </si>
  <si>
    <t>estradiol, 50-28-2; Estradiol, 50-28-2</t>
  </si>
  <si>
    <t>Merklinger-Gruchala, A.; Department of Epidemiology and Population Studies, Jagiellonian University, Collegium Medicum, Grzegorzecka 20, 31-531 Krakow, Poland; email: merklinger@cm-uj.krakow.pl</t>
  </si>
  <si>
    <t>2-s2.0-56149112165</t>
  </si>
  <si>
    <t>Nürnberger F., Joshi B.N., Heinzeller T., Milin J., Reiter R.J.</t>
  </si>
  <si>
    <t>56356685400;7101880038;6603618679;6603922149;7402574751;</t>
  </si>
  <si>
    <t>Responsiveness of Pineal N‐Acetyltransferase and Melatonin in the Cotton Rat Exposed to Either Artificial or Natural Light at Night</t>
  </si>
  <si>
    <t>10.1111/j.1600-079X.1985.tb00717.x</t>
  </si>
  <si>
    <t>https://www.scopus.com/inward/record.uri?eid=2-s2.0-0022380867&amp;doi=10.1111%2fj.1600-079X.1985.tb00717.x&amp;partnerID=40&amp;md5=4a17c7370f16b6a35527126cdb6c507a</t>
  </si>
  <si>
    <t>Nürnberger, F., Department of Cellular and Structural Biology, University of Texas, Health Science Center at San Antonio, San Antonio, United States; Joshi, B.N., Department of Cellular and Structural Biology, University of Texas, Health Science Center at San Antonio, San Antonio, United States; Heinzeller, T., Department of Cellular and Structural Biology, University of Texas, Health Science Center at San Antonio, San Antonio, United States; Milin, J., Department of Cellular and Structural Biology, University of Texas, Health Science Center at San Antonio, San Antonio, United States; Reiter, R.J., Department of Cellular and Structural Biology, University of Texas, Health Science Center at San Antonio, San Antonio, United States</t>
  </si>
  <si>
    <t>In three separate experiments, the effect of acute exposure to either artificial or natural light during darkness of pineal N‐acetyltransferase (NAT) activity and melatonin content was studied in the cotton rat (Sigmodon hispidus). The exposure of animals to an artificial‐light irradiance of 160,000 μW/cm2 during darkness for either 1 s, 5 s, or 30 min was followed by a precipitous decline in pineal NAT activity and melatonin content when measured at either 15 or 30 min after light onset. When cotton rats were acutely exposed to light at night for 5 s, irradiances of either 3.2, 32, 320, and 3,200 did not suppress either pineal NAT or melatonin 30 min later; however, if the 5‐s exposure had an irradiance of either 32,000 or 160,000 μW/cm2, the pineal enzyme activity and indole content were depressed. Moonlight, which had a maximal irradiance of 0.32 μW/cm2, was unable to suppress pineal NAT activity and melatonin content even when the animals were exposed to the moonlight for 30 min. The treatment of cotton rats with either norepinephrine or its agonist, isoproterenol, before their exposure to light at night retarded slightly the suppressive effect of light on the pineal constituents measured. Also, these drug treatments suppressed the pre‐exposure levels of both NAT activity and melatonin content in the cotton rat pineal gland. Copyright © 1985, Wiley Blackwell. All rights reserved</t>
  </si>
  <si>
    <t>cotton rat; light exposure; melatonin; N‐acetyltransferase; pineal gland</t>
  </si>
  <si>
    <t>acyltransferase; adrenergic receptor stimulating agent; isoprenaline; melatonin; noradrenalin; animal cell; animal experiment; central nervous system; drug efficacy; endocrine system; intraperitoneal drug administration; light exposure; nonhuman; pineal body; rat; Acetyltransferases; Animals; Arvicolinae; Arylamine N-Acetyltransferase; Cricetinae; Female; Geology; Isoproterenol; Light; Male; Melatonin; Mesocricetus; Norepinephrine; Pineal Gland; Rats; Receptors, Adrenergic, beta; Sciuridae</t>
  </si>
  <si>
    <t>acyltransferase, 9012-30-0, 9054-54-0; isoprenaline, 299-95-6, 51-30-9, 6700-39-6, 7683-59-2; melatonin, 73-31-4; noradrenalin, 1407-84-7, 51-41-2; Acetyltransferases, 2.3.1.-; Arylamine N-Acetyltransferase, 2.3.1.5; Isoproterenol, 7683-59-2; Melatonin, 73-31-4; Norepinephrine, 51-41-2; Receptors, Adrenergic, beta</t>
  </si>
  <si>
    <t>Reiter, R.J.; Department of Cellular and Structural Biology, University of Texas Health Science Center at San Antonio, 7703 Floyd Curl Drive, San Antonio, Texas, 78284, United States</t>
  </si>
  <si>
    <t>2-s2.0-0022380867</t>
  </si>
  <si>
    <t>Reiter R.J., Li K., Gonzalez‐Brito A., Tannenbaum M.G., Vaughan M.K., Vaughan G.M., Villanua M.A.</t>
  </si>
  <si>
    <t>7402574751;7404988703;6603040891;7006821822;35582754900;7102132814;7003279640;</t>
  </si>
  <si>
    <t>Elevated Environmental Temperature Alters the Responses of the Reproductive and Thyroid Axes of Female Syrian Hamsters to Afternoon Melatonin Injections</t>
  </si>
  <si>
    <t>10.1111/j.1600-079X.1988.tb00656.x</t>
  </si>
  <si>
    <t>https://www.scopus.com/inward/record.uri?eid=2-s2.0-0023918075&amp;doi=10.1111%2fj.1600-079X.1988.tb00656.x&amp;partnerID=40&amp;md5=3726db98c17d281126951645e07ad027</t>
  </si>
  <si>
    <t>Department of Cellular and Structural Biology, University of Texas Health Science Center, San Antonio, United States; Institute of Surgical Research, Brooke Army Medical Center, United States</t>
  </si>
  <si>
    <t>Reiter, R.J., Department of Cellular and Structural Biology, University of Texas Health Science Center, San Antonio, United States, Institute of Surgical Research, Brooke Army Medical Center, United States; Li, K., Department of Cellular and Structural Biology, University of Texas Health Science Center, San Antonio, United States, Institute of Surgical Research, Brooke Army Medical Center, United States; Gonzalez‐Brito, A., Department of Cellular and Structural Biology, University of Texas Health Science Center, San Antonio, United States, Institute of Surgical Research, Brooke Army Medical Center, United States; Tannenbaum, M.G., Department of Cellular and Structural Biology, University of Texas Health Science Center, San Antonio, United States, Institute of Surgical Research, Brooke Army Medical Center, United States; Vaughan, M.K., Department of Cellular and Structural Biology, University of Texas Health Science Center, San Antonio, United States, Institute of Surgical Research, Brooke Army Medical Center, United States; Vaughan, G.M., Department of Cellular and Structural Biology, University of Texas Health Science Center, San Antonio, United States, Institute of Surgical Research, Brooke Army Medical Center, United States; Villanua, M.A., Department of Cellular and Structural Biology, University of Texas Health Science Center, San Antonio, United States, Institute of Surgical Research, Brooke Army Medical Center, United States</t>
  </si>
  <si>
    <t>Female Syrian hamsters were kept in a light (14: 10 h light: dark cycle, lights on 0600 h)‐ and temperature (22 or 30°C)‐controlled room; some groups were treated with an afternoon s. c. injection of melatonin (6.25, 12.5, or 25 μg/day) for 11 or 14 weeks. The melatonin‐induced suppression of the reproductive system in hamsters maintained at 22°C (as measured by vaginal cycles, uterine weights, ovarian histology, and plasma and pituitary prolactin levels) was delayed if hamsters were kept at 30°C. The dose‐related depression of thyroxine (T4) after melatonin injections for 14 weeks in 22°C was not seen at 30°C. Rather, the depression of plasma T4 and triiodothyronine (T3) seen at the end of 11 or 14 weeks of exposure to 30°C without melatonin injections (vs. control levels at 22°C) was offset by melatonin injections, raising T4 and T3 particularly at the lower doses. In contrast, there was no consistent effect of higher temperature alone on reproductive variables. The interactive effects of temperature and melatonin on the reproductive and thyroidal systems in female hamsters are apparently complex and probably provide a fine‐tuning mechanism for the environmental control of endocrine physiology. Copyright © 1988, Wiley Blackwell. All rights reserved</t>
  </si>
  <si>
    <t>pineal gland; prolactin; reproductive physiology; thyroid physiology; thyroxine</t>
  </si>
  <si>
    <t>liothyronine; melatonin; prolactin; thyroxine; animal experiment; environment; female; hamster; nonhuman; pineal body; reproduction; subcutaneous drug administration; temperature; Animal; Dose-Response Relationship, Drug; Estrus; Female; Genitalia, Female; Hamsters; Injections; Melatonin; Organ Weight; Ovary; Support, Non-U.S. Gov't; Support, U.S. Gov't, Non-P.H.S.; Temperature; Thyroid Gland; Thyroid Hormones; Uterus</t>
  </si>
  <si>
    <t>liothyronine, 6138-47-2, 6893-02-3; melatonin, 73-31-4; prolactin, 12585-34-1, 50647-00-2, 9002-62-4; thyroxine, 7488-70-2; Melatonin, 73-31-4; Thyroid Hormones</t>
  </si>
  <si>
    <t>Reiter, R.J.; Department of Cellular and Structural Biology, University of Texas Health Science Center, San Antonio, Texas, 78284, United States</t>
  </si>
  <si>
    <t>2-s2.0-0023918075</t>
  </si>
  <si>
    <t>Zawilska J.B.</t>
  </si>
  <si>
    <t>7004273575;</t>
  </si>
  <si>
    <t>Clonidine in vivo mimics the acute suppressive but not the phase‐shifting effects of light on circadian rhythm of serotonin N‐acetyltransferase activity in chick pineal gland</t>
  </si>
  <si>
    <t>10.1111/j.1600-079X.1994.tb00115.x</t>
  </si>
  <si>
    <t>https://www.scopus.com/inward/record.uri?eid=2-s2.0-0028509980&amp;doi=10.1111%2fj.1600-079X.1994.tb00115.x&amp;partnerID=40&amp;md5=464bc0bba2a8318c67addc167af75cb6</t>
  </si>
  <si>
    <t>Department of Biogenic Amines, Polish Academy of Sciences, Department of Pharmacodynamics, Medical University of Lódz, Lódz, Poland</t>
  </si>
  <si>
    <t>Zawilska, J.B., Department of Biogenic Amines, Polish Academy of Sciences, Department of Pharmacodynamics, Medical University of Lódz, Lódz, Poland</t>
  </si>
  <si>
    <t>Zawilska JB. Clonidine in vivo mimics the acute suppressive but not the phase‐shifting effects of light on circadian rhythm of serotonin N‐acetyltransferase activity in chick pineal gland. J. Pineal Res. 1994; 17: 63–68. ©Munksgaard, 1994 Comparative in vivo studies on effects of pulses of light and clonidine, a selective agonist of α2‐adrenergic receptors, on the circadian rhythm of serotonin N‐acetyltransferase (NAT) activity in chick pineal gland were performed. Six‐hour pulses of white light caused an acute suppression of the nocturnal NAT activity and phase‐dependent phase shifts of the circadian rhythm of the enzyme activity relative to controls. Systemic administration of clonidine acutely suppressed NAT activity of chick pineal gland, but did not affect the phase of subsequent cycles in constant darkness. These results give further support to the concept based on in vitro studies that α2‐adrenergic receptors are involved in regulation of melatonin biosynthesis in chick pineal gland by a mechanism distal to the pacemaker that generates the circadian melatonin rhythm. Copyright © 1994, Wiley Blackwell. All rights reserved</t>
  </si>
  <si>
    <t>circadian rhythm; clonidine; entrainment; light; pineal gland; serotonin N‐acetyltransferase</t>
  </si>
  <si>
    <t>alpha 2 adrenergic receptor; arylamine acetyltransferase; clonidine; melatonin; Receptors, Adrenergic, alpha 2; animal; article; chicken; circadian rhythm; comparative study; drug effect; enzymology; light; male; metabolism; physiology; pineal body; Animal; Arylamine N-Acetyltransferase; Chickens; Circadian Rhythm; Clonidine; Comparative Study; Light; Male; Melatonin; Pineal Gland; Receptors, Adrenergic, alpha-2; Support, Non-U.S. Gov't</t>
  </si>
  <si>
    <t>arylamine acetyltransferase, 9027-33-2; clonidine, 4205-90-7, 4205-91-8, 57066-25-8; melatonin, 73-31-4; Arylamine N-Acetyltransferase, EC 2.3.1.5; Clonidine, 4205-90-7; Melatonin, 73-31-4; Receptors, Adrenergic, alpha-2</t>
  </si>
  <si>
    <t>Zawilska, J.B.; Department of Biogenic Amines, Polish Academy of Sciences, P. O. Box-225, Lódz, 90-950, Poland</t>
  </si>
  <si>
    <t>2-s2.0-0028509980</t>
  </si>
  <si>
    <t>Jin H.P., Kauffman A.S., Paul M.J., Butler M.P., Beery A.K., Costantini R.M., Zucker I.</t>
  </si>
  <si>
    <t>8652432300;57204258776;24482453600;7402211000;14526933400;14526816400;55188123000;</t>
  </si>
  <si>
    <t>Interval timer control of puberty in photoinhibited Siberian hamsters</t>
  </si>
  <si>
    <t>10.1177/0748730406292315</t>
  </si>
  <si>
    <t>https://www.scopus.com/inward/record.uri?eid=2-s2.0-33748650276&amp;doi=10.1177%2f0748730406292315&amp;partnerID=40&amp;md5=5f514f63cbc5a9ebe1aba660eec08c31</t>
  </si>
  <si>
    <t>Department of Psychology, University of California, Berkeley, CA, United States; Department of Integrative Biology, University of California, Berkeley, CA, United States; Helen Wills Neuroscience Institute, University of California, Berkeley, CA, United States; Department of Physiology and Biophysics, University of Washington, Seattle, WA, United States; Department of Biochemistry and Molecular Genetics, School of Medicine, University of Virginia, 1300 Jefferson Park Avenue, Charlottesville, VA 22908, United States</t>
  </si>
  <si>
    <t>Jin, H.P., Department of Psychology, University of California, Berkeley, CA, United States, Department of Biochemistry and Molecular Genetics, School of Medicine, University of Virginia, 1300 Jefferson Park Avenue, Charlottesville, VA 22908, United States; Kauffman, A.S., Department of Physiology and Biophysics, University of Washington, Seattle, WA, United States; Paul, M.J., Department of Psychology, University of California, Berkeley, CA, United States; Butler, M.P., Department of Integrative Biology, University of California, Berkeley, CA, United States; Beery, A.K., Helen Wills Neuroscience Institute, University of California, Berkeley, CA, United States; Costantini, R.M., Department of Integrative Biology, University of California, Berkeley, CA, United States; Zucker, I., Department of Psychology, University of California, Berkeley, CA, United States, Department of Integrative Biology, University of California, Berkeley, CA, United States, Helen Wills Neuroscience Institute, University of California, Berkeley, CA, United States</t>
  </si>
  <si>
    <t>Puberty, which is markedly delayed in male Siberian hamsters (Phodopus sungorus) born into short day lengths, is controlled by an interval timer regulated by the duration of nocturnal melatonin secretion. Properties of the interval timer were assessed by perturbing normal patterns of melatonin secretion in males gestated and maintained thereafter in 1 of 2 short day lengths, 10 h light/day (10L) or 12L. Melatonin secretion of short-day hamsters was suppressed by constant light treatment or modified by daily injection of propranolol to mimic nocturnal melatonin durations typical of long-day hamsters. Constant light treatment during weeks 3 to 5 induced early incomplete gonadal growth in 12L but not 10L hamsters but did not affect late onset of gonadal development indicative of puberty in either photoperiod. Propranolol treatment during postnatal weeks 3 to 5 induced transient growth of the testes and ultimately delayed the timing of puberty by 3 weeks. Similar treatments between weeks 5 and 7 or on alternate weeks for 24 weeks did not affect the interval timer. The first 2 weeks after weaning may constitute a critical period during which the interval timer is highly responsive to photoperiod. Alternatively the hamsters' photoperiodic history rather than age or developmental stage may be the critical variable. The interpolation of long-day melatonin signals at the time of weaning does not appear to reset the interval timer to its zero position but may reduce timer responsiveness to long-day melatonin signals several weeks later. © 2006 Sage Publications.</t>
  </si>
  <si>
    <t>Development; Hamster; Melatonin; Photoperiodism; Puberty; Testes</t>
  </si>
  <si>
    <t>melatonin; propranolol; animal experiment; article; controlled study; developmental stage; female; gonad development; hormone release; male; nonhuman; Phodopus; photoinhibition; priority journal; puberty; testis development; weaning; Animals; Circadian Rhythm; Cricetinae; Light; Male; Melatonin; Models, Statistical; Phodopus; Photoperiod; Puberty; Testis; Time Factors; Weaning; Cricetinae; Phodopus sungorus</t>
  </si>
  <si>
    <t>melatonin, 73-31-4; propranolol, 13013-17-7, 318-98-9, 3506-09-0, 4199-09-1, 525-66-6; Melatonin, 73-31-4</t>
  </si>
  <si>
    <t>Jin, H.P.; Department of Biochemistry and Molecular Genetics, School of Medicine, University of Virginia, 1300 Jefferson Park Avenue, Charlottesville, VA 22908, United States; email: jinhopark@virginia.edu</t>
  </si>
  <si>
    <t>2-s2.0-33748650276</t>
  </si>
  <si>
    <t>Breslow E.R., Phillips A.J.K., Huang J.M., St. Hilaire M.A., Klerman E.B.</t>
  </si>
  <si>
    <t>55588436800;56238588400;55588401600;8862575500;6701750101;</t>
  </si>
  <si>
    <t>A mathematical model of the circadian phase-shifting effects of exogenous melatonin</t>
  </si>
  <si>
    <t>10.1177/0748730412468081</t>
  </si>
  <si>
    <t>https://www.scopus.com/inward/record.uri?eid=2-s2.0-84873673922&amp;doi=10.1177%2f0748730412468081&amp;partnerID=40&amp;md5=9b0d17aef70ffc6b7a8bfa97bda78795</t>
  </si>
  <si>
    <t>Division of Sleep Medicine, Brigham and Women's Hospital, Harvard Medical School, 221 Longwood Ave., Boston, MA 02115, United States</t>
  </si>
  <si>
    <t>Breslow, E.R., Division of Sleep Medicine, Brigham and Women's Hospital, Harvard Medical School, 221 Longwood Ave., Boston, MA 02115, United States; Phillips, A.J.K., Division of Sleep Medicine, Brigham and Women's Hospital, Harvard Medical School, 221 Longwood Ave., Boston, MA 02115, United States; Huang, J.M., Division of Sleep Medicine, Brigham and Women's Hospital, Harvard Medical School, 221 Longwood Ave., Boston, MA 02115, United States; St. Hilaire, M.A., Division of Sleep Medicine, Brigham and Women's Hospital, Harvard Medical School, 221 Longwood Ave., Boston, MA 02115, United States; Klerman, E.B., Division of Sleep Medicine, Brigham and Women's Hospital, Harvard Medical School, 221 Longwood Ave., Boston, MA 02115, United States</t>
  </si>
  <si>
    <t>Melatonin is endogenously produced and released in humans during nighttime darkness and is suppressed by ocular light exposure. Exogenous melatonin is used to induce circadian phase shifts and sleep. The circadian phase-shifting ability of a stimulus (e.g., melatonin or light) relative to its timing may be displayed as a phase response curve (PRC). Published PRCs to exogenous melatonin show a transition from phase advances to delays approximately 1 h after dim light melatonin onset. A previously developed mathematical model simulates endogenous production and clearance of melatonin as a function of circadian phase, light-induced suppression, and resetting of circadian phase by light. We extend this model to include the pharmacokinetics of oral exogenous melatonin and phase-shifting effects via melatonin receptors in the suprachiasmatic nucleus of the mammalian hypothalamus. Model parameters are fit using 2 data sets: (1) blood melatonin concentration following a 0.3- or 5.0-mg dose, and (2) a PRC to a 3.0-mg dose of melatonin. After fitting to the 3.0-mg PRC, the model correctly predicts that, by comparison, the 0.5-mg PRC is slightly decreased in amplitude and shifted to a later circadian phase. This model also reproduces blood concentration profiles of various melatonin preparations that differ only in absorption rate and percentage degradation by first-pass hepatic metabolism. This model can simulate experimental protocols using oral melatonin, with potential application to guide dose size and timing to optimally shift and entrain circadian rhythms. © 2013 The Author(s).</t>
  </si>
  <si>
    <t>circadian rhythms; exogenous dose; melatonin; modeling; pharmacokinetics; phase response curve; phase shift</t>
  </si>
  <si>
    <t>melatonin; melatonin receptor; article; biological model; body temperature; circadian rhythm; darkness; drug effect; human; light; metabolism; physiology; sleep; suprachiasmatic nucleus; vision; Body Temperature; Circadian Rhythm; Darkness; Humans; Light; Melatonin; Models, Biological; Receptors, Melatonin; Sleep; Suprachiasmatic Nucleus; Vision, Ocular</t>
  </si>
  <si>
    <t>melatonin, 73-31-4; Melatonin, 73-31-4; Receptors, Melatonin</t>
  </si>
  <si>
    <t>Phillips, A.J.K.; Division of Sleep Medicine, Brigham and Women's Hospital, Harvard Medical School, 221 Longwood Ave., Boston, MA 02115, United States; email: ajphillips@partners.org</t>
  </si>
  <si>
    <t>2-s2.0-84873673922</t>
  </si>
  <si>
    <t>Leung T.W., Li R.W.-H., Kee C.-S.</t>
  </si>
  <si>
    <t>7202110980;24483708100;7102478180;</t>
  </si>
  <si>
    <t>Blue-light filtering spectacle lenses: Optical and clinical performances</t>
  </si>
  <si>
    <t xml:space="preserve"> e0169114</t>
  </si>
  <si>
    <t>10.1371/journal.pone.0169114</t>
  </si>
  <si>
    <t>https://www.scopus.com/inward/record.uri?eid=2-s2.0-85008395355&amp;doi=10.1371%2fjournal.pone.0169114&amp;partnerID=40&amp;md5=299bfa467f228f1d324d1951e3b3fd06</t>
  </si>
  <si>
    <t>School of Optometry, Hong Kong Polytechnic University, Hung Hom, Kowloon, Hong Kong; School of Optometry, University of California, Berkeley, CA, United States</t>
  </si>
  <si>
    <t>Leung, T.W., School of Optometry, Hong Kong Polytechnic University, Hung Hom, Kowloon, Hong Kong; Li, R.W.-H., School of Optometry, University of California, Berkeley, CA, United States; Kee, C.-S., School of Optometry, Hong Kong Polytechnic University, Hung Hom, Kowloon, Hong Kong</t>
  </si>
  <si>
    <t>Purposes To evaluate the optical performance of blue-light filtering spectacle lenses and investigate whether a reduction in blue light transmission affects visual performance and sleep quality. Methods Experiment 1: The relative changes in phototoxicity, scotopic sensitivity, and melatonin suppression of five blue-light filtering plano spectacle lenses were calculated based on their spectral transmittances measured by a spectrophotometer. Experiment 2: A pseudo-randomized controlled study was conducted to evaluate the clinical performance of two bluelight filtering spectacle lenses (BF: blue-filtering anti-reflection coating; BT: brown-tinted) with a regular clear lens (AR) serving as a control. A total of eighty computer users were recruited from two age cohorts (young adults: 18-30 yrs, middle-aged adults: 40-55 yrs). Contrast sensitivity under standard and glare conditions, and colour discrimination were measured using standard clinical tests. After one month of lens wear, subjective ratings of lens performance were collected by questionnaire. Results All tested blue-light filtering spectacle lenses theoretically reduced the calculated phototoxicity by 10.6% to 23.6%. Although use of the blue-light filters also decreased scotopic sensitivity by 2.4% to 9.6%, and melatonin suppression by 5.8% to 15.0%, over 70% of the participants could not detect these optical changes. Our clinical tests revealed no significant decrease in contrast sensitivity either with (95% confidence intervals [CI]: AR-BT [-0.05, 0.05]; AR-BF [-0.05, 0.06]; BT-BF [-0.06, 0.06]) or without glare (95% CI: AR-BT [-0.01, 0.03]; AR-BF [-0.01, 0.03]; BT-BF [-0.02, 0.02]) and colour discrimination (95% CI: AR-BT [-9.07, 1.02]; AR-BF [-7.06, 4.46]; BT-BF [-3.12, 8.57]). Conclusion Blue-light filtering spectacle lenses can partially filter high-energy short-wavelength light without substantially degrading visual performance and sleep quality. These lenses may serve as a supplementary option for protecting the retina from potential blue-light hazard. © 2017 Leung et al. This is an open access article distributed under the terms of the Creative Commons Attribution License, which permits unrestricted use, distribution, and reproduction in any medium, provided the original author and source are credited.</t>
  </si>
  <si>
    <t>melatonin; melatonin; adult; Article; blue light filtering spectacle lens; color discrimination; color vision; contrast sensitivity; controlled study; dark adaptation; human; light related phenomena; major clinical study; middle aged; phototoxicity; refraction error; sleep quality; spectacles; spectral sensitivity; spectrophotometry; visual system function; visual system parameters; young adult; adolescent; age; color; female; glare; light; male; metabolism; pathophysiology; presbyopia; randomization; sleep; visual acuity; Adolescent; Adult; Age Factors; Color; Contrast Sensitivity; Eyeglasses; Female; Glare; Humans; Light; Male; Melatonin; Middle Aged; Presbyopia; Random Allocation; Sleep; Visual Acuity; Young Adult</t>
  </si>
  <si>
    <t>BlueControl, Hoya, Japan; BlueProtect, Zeiss, Germany; Crizal Prevencia, Essilor, France; Noflex; StressFree</t>
  </si>
  <si>
    <t>Zeiss, Germany; Essilor, France; Hoya, Japan</t>
  </si>
  <si>
    <t>2-s2.0-85008395355</t>
  </si>
  <si>
    <t>Yasukouchi A., Hazama T., Kozaki T.</t>
  </si>
  <si>
    <t>6701901911;16309550700;8731955400;</t>
  </si>
  <si>
    <t>Variations in the light-induced suppression of nocturnal melatonin with special reference to variations in the pupillary light reflex in humans</t>
  </si>
  <si>
    <t>10.2114/jpa2.26.113</t>
  </si>
  <si>
    <t>https://www.scopus.com/inward/record.uri?eid=2-s2.0-34248590515&amp;doi=10.2114%2fjpa2.26.113&amp;partnerID=40&amp;md5=13cc2afadb3201fe2a844756bb6cadc5</t>
  </si>
  <si>
    <t>Department of Physiological Anthropology, Faculty of Design, Kyushu University; Department of Physiological Anthropology, Faculty of Design, Kyushu University, 9-1 Minami-ku 4-chome, Fukuoka 815-8540, Japan</t>
  </si>
  <si>
    <t>Yasukouchi, A., Department of Physiological Anthropology, Faculty of Design, Kyushu University, Department of Physiological Anthropology, Faculty of Design, Kyushu University, 9-1 Minami-ku 4-chome, Fukuoka 815-8540, Japan; Hazama, T., Department of Physiological Anthropology, Faculty of Design, Kyushu University; Kozaki, T., Department of Physiological Anthropology, Faculty of Design, Kyushu University</t>
  </si>
  <si>
    <t>The purpose of the present study was to elucidate the existence of individual differences of pupil response to light stimulation, and to confirm the reproducibility of this phenomenon. Furthermore, the relationship between the individual differences in nocturnal melatonin suppression induced by lighting and the individual differences of pupillary light response (PLR) was examined. The pupil diameter and salivary melatonin content of 20 male students were measured at the same period of time (00:00-02:30 hr) on different days, accordingly. Illumination (530 nm) produced by a monochromatic light-emitting diode (LED) was employed as the light stumilation: pupil diameter was measured with 4 different levels of illuminance of 1, 3, 30 and 600 lux and melatonin levels were measured at 30 and 600 lux (respective controls were taken at 0 lux). Oral temperature, blood pressure and subjective index of sleepiness were taken in experiments where melatonin levels were measured. Changes of the pupil diameter in response to light were expressed as PLR and light-induced melatonin suppression was expressed as a control-adjusted melatonin suppression score (control-adjusted MSS), which was compared to the melatonin level measured at 0 lux. In the PLR, the coefficients of variation obtained at 30 lux or less were large (51.5, 45.0, 28.4 and 6.2% at 1, 3, 30 and 600 lux, respectively). Correlations of illuminance of any combination at 30 lux or less were statistically significant at less than 1% level (1 vs. 3 lux: r=0.68; 1 vs. 30 lux: r=0.64; 3 vs. 30 lux: r=0.73), which showed the reproducibility of individual differences. The control-adjusted MSS at 600 lux (-1.14±1.16) was significantly (p&lt;0.05) lower than that registered at 30 lux ( -0.22±2.12). PLR values measured at 30 and 600 lux were then correlated with control-adjusted MSS; neither indicated a significant linear relationship. However, the control-adjusted MSS showed around 0 under any of the illuminance conditions in subjects with high PLR. In control-adjusted MSS of low values (i.e., melatonin secretions were easily suppressed), subjects indicated typically low PLR. In subjects with low control-adjusted MSS (n=3), characteristic changes in the autonomic nervous system, such as body temperature and blood pressure, were noted in subjects exposed to low illuminance of 30 lux. The fact that the relationship between PLR and control-adjusted MSS portray a similar pattern even under different luminance conditions suggests that MSS may not be affected in those with high PLR at low illuminance, regardless of the illuminance condition.</t>
  </si>
  <si>
    <t>LED individual difference; Melatonin suppression; Papillary light response; Pupil diameter</t>
  </si>
  <si>
    <t>melatonin; adult; arousal; article; blood pressure; body temperature; circadian rhythm; drug antagonism; evaluation; human; light; male; metabolism; physiology; pupil; radiation exposure; saliva; secretion; Adult; Arousal; Blood Pressure; Body Temperature; Circadian Rhythm; Humans; Light; Male; Melatonin; Pupil; Saliva</t>
  </si>
  <si>
    <t>Yasukouchi, A.; Department of Physiological Anthropology, Faculty of Design, Kyushu University, 9-1 Minami-ku 4-chome, Fukuoka 815-8540, Japan; email: yasukouc@design.kyushu-u.ac.jp</t>
  </si>
  <si>
    <t>2-s2.0-34248590515</t>
  </si>
  <si>
    <t>Bromundt V., Frey S., Odermatt J., Cajochen C.</t>
  </si>
  <si>
    <t>6508008168;26655559500;57191168430;7003530216;</t>
  </si>
  <si>
    <t>Extraocular light via the ear canal does not acutely affect human circadian physiology, alertness and psychomotor vigilance performance</t>
  </si>
  <si>
    <t>10.3109/07420528.2013.854250</t>
  </si>
  <si>
    <t>https://www.scopus.com/inward/record.uri?eid=2-s2.0-84897645148&amp;doi=10.3109%2f07420528.2013.854250&amp;partnerID=40&amp;md5=72a02a0df7ca0edad02239ced67ac2da</t>
  </si>
  <si>
    <t>Centre for Chronobiology, Psychiatric Hospital, University of Basel, Wilhelm Klein-Str. 27, 4012 Basel, Switzerland</t>
  </si>
  <si>
    <t>Bromundt, V., Centre for Chronobiology, Psychiatric Hospital, University of Basel, Wilhelm Klein-Str. 27, 4012 Basel, Switzerland; Frey, S., Centre for Chronobiology, Psychiatric Hospital, University of Basel, Wilhelm Klein-Str. 27, 4012 Basel, Switzerland; Odermatt, J., Centre for Chronobiology, Psychiatric Hospital, University of Basel, Wilhelm Klein-Str. 27, 4012 Basel, Switzerland; Cajochen, C., Centre for Chronobiology, Psychiatric Hospital, University of Basel, Wilhelm Klein-Str. 27, 4012 Basel, Switzerland</t>
  </si>
  <si>
    <t>We aimed at testing potential effects of extraocular bright light via the ear canals on human evening melatonin levels, sleepiness and psychomotor vigilance performance. Twenty healthy young men and women (10/10) kept a regular sleep-wake cycle during the 2-week study. The volunteers reported to the laboratory on three evenings, 2 h 15 min before usual bedtime, on average at 21:45 h. They were exposed to three different light conditions, each lasting for 12 min: extraocular bright light via the ear canal, ocular bright light as an active control condition and a control condition (extraocular light therapy device with completely blacked out LEDs). The timing of exposure was on average from 22:48 to 23:00 h. During the 2-h protocol, saliva samples were collected in 15-min intervals for melatonin assays along with subjective sleepiness ratings, and the volunteers performed a 10-min visual psychomotor vigilance task (PVT) prior to and after each light condition. The evening melatonin rise was significantly attenuated after the 12-min ocular bright light exposure while no significant changes were observed after the extraocular bright light and sham light condition. Subjective sleepiness decreased immediately over a short period only after ocular light exposure. No significant differences were observed for mean reaction times and the number of lapses for the PVT between the three light conditions. We conclude that extraocular transcranial light exposure in the late evening does not suppress melatonin, reduce subjective sleepiness or improve performance, and therefore, does not acutely influence the human circadian timing system. © 2014 Informa Healthcare USA, Inc.</t>
  </si>
  <si>
    <t>Bright light therapy; Extraocular transcranial light therapy; Melatonin; Psychomotor vigilance performance; Sleepiness</t>
  </si>
  <si>
    <t>melatonin; adolescent; adult; article; attention; auditory canal; circadian rhythm; female; human; light; male; metabolism; physiology; psychomotor performance; reaction time; sleep stage; wakefulness; young adult; Adolescent; Adult; Attention; Circadian Rhythm; Ear Canal; Female; Humans; Light; Male; Melatonin; Psychomotor Performance; Reaction Time; Sleep Stages; Wakefulness; Young Adult</t>
  </si>
  <si>
    <t>Universität Basel</t>
  </si>
  <si>
    <t>The study was financially supported by the Centre for Chronobiology, Psychiatric Hospital of the University of Basel, Switzerland. The authors report no conflicts of interest. The authors alone are responsible for the content and writing of the article.</t>
  </si>
  <si>
    <t>Bromundt, V.; Centre for Chronobiology, Psychiatric Hospital, University of Basel, Wilhelm Klein-Str. 27, 4012 Basel, Switzerland; email: vivien.bromundt@upkbs.ch</t>
  </si>
  <si>
    <t>2-s2.0-84897645148</t>
  </si>
  <si>
    <t>Zamanian Z., Kakooei H., Ayattollahi S.M.T., Dehghani M.</t>
  </si>
  <si>
    <t>35766040400;23034930700;25421344400;55339569500;</t>
  </si>
  <si>
    <t>Effect of bright light on shift work nurses in hospitals</t>
  </si>
  <si>
    <t>Pakistan Journal of Biological Sciences</t>
  </si>
  <si>
    <t>10.3923/pjbs.2010.431.436</t>
  </si>
  <si>
    <t>https://www.scopus.com/inward/record.uri?eid=2-s2.0-77954010301&amp;doi=10.3923%2fpjbs.2010.431.436&amp;partnerID=40&amp;md5=ef230fccbe37992447f6e9111329cfa3</t>
  </si>
  <si>
    <t>Department of Occupational Health, College of Health, Shiraz University of Medical Sciences, Shiraz, Iran; Department of Occupational Health, School of Health, Tehran University of Medical Sciences, Tehran, Iran; Department of Bioastatisties, School of Medicine, Shiraz University of Medical Sciences, Shiraz, Iran; Department of Environmental Health, College of Health, Research Center for Health Sciences, Shiraz University of Medical Sciences, Shiraz, Iran</t>
  </si>
  <si>
    <t>Zamanian, Z., Department of Occupational Health, College of Health, Shiraz University of Medical Sciences, Shiraz, Iran; Kakooei, H., Department of Occupational Health, School of Health, Tehran University of Medical Sciences, Tehran, Iran; Ayattollahi, S.M.T., Department of Bioastatisties, School of Medicine, Shiraz University of Medical Sciences, Shiraz, Iran; Dehghani, M., Department of Environmental Health, College of Health, Research Center for Health Sciences, Shiraz University of Medical Sciences, Shiraz, Iran</t>
  </si>
  <si>
    <t>The aim of this study are to assess, in a hospital setting, the effects of Bright Light (BL) on the rhythms in body temperature, plasma melatonin, plasma Cortisol and subjective alertness during shift work. In our experimental design, 34 healthy shift work nurses from a university hospital were exposed to bright light (4500 lux) during two break times (21:15 to 22; 00 and 3:15 to 4:00) for four consecutive weeks. In this survey, the subjects were studied under 24 h of realistic conditions during which their plasma Cortisol and plasma melatonin was measured at 3 h intervals. In addition, their body temperatures were measured during and after night shift work. Subjective alertness and fatigue were evaluated with the Karolinska Sleepiness Scale (KSS) and Visual Analog Scale (VOI). It was found that bright light administration significantly suppressed nighttime melatonin levels during night shift, most strongly at 2:00 a.m. A one-way ANOVA, with repeated measurement design, revealed that Bright Light (BL) tended to increase Cortisol levels and body temperature and improved alertness significantly during night shift. These results demonstrate that photic stimulation in a hospital setting can have a powerful influence on the adjustment of the circadian system. © 2010 Asian Network for Scientific Information.</t>
  </si>
  <si>
    <t>Bright light; Circadian rhythms; Hospital; Nurse; Shift work</t>
  </si>
  <si>
    <t>adult; circadian rhythm; female; human; illumination; male; middle aged; nursing staff; work schedule; Adult; Circadian Rhythm; Female; Humans; Lighting; Male; Middle Aged; Nursing Staff, Hospital; Work Schedule Tolerance</t>
  </si>
  <si>
    <t>Zamanian, Z.; Department of Occupational Health, College of Health, Shiraz University of Medical Sciences, Shiraz, Iran</t>
  </si>
  <si>
    <t>Asian Network for Scientific Information</t>
  </si>
  <si>
    <t>Pak. J. Biol. Sci.</t>
  </si>
  <si>
    <t>2-s2.0-77954010301</t>
  </si>
  <si>
    <t>Heeke D.S., White M.P., Mele G.D., Hanifin J.P., Brainard G.C., Rollag M.D., Winget C.M., Holley D.C.</t>
  </si>
  <si>
    <t>56728625600;7404176654;7006432099;7102742786;7003540124;7004476998;7005689397;7004832696;</t>
  </si>
  <si>
    <t>Light-emitting diodes and cool white fluorescent light similarly suppress pineal gland melatonin and maintain retinal function and morphology in the rat</t>
  </si>
  <si>
    <t>https://www.scopus.com/inward/record.uri?eid=2-s2.0-0033014477&amp;partnerID=40&amp;md5=39fa97e2e88bb1919102a8ff35879e0d</t>
  </si>
  <si>
    <t>Department of Biological Sciences, San Jose State University, San Jose, CA, United States; Department of Neurology, Jefferson Medical College, Philadelphia, PA, United States; Department of Anatomy, Uniformed Serv. Univ. Hlth. Sci., Bethesda, MD, United States; Science Payloads Operations Branch, Natl. Aero. and Space Administration, Ames Research Center, Moffett Field, CA, United States</t>
  </si>
  <si>
    <t>Heeke, D.S., Department of Biological Sciences, San Jose State University, San Jose, CA, United States; White, M.P., Department of Biological Sciences, San Jose State University, San Jose, CA, United States; Mele, G.D., Department of Biological Sciences, San Jose State University, San Jose, CA, United States; Hanifin, J.P., Department of Neurology, Jefferson Medical College, Philadelphia, PA, United States; Brainard, G.C., Department of Neurology, Jefferson Medical College, Philadelphia, PA, United States; Rollag, M.D., Department of Anatomy, Uniformed Serv. Univ. Hlth. Sci., Bethesda, MD, United States; Winget, C.M., Science Payloads Operations Branch, Natl. Aero. and Space Administration, Ames Research Center, Moffett Field, CA, United States; Holley, D.C., Department of Biological Sciences, San Jose State University, San Jose, CA, United States</t>
  </si>
  <si>
    <t>Background and Purpose: A novel light-emitting diode (LED) light source for use in animal-habitat lighting was evaluated. Methods: The LED was evaluated by comparing its effectiveness with that of cool white fluorescent light (CWF) in suppressing pineal gland melatonin content and maintaining normal retinal physiology, as evaluated by use of electroretinography (ERG), and morphology. Results: Pineal melatonin concentration was equally suppressed by LED and CWF light at five light illuminances (100, 40, 10, 1, and 0.1 lux). There were no significant differences in melatonin suppression between LED and CWF light, compared with values for unexposed controls. There were no differences in ERG a-wave implicit times and amplitudes or b-wave implicit times and amplitudes between 100-lux LED-exposed rats and 100-lux CWF-exposed rats. Results of retinal histologic examination indicated no differences in retinal thickness, rod outer segment length, and number of rod nuclei between rats exposed to 100-lux LED and 100-lux CWF for 14 days. Furthermore, in all eyes, the retinal pigmented epithelium was intact and not vacuolated, whereas rod outer segments were of normal thickness. Conclusion: LED light does not cause retinal damage and can suppress pineal melatonin content at intensities similar to CWF light intensities.</t>
  </si>
  <si>
    <t>melatonin; animal cell; animal experiment; animal model; article; circadian rhythm; comparative study; electroretinography; fluorescent lighting; functional anatomy; hormonal regulation; light emitting diode; nonhuman; phototoxicity; pigment epithelium; pineal body; rat; retina injury; Non-programmatic; Animals; Electroretinography; Light; Male; Melatonin; Pineal Gland; Radioimmunoassay; Rats; Rats, Sprague-Dawley; Retina</t>
  </si>
  <si>
    <t>Heeke, D.S.; Department of Biological Sciences, San Jose State University, San Jose, CA, United States</t>
  </si>
  <si>
    <t>2-s2.0-0033014477</t>
  </si>
  <si>
    <t>Tripp H.M., Warman G.R., Arendt J.</t>
  </si>
  <si>
    <t>57198319370;6603318595;7101704924;</t>
  </si>
  <si>
    <t>Circularly Polarised MF (500 μT 50 HZ) Does Not Acutely Suppress Melatonin Secretion from Cultured Wistar Rat Pineal Glands</t>
  </si>
  <si>
    <t>10.1002/bem.10075</t>
  </si>
  <si>
    <t>https://www.scopus.com/inward/record.uri?eid=2-s2.0-0037822317&amp;doi=10.1002%2fbem.10075&amp;partnerID=40&amp;md5=66fea0fdf1fafc5194904b52d38563bb</t>
  </si>
  <si>
    <t>Centre for Chronobiology, Sch. of Biomedical and Life Sciences, University of Surrey, Guildford, Surrey, United Kingdom</t>
  </si>
  <si>
    <t>Tripp, H.M., Centre for Chronobiology, Sch. of Biomedical and Life Sciences, University of Surrey, Guildford, Surrey, United Kingdom; Warman, G.R., Centre for Chronobiology, Sch. of Biomedical and Life Sciences, University of Surrey, Guildford, Surrey, United Kingdom; Arendt, J., Centre for Chronobiology, Sch. of Biomedical and Life Sciences, University of Surrey, Guildford, Surrey, United Kingdom</t>
  </si>
  <si>
    <t>Magnetic fields (MF, 50 Hz) have been proposed to affect melatonin production in mammals; however, there is very little data about the mechanism by which this possible interaction may occur. Here we describe results from the first study in which circularly polarised 50 Hz MF have been administered to isolated pineals in highly controlled conditions. Melatonin release from isolated Wistar rat pineal glands, dissected 2 h after light onset ZT 2, was measured in a flow through culture system, during and after exposure to a 4 h MF similar in nature and magnitude to that produced in extremely close proximity to a high voltage power line (500 μT 50 Hz circularly polarised). Melatonin release from isolated pineals was comparable to that observed in previous studies, plateauing to ∼100 pg/ml/30 min. No significant alterations in pineal melatonin release were caused by exposure to the MF when compared to sham exposure (&lt; 1 μT). These results suggest that if the circadian system is acutely responsive to MF exposure of this nature, an intact circadian axis may be necessary in order to observe an effect on the production on melatonin from the pineal gland. © 2003 Wiley-Liss, Inc.</t>
  </si>
  <si>
    <t>Electromagnetic fields; Flow through system; In vitro; Pineal</t>
  </si>
  <si>
    <t>melatonin; melatonin; animal cell; animal tissue; article; circadian rhythm; controlled study; electric potential; electromagnetic field; hormone release; hormone synthesis; in vitro study; magnetic field; male; nonhuman; organ culture; pineal body; polarization; priority journal; rat; rat strain; animal; comparative study; culture technique; electromagnetic field; flow cytometry; instrumentation; methodology; radiation exposure; reference value; secretion; sensitivity and specificity; Wistar rat; Mammalia; Rattus norvegicus; Animals; Culture Techniques; Electromagnetic Fields; Flow Cytometry; Male; Melatonin; Pineal Gland; Rats; Rats, Wistar; Reference Values; Sensitivity and Specificity</t>
  </si>
  <si>
    <t>Warman, G.R.; Centre for Chronobiology, Sch. of Biomedical and Life Sciences, University of Surrey, Guildford, Surrey, United Kingdom; email: G.warman@surrey.ac.uk</t>
  </si>
  <si>
    <t>2-s2.0-0037822317</t>
  </si>
  <si>
    <t>Griefahn B., Künemund C., Blaszkewicz M., Golka K., Degen G.</t>
  </si>
  <si>
    <t>7005955619;6602934308;7003818053;7004551939;7005009559;</t>
  </si>
  <si>
    <t>Experiments on effects of an intermittent 16.7-Hz magnetic field on salivaray melatonin concentrations, rectal temperature, and heart rate in humans</t>
  </si>
  <si>
    <t>International Archives of Occupational and Environmental Health</t>
  </si>
  <si>
    <t>10.1007/s00420-001-0292-2</t>
  </si>
  <si>
    <t>https://www.scopus.com/inward/record.uri?eid=2-s2.0-0036524029&amp;doi=10.1007%2fs00420-001-0292-2&amp;partnerID=40&amp;md5=bfa1fb5b52efa38a3566174042a41482</t>
  </si>
  <si>
    <t>Inst. for Occupational Physiology, University of Dortmund, Ardeystrasse 67, 44139 Dortmund, Germany</t>
  </si>
  <si>
    <t>Griefahn, B., Inst. for Occupational Physiology, University of Dortmund, Ardeystrasse 67, 44139 Dortmund, Germany; Künemund, C., Inst. for Occupational Physiology, University of Dortmund, Ardeystrasse 67, 44139 Dortmund, Germany; Blaszkewicz, M., Inst. for Occupational Physiology, University of Dortmund, Ardeystrasse 67, 44139 Dortmund, Germany; Golka, K., Inst. for Occupational Physiology, University of Dortmund, Ardeystrasse 67, 44139 Dortmund, Germany; Degen, G., Inst. for Occupational Physiology, University of Dortmund, Ardeystrasse 67, 44139 Dortmund, Germany</t>
  </si>
  <si>
    <t>Objectives: The present experiments concerned the hypothesis that an intermittent, strong and extremely low frequency magnetic field reduces salivary melatonin levels and delays consecutively the nadirs of rectal temperature and heart rate. Methods: Twelve healthy young men (18-25 years) participated in three randomly permuted sessions, which were performed as constant routines. The participants kept a strict bed rest over 26 h, air temperature was 20 °C, illumination &lt;30 1×, and sound level &lt;50 dBA. Salivary melatonin levels were determined hourly, rectal temperature and heart rate were registered continuously throughout. An intermittent magnetic field was administered in one session from 6 p.m. to 2 a.m. at 16.7 Hz, 0.2 mT and alternating on/off-periods of 15 s. This situation was compared with a control session without any additional stress. Another session was performed to determine the participants' ability to respond to a well-known melatonin-suppressing stress, namely bright light (1,500 1× 10 p.m.-2 a.m.). Results: Bright light melatonin synthesis in all 12 participants and delayed the nadirs of rectal temperature and heart rate. The only significant alteration that was associated with exposure to the magnetic field was a delay in the heart rate nadir, which was not mediated by an accordingly altered melatonin profile. Conclusion: The fact that the circadian rhythm of only the heart rate was altered indicates an internal dissociation which might constitute a health risk in the long run and needs to be investigated more extensively. © Springer-Verlag 2001.</t>
  </si>
  <si>
    <t>Circadian rhythm; Heart rate; Rectal temperature; Salivary melatonin concentrations</t>
  </si>
  <si>
    <t>melatonin; adult; air temperature; article; bed rest; circadian rhythm; controlled study; device; environmental exposure; frequency analysis; heart rate; hormone synthesis; human; human experiment; illumination; light exposure; magnetic field; male; normal human; rectum temperature; risk assessment; saliva level; sound level measurement; stress; thermistor; Adult; Body Temperature; Circadian Rhythm; Data Collection; Environmental Exposure; Heart Rate; Humans; Light; Magnetics; Male; Melatonin; Occupational Exposure; Rectum; Saliva</t>
  </si>
  <si>
    <t>Salivette, Sarstedt, Germany; YSI 401 Yellow Springs, Yellow Springs</t>
  </si>
  <si>
    <t>Sarstedt, Germany; Yellow Springs</t>
  </si>
  <si>
    <t>Griefahn, B.; Inst. for Occupational Physiology, University of Dortmund, Ardeystrasse 67, 44139 Dortmund, Germany; email: griefahn@arb-phys.uni-dortmund.de</t>
  </si>
  <si>
    <t>IAOHD</t>
  </si>
  <si>
    <t>Int. Arch. Occup. Environ. Health</t>
  </si>
  <si>
    <t>2-s2.0-0036524029</t>
  </si>
  <si>
    <t>Deprés-Brummer P., Metzger G., Morin D., Urien S., Touitou Y., Tillement J.-P., Claustrat B., Lévi F.</t>
  </si>
  <si>
    <t>6603367770;7006821651;7101955826;7006419188;7103005333;35492489900;24494646700;7202914622;</t>
  </si>
  <si>
    <t>Pharmacokinetically guided melatonin scheduling in rats with circadian system suppression</t>
  </si>
  <si>
    <t>10.1016/0014-2999(96)00491-8</t>
  </si>
  <si>
    <t>https://www.scopus.com/inward/record.uri?eid=2-s2.0-0030603218&amp;doi=10.1016%2f0014-2999%2896%2900491-8&amp;partnerID=40&amp;md5=4007fdfff74f931f0f36f8696e4bc5bb</t>
  </si>
  <si>
    <t>Lab. Rythmes Biologiques et C., Université Paris XI, Hôpital Paul Brousse, 94807 Villejuif, France; Laboratoire de Pharmacologie, Faculté de Médecine, 94010 Creteil, France; Lab. de Biochimie Médicale, Fac. de Medecine Pitie-Salpetriere, 75013 Paris, France; Service de Radiopharmacie et R., Ctr. de Medecine Nucléaire, Hôpital Neuro-Cardiologique, 69393 Lyon, France; Lab. Rythmes Biologiques et C., Université Paris XI, Hôpital Paul Brousse, 14 avenue Paul Vaillant Couturier, 94807 Villejuif Cédex, France</t>
  </si>
  <si>
    <t>Deprés-Brummer, P., Lab. Rythmes Biologiques et C., Université Paris XI, Hôpital Paul Brousse, 94807 Villejuif, France; Metzger, G., Lab. Rythmes Biologiques et C., Université Paris XI, Hôpital Paul Brousse, 94807 Villejuif, France; Morin, D., Laboratoire de Pharmacologie, Faculté de Médecine, 94010 Creteil, France; Urien, S., Laboratoire de Pharmacologie, Faculté de Médecine, 94010 Creteil, France; Touitou, Y., Lab. de Biochimie Médicale, Fac. de Medecine Pitie-Salpetriere, 75013 Paris, France; Tillement, J.-P., Laboratoire de Pharmacologie, Faculté de Médecine, 94010 Creteil, France; Claustrat, B., Service de Radiopharmacie et R., Ctr. de Medecine Nucléaire, Hôpital Neuro-Cardiologique, 69393 Lyon, France; Lévi, F., Lab. Rythmes Biologiques et C., Université Paris XI, Hôpital Paul Brousse, 94807 Villejuif, France, Lab. Rythmes Biologiques et C., Université Paris XI, Hôpital Paul Brousse, 14 avenue Paul Vaillant Couturier, 94807 Villejuif Cédex, France</t>
  </si>
  <si>
    <t>To obtain a pharmacologic effect of melatonin in rats kept under prolonged continuous light exposure, conditions known to produce functional suppression of the circadian system, mimicking of the physiologic 24-h pattern of melatonin secretion, a hormonal signal of darkness exposure may be needed. The delivery scheme for melatonin was established in rats in the present studies. First, the plasma pharmacokinetics of [3H]melatonin were determined in rats kept under continuous light and in rats synchronized by exposure to alternating 12 h light and 12 h darkness (LD 12:12) in the early light span. The pharmacokinetics of total radioactivity were similar in both groups, Further quantitation of melatonin by thin-layer chromatography revealed differences dependent on light conditions. The mean plasma clearance and steady-state distribution volume were ~ twice as low with continuous light as with LD 12:12. Plasma protein binding of melatonin was ~ 33%, irrespective of group or sampling time. These pharmacokinetic parameters were used to devise a 24-h periodic delivery schedule consisting of a 6-h constant infusion of exogenous melatonin, followed by an 18-h melatonin-free interval. In a second study, the melatonin 24-h pattern was estimated from the measurement of 2-h fractions of urinary 6-sulfatoxymelatonin excretion for 4 days, 6 unrestrained rats kept under continuous light received melatonin for 2 days from 22:00 to 04:00 h through an indwelling jugular catheter, connected to a reservoir from a programmable pump. Only the administration of low doses (0.01 mg/kg/day) resulted in both a circadian pattern for 6-sulfatoxymelatonin excretion and normal physiological values during the infusion-free intervals. The resynchronizing efficacy of this schedule should be tested in rats with functional suppression of the circadian system.</t>
  </si>
  <si>
    <t>6-Sulfatoxymelatonin; Circadian rhythm; Continuous light; Intravenous; Melatonin; Pharmacokinetics</t>
  </si>
  <si>
    <t>6 hydroxymelatonin o sulfate; melatonin; animal experiment; animal tissue; article; circadian rhythm; controlled study; drug blood level; drug clearance; drug determination; drug excretion; drug urine level; intravenous drug administration; isotope labeling; light exposure; male; nonhuman; plasma half life; priority journal; quantitative assay; rat; steady state; thin layer chromatography</t>
  </si>
  <si>
    <t>Levi, F.; Laboratoire 'Rythmes Biologiques', ICIG, Universite Paris XI, Hopital Paul Brousse, 14 Avenue Paul Vaillant Couturier, 94807 Villejuif Cedex, France</t>
  </si>
  <si>
    <t>2-s2.0-0030603218</t>
  </si>
  <si>
    <t>Guesdon V., Malpaux B., Delagrange P., Spedding M., Cornilleau F., Chesneau D., Haller J., Chaillou E.</t>
  </si>
  <si>
    <t>6506354846;7005437574;7007022477;7005213217;33267554800;6602312125;7201959596;6506512925;</t>
  </si>
  <si>
    <t>Rapid effects of melatonin on hormonal and behavioral stressful responses in ewes</t>
  </si>
  <si>
    <t>10.1016/j.psyneuen.2012.12.011</t>
  </si>
  <si>
    <t>https://www.scopus.com/inward/record.uri?eid=2-s2.0-84878660122&amp;doi=10.1016%2fj.psyneuen.2012.12.011&amp;partnerID=40&amp;md5=ecf7236ae101abe3c33d5da9c9fc676b</t>
  </si>
  <si>
    <t>INRA, UMR85 Physiologie de la Reproduction et des Comportements, F-37380 Nouzilly, France; CNRS, UMR6175 Physiologie de la Reproduction et des Comportements, F-37380 Nouzilly, France; Université François Rabelais de Tours, F-37041 Tours, France; IFCE, F-37380 Nouzilly, France; Département des Sciences Expérimentales, Institut de Recherches Servier, Suresnes, France; Institute of Experimental Medicine, Budapest, Hungary</t>
  </si>
  <si>
    <t>Guesdon, V., INRA, UMR85 Physiologie de la Reproduction et des Comportements, F-37380 Nouzilly, France, CNRS, UMR6175 Physiologie de la Reproduction et des Comportements, F-37380 Nouzilly, France, Université François Rabelais de Tours, F-37041 Tours, France, IFCE, F-37380 Nouzilly, France; Malpaux, B., INRA, UMR85 Physiologie de la Reproduction et des Comportements, F-37380 Nouzilly, France, CNRS, UMR6175 Physiologie de la Reproduction et des Comportements, F-37380 Nouzilly, France, Université François Rabelais de Tours, F-37041 Tours, France, IFCE, F-37380 Nouzilly, France; Delagrange, P., Département des Sciences Expérimentales, Institut de Recherches Servier, Suresnes, France; Spedding, M., Département des Sciences Expérimentales, Institut de Recherches Servier, Suresnes, France; Cornilleau, F., INRA, UMR85 Physiologie de la Reproduction et des Comportements, F-37380 Nouzilly, France, CNRS, UMR6175 Physiologie de la Reproduction et des Comportements, F-37380 Nouzilly, France, Université François Rabelais de Tours, F-37041 Tours, France, IFCE, F-37380 Nouzilly, France; Chesneau, D., INRA, UMR85 Physiologie de la Reproduction et des Comportements, F-37380 Nouzilly, France, CNRS, UMR6175 Physiologie de la Reproduction et des Comportements, F-37380 Nouzilly, France, Université François Rabelais de Tours, F-37041 Tours, France, IFCE, F-37380 Nouzilly, France; Haller, J., Institute of Experimental Medicine, Budapest, Hungary; Chaillou, E., INRA, UMR85 Physiologie de la Reproduction et des Comportements, F-37380 Nouzilly, France, CNRS, UMR6175 Physiologie de la Reproduction et des Comportements, F-37380 Nouzilly, France, Université François Rabelais de Tours, F-37041 Tours, France, IFCE, F-37380 Nouzilly, France</t>
  </si>
  <si>
    <t>Sheep are gregarious mammals with complex social interactions. As such, they are very sensitive to social isolation and constitute a relevant animal model to study specifically the biological consequences of social stress. We examined previously the behavioral and endocrine responses in ewes isolated socially in the familiar conspecific withdrawal model (FCW) and showed that stressful responses increased and maintenance behaviors decreased, confirming that social isolation is a strong stressor in sheep. Melatonin synchronizes seasonal and circadian rhythms; and several studies reported its implication in cognitive processes as emotion. Here we investigated its role in the modulation of social stressful responses. Firstly, we studied ewes in the FCW model during the day (characterized by low melatonin levels) and the night (characterized by high melatonin levels). We found lower stressful responses (significant lower levels of cortisol plasma, number of foot pawings, of circling attempts) during the night as compared to the day. To investigate whether these effects were due to melatonin or to darkness, we submitted ewes to FCW during the night with lights on, a condition that suppresses melatonin secretion. Ewes infused with melatonin under these conditions showed decreased stressful responses (significant lower levels cortisol plasma, number of vocalizations, time spent with the head out of the cage) as compared to ewes infused with saline. These findings demonstrate that melatonin diminishes the endocrine and behavioral impact of social isolation in ewes and support the idea that melatonin has a calming effect in socially stressful situations. © 2013 Elsevier Ltd.</t>
  </si>
  <si>
    <t>Calming effect; Cortisol; Emotional behaviors; Sheep; Social isolation</t>
  </si>
  <si>
    <t>hydrocortisone; melatonin; sodium chloride; animal experiment; article; controlled study; darkness; emotion; ewe; familiar conspecific withdrawal; female; hormone blood level; hormone release; hydrocortisone blood level; melatonin blood level; nonbiological model; nonhuman; priority journal; social isolation; social stress; Animals; Behavior, Animal; Circadian Rhythm; Darkness; Female; Hydrocortisone; Melatonin; Photoperiod; Sheep, Domestic; Social Isolation; Stress, Psychological; Vocalization, Animal</t>
  </si>
  <si>
    <t>hydrocortisone, 50-23-7; melatonin, 73-31-4; sodium chloride, 7647-14-5; Hydrocortisone, WI4X0X7BPJ; Melatonin, JL5DK93RCL</t>
  </si>
  <si>
    <t>25129TG
25129TG</t>
  </si>
  <si>
    <t>This research was supported by research grant from the Institut de Recherche Servier (IdRS). Funding allow to support post-doctoral position (V. Guesdon, PhD) and experimentation. The collaboration with the Institute of Experimental Medicine was supported by grant Hubert Curien (J. Haller, Balaton No. 25129TG).</t>
  </si>
  <si>
    <t>This research was supported by research grant from the Institut de Recherche Servier (IdRS) . The collaboration with the Institute of Experimental Medicine was supported by grant Hubert Curien (Balaton No. 25129TG). We thank Chantal Moussu, the staff of the experimental unit (UEPAO) and of hospital (CIRE) for the care they provided to the animals during the experiment. We thank Dr Ludovic Calandreau for his manuscript comments.</t>
  </si>
  <si>
    <t>Guesdon, V.; INRA, UMR Physiologie de la Reproduction et des Comportements, F-37380 Nouzilly, France; email: vanessaguesdon@yahoo.fr</t>
  </si>
  <si>
    <t>2-s2.0-84878660122</t>
  </si>
  <si>
    <t>Moderie C., Van der Maren S., Dumont M.</t>
  </si>
  <si>
    <t>57194067986;57194065791;55664792400;</t>
  </si>
  <si>
    <t>Circadian phase, dynamics of subjective sleepiness and sensitivity to blue light in young adults complaining of a delayed sleep schedule</t>
  </si>
  <si>
    <t>10.1016/j.sleep.2017.03.021</t>
  </si>
  <si>
    <t>https://www.scopus.com/inward/record.uri?eid=2-s2.0-85018598968&amp;doi=10.1016%2fj.sleep.2017.03.021&amp;partnerID=40&amp;md5=fee6a263a690a11eea76a55377fe8f69</t>
  </si>
  <si>
    <t>Center for Advanced Research in Sleep Medicine, Sacre-Coeur Hospital of Montreal, Montreal, Canada; Department of Psychiatry, University of Montreal, Montreal, Canada; Department of Psychology, University of Montreal, Montreal, Canada</t>
  </si>
  <si>
    <t>Moderie, C., Center for Advanced Research in Sleep Medicine, Sacre-Coeur Hospital of Montreal, Montreal, Canada, Department of Psychiatry, University of Montreal, Montreal, Canada; Van der Maren, S., Center for Advanced Research in Sleep Medicine, Sacre-Coeur Hospital of Montreal, Montreal, Canada, Department of Psychology, University of Montreal, Montreal, Canada; Dumont, M., Center for Advanced Research in Sleep Medicine, Sacre-Coeur Hospital of Montreal, Montreal, Canada, Department of Psychiatry, University of Montreal, Montreal, Canada</t>
  </si>
  <si>
    <t>Objective To assess factors that might contribute to a delayed sleep schedule in young adults with sub-clinical features of delayed sleep phase disorder. Methods Two groups of 14 young adults (eight women) were compared: one group complaining of a delayed sleep schedule and a control group with an earlier bedtime and no complaint. For one week, each subject maintained a target bedtime reflecting their habitual sleep schedule. Subjects were then admitted to the laboratory for the assessment of circadian phase (dim light melatonin onset), subjective sleepiness, and non-visual light sensitivity. All measures were timed relative to each participant's target bedtime. Non-visual light sensitivity was evaluated using subjective sleepiness and salivary melatonin during 1.5-h exposure to blue light, starting one hour after target bedtime. Results Compared to control subjects, delayed subjects had a later circadian phase and a slower increase of subjective sleepiness in the late evening. There was no group difference in non-visual sensitivity to blue light, but we found a positive correlation between melatonin suppression and circadian phase within the delayed group. Conclusions Our results suggest that a late circadian phase, a slow build-up of sleep need, and an increased circadian sensitivity to blue light contribute to the complaint of a delayed sleep schedule. These findings provide targets for strategies aiming to decreasing the severity of a sleep delay and the negative consequences on daytime functioning and health. © 2017 Elsevier B.V.</t>
  </si>
  <si>
    <t>Blue light; Chronotype; Delayed sleep phase disorder; Dim light melatonin onset; Light sensitivity; Melatonin suppression</t>
  </si>
  <si>
    <t>melatonin; melatonin; adult; Article; body mass; circadian rhythm; clinical article; clinical feature; daytime somnolence; delayed sleep phase disorder; female; human; insomnia; light exposure; male; nonparametric test; prevalence; questionnaire; rank sum test; sleep disorder; sleep pattern; somnolence; young adult; circadian rhythm sleep disorder; enzyme linked immunosorbent assay; light; metabolism; pathophysiology; physiology; radiation response; saliva; sleep; Adult; Circadian Rhythm; Enzyme-Linked Immunosorbent Assay; Female; Humans; Light; Male; Melatonin; Saliva; Sleep; Sleep Disorders, Circadian Rhythm; Young Adult</t>
  </si>
  <si>
    <t>This study was supported by a Research Grant (grant #155406-2011) from the Natural Sciences and Engineering Research Council of Canada (NSERC) and by student fellowships from the Facult? de M?decine (Universit? de Montr?al), Fonds de la recherche du Qu?bec-Sant? (FRQ-S), and NSERC.</t>
  </si>
  <si>
    <t>Dumont, M.; Center for Advanced Research in Sleep Medicine (J-5185), Sacre-Coeur Hospital of Montreal, 5400 Boul. Gouin Ouest, Canada; email: marie.dumont@umontreal.ca</t>
  </si>
  <si>
    <t>2-s2.0-85018598968</t>
  </si>
  <si>
    <t>Takeuchi Y., Imamura S., Sawada Y., Hur S.-P., Takemura A.</t>
  </si>
  <si>
    <t>7403275275;53463911300;53464206600;36987331100;35426111600;</t>
  </si>
  <si>
    <t>Effects of different colors of light on melatonin suppression and expression analysis of Aanat1 and melanopsin in the eye of a tropical damselfish</t>
  </si>
  <si>
    <t>10.1016/j.ygcen.2014.05.015</t>
  </si>
  <si>
    <t>https://www.scopus.com/inward/record.uri?eid=2-s2.0-84901810397&amp;doi=10.1016%2fj.ygcen.2014.05.015&amp;partnerID=40&amp;md5=aad339e0b37d92fc6fc9bf453116477c</t>
  </si>
  <si>
    <t>Department of Chemistry, Biology, and Marine Science, Faculty of Science, University of the Ryukyus, Senbaru 1, Nishihara, Okinawa 903-0213, Japan</t>
  </si>
  <si>
    <t>Takeuchi, Y., Department of Chemistry, Biology, and Marine Science, Faculty of Science, University of the Ryukyus, Senbaru 1, Nishihara, Okinawa 903-0213, Japan; Imamura, S., Department of Chemistry, Biology, and Marine Science, Faculty of Science, University of the Ryukyus, Senbaru 1, Nishihara, Okinawa 903-0213, Japan; Sawada, Y., Department of Chemistry, Biology, and Marine Science, Faculty of Science, University of the Ryukyus, Senbaru 1, Nishihara, Okinawa 903-0213, Japan; Hur, S.-P., Department of Chemistry, Biology, and Marine Science, Faculty of Science, University of the Ryukyus, Senbaru 1, Nishihara, Okinawa 903-0213, Japan; Takemura, A., Department of Chemistry, Biology, and Marine Science, Faculty of Science, University of the Ryukyus, Senbaru 1, Nishihara, Okinawa 903-0213, Japan</t>
  </si>
  <si>
    <t>Ocular melatonin production exhibits a daily rhythm with a decrease during photophase and an increase during scotophase (nocturnal pattern) in teleost fish due to day-night changes in the activity of the rate-limiting melatonin synthesizing enzyme arylalkylamine N-acetyltransferase (AANAT). Acute light exposure during scotophase suppresses AANAT activity and melatonin production in the eyes, suggesting that external light signals are a principal regulator of ocular melatonin synthesis. To better understand the photic regulation of ocular melatonin synthesis in teleost fish, this study sought to characterize the effect of light on ocular melatonin synthesis in the sapphire devil Chrysiptera cyanea, which shows a nocturnal pattern and light-induced inhibition of ocular melatonin production during scotophase. Exposure to three different wavelengths of light (half-peak bandwidth. =. 435-475. nm with a peak of 455. nm, 495-565. nm with a peak of 530. nm, and 607-647. nm with a peak of 627. nm for the blue, green, and red LEDs) for 2. h during scotophase resulted in the blue wavelength significantly decreasing ocular melatonin content within 30. min after light exposure. This result clearly indicates that the effective range of visible light on ocular melatonin suppression is distributed within the wavelengths of blue light and that a blue light-sensitive opsin is involved in ocular melatonin suppression in the fish. A PCR-based cloning method revealed the expression of melanopsin, a putative blue light-sensitive nonvisual opsin, in the eyes. Furthermore, in situ hybridization using the sapphire devil Aanat1 and melanopsin RNA probes showed mRNA expressions of both genes in the inner nuclear and ganglion cell layer of the fish retina. These results suggest that melanopsin is a possible candidate photoreceptor involved in ocular melatonin suppression by an external light signal in the sapphire devil. © 2014 Elsevier Inc.</t>
  </si>
  <si>
    <t>AANAT1; Damselfish; Eye; Melanopsin; Melatonin; Photoreceptor</t>
  </si>
  <si>
    <t>melanopsin; melatonin; messenger RNA; aralkylamine acetyltransferase; melanopsin; melatonin; scotopsin; Aanat1 gene; animal experiment; animal tissue; article; blue light; Chrysiptera cyanea; controlled study; gene; gene expression; hormone synthesis; light emitting diode; light exposure; nonhuman; nucleotide sequence; priority journal; red light; retina bipolar ganglion cell; retina ganglion cell; teleost; animal; color; eye; genetics; growth, development and aging; in situ hybridization; light; metabolism; molecular cloning; Perciformes; phylogeny; radiation response; Animals; Arylalkylamine N-Acetyltransferase; Cloning, Molecular; Color; Eye; In Situ Hybridization; Light; Melatonin; Perciformes; Phylogeny; Rod Opsins</t>
  </si>
  <si>
    <t>GENBANK: AAB40942, AAD21316, AAD21317, AAD25333, AAD55970, AAP57668, AAP94215, AAT02159, AAT02160, AAY78956, AB839762, AB839763, AB839764, ABM21526, ABM21527, ACB13284, ACB13285, ACY66879, ACY66880, ACY66881, ADX53330, AF014797, AF385823, AY126448, AY226847, BAA34809, BAE78760, BAE78761, BAE78762, BAK19953, BAK19954, BAK19955, BAK19956, BAK19957, BAK19958, CAG10779, EU124630, EU124631, EU124632, EU124633, EU124634, EU303117, EU303118, EU523855, FJ839437, FJ839438, GQ925715, GQ925716, GQ925717, GQ925718, GQ925719, NM_033282, NM_138860, NM_206212, NP_001079, NP_036950, NP_571486, NP_956998</t>
  </si>
  <si>
    <t>melanopsin, 403476-86-8; melatonin, 73-31-4; aralkylamine acetyltransferase, 92941-56-5; Arylalkylamine N-Acetyltransferase; melanopsin; Melatonin; Rod Opsins</t>
  </si>
  <si>
    <t>Japan Society for the Promotion of Science</t>
  </si>
  <si>
    <t>This study was supported in part by a Grant-in-Aid for Scientific Research (KAKENHI) from the Japan Society for the Promotion of Science (JSPS) and International Research Hub Project for Climate Change and Coral Reef/Island Dynamics of the University of the Ryukyus .</t>
  </si>
  <si>
    <t>Takeuchi, Y.; Marine and Environmental Research Institute, Jeju National University, 3288 Hamduk, Jocheon, Jeju Special Self-Governing Province 695-814, South Korea; email: siganus.guttatus@gmail.com</t>
  </si>
  <si>
    <t>2-s2.0-84901810397</t>
  </si>
  <si>
    <t>Wallingford J.C., Zatz M.</t>
  </si>
  <si>
    <t>7003304432;7102320500;</t>
  </si>
  <si>
    <t>A novel photopigment candidate in membranes of cultured chick pineal cells</t>
  </si>
  <si>
    <t>10.1016/S0014-4835(88)80042-3</t>
  </si>
  <si>
    <t>https://www.scopus.com/inward/record.uri?eid=2-s2.0-0023893611&amp;doi=10.1016%2fS0014-4835%2888%2980042-3&amp;partnerID=40&amp;md5=bd78eeca843b61aa4d58fc8b46b2282f</t>
  </si>
  <si>
    <t>Section on Biochemical Pharmacology, Laboratory of Cell Biology, National Institute of Mental Health, Bethesda, MD 20892, United States</t>
  </si>
  <si>
    <t>Wallingford, J.C., Section on Biochemical Pharmacology, Laboratory of Cell Biology, National Institute of Mental Health, Bethesda, MD 20892, United States; Zatz, M., Section on Biochemical Pharmacology, Laboratory of Cell Biology, National Institute of Mental Health, Bethesda, MD 20892, United States</t>
  </si>
  <si>
    <t>The photopigment of avian pineal which mediates light sensitivity was sought via its chromophore. Chick pineal cells in primary cultures were incubated overnight in the dark with [3H]retinol. Reduction of Schiff's bases with cyanoborohydride prior to SDS-PAGE revealed radioactivity bound to a 30 kDa component in pinealocyte membranes. All-trans-retinal, but not retinol or retinoic acid, incubated with pinealocyte homogenates prior to reduction, resulted in a loss of radioactivity from the 30 kDa region of the gel. The radioactivity was also displaced by NH2OH in the dark. Incubation of cultured cells or homogenates with retinoyl fluoride, an acylating agent specific for the retinal binding site of opsins, also displaced radioactivity from the protein. Furthermore, retinoyl fluoride, added to chick pineal cells in culture, blocked the suppressive effect of light on melatonin output by these cells. Taken together these results raise the possibility that the 30 kDa protein mediates photosensitivity in the chick pineal. © 1988 Academic Press Limited.</t>
  </si>
  <si>
    <t>circadian rhythm; melatonin; opsin; pineal; retinoid; vitamin A</t>
  </si>
  <si>
    <t>melatonin; radioisotope; rhodopsin; animal cell; cell culture; cell membrane; chicken; circadian rhythm; nonhuman; pineal body; retinoyl fluoride; Animal; Borohydrides; Cells, Cultured; Chickens; Electrophoresis, Polyacrylamide Gel; Hydroxylamine; Hydroxylamines; Light; Melatonin; Membrane Proteins; Pigments; Pineal Gland; Protein Binding; Retinaldehyde; Schiff Bases; Support, U.S. Gov't, P.H.S.; Tretinoin; Vitamin A</t>
  </si>
  <si>
    <t>melatonin, 73-31-4; rhodopsin, 60383-01-9, 9009-81-8; Borohydrides; Hydroxylamine, 7803-49-8; Hydroxylamines; Melatonin, 73-31-4; Membrane Proteins; Pigments; Retinaldehyde, 116-31-4; retinoyl fluoride, 83802-77-1; Schiff Bases; sodium cyanoborohydride, 25895-60-7; Tretinoin, 302-79-4; Vitamin A, 11103-57-4</t>
  </si>
  <si>
    <t>National Eye Institute
Israel National Road Safety Authority</t>
  </si>
  <si>
    <t>ACKNOWLEDGMENT We greatly appreciate the generous gift of all-trans-retinoyl fluoride from Dr Arun Barua, Department of Biochemistry and Biophysics, IA State University, Ames, IA. J.C.W. was supported by a NRSA from the National Eye Institute:</t>
  </si>
  <si>
    <t>Zatz, M.; Section on Biochemical Pharmacology, Laboratory of Cell Biology, National Institute of Mental Health, Bethesda, MD 20892, United States</t>
  </si>
  <si>
    <t>2-s2.0-0023893611</t>
  </si>
  <si>
    <t>Effects of near-ultraviolet light on the nocturnal serotonin N- acetyltransferase activity of rat pineal gland</t>
  </si>
  <si>
    <t>10.1016/S0304-3940(98)00085-8</t>
  </si>
  <si>
    <t>https://www.scopus.com/inward/record.uri?eid=2-s2.0-0031934706&amp;doi=10.1016%2fS0304-3940%2898%2900085-8&amp;partnerID=40&amp;md5=333d246edf16b3d833b869b8133bcf10</t>
  </si>
  <si>
    <t>Department of Biogenic Amines, Polish Academy of Sciences, Łódź, Poland; Department of Pharmacodynamics, Med. Univ. of odz, Łódź, Poland</t>
  </si>
  <si>
    <t>Zawilska, J.B., Department of Biogenic Amines, Polish Academy of Sciences, Łódź, Poland, Department of Pharmacodynamics, Med. Univ. of odz, Łódź, Poland; Rosiak, J., Department of Biogenic Amines, Polish Academy of Sciences, Łódź, Poland; Nowak, J.Z., Department of Biogenic Amines, Polish Academy of Sciences, Łódź, Poland</t>
  </si>
  <si>
    <t>Effects of near-ultraviolet (UV-A; 325-390 nm, peak at 365 nm) light on the activity of the pineal serotonin N-acetyltransferase (NAT; a penultimate and key regulatory enzyme in melatonin biosynthesis) were examined in rats. Acute exposure of dark-adapted animals to UV-A radiation produced a marked suppression of NAT activity of the pineal gland, the effect being dependent on exposure time. The decrease in the night-time NAT activity evoked by a 1- min pulse of UV-A light (as well as by a 15-s pulse of broad-band visible light) gradually deepened during the first 40 min of treatment of animals with constant darkness, then the enzyme activity began to rise reaching control values by 3 h. Treatment of rats with a protein synthesis inhibitor, cycloheximide, attenuated this night-driven reactivation of the pineal NAT activity. The presented results provide evidence that UV-A light is a powerful signal capable of controlling melatonin biosynthesis in rat pineal gland.</t>
  </si>
  <si>
    <t>Near-ultraviolet light; Pineal gland; Rat; Serotonin N-acetyltransferase</t>
  </si>
  <si>
    <t>aralkylamine acetyltransferase; melatonin; adolescent; animal tissue; article; dark adaptation; enzyme activity; hormone synthesis; male; nonhuman; pineal body; priority journal; rat; ultraviolet radiation; Animals; Arylamine N-Acetyltransferase; Circadian Rhythm; Cycloheximide; Male; Pineal Gland; Protein Synthesis Inhibitors; Rats; Rats, Wistar; Ultraviolet Rays</t>
  </si>
  <si>
    <t>Arylamine N-Acetyltransferase, EC 2.3.1.5; Cycloheximide, 66-81-9; Protein Synthesis Inhibitors</t>
  </si>
  <si>
    <t>Komitet Badań Naukowych: 4 PO54 074 12</t>
  </si>
  <si>
    <t>Supported by the State Committee for Scientific Research in Poland (KBN), grant no. 4 PO54 074 12 (J.B.Z).</t>
  </si>
  <si>
    <t>Zawilska, J.B.; Department of Biogenic Amines, Polish Academy of Sciences, POB-225, Lodz-1 90-950, Poland</t>
  </si>
  <si>
    <t>2-s2.0-0031934706</t>
  </si>
  <si>
    <t>Rukmini A.V., Milea D., Aung T., Gooley J.J.</t>
  </si>
  <si>
    <t>56798395200;6701636955;26643141900;6506691564;</t>
  </si>
  <si>
    <t>Pupillary responses to short-wavelength light are preserved in aging</t>
  </si>
  <si>
    <t>10.1038/srep43832</t>
  </si>
  <si>
    <t>https://www.scopus.com/inward/record.uri?eid=2-s2.0-85014950603&amp;doi=10.1038%2fsrep43832&amp;partnerID=40&amp;md5=470d77c4c4906e01ab02a571d7cb8fbf</t>
  </si>
  <si>
    <t>Center for Cognitive Neuroscience, Duke-NUS Medical School169857, Singapore; Program in Neuroscience and Behavioral Disorders, Duke-NUS Medical School169857, Singapore; Singapore Eye Research Institute, Singapore National Eye Center168751, Singapore; Department of Ophthalmology, Yong Loo Lin School of Medicine, National University of Singapore119228, Singapore; Department of Physiology, Yong Loo Lin School of Medicine, National University of Singapore117597, Singapore</t>
  </si>
  <si>
    <t>Rukmini, A.V., Center for Cognitive Neuroscience, Duke-NUS Medical School169857, Singapore, Program in Neuroscience and Behavioral Disorders, Duke-NUS Medical School169857, Singapore; Milea, D., Program in Neuroscience and Behavioral Disorders, Duke-NUS Medical School169857, Singapore, Singapore Eye Research Institute, Singapore National Eye Center168751, Singapore; Aung, T., Singapore Eye Research Institute, Singapore National Eye Center168751, Singapore, Department of Ophthalmology, Yong Loo Lin School of Medicine, National University of Singapore119228, Singapore; Gooley, J.J., Center for Cognitive Neuroscience, Duke-NUS Medical School169857, Singapore, Program in Neuroscience and Behavioral Disorders, Duke-NUS Medical School169857, Singapore, Department of Physiology, Yong Loo Lin School of Medicine, National University of Singapore117597, Singapore</t>
  </si>
  <si>
    <t>With aging, less blue light reaches the retina due to gradual yellowing of the lens. This could result in reduced activation of blue light-sensitive melanopsin-containing retinal ganglion cells, which mediate non-visual light responses (e.g., the pupillary light reflex, melatonin suppression, and circadian resetting). Herein, we tested the hypothesis that older individuals show greater impairment of pupillary responses to blue light relative to red light. Dose-response curves for pupillary constriction to 469-nm blue light and 631-nm red light were compared between young normal adults aged 21-30 years (n = 60) and older adults aged ≥50 years (normal, n = 54; mild cataract, n = 107; severe cataract, n = 18). Irrespective of wavelength, pupillary responses were reduced in older individuals and further attenuated by severe, but not mild, cataract. The reduction in pupillary responses was comparable in response to blue light and red light, suggesting that lens yellowing did not selectively reduce melanopsin-dependent light responses. Compensatory mechanisms likely occur in aging that ensure relative constancy of pupillary responses to blue light despite changes in lens transmission. © 2017 The Author(s).</t>
  </si>
  <si>
    <t>melatonin; adult; age; aged; aging; circadian rhythm; female; human; lens; light; male; metabolism; middle aged; physiology; pupil; pupil reflex; radiation response; very elderly; young adult; Adult; Age Factors; Aged; Aged, 80 and over; Aging; Circadian Rhythm; Female; Humans; Lens, Crystalline; Light; Male; Melatonin; Middle Aged; Pupil; Reflex, Pupillary; Young Adult</t>
  </si>
  <si>
    <t>Gooley, J.J.; Center for Cognitive Neuroscience, Duke-NUS Medical SchoolSingapore; email: joshua.gooley@duke-nus.edu.sg</t>
  </si>
  <si>
    <t>2-s2.0-85014950603</t>
  </si>
  <si>
    <t>Whaling C.S., Kelly K.K., Finley C.M., Spears N., Licht P., Zucker I.</t>
  </si>
  <si>
    <t>6602479444;10439899300;7007098603;57196753388;7103317636;55188123000;</t>
  </si>
  <si>
    <t>Sustained hormonal responses of Siberian hamsters (Phodopus sungorus) to a single longer day at weaning</t>
  </si>
  <si>
    <t>10.1095/biolreprod49.3.555</t>
  </si>
  <si>
    <t>https://www.scopus.com/inward/record.uri?eid=2-s2.0-0027203736&amp;doi=10.1095%2fbiolreprod49.3.555&amp;partnerID=40&amp;md5=d35f997f2e55b269f0d19534bfeeac41</t>
  </si>
  <si>
    <t>Department of Animal Physiology, University of California, Davis, CA 95616, United States</t>
  </si>
  <si>
    <t>Whaling, C.S., Department of Animal Physiology, University of California, Davis, CA 95616, United States; Kelly, K.K., Department of Animal Physiology, University of California, Davis, CA 95616, United States; Finley, C.M., Department of Animal Physiology, University of California, Davis, CA 95616, United States; Spears, N., Department of Animal Physiology, University of California, Davis, CA 95616, United States; Licht, P., Department of Animal Physiology, University of California, Davis, CA 95616, United States; Zucker, I., Department of Animal Physiology, University of California, Davis, CA 95616, United States</t>
  </si>
  <si>
    <t>Siberian hamsters undergo gonadal development for several weeks after exposure to a single longer day at weaning. To characterize changes in gonadotropin secretion after a single acute light stimulus, hamsters housed in a long photoperiod (16L:8D) were given a single longer day (20L:4D) or maintained in the 16L:8D photoperiod at 19 days of age and transferred to a short photoperiod (8L:16D) on Day 20. Elevated plasma FSH concentrations were detected in male hamsters at 5, 7, and 12 but not at 17 days after the single longer day. Melatonin treatment during light exposure and on two succeeding nights blocked the stimulatory effect of light on the reproductive axis; melatonin injections limited to one night were marginally effective. Pinealectomy during the dark phase of the photocycle and the resultant truncation of the melatonin signal for one night did not stimulate a greater degree of gonadal development than pinealectomy during the light phase. We conclude that the single extra 4-h light pulse at weaning alters hypothalamic-pituitary function for approximately 2 wk. Trophic effects of the light pulse appear to be mediated by suppression of melatonin secretion for several days; one truncated melatonin signal is not sufficient to simulate the effects of a single long day on the reproductive axis.</t>
  </si>
  <si>
    <t>follitropin; luteinizing hormone; melatonin; animal experiment; article; controlled study; female; follitropin release; gonad development; hamster; hypophysis gonad system; luteinizing hormone release; male; nonhuman; photoperiodicity; photostimulation; pinealectomy; priority journal; weaning; Animalia; Cricetinae; Phodopus sungorus</t>
  </si>
  <si>
    <t>follitropin, 9002-68-0; luteinizing hormone, 39341-83-8, 9002-67-9; melatonin, 73-31-4</t>
  </si>
  <si>
    <t>Whaling, C.S.; Department of Animal Physiology, University of California, Davis, CA 95616, United States</t>
  </si>
  <si>
    <t>2-s2.0-0027203736</t>
  </si>
  <si>
    <t>Žukauskas A., Vaicekauskas R., Tuzikas A., Petrulis A., Stanikunas R., Švegžda A., Eidikas P., Vitta P.</t>
  </si>
  <si>
    <t>7004537187;6507426748;53881994800;53881827900;8649312900;8649311900;56166280900;8390917500;</t>
  </si>
  <si>
    <t>Firelight led source: Toward a balanced approach to the performance of solid-state lighting for outdoor environments</t>
  </si>
  <si>
    <t>IEEE Photonics Journal</t>
  </si>
  <si>
    <t>10.1109/JPHOT.2014.2319102</t>
  </si>
  <si>
    <t>https://www.scopus.com/inward/record.uri?eid=2-s2.0-84900838938&amp;doi=10.1109%2fJPHOT.2014.2319102&amp;partnerID=40&amp;md5=75344ed345ad4413c5fc1da373067d78</t>
  </si>
  <si>
    <t>Institute of Applied Research, Vilnius University, 10222 Vilnius, Lithuania; Department of Computer Science, Vilnius University, 08303 Vilnius, Lithuania; Department of General Psychology, Vilnius University, 01513 Vilnius, Lithuania</t>
  </si>
  <si>
    <t>Žukauskas, A., Institute of Applied Research, Vilnius University, 10222 Vilnius, Lithuania; Vaicekauskas, R., Department of Computer Science, Vilnius University, 08303 Vilnius, Lithuania; Tuzikas, A., Institute of Applied Research, Vilnius University, 10222 Vilnius, Lithuania; Petrulis, A., Institute of Applied Research, Vilnius University, 10222 Vilnius, Lithuania; Stanikunas, R., Department of General Psychology, Vilnius University, 01513 Vilnius, Lithuania; Švegžda, A., Department of General Psychology, Vilnius University, 01513 Vilnius, Lithuania; Eidikas, P., Institute of Applied Research, Vilnius University, 10222 Vilnius, Lithuania; Vitta, P., Department of Computer Science, Vilnius University, 08303 Vilnius, Lithuania</t>
  </si>
  <si>
    <t>We report on a blue-amber ('firelight') cluster of light-emitting diodes (LEDs) with extra-low correlated color temperature (\sim1860 K) optimized for outdoor lighting under mesopic conditions. When compared with common white LEDs, the firelight LED cluster shows considerably reduced indexes of melatonin suppression and skyglow, increased retinal illuminance for elderly people, but a reduced performance of perceiving colors, which, however, can be tolerated at mesopic luminance. In comparison with an almost metameric high-pressure sodium lamp, the cluster exhibits a potentially higher luminous efficacy, similar reaction time and detection threshold of luminance contrasts for achromatic targets, and noticeably improved color discrimination characteristics. © 2009-2012 IEEE.</t>
  </si>
  <si>
    <t>color discrimination; color rendition; Light emitting diodes; light pollution; outdoor lighting; photophysiology; psychophysics; solid-state lighting</t>
  </si>
  <si>
    <t>Color; Color vision; Lighting; Luminance; Color discrimination; Color rendition; Light pollution; Photophysiology; psychophysics; Solid state lighting; Light emitting diodes</t>
  </si>
  <si>
    <t>Tuzikas, A.; Institute of Applied Research, Vilnius University, 10222 Vilnius, Lithuania; email: arunas.tuzikas@tmi.vu.lt</t>
  </si>
  <si>
    <t>Institute of Electrical and Electronics Engineers Inc.</t>
  </si>
  <si>
    <t>IEEE Photon. J.</t>
  </si>
  <si>
    <t>2-s2.0-84900838938</t>
  </si>
  <si>
    <t>Nakahara K., Murakami N., Nasu T., Kuroda H., Murakami T.</t>
  </si>
  <si>
    <t>7202641636;7201575780;7102051587;7203085645;57198523276;</t>
  </si>
  <si>
    <t>Involvement of protein kinase A in the subjective nocturnal rise of melatonin release by chick pineal cells in constant darkness</t>
  </si>
  <si>
    <t>10.1111/j.1600-079X.1997.tb00357.x</t>
  </si>
  <si>
    <t>https://www.scopus.com/inward/record.uri?eid=2-s2.0-0031261715&amp;doi=10.1111%2fj.1600-079X.1997.tb00357.x&amp;partnerID=40&amp;md5=3d8c322a88c72aac2413f8bacb6275cc</t>
  </si>
  <si>
    <t>Department of Veterinary Physiology, University of Miyazaki, Miyazaki 889-21, Japan; Veterinary Anatomy, Faculty of Agriculture, University of Miyazaki, Miyazaki 889-21, Japan; Department of Veterinary Physiology, Faculty of Agriculture, University of Miyazaki, Miyazaki 889-21, Japan</t>
  </si>
  <si>
    <t>Nakahara, K., Department of Veterinary Physiology, University of Miyazaki, Miyazaki 889-21, Japan, Department of Veterinary Physiology, Faculty of Agriculture, University of Miyazaki, Miyazaki 889-21, Japan; Murakami, N., Department of Veterinary Physiology, University of Miyazaki, Miyazaki 889-21, Japan; Nasu, T., Veterinary Anatomy, Faculty of Agriculture, University of Miyazaki, Miyazaki 889-21, Japan; Kuroda, H., Department of Veterinary Physiology, University of Miyazaki, Miyazaki 889-21, Japan; Murakami, T., Veterinary Anatomy, Faculty of Agriculture, University of Miyazaki, Miyazaki 889-21, Japan</t>
  </si>
  <si>
    <t>Melatonin release by chick cultured pineal cells increases during the dark periods and decreases during the light periods under light-dark cycles, and this rhythmic secretion is maintained under constant conditions with a period of almost 24 hr. The mechanisms by which the circadian oscillator drives the melatonin rhythm under constant conditions have not been elucidated enough. We examined the possibility that cyclic AMP-dependent protein kinase A is involved in the subjective nocturnal increase in melatonin release by chick pineal cells cultured under constant darkness. The subjective nocturnal increase of melatonin release was suppressed dose dependently by H8 (protein kinase inhibitor) and H89 (specific protein kinase A inhibitor), but not by calphostin C (specific protein kinase C inhibitor) in static cell cultures. In a cell perfusion experiment, 9 hr pulses of H8 and H89 starting at ZT 9 (CT 11.2) hr suppressed the subjective nocturnal increase in melatonin rhythm in dose-dependent manner without causing a phase shift. An intracellular Ca2+ chelator, O,O′-bis(2-aminophenoxy)ethyleneglycol-N,N,N′,N′-tetraacetic acid tetraacetoxymethyl ester (BAPTA-AM), and extracellular Ca2+ chelators, O,O′-bis(2-aminophenoxy)ethyleneglycol-N,N,N′,N′-tetraacetic acid tetrapotassium salt hydrate (BAPTA) and ethyleneglycol-bis(β-aminoethyl ether)-N,N,N′,N′-tetraacetic acid (EGTA), suppressed both the subjective nocturnal increases in melatonin release and CAMP levels dose dependently. This direct evidence strongly supports the hypothesis that cAMP-dependent protein kinase A may be involved in the subjective nocturnal increase in melatonin release by chick pineal cells and that intracellular Ca2+ plays an important role in pineal adenylate cyclase activation. © Munksgaard.</t>
  </si>
  <si>
    <t>cAMP; Circadian rhythms; Melatonin; Pineal cells</t>
  </si>
  <si>
    <t>calcium; chelating agent; cyclic AMP; cyclic AMP dependent protein kinase; enzyme inhibitor; melatonin; animal; article; cell culture; chicken; circadian rhythm; cytology; dose response; drug antagonism; drug effect; metabolism; physiology; pineal body; radioimmunoassay; Animals; Calcium; Cells, Cultured; Chelating Agents; Chickens; Circadian Rhythm; Cyclic AMP; Cyclic AMP-Dependent Protein Kinases; Dose-Response Relationship, Drug; Enzyme Inhibitors; Melatonin; Pineal Gland; Radioimmunoassay</t>
  </si>
  <si>
    <t>Calcium, 7440-70-2; Chelating Agents; Cyclic AMP, 60-92-4; Cyclic AMP-Dependent Protein Kinases, EC 2.7.1.37; Enzyme Inhibitors; Melatonin, 73-31-4</t>
  </si>
  <si>
    <t>Nakahara, K.; Department of Veterinary Physiology, Faculty of Agriculture, University of Miyazaki, Miyazaki 889-21, Japan</t>
  </si>
  <si>
    <t>2-s2.0-0031261715</t>
  </si>
  <si>
    <t>Withyachumnarnkul B., Ajpru S., Rachawong S., Pongsa-Asawapaiboon A., Sumridthong A.</t>
  </si>
  <si>
    <t>7003723500;6505991302;6504798533;6508358926;6507200777;</t>
  </si>
  <si>
    <t>Sexual dimorphism in N-acetyltransferase and melatonin levels in the giant freshwater prawn Macrobrachium rosenbergii de Man</t>
  </si>
  <si>
    <t>10.1111/j.1600-079X.1999.tb00580.x</t>
  </si>
  <si>
    <t>https://www.scopus.com/inward/record.uri?eid=2-s2.0-0032955167&amp;doi=10.1111%2fj.1600-079X.1999.tb00580.x&amp;partnerID=40&amp;md5=d1b0bae653e69cd515376f9d92fd5e65</t>
  </si>
  <si>
    <t>Department of Anatomy, Faculty of Science, Mahidol University, Rama 6 Rd., Bangkok 10400, Thailand</t>
  </si>
  <si>
    <t>Withyachumnarnkul, B., Department of Anatomy, Faculty of Science, Mahidol University, Rama 6 Rd., Bangkok 10400, Thailand; Ajpru, S., Department of Anatomy, Faculty of Science, Mahidol University, Rama 6 Rd., Bangkok 10400, Thailand; Rachawong, S., Department of Anatomy, Faculty of Science, Mahidol University, Rama 6 Rd., Bangkok 10400, Thailand; Pongsa-Asawapaiboon, A., Department of Anatomy, Faculty of Science, Mahidol University, Rama 6 Rd., Bangkok 10400, Thailand; Sumridthong, A., Department of Anatomy, Faculty of Science, Mahidol University, Rama 6 Rd., Bangkok 10400, Thailand</t>
  </si>
  <si>
    <t>N-acetyltransferase (NAT) and melatonin were determined in the optic lobe of the giant freshwater prawn Macrobrachium rosenbergii de Man. The prawns were divided into three groups: fast-growing 'jumper' males; slow- growing 'laggard' males; and females. Both NAT and melatonin levels in the jumper and laggard males were comparable, whereas those of the female were significantly lower. The results suggested a sexual dimorphism in the NAT and melatonin in the optic lobe of this species. It was also found that when one optic lobe was isolated, the level of NAT and melatonin in the contralateral optic lobe did not show a compensatory increase in either males or females. On the contrary, melatonin was suppressed in the remaining optic lobes in both sexes.</t>
  </si>
  <si>
    <t>Freshwater; Giant; Haemolymph; Macrobrachium rosenbergii; Melatonin; NAT; Optic lobe; Prawn; Sexual dimorphism</t>
  </si>
  <si>
    <t>acyltransferase; fresh water; melatonin; animal cell; article; enzyme activity; gonad function; hemolymph; light dark cycle; nonhuman; optic lobe; photoperiodicity; protein expression; sex difference; shrimp</t>
  </si>
  <si>
    <t>Withyachumnarnkul, B.; Department of Anatomy, Faculty of Science, Mahidol University, Rama 6 Rd., Bangkok 10400, Thailand; email: scbwt@mahidol.ac.th</t>
  </si>
  <si>
    <t>2-s2.0-0032955167</t>
  </si>
  <si>
    <t>Lerchl A., Schindler C., Eichhorn K., Kley F., Erren T.C.</t>
  </si>
  <si>
    <t>56277238900;35196890700;8610978900;16319279100;35576699700;</t>
  </si>
  <si>
    <t>Indirect blue light does not suppress nocturnal salivary melatonin in humans in an automobile setting</t>
  </si>
  <si>
    <t>10.1111/j.1600-079X.2009.00691.x</t>
  </si>
  <si>
    <t>https://www.scopus.com/inward/record.uri?eid=2-s2.0-68249099022&amp;doi=10.1111%2fj.1600-079X.2009.00691.x&amp;partnerID=40&amp;md5=5477a456adc0cf47a8d1016f59177a0b</t>
  </si>
  <si>
    <t>School of Engineering and Science, Jacobs University Bremen, Res. II, Campus Ring 6, D-28759 Bremen, Germany; Hella KGaA Hueck and Co., Lippstadt, Germany; Institute of Occupational Health, University of Cologne, Germany</t>
  </si>
  <si>
    <t>Lerchl, A., School of Engineering and Science, Jacobs University Bremen, Res. II, Campus Ring 6, D-28759 Bremen, Germany; Schindler, C., Hella KGaA Hueck and Co., Lippstadt, Germany; Eichhorn, K., Hella KGaA Hueck and Co., Lippstadt, Germany; Kley, F., Hella KGaA Hueck and Co., Lippstadt, Germany; Erren, T.C., Institute of Occupational Health, University of Cologne, Germany</t>
  </si>
  <si>
    <t>In 2007, the International Agency for Research on Cancer (IARC) classified shift work that involves circadian disruption as being probably carcinogenic to humans (Group 2A). In this context, light exposure during the night plays a key role because it can suppress nocturnal melatonin levels when exposures exceed a certain threshold. Blue light around 464 nm is most effective in suppressing melatonin because of the spectral sensitivity of melanopsin, a recently discovered photopigment in retinal ganglion cells; the axons of these cells project to the suprachiasmatic nucleus, a circadian master clock in the brain. Due to advances in light technologies, normal tungsten light bulbs are being replaced by light-emitting diodes which produce quasi-monochromatic or white light. The objective of this study was to assess whether the light-melanopsin-melatonin axis might be affected in automobiles at night which employ the new generation diodes. To this end, we have tested in an experimental automobile setting whether indirect blue light (lmax = 465 nm) at an intensity of 0.22 or 1.25 lx can suppress salivary melatonin levels in 12 male volunteers (age range 17-27 years) who served as their own controls. Daytime levels were low (2.7 ± 0.5 pg/mL), and night-time levels without light exposure were high (14.5 ± 1.1 pg/mL), as expected. Low-intensity light exposures had no significant effect on melatonin levels (0.22 lx: 17.2 ± 2.8 pg/mL; P &amp;gt; 0.05; 1.25 lx: 12.6 ± 2.0 pg/mL; P &amp;gt; 0.05). It is concluded that indirect blue light exposures in automobiles up to 1.25 lx do not cause unintentional chronodisruption via melatonin suppression. © 2009 John Wiley and Sons A/S.</t>
  </si>
  <si>
    <t>Automobile; Light; Light at night; Melatonin; Shift work</t>
  </si>
  <si>
    <t>melanopsin; melatonin; adolescent; adult; article; blue light; car; controlled study; hormone release; human; human experiment; light dark cycle; light exposure; male; normal human; saliva level; Adolescent; Adult; Automobiles; Circadian Rhythm; Humans; Lighting; Male; Melatonin; Salivary Glands; Statistics, Nonparametric</t>
  </si>
  <si>
    <t>Lerchl, A.; School of Engineering and Science, Jacobs University Bremen, Res. II, Campus Ring 6, D-28759 Bremen, Germany; email: a.lerchl@jacobs-university.de</t>
  </si>
  <si>
    <t>2-s2.0-68249099022</t>
  </si>
  <si>
    <t>Huang Z., Liu T., Borjigin J.</t>
  </si>
  <si>
    <t>57198606859;55844369100;6701823373;</t>
  </si>
  <si>
    <t>N-terminal residues regulate proteasomal degradation of AANAT</t>
  </si>
  <si>
    <t>10.1111/j.1600-079X.2010.00753.x</t>
  </si>
  <si>
    <t>https://www.scopus.com/inward/record.uri?eid=2-s2.0-77749310289&amp;doi=10.1111%2fj.1600-079X.2010.00753.x&amp;partnerID=40&amp;md5=8dd6b25dc784644e5963c7db4cee88b0</t>
  </si>
  <si>
    <t>Department of Molecular and Integrative Physiology, University of Michigan, Medical School, 1301 East Catherine Street, Ann Arbor, MI 48109-5622, United States</t>
  </si>
  <si>
    <t>Huang, Z., Department of Molecular and Integrative Physiology, University of Michigan, Medical School, 1301 East Catherine Street, Ann Arbor, MI 48109-5622, United States; Liu, T., Department of Molecular and Integrative Physiology, University of Michigan, Medical School, 1301 East Catherine Street, Ann Arbor, MI 48109-5622, United States; Borjigin, J., Department of Molecular and Integrative Physiology, University of Michigan, Medical School, 1301 East Catherine Street, Ann Arbor, MI 48109-5622, United States</t>
  </si>
  <si>
    <t>Serotonin N-acetyltransferase (AANAT) catalyzes the conversion of serotonin to N-acetylserotonin, which is the immediate precursor for formation of melatonin. Although it is known that AANAT is degraded via the proteasomal proteolysis, detailed mechanisms are not defined. In this paper, we tested the in vivo role of proteasome inhibition on AANAT activity and melatonin release and examined the amino acid residues in AANAT that contribute to the proteasome degradation. We have shown that inhibition of proteasome activities in vivo in the intact pineal gland fails to prevent the light-induced suppression of melatonin secretion. Furthermore, in cell lines stably expressing AANAT, inhibition of proteasomal proteolysis, which resulted in a large accumulation of AANAT protein, similarly failed to increase AANAT enzyme activity proportional to the amount of proteins accumulated. Site-directed mutagenesis analysis of AANAT revealed that the AANAT degradation is independent of lysine and the two surface cysteine residues. Deletion analysis of N-terminus identified the second amino acid leucine (L2) as the key residue that contributes to the proteasomal proteolysis of AANAT protein. These results suggest that rat AANAT protein is degraded via the N-end rule pathway of proteasomal proteolysis and the leucine at the N-terminus appears to be the key residue recognized by N-end rule pathway. © 2010 John Wiley &amp; Sons A/S.</t>
  </si>
  <si>
    <t>AANAT; Melatonin; Pineal gland; Proteasome; Protein degradation</t>
  </si>
  <si>
    <t>leucine; melatonin; serotonin n acetyltransferase; animal experiment; animal tissue; article; enzyme activity; nonhuman; pineal body; protein degradation; rat; site directed mutagenesis; Animals; Arylalkylamine N-Acetyltransferase; Cell Line; Cysteine Proteinase Inhibitors; Humans; Leupeptins; Light; Melatonin; Microdialysis; Mutagenesis, Site-Directed; Proteasome Endopeptidase Complex; Rats; Rats, Inbred Strains</t>
  </si>
  <si>
    <t>leucine, 61-90-5, 7005-03-0; melatonin, 73-31-4; AANAT protein, rat, 2.3.1.87; Arylalkylamine N-Acetyltransferase, 2.3.1.87; Cysteine Proteinase Inhibitors; Leupeptins; Melatonin, 73-31-4; Proteasome Endopeptidase Complex, 3.4.25.1; benzyloxycarbonylleucyl-leucyl-leucine aldehyde, 133407-82-6</t>
  </si>
  <si>
    <t>Borjigin, J.; Department of Molecular and Integrative Physiology, University of Michigan Medical School, 1301 East Catherine Street, Ann Arbor, MI 48109-5622, United States; email: borjigin@umich.edu</t>
  </si>
  <si>
    <t>2-s2.0-77749310289</t>
  </si>
  <si>
    <t>Rahman S.A., St Hilaire M.A., Gronfier C., Chang A.-M., Santhi N., Czeisler C.A., Klerman E.B., Lockley S.W.</t>
  </si>
  <si>
    <t>18037974200;8862575500;56150474600;28567503000;8945315800;7006224092;6701750101;56751118900;</t>
  </si>
  <si>
    <t>Functional decoupling of melatonin suppression and circadian phase resetting in humans</t>
  </si>
  <si>
    <t>10.1113/JP275501</t>
  </si>
  <si>
    <t>https://www.scopus.com/inward/record.uri?eid=2-s2.0-85046016762&amp;doi=10.1113%2fJP275501&amp;partnerID=40&amp;md5=cf70fe0b7ecc7d2ac3ffae2bb35c0287</t>
  </si>
  <si>
    <t>Division of Sleep and Circadian Disorders, Departments of Medicine and Neurology, Brigham &amp; Women's Hospital, Boston, MA, United States; Division of Sleep Medicine, Harvard Medical School, Boston, MA, United States; Lyon Neuroscience Research Center, Integrative Physiology of the Brain Arousal Systems (WAKING) team, INSERM UMRS 1028, CNRS UMR 5292, Université Claude Bernard Lyon 1, Université de Lyon, Lyon, F-69000, France; Surrey Sleep Research Centre, Faculty of Health and Medical Sciences, University of Surrey, Guildford, Surrey, United Kingdom</t>
  </si>
  <si>
    <t>Rahman, S.A., Division of Sleep and Circadian Disorders, Departments of Medicine and Neurology, Brigham &amp; Women's Hospital, Boston, MA, United States, Division of Sleep Medicine, Harvard Medical School, Boston, MA, United States; St Hilaire, M.A., Division of Sleep and Circadian Disorders, Departments of Medicine and Neurology, Brigham &amp; Women's Hospital, Boston, MA, United States, Division of Sleep Medicine, Harvard Medical School, Boston, MA, United States; Gronfier, C., Division of Sleep and Circadian Disorders, Departments of Medicine and Neurology, Brigham &amp; Women's Hospital, Boston, MA, United States, Division of Sleep Medicine, Harvard Medical School, Boston, MA, United States, Lyon Neuroscience Research Center, Integrative Physiology of the Brain Arousal Systems (WAKING) team, INSERM UMRS 1028, CNRS UMR 5292, Université Claude Bernard Lyon 1, Université de Lyon, Lyon, F-69000, France; Chang, A.-M., Division of Sleep and Circadian Disorders, Departments of Medicine and Neurology, Brigham &amp; Women's Hospital, Boston, MA, United States, Division of Sleep Medicine, Harvard Medical School, Boston, MA, United States; Santhi, N., Division of Sleep and Circadian Disorders, Departments of Medicine and Neurology, Brigham &amp; Women's Hospital, Boston, MA, United States, Division of Sleep Medicine, Harvard Medical School, Boston, MA, United States, Surrey Sleep Research Centre, Faculty of Health and Medical Sciences, University of Surrey, Guildford, Surrey, United Kingdom; Czeisler, C.A., Division of Sleep and Circadian Disorders, Departments of Medicine and Neurology, Brigham &amp; Women's Hospital, Boston, MA, United States, Division of Sleep Medicine, Harvard Medical School, Boston, MA, United States; Klerman, E.B., Division of Sleep and Circadian Disorders, Departments of Medicine and Neurology, Brigham &amp; Women's Hospital, Boston, MA, United States, Division of Sleep Medicine, Harvard Medical School, Boston, MA, United States; Lockley, S.W., Division of Sleep and Circadian Disorders, Departments of Medicine and Neurology, Brigham &amp; Women's Hospital, Boston, MA, United States, Division of Sleep Medicine, Harvard Medical School, Boston, MA, United States</t>
  </si>
  <si>
    <t>Key points: There is assumed to be a monotonic association between melatonin suppression and circadian phase resetting induced by light exposure. We tested the association between melatonin suppression and phase resetting in humans. Sixteen young healthy participants received nocturnal bright light (∼9500 lux) exposure of continuous or intermittent patterns, and different durations ranging from 12 min to 6.5 h. Intermittent exposure patterns showed significant phase shifts with disproportionately less melatonin suppression. Each and every bright light stimulus in an intermittent exposure pattern induced a similar degree of melatonin suppression, but did not appear to cause an equal magnitude of phase shift. These results suggest that phase shifts and melatonin suppression are functionally independent such that one cannot be used as a proxy measure of the other. Abstract: Continuous experimental light exposures show that, in general, the conditions that produce greater melatonin suppression also produce greater phase shift, leading to the assumption that one can be used as a proxy for the other. We tested this association in 16 healthy individuals who participated in a 9-day inpatient protocol by assessing melatonin suppression and phase resetting in response to a nocturnal light exposure (LE) of different patterns: (i) dim-light control (&lt;3 lux; n = 6) or (ii) two 12-min intermittent bright light pulses (IBL) separated by 36 min of darkness (∼9500 lux; n = 10). We compared these results with historical data from additional LE patterns: (i) dim-light control (&lt;3 lux; n = 11); (ii) single continuous bright light exposure of 12 min (n = 9), 1.0 h (n = 10) or 6.5 h (n = 6); or (iii) an IBL light pattern consisting of six 15-min pulses with 1.0 h dim-light recovery intervals between them during a total of 6.5 h (n = 7). All light exposure groups had significantly greater phase-delay shifts than the dim-light control condition (P &lt; 0.0001). While a monotonic association between melatonin suppression and circadian phase shift was observed, intermittent exposure patterns showed significant phase shifts with disproportionately less melatonin suppression. Each and every IBL stimulus induced a similar degree of melatonin suppression, but did not appear to cause an equal magnitude of phase shift. These results suggest unique specificities in how light-induced phase shifts and melatonin suppression are mediated such that one cannot be used as a proxy measure of the other. © 2018 The Authors. The Journal of Physiology © 2018 The Physiological Society</t>
  </si>
  <si>
    <t>light; melatonin; phase shift</t>
  </si>
  <si>
    <t>melatonin; melatonin; adult; Article; circadian phase resetting; circadian rhythm; controlled clinical trial; controlled study; female; hormonal regulation; hormone inhibition; human; human experiment; light exposure; light intensity; male; normal human; photostimulation; priority journal; sleep waking cycle; stimulus response; adaptation; adolescent; darkness; heart rate; light; metabolism; physiology; radiation response; sleep; young adult; Adaptation, Physiological; Adolescent; Adult; Circadian Rhythm; Darkness; Female; Healthy Volunteers; Heart Rate; Humans; Light; Male; Melatonin; Photic Stimulation; Sleep; Young Adult</t>
  </si>
  <si>
    <t>ResMed Foundation
University of Washington
American Academy of Sleep Medicine
Takeda Pharmaceuticals North America
Philips
National Sleep Foundation
Harvard School of Public Health
Jazz Pharmaceuticals
University of Michigan
Vanda Pharmaceuticals
RC2-HL101340-0, R01-HL114088, T32-HL07901, K02-HD045459, HL094654, K24-HL105664, P01-AG09975
1UL1 TR001102-01, GCRC-M01-RR02635, UL1 RR 025758, 8UL1TR000170-05
National Center for Advancing Translational Sciences
NSBRI HFP02801, HFP02802, NAG 5-3952
National Brain Research Centre</t>
  </si>
  <si>
    <t>C.A.C. reports having received consulting fees from or served as a paid member of scientific advisory boards for: Bose Corporation; Boston Celtics; Boston Red Sox; Columbia River Bar Pilots; Institute of Digital Media and Child Development; Klarman Family Foundation; Novartis; Samsung Electronics; Quest Diagnostics, Inc.; Vanda Pharmaceuticals and V-Watch/PPRS. He has also received education/research support from Cephalon Inc., Mary Ann &amp; Stanley Snider via Combined Jewish Philanthropies, Optum, Philips Respironics, Inc., ResMed Foundation, San Francisco Bar Pilots, Schneider Inc., and Sysco. He has received lecture fees from American Academy of Sleep Medicine (AADSM), CurtCo Media Labs LLC, Global Council on Brain Health/AARP, Hawaii Sleep Health and Wellness Foundation, Harvard School of Public Health, Maryland Sleep Society, National Sleep Foundation, University of Michigan, University of Washington, and Zurich Insurance Company, Ltd. The Sleep and Health Education Program of the Harvard Medical School Division of Sleep Medicine (which C.A.C. directs) has received Educational Grant funding from Cephalon, Inc., Jazz Pharmaceuticals, Takeda Pharmaceuticals, Teva Pharmaceuticals Industries Ltd, Sanofi-Aventis, Inc., Sepracor, Inc. and Wake Up Narcolepsy. He is the incumbent of an endowed professorship provided to Harvard University by Cephalon, Inc. and holds a number of process patents in the field of sleep/circadian rhythms (e.g. photic resetting of the human circadian pacemaker). Since 1985, he has also served as an expert on various legal and technical cases related to sleep and/or circadian rhythms including those involving the following commercial entities: Bombardier, Inc.; Continental Airlines; FedEx; Greyhound; and United Parcel Service (UPS). He owns or owned an equity interest in Somnus Therapeutics, Inc., and Vanda Pharmaceuticals. He received royalties from McGraw Hill, Houghton Mifflin Harcourt and Koninklijke Philips Electronics, N.V. for the Actiwatch-2 and Actiwatch-Spectrum devices. His interests were reviewed and managed by Brigham and Women’s Hospital and Partners HealthCare in accordance with their conflict of interest policies.</t>
  </si>
  <si>
    <t>S.W.L. reports receiving consulting fees from Atlanta Falcons, Atlanta Hawks, Carbon Limiting Technologies Ltd on behalf of PhotoStar LED, Perceptive Advisors, PlanLED, Serrado Capital, Slingshot Insights, and has ongoing consulting contracts with Akili Interactive, Consumer Sleep Solutions, Delos Living LLC, Environmental Light Sciences LLC, Focal Point LLC, Headwaters Inc., Hintsa Performance AG, Light Cognitive, Mental Workout, OpTerra Energy Services Inc., Pegasus Capital Advisors LP, Wyle Integrated Science and Engineering. He has received unrestricted equipment gifts from Biological Illuminations LLC; Bionetics Corporation; and F. Lux Software LLC; royalties from Oxford University Press; honoraria plus travel, accommodation or meals for invited seminars, conference presentations or teaching from Estee Lauder, Informa Exhibitions, and Teague; travel, accommodation and/or meals only (no honoraria) for invited seminars, conference presentations or teaching from Hintsa Performance AG, Lightfair and USGBC; ongoing investigator-initiated research grants from Biological Illumination LLC and F. Lux Software LLC; has completed service agreements with Rio Tinto Iron Ore and Vanda Pharmaceuticals Inc.; and has completed three sponsor-initiated clinical research contracts with Vanda Pharmaceuticals Inc. He also holds a process patent for the use of short-wavelength light for resetting the human circadian pacemaker and improving alertness and performance which is assigned to the Brigham and Women’s Hospital per Hospital policy. He has also served as a paid expert witness in two cases related to sleep, circadian rhythms, work hours and/or light. He also serves as a Program Leader in the Cooperative Research Centre for Alertness, Safety and Productivity.</t>
  </si>
  <si>
    <t>This work was supported by NASA NAG 5-3952, NSBRI HFP02801, HFP02802, and NIH P01-AG09975, R01-HL114088 (E.B.K.), RC2-HL101340-0 (E.B.K., S.W.L., S.A.R.), K02-HD045459 (E.B.K.), K24-HL105664 (E.B.K.), T32-HL07901 (M.S.H., S.A.R.), HL094654 (C.A.C.). The project described was supported by grants from the National Centre for Research Resources to the General Clinical Research Centre GCRC-M01-RR02635, NIH Grant Number 1UL1 TR001102-01, 8UL1TR000170-05, UL1 RR 025758, Harvard Clinical and Translational Science Centre, from the National Centre for Advancing Translational Science. The content is solely the responsibility of the authors and does not necessarily represent the official views of the National Centre for Research Resources, the National Centre for Advancing Translational Science or the National Institutes of Health.</t>
  </si>
  <si>
    <t>Rahman, S.A.; Division of Sleep and Circadian Disorders, Departments of Medicine and Neurology, Brigham &amp; Women's HospitalUnited States; email: sarahman@rics.bwh.harvard.edu</t>
  </si>
  <si>
    <t>2-s2.0-85046016762</t>
  </si>
  <si>
    <t>Herman A.P., Bochenek J., Król K., Krawczyńska A., Antushevich H., Pawlina B., Herman A., Romanowicz K., Tomaszewska-Zaremba D.</t>
  </si>
  <si>
    <t>57201328721;55538677400;56798018500;55538711700;24167982900;55871659600;57201264365;6603796034;6602732618;</t>
  </si>
  <si>
    <t>Central Interleukin-1 β Suppresses the Nocturnal Secretion of Melatonin</t>
  </si>
  <si>
    <t>Mediators of Inflammation</t>
  </si>
  <si>
    <t>10.1155/2016/2589483</t>
  </si>
  <si>
    <t>https://www.scopus.com/inward/record.uri?eid=2-s2.0-84973096965&amp;doi=10.1155%2f2016%2f2589483&amp;partnerID=40&amp;md5=8dc69a568f83ad870ebe1b7eecd5e7ff</t>
  </si>
  <si>
    <t>Kielanowski Institute of Animal Physiology and Nutrition, Polish Academy of Sciences, Instytucka 3 Street, Jabłonna, 05-110, Poland; Academy of Cosmetics and Health Care, 13 Podwale Street, Warsaw, 00-252, Poland</t>
  </si>
  <si>
    <t>Herman, A.P., Kielanowski Institute of Animal Physiology and Nutrition, Polish Academy of Sciences, Instytucka 3 Street, Jabłonna, 05-110, Poland; Bochenek, J., Kielanowski Institute of Animal Physiology and Nutrition, Polish Academy of Sciences, Instytucka 3 Street, Jabłonna, 05-110, Poland; Król, K., Kielanowski Institute of Animal Physiology and Nutrition, Polish Academy of Sciences, Instytucka 3 Street, Jabłonna, 05-110, Poland; Krawczyńska, A., Kielanowski Institute of Animal Physiology and Nutrition, Polish Academy of Sciences, Instytucka 3 Street, Jabłonna, 05-110, Poland; Antushevich, H., Kielanowski Institute of Animal Physiology and Nutrition, Polish Academy of Sciences, Instytucka 3 Street, Jabłonna, 05-110, Poland; Pawlina, B., Kielanowski Institute of Animal Physiology and Nutrition, Polish Academy of Sciences, Instytucka 3 Street, Jabłonna, 05-110, Poland; Herman, A., Academy of Cosmetics and Health Care, 13 Podwale Street, Warsaw, 00-252, Poland; Romanowicz, K., Kielanowski Institute of Animal Physiology and Nutrition, Polish Academy of Sciences, Instytucka 3 Street, Jabłonna, 05-110, Poland; Tomaszewska-Zaremba, D., Kielanowski Institute of Animal Physiology and Nutrition, Polish Academy of Sciences, Instytucka 3 Street, Jabłonna, 05-110, Poland</t>
  </si>
  <si>
    <t>In vertebrates, numerous processes occur in a rhythmic manner. The hormonal signal reliably reflecting the environmental light conditions is melatonin. Nocturnal melatonin secretion patterns could be disturbed in pathophysiological states, including inflammation, Alzheimer's disease, and depression. All of these states share common elements in their aetiology, including the overexpression of interleukin- (IL-) 1β in the central nervous system. Therefore, the present study was designed to determine the effect of the central injection of exogenous IL-1β on melatonin release and on the expression of the enzymes of the melatonin biosynthetic pathway in the pineal gland of ewe. It was found that intracerebroventricular injections of IL-1β (50 μg/animal) suppressed (P &lt; 0.05) nocturnal melatonin secretion in sheep regardless of the photoperiod. This may have resulted from decreased (P &lt; 0.05) synthesis of the melatonin intermediate serotonin, which may have resulted, at least partially, from a reduced expression of tryptophan hydroxylase. IL-1β also inhibited (P &lt; 0.05) the expression of the melatonin rhythm enzyme arylalkylamine-N-acetyltransferase and hydroxyindole-O-methyltransferase. However, the ability of IL-1β to affect the expression of these enzymes was dependent upon the photoperiod. Our study may shed new light on the role of central IL-1β in the aetiology of disruptions in melatonin secretion. © 2016 A. P. Herman et al.</t>
  </si>
  <si>
    <t>5 hydroxyindoleacetic acid; acetylserotonin methyltransferase; aralkylamine acetyltransferase; hydrocortisone; interleukin 1beta; melatonin; serotonin; tryptophan hydroxylase; acetylserotonin methyltransferase; aralkylamine acetyltransferase; interleukin 1beta; melatonin; adult; animal experiment; Article; biosynthesis; controlled study; ewe; female; hormone release; hormone synthesis; hydrocortisone release; nonhuman; pineal body; protein expression; rectum temperature; animal; brain; drug effects; metabolism; photoperiodicity; secretion (process); sheep; Acetylserotonin O-Methyltransferase; Animals; Arylalkylamine N-Acetyltransferase; Brain; Female; Interleukin-1beta; Melatonin; Photoperiod; Sheep</t>
  </si>
  <si>
    <t>5 hydroxyindoleacetic acid, 1321-73-9, 54-16-0; acetylserotonin methyltransferase, 9029-77-0; aralkylamine acetyltransferase, 92941-56-5; hydrocortisone, 50-23-7; melatonin, 73-31-4; serotonin, 50-67-9; tryptophan hydroxylase, 9037-21-2; Acetylserotonin O-Methyltransferase; Arylalkylamine N-Acetyltransferase; Interleukin-1beta; Melatonin</t>
  </si>
  <si>
    <t>National Centre for Atmospheric Science: DEC-2011/03/D/NZ9/04021</t>
  </si>
  <si>
    <t>This work was supported by grant National Science Centre DEC-2011/03/D/NZ9/04021</t>
  </si>
  <si>
    <t>Herman, A.P.; Kielanowski Institute of Animal Physiology and Nutrition, Polish Academy of Sciences, Instytucka 3 Street, Poland; email: a.herman@ifzz.pl</t>
  </si>
  <si>
    <t>Hindawi Limited</t>
  </si>
  <si>
    <t>MNFLE</t>
  </si>
  <si>
    <t>Mediators Inflamm.</t>
  </si>
  <si>
    <t>2-s2.0-84973096965</t>
  </si>
  <si>
    <t>Tan J., Wang Y., Xia Y., Zhang N., Sun X., Yu T., Lin L.</t>
  </si>
  <si>
    <t>56005567900;56480567100;36986178100;57198822770;55992193300;56479744500;55007804900;</t>
  </si>
  <si>
    <t>Melatonin protects the esophageal epithelial barrier by suppressing the transcription, expression and activity of myosin light chain kinase through ERK1/2 signal transduction</t>
  </si>
  <si>
    <t>Cellular Physiology and Biochemistry</t>
  </si>
  <si>
    <t>10.1159/000369656</t>
  </si>
  <si>
    <t>https://www.scopus.com/inward/record.uri?eid=2-s2.0-84920869403&amp;doi=10.1159%2f000369656&amp;partnerID=40&amp;md5=9a039c34bbf6dadf53d5b8b375dbb925</t>
  </si>
  <si>
    <t>Department of Gastroenterology, First Affiliated Hospital, Nanjing Medical University, 300 Guangzhou Road, Nanjing, Jiangsu, 210000, China; Department of Thoracic and Cardiovascular Surgery, First Affiliated Hospital, Nanjing Medical University, Nanjing, China</t>
  </si>
  <si>
    <t>Tan, J., Department of Gastroenterology, First Affiliated Hospital, Nanjing Medical University, 300 Guangzhou Road, Nanjing, Jiangsu, 210000, China; Wang, Y., Department of Gastroenterology, First Affiliated Hospital, Nanjing Medical University, 300 Guangzhou Road, Nanjing, Jiangsu, 210000, China; Xia, Y., Department of Thoracic and Cardiovascular Surgery, First Affiliated Hospital, Nanjing Medical University, Nanjing, China; Zhang, N., Department of Gastroenterology, First Affiliated Hospital, Nanjing Medical University, 300 Guangzhou Road, Nanjing, Jiangsu, 210000, China; Sun, X., Department of Gastroenterology, First Affiliated Hospital, Nanjing Medical University, 300 Guangzhou Road, Nanjing, Jiangsu, 210000, China; Yu, T., Department of Gastroenterology, First Affiliated Hospital, Nanjing Medical University, 300 Guangzhou Road, Nanjing, Jiangsu, 210000, China; Lin, L., Department of Gastroenterology, First Affiliated Hospital, Nanjing Medical University, 300 Guangzhou Road, Nanjing, Jiangsu, 210000, China</t>
  </si>
  <si>
    <t>Background/Aims: Dilated intercellular space (DIS) contributes to the pathophysiology of gastroesophageal reflux disease (GERD). Melatonin protects the esophageal mucosa; however, the mechanisms underlying that protection remain unclear. Methods: Transmission electron microscopy (TEM) was used to evaluate the intercellular spaces in the esophageal epithelium of GERD patients. The Het-1A monolayer barrier function was investigated by measuring transepithelial resistance (TER) and FITC-dextran paracellular permeation. The activity of MLCK was represented by MLC phosphorylation. The expression and phosphorylation of MLCK, MLC and ERK were examined by western blot analysis. Results: The expression and activity of MLCK and ERK phosphorylation were increased in the esophageal epithelium. The increased expression and activity of MLCK was correlated with dilated intercellular spaces. Upon acid treatment, the Het-1A monolayer permeability was increased. When the Het-1A monolayer was pretreated with melatonin and PD98059 before the acid incubation, the permeability and the expression and phosphorylation of MLCK and ERK decreased. Conclusion: Melatonin protects the esophageal epithelial barrier by suppressing the transcription, translation and activity of MLCK through ERK1/2 signal transduction. These findings provide a better understanding of the potential clinical application of melatonin in GERD treatment. © 2015 S. Karger AG, Basel.</t>
  </si>
  <si>
    <t>Esophageal epithelial barrier; Melatonin; Myosin light chain kinase</t>
  </si>
  <si>
    <t>2 (2 amino 3 methoxyphenyl)chromone; acid; fluorescein isothiocyanate dextran; melatonin; mitogen activated protein kinase; mitogen activated protein kinase 1; mitogen activated protein kinase 3; myosin light chain; myosin light chain kinase; melatonin; myosin light chain kinase; adult; Article; cell line; cell membrane permeability; cell membrane resistance; cell viability; controlled study; drug mechanism; enzyme activity; esophagus biopsy; esophagus function; esophagus mucosa; female; gastroesophageal reflux; human; human cell; incubation time; intercellular space; major clinical study; male; monolayer culture; priority journal; protein expression; protein phosphorylation; signal transduction; transcription initiation; transepithelial resistance; translation initiation; transmission electron microscopy; Western blotting; adolescent; aged; biosynthesis; drug effects; epithelium cell; gastroesophageal reflux; gene expression regulation; genetic transcription; genetics; intestine mucosa; middle aged; pathology; tight junction; very elderly; Adolescent; Adult; Aged; Aged, 80 and over; Epithelial Cells; Female; Gastroesophageal Reflux; Gene Expression Regulation; Humans; Intestinal Mucosa; Male; MAP Kinase Signaling System; Melatonin; Middle Aged; Myosin-Light-Chain Kinase; Tight Junctions; Transcription, Genetic</t>
  </si>
  <si>
    <t>2 (2 amino 3 methoxyphenyl)chromone, 167869-21-8; fluorescein isothiocyanate dextran, 60842-46-8; melatonin, 73-31-4; mitogen activated protein kinase, 142243-02-5; mitogen activated protein kinase 1, 137632-08-7; mitogen activated protein kinase 3, 137632-07-6; myosin light chain kinase, 51845-53-5; Melatonin; Myosin-Light-Chain Kinase</t>
  </si>
  <si>
    <t>pd 98059, Sigma, United States</t>
  </si>
  <si>
    <t>Lin, L.; Department of Gastroenterology, First Affiliated Hospital, Nanjing Medical University, 300 Guangzhou Road, China</t>
  </si>
  <si>
    <t>CEPBE</t>
  </si>
  <si>
    <t>Cell. Physiol. Biochem.</t>
  </si>
  <si>
    <t>2-s2.0-84920869403</t>
  </si>
  <si>
    <t>Zubidat A.E., Nelson R.J., Haim A.</t>
  </si>
  <si>
    <t>16240156500;7404561091;35555504100;</t>
  </si>
  <si>
    <t>Spectral and duration sensitivity to light-at-night in 'blind' and sighted rodent species</t>
  </si>
  <si>
    <t>10.1242/jeb.058883</t>
  </si>
  <si>
    <t>https://www.scopus.com/inward/record.uri?eid=2-s2.0-80052631059&amp;doi=10.1242%2fjeb.058883&amp;partnerID=40&amp;md5=a5c20474f01c94e5525c0f3a1fbf0a2d</t>
  </si>
  <si>
    <t>Department of Evolution and Environmental Biology, University of Haifa, Mount Carmel, Haifa 31905, Israel; Departments of Neuroscience and Psychology, Ohio State University, Columbus, OH 43210, United States; Israeli Center for Interdisciplinary Research in Chronobiology, University of Haifa, Mount Carmel, Haifa 31905, Israel</t>
  </si>
  <si>
    <t>Zubidat, A.E., Department of Evolution and Environmental Biology, University of Haifa, Mount Carmel, Haifa 31905, Israel; Nelson, R.J., Departments of Neuroscience and Psychology, Ohio State University, Columbus, OH 43210, United States; Haim, A., Department of Evolution and Environmental Biology, University of Haifa, Mount Carmel, Haifa 31905, Israel, Israeli Center for Interdisciplinary Research in Chronobiology, University of Haifa, Mount Carmel, Haifa 31905, Israel</t>
  </si>
  <si>
    <t>Light-at-night (LAN) has become a defining feature of human and animal ecosystems and may possibly compromise human and animal physiology and health. Spectral and acclimation duration (AD) sensitivity were compared between social voles (Microtus socialis) and 'blind' mole rats (Spalax ehrenbergi) in four increasing ADs (0, 1, 7 and 21?days) to LAN (1 30?min, 293?μ?W?cm -2) of three different monochromatic lights [blue (479?nm), yellow (586?nm) and red (697?nm)]. Animals were sampled for urine and oxygen consumption (V O2) promptly after each LAN-AD. Urine samples were analyzed for production rate, urinary 6-sulfatoxymelatonin and urinary metabolites of adrenalin and cortisol. Overall, the blue light elicited the greatest effects on the biological markers of M. socialis, whereas similar effects were detected for S. ehrenbergi in response to red light. The increasing LAN-AD resulted in a dose-dependent decrement of all markers tested, except of stress hormones, which showed a direct positive correlation with LAN-AD. Our results suggest that: (1) photoperiod is an important cue for entraining physiological functions in the 'blind' S. ehrenbergi, which is essentially characterized by red-shifted sensitivity compared with the blue-shifted sensitivity detected for the sighted counterpart species, and (2) there is a strong association between LAN of the appropriate wavelength and adrenal endocrine responses, suggesting that LAN is a potential environmental stressor. © 2011. Published by The Company of Biologists Ltd.</t>
  </si>
  <si>
    <t>Cosinor analysis; Daily energy expenditure; Daily rhythm; Melatonin suppression; Percentage change in body mass; Retinal photoreceptor</t>
  </si>
  <si>
    <t>6 hydroxymelatonin o sulfate; 6-sulfatoxymelatonin; adrenalin; biological marker; drug derivative; hydrocortisone; melatonin; analysis of variance; animal; article; Arvicolinae; circadian rhythm; color; comparative study; enzyme linked immunosorbent assay; light; metabolism; mole rat; oxygen consumption; photoperiodicity; physiology; radiation response; urine; Analysis of Variance; Animals; Arvicolinae; Biological Markers; Circadian Rhythm; Color; Dose-Response Relationship, Radiation; Enzyme-Linked Immunosorbent Assay; Epinephrine; Hydrocortisone; Light; Melatonin; Oxygen Consumption; Photoperiod; Spalax; Animalia; Microtus socialis; Nannospalax ehrenbergi; Rodentia; Spalacinae</t>
  </si>
  <si>
    <t>6 hydroxymelatonin o sulfate, 2208-40-4; adrenalin, 51-43-4, 55-31-2, 6912-68-1; hydrocortisone, 50-23-7; melatonin, 73-31-4; 6-sulfatoxymelatonin, 2208-40-4; Biological Markers; Epinephrine, 51-43-4; Hydrocortisone, 50-23-7; Melatonin, 73-31-4</t>
  </si>
  <si>
    <t>Zubidat, A.E.; Department of Evolution and Environmental Biology, University of Haifa, Mount Carmel, Haifa 31905, Israel; email: zubidat3@013.net</t>
  </si>
  <si>
    <t>2-s2.0-80052631059</t>
  </si>
  <si>
    <t>Brainard G.C., Rollag M.D., Hanifin J.P., Van Den Beld G., Sanford B.</t>
  </si>
  <si>
    <t>7003540124;7004476998;7102742786;6507570287;7003961702;</t>
  </si>
  <si>
    <t>The effect of polarized versus nonpolarized light on melatonin regulation in humans</t>
  </si>
  <si>
    <t>10.1562/0031-8655(2000)071&lt;0766:TEOPVN&gt;2.0.CO;2</t>
  </si>
  <si>
    <t>https://www.scopus.com/inward/record.uri?eid=2-s2.0-0034212059&amp;doi=10.1562%2f0031-8655%282000%29071%3c0766%3aTEOPVN%3e2.0.CO%3b2&amp;partnerID=40&amp;md5=6dbd42549315023d65d0e137931abd6f</t>
  </si>
  <si>
    <t>Department of Neurology, Jefferson Medical College, Thomas Jefferson University, Philadelphia, PA, United States; Department of Anatomy, Uniformed Serv. Univ. of Hlth. Sci., Bethesda, MD, United States; Philips Lighting B.V., Eindhoven, Netherlands; Department of Neurology, Jefferson Medical College, Thomas Jefferson University, 1025 Walnut Street, Philadelphia, PA 19107-5083, United States</t>
  </si>
  <si>
    <t>Brainard, G.C., Department of Neurology, Jefferson Medical College, Thomas Jefferson University, Philadelphia, PA, United States, Department of Neurology, Jefferson Medical College, Thomas Jefferson University, 1025 Walnut Street, Philadelphia, PA 19107-5083, United States; Rollag, M.D., Department of Anatomy, Uniformed Serv. Univ. of Hlth. Sci., Bethesda, MD, United States; Hanifin, J.P., Department of Neurology, Jefferson Medical College, Thomas Jefferson University, Philadelphia, PA, United States; Van Den Beld, G., Philips Lighting B.V., Eindhoven, Netherlands; Sanford, B., Department of Neurology, Jefferson Medical College, Thomas Jefferson University, Philadelphia, PA, United States</t>
  </si>
  <si>
    <t>The aim of this study was to compare the effects of polarized light versus nonpolarized light on melatonin secretion in healthy, humans (mean age, 25 years; N = 6). On separate evenings, each subject was exposed to four different light intensities (20, 40, 80 and 3200 lx) of both polarized and nonpolarized light, as well as to a control, dark exposure. Each evening experiment consisted of a 120 min dark exposure (0000-0200 h) followed by a 90 min light exposure (0200-0330 h). Subjects' pupils were dilated prior to exposures. Blood samples were drawn at the start and end of each light-exposure period and later assayed for melatonin by radioimmunoassay. When compared to control exposures, both polarized and nonpolarized light elicited significant suppression of plasma melatonin at each illuminance (P &lt; 0.03 to P &lt; 0.0001), There were no significant differences between the effects of polarized light and nonpolarized light at any illuminance. The two light stimuli modalities demonstrated very similar fluence-response relationships between illuminance and melatonin suppression. Thus, the human pineal gland is responsive to ocular exposure with polarized light in a dose-dependent manner similar to that of nonpolarized light, although no significant differences were detected between polarized and nonpolarized light on melatonin regulation.</t>
  </si>
  <si>
    <t>melatonin; adult; article; blood sampling; controlled study; darkness; dose response; human; human tissue; light; light exposure; luminance; normal human; photodynamics; pupil reflex; radioimmunoassay; Adult; Female; Humans; Light; Male; Melatonin</t>
  </si>
  <si>
    <t>Brainard, G.C.; Department of Neurology, Jefferson Medical College, Thomas Jefferson University, 1025 Walnut Street, Philadelphia, PA 19107-5083, United States; email: george.brainard@mail.tju.edu</t>
  </si>
  <si>
    <t>2-s2.0-0034212059</t>
  </si>
  <si>
    <t>Danilenko K.V., Plisov I.L., Cooper H.M., Wirz-Justice A., Hébert M.</t>
  </si>
  <si>
    <t>6602607939;23668790000;35500089700;7005425500;7102121577;</t>
  </si>
  <si>
    <t>Human cone light sensitivity and melatonin rhythms following 24-hour continuous illumination</t>
  </si>
  <si>
    <t>10.3109/07420528.2011.567425</t>
  </si>
  <si>
    <t>https://www.scopus.com/inward/record.uri?eid=2-s2.0-79959993535&amp;doi=10.3109%2f07420528.2011.567425&amp;partnerID=40&amp;md5=5f5f17f0901357d3d0b2e3e56d427ebf</t>
  </si>
  <si>
    <t>Institute of Internal Medicine, Siberian Branch, Russian Academy of Medical Sciences, Bogatkova 175/1, Novosibirsk 630089, Russian Federation; Academician S.N. Fyodorov Federal State Institution, Intersectoral Research and Technology Complex, Eye Microsurgery of Rosmedtechnology, Novosibirsk, Russian Federation; Department of Chronobiology, Stem Cell and Brain Research Institute, INSERM, Bron, France; University of Lyon, Lyon, France; Centre for Chronobiology, Psychiatric Clinics, University of Basel, Switzerland; Faculty of Medicine, Centre de Recherche Université Laval Robert-Giffard, QC, Canada</t>
  </si>
  <si>
    <t>Danilenko, K.V., Institute of Internal Medicine, Siberian Branch, Russian Academy of Medical Sciences, Bogatkova 175/1, Novosibirsk 630089, Russian Federation; Plisov, I.L., Academician S.N. Fyodorov Federal State Institution, Intersectoral Research and Technology Complex, Eye Microsurgery of Rosmedtechnology, Novosibirsk, Russian Federation; Cooper, H.M., Department of Chronobiology, Stem Cell and Brain Research Institute, INSERM, Bron, France, University of Lyon, Lyon, France; Wirz-Justice, A., Centre for Chronobiology, Psychiatric Clinics, University of Basel, Switzerland; Hébert, M., Faculty of Medicine, Centre de Recherche Université Laval Robert-Giffard, QC, Canada</t>
  </si>
  <si>
    <t>This study investigates the possibility of an endogenous circadian rhythm in retinal cone function in humans. A full-field cone electroretinogram (ERG) was performed every 2 h for 24 h under continuous rod-saturating ambient white light (53 ± 30 lux; pupils dilated) in nine healthy subjects. Distinct circadian variations were superimposed upon a gradual decrease in cone responsiveness to light, demonstrated most reliably in the implicit times of b-wave and oscillatory potentials, and to a lesser extent in amplitude and a-wave implicit times. After mathematical correction of the linear trend, the cone response was found to be greatest around 20:00 h and least around 06:00 h. The phase of the ERG circadian rhythm was not synchronized with the phase of the salivary melatonin rhythm measured the previous evening. Melatonin levels measured under constant light on the day of ERG assessments were suppressed by 53% on average compared to melatonin profiles obtained previously under near-total darkness in seven participants. The progressive decline in cone responsiveness to light over the 24 h may reflect an adaptation of the cone-driven retinal system to constant light, although the mechanism is unclear. The endogenous rhythm of cone responsiveness to light may be used as an additional index of central or retinal circadian clock time. © Informa Healthcare USA, Inc.</t>
  </si>
  <si>
    <t>24-h constant light; Circadian rhythm; Human cone electroretinography (ERG); Melatonin</t>
  </si>
  <si>
    <t>melatonin; adult; article; circadian rhythm; electroretinography; female; gene expression regulation; genetics; human; male; metabolism; photoperiodicity; physiology; retina cone; Adult; Circadian Rhythm; Electroretinography; Female; Gene Expression Regulation; Humans; Male; Melatonin; Photoperiod; Retinal Cone Photoreceptor Cells; Young Adult</t>
  </si>
  <si>
    <t>European Commission: FP6 IP EUCLOCK</t>
  </si>
  <si>
    <t>This work was supported by the European Commission (FP6 IP EUCLOCK). We thank Mark Hankins and Rob Lucas for initially proposing the protocol of this study. We are grateful to the study participants, Elena Danilenko, Natalia Danilenko, and Sergei Kondratov for their help in preparation/running the study, and Jakob Weber and Ekaterina Semenova for melatonin assays.</t>
  </si>
  <si>
    <t>Danilenko, K.V.; Institute of Internal Medicine, Siberian Branch, Russian Academy of Medical Sciences, Bogatkova 175/1, Novosibirsk 630089, Russian Federation; email: kvdani@mail.ru</t>
  </si>
  <si>
    <t>2-s2.0-79959993535</t>
  </si>
  <si>
    <t>Lawson T.J., Kennedy A.D.</t>
  </si>
  <si>
    <t>7102798830;7401653720;</t>
  </si>
  <si>
    <t>Inhibition of nighttime melatonin secretion in cattle: Threshold light intensity for dairy heifers</t>
  </si>
  <si>
    <t>Canadian Journal of Animal Science</t>
  </si>
  <si>
    <t>10.4141/A00-058</t>
  </si>
  <si>
    <t>https://www.scopus.com/inward/record.uri?eid=2-s2.0-0034144925&amp;doi=10.4141%2fA00-058&amp;partnerID=40&amp;md5=f3a4ce51819bab56d194dc146ee6e2ce</t>
  </si>
  <si>
    <t>Department of Animal Science, University of Manitoba, Winnipeg, Man. R3T 2N2, Canada</t>
  </si>
  <si>
    <t>Lawson, T.J., Department of Animal Science, University of Manitoba, Winnipeg, Man. R3T 2N2, Canada; Kennedy, A.D., Department of Animal Science, University of Manitoba, Winnipeg, Man. R3T 2N2, Canada</t>
  </si>
  <si>
    <t>Five pre-pubertal Holstein heifers were exposed for 16 h to a light intensity of 400 lx and thereafter to intensities of 0, 50, 100, 200, or 400 lx for an additional 8 h (5 × 5 Latin square design). Exposure to all intensities inhibited (P &lt; 0.05) melatonin secretion for the initial few hours (of the 8-h exposure period); melatonin concentration subsequently increased, particularly with the lower light intensities. Only the highest light intensity (400 lx) suppressed (P &lt; 0.05) plasma melatonin concentrations for the entire 8-h exposure period.</t>
  </si>
  <si>
    <t>Heifer; Inhibition; Intensity; Light; Melatonin; Supplemental; Threshold</t>
  </si>
  <si>
    <t>Agricultural Institute of Canada</t>
  </si>
  <si>
    <t>CNJNA</t>
  </si>
  <si>
    <t>Can. J. Anim. Sci.</t>
  </si>
  <si>
    <t>2-s2.0-0034144925</t>
  </si>
  <si>
    <t>Köhidai L., Vakkuri O., Keresztesi M., Pállinger É., Leppäluoto J., Csaba G.</t>
  </si>
  <si>
    <t>7004735714;7003976007;6507374625;6701736301;55610598600;35414733000;</t>
  </si>
  <si>
    <t>Impact of melatonin on the cell division, phagocytosis and chemotaxis of Tetrahymena pyriformis</t>
  </si>
  <si>
    <t>Acta Protozoologica</t>
  </si>
  <si>
    <t>https://www.scopus.com/inward/record.uri?eid=2-s2.0-0036129875&amp;partnerID=40&amp;md5=5078a22ed5e3c8e3611a6ebca138252e</t>
  </si>
  <si>
    <t>Department of Genetics, Cell and Immunobiology, Semmelweis University, Budapest, Hungary; Molecular Immunological Research Group, Hungarian Academy of Sciences, Budapest, Hungary; Department of Physiology, University of Oulu, Finland; Department of Genetics, Cell and Immunobiology, Semmelweis University, POB 370, H-1445 Budapest, Hungary</t>
  </si>
  <si>
    <t>Köhidai, L., Department of Genetics, Cell and Immunobiology, Semmelweis University, Budapest, Hungary; Vakkuri, O., Department of Physiology, University of Oulu, Finland; Keresztesi, M., Department of Genetics, Cell and Immunobiology, Semmelweis University, Budapest, Hungary; Pállinger, É., Molecular Immunological Research Group, Hungarian Academy of Sciences, Budapest, Hungary; Leppäluoto, J., Department of Physiology, University of Oulu, Finland; Csaba, G., Department of Genetics, Cell and Immunobiology, Semmelweis University, Budapest, Hungary, Department of Genetics, Cell and Immunobiology, Semmelweis University, POB 370, H-1445 Budapest, Hungary</t>
  </si>
  <si>
    <t>Melatonin is produced, stored and secreted by Tetrahymena. In the present experiments the effects of exogeneously given melatonin to Tetrahymena pyriformis was studied. Melatonin, between 10-6 and 10-10 M concentrations, significantly stimulated the E. coli phagocytosis of Tetrahymena. Melatonin also suppressed the multiplication of Tetrahymena cultures. Melatonin had chemotactic effect depending on illumination: it was chemoattractant in light and chemorepellent in darkness at the concentration of 10-11 M. Functional and evolutionary conclusions are discussed.</t>
  </si>
  <si>
    <t>Cell division; Chemotaxis; Evolution; Melatonin; Phagocytosis; Tetrahymena</t>
  </si>
  <si>
    <t>Escherichia coli; Tetrahymena; Tetrahymena pyriformis</t>
  </si>
  <si>
    <t>ACPZA</t>
  </si>
  <si>
    <t>Acta Protozool.</t>
  </si>
  <si>
    <t>2-s2.0-0036129875</t>
  </si>
  <si>
    <t>Lauber J.K., Vriend J.</t>
  </si>
  <si>
    <t>23055193500;7004501356;</t>
  </si>
  <si>
    <t>Melatonin reduction by lithium and albinism in quail and hamsters</t>
  </si>
  <si>
    <t>10.1016/0016-6480(89)90137-8</t>
  </si>
  <si>
    <t>https://www.scopus.com/inward/record.uri?eid=2-s2.0-0024468274&amp;doi=10.1016%2f0016-6480%2889%2990137-8&amp;partnerID=40&amp;md5=c09983dce188fb6234e19d94f41ea31f</t>
  </si>
  <si>
    <t>Department of Zoology, University of Alberta, Edmonton, T6G 2E9, Canada; Department of Anatomy, University of Manitoba, Winnipeg, R3T 2N2, Canada</t>
  </si>
  <si>
    <t>Lauber, J.K., Department of Zoology, University of Alberta, Edmonton, T6G 2E9, Canada; Vriend, J., Department of Anatomy, University of Manitoba, Winnipeg, R3T 2N2, Canada</t>
  </si>
  <si>
    <t>Melatonin was measured by radioimmunoassay in several genetic strains of Japanese quail. Plasma melatonin (pm), measured at the nighttime peak, was highest in wild type quail reared on a diurnal lighting schedule; this PM peak was suppressed in continuous light. Albino quail had low melatonin levels, whether reared under diurnal conditions or in continuous light. Ocular melatonin was also suppressed in albinos and in dilute mutants. At midday sampling, melatonin was only half as high in albinos as in wild types. Intraocular pressure (IOP, daytime readings) was uniformly low in diurnal birds and was elevated in all quail reared under continuous light. Thus in pigmented birds, a high melatonin level was associated with high IOP, but in albinos displaying high IOP, ocular melatonin was not elevated. Lithium chloride, mixed in the feed, brought about a pronounced reduction in plasma, pineal, and ocular melatonin, in wild-type quail reared on a diurnal schedule. This confirms earlier findings in lithium-fed rats. Golden hamsters displayed a characteristic diurnal cycle of pineal melatonin, with a sharp middark peak; in albino hamsters, also kept on a diurnal schedule, this peak occurred at the same time, but albinos had melatonin levels only about one-third as high as those of pigmented animals. © 1989.</t>
  </si>
  <si>
    <t>lithium; melatonin; radioisotope; animal cell; animal experiment; bird; circadian rhythm; controlled study; female; hamster; intraocular pressure; male; nonhuman; photoperiodicity; pineal body; priority journal; quail; Albinism; Animal; Bird Diseases; Chlorides; Coturnix; Eye; Hamsters; Intraocular Pressure; Lithium; Lithium Chloride; Male; Melatonin; Mesocricetus; Organ Weight; Pineal Gland; Quail; Rodent Diseases; Support, Non-U.S. Gov't</t>
  </si>
  <si>
    <t>lithium, 7439-93-2; melatonin, 73-31-4; Chlorides; Lithium Chloride, 7447-41-8; Lithium, 7439-93-2; Melatonin, 73-31-4</t>
  </si>
  <si>
    <t>Natural Sciences and Engineering Research Council of Canada: A-3446
Medical Research Council Canada, MRC
Natural Sciences and Engineering Research Council of Canada: MA-7798</t>
  </si>
  <si>
    <t>This research was supported by a grant (NSERC No. A-3446, to J.K.L.) from the Natural Sciences and Engineering Research Council of Canada, and a grant (No. MA-7798, to J.V.) from the Medical Research Council of Canada. We thank Dr. K. M. Cheng of the Quail Genetic Stock Centre, Vancouver, BC, for supplies of hatching eggs. A NSERC-Canada infrastructure grant (No. A-8467, to K.M.C.) supports the BC Centre.</t>
  </si>
  <si>
    <t>Lauber, J.K.; Department of Zoology, University of Alberta, Edmonton, T6G 2E9, Canada</t>
  </si>
  <si>
    <t>2-s2.0-0024468274</t>
  </si>
  <si>
    <t>Boatright J.H., Iuvone P.M.</t>
  </si>
  <si>
    <t>7004754996;55667111200;</t>
  </si>
  <si>
    <t>GABA and the regulation of serotonin N-acetyltransferase activity in amphibian retina-II. The role of dopamine</t>
  </si>
  <si>
    <t>10.1016/0197-0186(89)90175-7</t>
  </si>
  <si>
    <t>https://www.scopus.com/inward/record.uri?eid=2-s2.0-38249023945&amp;doi=10.1016%2f0197-0186%2889%2990175-7&amp;partnerID=40&amp;md5=1fdf3745586058ec9762bfdb9bcb48b9</t>
  </si>
  <si>
    <t>Department of Pharmacology, Emory University, School of Medicine, Atlanta, GA 30322, United States</t>
  </si>
  <si>
    <t>Boatright, J.H., Department of Pharmacology, Emory University, School of Medicine, Atlanta, GA 30322, United States; Iuvone, P.M., Department of Pharmacology, Emory University, School of Medicine, Atlanta, GA 30322, United States</t>
  </si>
  <si>
    <t>Retinal melatonin biosynthesis is regulated in part by the activity of serotonin N-acetyltransferase (NAT), which increases in dark-adapted, but not light-exposed, retinas at night. Using an in vitro eye cup preparation from the African clawed frog (Xenopus laevis), we have obtained evidence indicating that dopamine and gamma-aminobutyric acid (GABA) interact in the regulation of the nocturnal rise in NAT activity. Increases of NAT activity induced by the GABA agonist muscimol were suppressed by dopamine. Spiperone, a D2 dopamine receptor antagonist, and muscimol separately increased NAT activity, but were not additive in their effects. Inhibition of NAT activity by the GABA antagonist picrotoxin was blocked by spiperone. Additionally, muscimol decreased concentrations of dopamine and its principle metabolite, 3,4-dihydroxyphenylacetic acid (DOPAC), in light exposed retinas, while picrotoxin increased retinal DOPAC levels in darkness. These data suggest that in darkness, activation of GABA receptors inhibits dopamine secretion, consequently releasing NAT-synthesizing cells from a tonic inhibitory influence. © 1989.</t>
  </si>
  <si>
    <t>Boatright, J.H.; Department of Pharmacology, Emory University, School of Medicine, Atlanta, GA 30322, United States</t>
  </si>
  <si>
    <t>2-s2.0-38249023945</t>
  </si>
  <si>
    <t>Isobe Y., Fujioi J., Nishino H.</t>
  </si>
  <si>
    <t>7102433877;6507556494;55708952000;</t>
  </si>
  <si>
    <t>Circadian rhythm of melatonin release in pineal gland culture: Arg-vasopressin inhibits melatonin release</t>
  </si>
  <si>
    <t>10.1016/S0006-8993(01)02936-5</t>
  </si>
  <si>
    <t>https://www.scopus.com/inward/record.uri?eid=2-s2.0-0035834329&amp;doi=10.1016%2fS0006-8993%2801%2902936-5&amp;partnerID=40&amp;md5=ae176415e4feb1bcfeca23d14d690100</t>
  </si>
  <si>
    <t>Nagoya City University Medical School, Nagoya 467-8601, Japan</t>
  </si>
  <si>
    <t>Isobe, Y., Nagoya City University Medical School, Nagoya 467-8601, Japan; Fujioi, J., Nagoya City University Medical School, Nagoya 467-8601, Japan; Nishino, H., Nagoya City University Medical School, Nagoya 467-8601, Japan</t>
  </si>
  <si>
    <t>The mammalian pineal gland is known to receive a noradrenergic sympathetic efferent signal from the suprachiasmatic nucleus (SCN) via the superior cervical ganglion. Arg-vasopressin (AVP) containing neurons in the SCN is one of the output paths of circadian information to the other brain areas. AVP release from the SCN is suppressed by melatonin. In turn, we determined the direct effect of AVP on melatonin release using pineal gland explant culture. AVP (1 μM) suppressed melatonin release. Noradrenaline stimulated melatonin release was attenuated by AVP. In turn, the expression of the melatonin synthesis enzyme arylalkylamine N-acetyltransferase mRNA in the rat SCN was reported. We measured melatonin content in the SCN in rats kept under the light-dark cycle and constant dim light. Melatonin in the SCN was higher during the dark period than that in the light. A similar tendency was also observed in the SCN of animals kept under a constant dim light. It was suggested that the reciprocal regulation of melatonin release and AVP release occurs in the SCN and pineal gland. © 2001 Elsevier Science B.V. All rights reserved.</t>
  </si>
  <si>
    <t>Circadian rhythm; Explant culture; Pineal gland</t>
  </si>
  <si>
    <t>aralkylamine acetyltransferase; argipressin; melatonin; messenger RNA; noradrenalin; animal experiment; animal tissue; article; circadian rhythm; controlled study; darkness; explant; hormone determination; hormone inhibition; hormone release; light; light dark cycle; nonhuman; organ culture; pineal body; priority journal; protein expression; rat; regulatory mechanism; suprachiasmatic nucleus; Animals; Arginine Vasopressin; Cells, Cultured; Circadian Rhythm; Drug Interactions; Feedback; Melatonin; Neural Inhibition; Neural Pathways; Norepinephrine; Pineal Gland; Rats; Rats, Wistar; Suprachiasmatic Nucleus; Vasopressins</t>
  </si>
  <si>
    <t>Arginine Vasopressin, 113-79-1; Melatonin, 73-31-4; Norepinephrine, 51-41-2; Vasopressins, 11000-17-2</t>
  </si>
  <si>
    <t>2-s2.0-0035834329</t>
  </si>
  <si>
    <t>Gäddnäs H., Pietilä K., Alila-Johansson A., Ahtee L.</t>
  </si>
  <si>
    <t>6507295662;7005855206;6602661116;7007173626;</t>
  </si>
  <si>
    <t>Pineal melatonin and brain transmitter monoamines in CBA mice during chronic oral nicotine administration</t>
  </si>
  <si>
    <t>10.1016/S0006-8993(02)03603-X</t>
  </si>
  <si>
    <t>https://www.scopus.com/inward/record.uri?eid=2-s2.0-0037032638&amp;doi=10.1016%2fS0006-8993%2802%2903603-X&amp;partnerID=40&amp;md5=3853a6d3411139aefc81d71cea10d90f</t>
  </si>
  <si>
    <t>Division of Pharmacology and Toxicology, Department of Pharmacy, Viikinkaari 5, FIN-00014 Helsinki, Finland; Department of Basic Veterinary Sciences, P.O. Box 57, FIN-00014 Helsinki, Finland</t>
  </si>
  <si>
    <t>Gäddnäs, H., Division of Pharmacology and Toxicology, Department of Pharmacy, Viikinkaari 5, FIN-00014 Helsinki, Finland; Pietilä, K., Division of Pharmacology and Toxicology, Department of Pharmacy, Viikinkaari 5, FIN-00014 Helsinki, Finland; Alila-Johansson, A., Department of Basic Veterinary Sciences, P.O. Box 57, FIN-00014 Helsinki, Finland; Ahtee, L., Division of Pharmacology and Toxicology, Department of Pharmacy, Viikinkaari 5, FIN-00014 Helsinki, Finland</t>
  </si>
  <si>
    <t>The effects of chronic oral nicotine administration on the pineal melatonin and brain transmitter monoamines were studied in male CBA mice, which possess a clear daily rhythm of melatonin secretion. On the 50th day of nicotine administration, pineal melatonin as well as cerebral dopamine (DA), 3,4-dihydroxyphenylacetic acid (DOPAC), homovanillic acid (HVA), norepinephrine (NE), 3-methoxy-4-hydroxyphenylethyleneglycol (MHPG), serotonin (5-HT) and 5-hydroxyindoleacetic acid (5-HIAA) concentrations were determined at various times. The chronic nicotine treatment did not alter the timing of the pineal melatonin peak, which occurred at 10 h after the light offset. However, in mice drinking nicotine solution, the nocturnal pineal melatonin levels were lower than in control mice drinking tap water. The chronic nicotine treatment increased the striatal DA, DOPAC, HVA and 5-HIAA levels, the hypothalamic NE, MHPG and 5-HIAA and the cortical MHPG. Most prominent effects of nicotine were found at 8 h after the light offset, when the striatal levels of DA and HVA, hypothalamic NE and MHPG as well as cortical MHPG were significantly elevated in the nicotine-treated mice compared with the control mice. No direct correlation between nicotine's effects on brain transmitter monoamines and on pineal melatonin levels was apparent. The results suggest that chronic nicotine treatment slightly suppresses the melatonin production but does not alter the daily rhythm of pineal melatonin in mice maintained on a light-dark cycle. However, the results indicate that nicotinic receptors might be involved in the regulation of pineal function. © 2002 Elsevier Science B.V. All rights reserved.</t>
  </si>
  <si>
    <t>Dopamine; Melatonin; Nicotine; Norepinephrine; Pineal gland; Serotonin</t>
  </si>
  <si>
    <t>3,4 dihydroxyphenylacetic acid; 4 hydroxy 3 methoxyphenylethylene glycol; 5 hydroxyindoleacetic acid; brain monoamine; dopamine; homovanillic acid; melatonin; nicotine; noradrenalin; serotonin; animal experiment; article; biological rhythm; brain cortex; chronic drug administration; controlled study; corpus striatum; dopamine brain level; hypothalamus; male; mouse; neurotransmitter release; nonhuman; pineal body; priority journal; 3,4-Dihydroxyphenylacetic Acid; Administration, Oral; Animals; Biogenic Monoamines; Brain; Cerebral Cortex; Chromatography, High Pressure Liquid; Corpus Striatum; Dopamine; Homovanillic Acid; Hydroxyindoleacetic Acid; Hypothalamus; Male; Melatonin; Methoxyhydroxyphenylglycol; Mice; Mice, Inbred CBA; Nicotine; Nicotinic Agonists; Norepinephrine; Pineal Gland; Receptors, Nicotinic; Serotonin; Time Factors</t>
  </si>
  <si>
    <t>3,4-Dihydroxyphenylacetic Acid, 102-32-9; Biogenic Monoamines; Dopamine, 51-61-6; Homovanillic Acid, 306-08-1; Hydroxyindoleacetic Acid, 54-16-0; Melatonin, 73-31-4; Methoxyhydroxyphenylglycol, 534-82-7; Nicotine, 54-11-5; Nicotinic Agonists; Norepinephrine, 51-41-2; Receptors, Nicotinic; Serotonin, 50-67-9</t>
  </si>
  <si>
    <t>We thank Docent M.-L. Laakso for invaluable help and discussion. HG was supported by the Graduate School in Pharmaceutical Research and by grants from the Helsinki University 350th Anniversary Fund and the Finnish Cultural Foundation.</t>
  </si>
  <si>
    <t>Ahtee, L.; Division of Pharmacology, Department of Pharmacy, University of Helsinki, Viikinkaari 5, FIN-00014 Helsinki, Finland; email: liisa.ahtee@helsinki.fi</t>
  </si>
  <si>
    <t>2-s2.0-0037032638</t>
  </si>
  <si>
    <t>Isobe Y., Torri T., Konishi E., Fujioi J.</t>
  </si>
  <si>
    <t>7102433877;15749666200;42662949000;6507556494;</t>
  </si>
  <si>
    <t>Effects of melatonin injection on running-wheel activity and body temperature differ by the time of day</t>
  </si>
  <si>
    <t>Pharmacology Biochemistry and Behavior</t>
  </si>
  <si>
    <t>10.1016/S0091-3057(02)00944-9</t>
  </si>
  <si>
    <t>https://www.scopus.com/inward/record.uri?eid=2-s2.0-0036830075&amp;doi=10.1016%2fS0091-3057%2802%2900944-9&amp;partnerID=40&amp;md5=5631aab51361026a9d6796dd0059db18</t>
  </si>
  <si>
    <t>Department of Physiology, Nagoya City University, Nagoya 467-8601, Japan</t>
  </si>
  <si>
    <t>Isobe, Y., Department of Physiology, Nagoya City University, Nagoya 467-8601, Japan; Torri, T., Department of Physiology, Nagoya City University, Nagoya 467-8601, Japan; Konishi, E., Department of Physiology, Nagoya City University, Nagoya 467-8601, Japan; Fujioi, J., Department of Physiology, Nagoya City University, Nagoya 467-8601, Japan</t>
  </si>
  <si>
    <t>Melatonin, which is released from the pineal gland, influences many physiological events concerned with circadian rhythm. Body temperature levels and rhythmicity are tightly coupled with locomotor activity. To understand the functions of melatonin, we determined the effects of melatonin injection on locomotor activity measured by running-wheel activity and body temperature in rats. The rats were kept under a 12-h light and 12-h dark lighting condition, with the light on at zeitgeber time 0 (ZT 0, correspond to 7:00 JST). Melatonin injection, between ZT 3 and ZT 5 (light period) and between ZT 15 and ZT 17 (dark period), attenuated the wheel-running activity in a dose-dependent manner (10 μg to 1 mg/100 g body weight [bw]). A significant attenuation of activity by melatonin was recognized when injected at ZT 8, ZT 14 and ZT 20. After the injection of melatonin, the animal's body temperature was elevated at ZT 2 and ZT 8 (during light), while it fell at ZT 14 and ZT 20 (during darkness). We propose a plausible explanation underlying the observed changes in body temperature during the light and dark periods accompanying the suppression of activity induced by melatonin. © 2002 Elsevier Science Inc. All rights reserved.</t>
  </si>
  <si>
    <t>Body temperature; Circadian rhythm; Melatonin; Wheel-running activity</t>
  </si>
  <si>
    <t>melatonin; animal experiment; article; attenuation; body temperature; body weight; controlled study; darkness; dose response; drug activity; hormone action; light; light dark cycle; locomotion; male; nonhuman; priority journal; rat; running; time; treadmill; Animals; Body Temperature; Circadian Rhythm; Exercise Test; Injections, Intraperitoneal; Male; Melatonin; Motor Activity; Rats; Rats, Wistar; Animalia</t>
  </si>
  <si>
    <t>Sigma, Japan</t>
  </si>
  <si>
    <t>This study was supported in part by a Grant-in-Aid for Scientific Research (10670069) from the Ministry of Education, Science, Sports and Culture of Japan.</t>
  </si>
  <si>
    <t>Isobe, Y.; Department of Physiology, Nagoya City University, Mizuho-ku, Nagoya 467-8601, Japan; email: yisobe@med.nagoya-cu.ac.jp</t>
  </si>
  <si>
    <t>PBBHA</t>
  </si>
  <si>
    <t>Pharmacol. Biochem. Behav.</t>
  </si>
  <si>
    <t>2-s2.0-0036830075</t>
  </si>
  <si>
    <t>Burkhardt S., Hardeland R.</t>
  </si>
  <si>
    <t>7005545056;7006423034;</t>
  </si>
  <si>
    <t>Circadian rhythmicity of tryptophan hydroxylase in the marine dinoflagellate Gonyaulax polyedra stein and the role of tryptophan hydroxylation in bioluminescence</t>
  </si>
  <si>
    <t>Comparative Biochemistry and Physiology - B Biochemistry and Molecular Biology</t>
  </si>
  <si>
    <t>10.1016/S0305-0491(96)00156-3</t>
  </si>
  <si>
    <t>https://www.scopus.com/inward/record.uri?eid=2-s2.0-0030464087&amp;doi=10.1016%2fS0305-0491%2896%2900156-3&amp;partnerID=40&amp;md5=eb3e21c1dc5dd7b707d46247f16826c5</t>
  </si>
  <si>
    <t>I. Zoologisches Institut, Universität Göttingen, Berliner Str. 28, D-37073 Göttingen, Germany</t>
  </si>
  <si>
    <t>Burkhardt, S., I. Zoologisches Institut, Universität Göttingen, Berliner Str. 28, D-37073 Göttingen, Germany; Hardeland, R., I. Zoologisches Institut, Universität Göttingen, Berliner Str. 28, D-37073 Göttingen, Germany</t>
  </si>
  <si>
    <t>In the bioluminescent dinoflagellate Gonyaulax polyedra, tryptophan hydroxylase activity exhibits a circadian rhythm of high amplitude, which persists in constant light. The maximum is found in the middle of photophase. Melatonin or exposure to a decreased temperature (15°C), a treatment leading to melatonin accumulation, suppresses tryptophan hydroxylase activity. 5-Hydroxytryptophan, but not tryptophan, stimulates bioluminescence. The dosage dependence of this effect of 5-hydroxytryptophan is similar to that of its metabolite serotonin. These actions seem to be due to the further conversion to a much more potent metabolite, 5-methoxytryptamine. Inhibition of tryptophan hydroxylase by p-chlorophenylalanine, p-fluorophenylalanine or 5-fluorotryptophan decreases light emission. This inhibition can be overcome by addition of various indolic metabolites originating from the tryptophan hydroxylation pathway, in particular, 5-hydroxytryptophan, serotonin, melatonin and 5-methoxytryptamine.</t>
  </si>
  <si>
    <t>5-methoxytryp tamine; bioluminescence; circadian rhythms; dinoflagellates; Gonyaulax; indoleamines; melatonin; proton translocation; tryptophan hydroxylase</t>
  </si>
  <si>
    <t>melatonin; tryptophan hydroxylase; animal tissue; article; bioluminescence; circadian rhythm; controlled study; dinoflagellate; enzyme activity; nonhuman; priority journal; temperature</t>
  </si>
  <si>
    <t>Hardeland, R.; I. Zoologisches Institut, Universitat Gottingen, Berliner Str. 28, D-37073 Gottingen, Germany</t>
  </si>
  <si>
    <t>CBPBB</t>
  </si>
  <si>
    <t>COMP. BIOCHEM. PHYSIOL. B BIOCHEM. MOL. BIOL.</t>
  </si>
  <si>
    <t>2-s2.0-0030464087</t>
  </si>
  <si>
    <t>Partonen T.</t>
  </si>
  <si>
    <t>35248981900;</t>
  </si>
  <si>
    <t>Short note: Melatonin-dependent infertility</t>
  </si>
  <si>
    <t>10.1054/mehy.1997.0629</t>
  </si>
  <si>
    <t>https://www.scopus.com/inward/record.uri?eid=2-s2.0-0033103605&amp;doi=10.1054%2fmehy.1997.0629&amp;partnerID=40&amp;md5=735560b74b548d421e78f76b31420d14</t>
  </si>
  <si>
    <t>Department of Psychiatry, University of Helsinki, Tukholmankatu 8C, FIN-00290 Helsinki, Finland</t>
  </si>
  <si>
    <t>Partonen, T., Department of Psychiatry, University of Helsinki, Tukholmankatu 8C, FIN-00290 Helsinki, Finland</t>
  </si>
  <si>
    <t>Melatonin may be a key factor in the regulation of seasonal variation in gonadal activity. The circadian disturbances related to reproduction are probably subsequent to the seasonal change. Moreover, melatonin might also be considered essential for both spermatogenesis and folliculogenesis. Exposure to bright light, suppressing the concentration of melatonin in circulation, is hypothesized to be useful in treatment of both male and female infertility in couples with abnormal melatonin metabolism.</t>
  </si>
  <si>
    <t>melatonin; melatonin; circadian rhythm; female infertility; infertility; male infertility; ovary follicle development; phototherapy; priority journal; reproduction; seasonal variation; short survey; spermatogenesis; animal; article; biological model; female; female infertility; fertility; human; light; male; male infertility; ovary follicle; physiology; season; Animals; Circadian Rhythm; Female; Fertility; Humans; Infertility, Female; Infertility, Male; Light; Male; Melatonin; Models, Biological; Ovarian Follicle; Seasons; Spermatogenesis</t>
  </si>
  <si>
    <t>Partonen, T.; Department of Psychiatry, University of Helsinki, Tukholmankatu 8C, FIN-00290 Helsinki, Finland</t>
  </si>
  <si>
    <t>2-s2.0-0033103605</t>
  </si>
  <si>
    <t>Kakooei H., Ardakani Z.Z., Ayattollahi M.T., Karimian M., Saraji G.N., Owji A.A.</t>
  </si>
  <si>
    <t>23034930700;35304685700;36766829200;37037656100;15136838500;6603636652;</t>
  </si>
  <si>
    <t>The effect of bright light on physiological circadian rhythms and subjective alertness of shift work nurses in Iran</t>
  </si>
  <si>
    <t>International Journal of Occupational Safety and Ergonomics</t>
  </si>
  <si>
    <t>10.1080/10803548.2010.11076860</t>
  </si>
  <si>
    <t>https://www.scopus.com/inward/record.uri?eid=2-s2.0-78651272632&amp;doi=10.1080%2f10803548.2010.11076860&amp;partnerID=40&amp;md5=ac5f7d8a2962d0c66c3d5c30ca640486</t>
  </si>
  <si>
    <t>School of Public Health, Tehran University of Medical Sciences, Tehran, Iran; School of Public Health, Shiraz University of Medical Sciences, Shiraz, Iran; School of Medicine, Shiraz University of Medical Sciences, Shiraz, Iran; School of Medicine, Tehran University of Medical Sciences, Tehran, Iran</t>
  </si>
  <si>
    <t>Kakooei, H., School of Public Health, Tehran University of Medical Sciences, Tehran, Iran; Ardakani, Z.Z., School of Public Health, Shiraz University of Medical Sciences, Shiraz, Iran; Ayattollahi, M.T., School of Medicine, Shiraz University of Medical Sciences, Shiraz, Iran; Karimian, M., School of Medicine, Tehran University of Medical Sciences, Tehran, Iran; Saraji, G.N., School of Public Health, Tehran University of Medical Sciences, Tehran, Iran; Owji, A.A., School of Medicine, Shiraz University of Medical Sciences, Shiraz, Iran</t>
  </si>
  <si>
    <t>In this study, the effects of bright light (BL) on the rhythms in body temperature, plasma melatonin, plasma cortisol and subjective alertness, in 34 shift work nurses at a university hospital were assessed. They were exposed to very BL (4 500 lx) during 2 breaks (21:15–22:00 and 3:15–4:00) or dim light (300 lx). The subjects were studied under 24 h of realistic conditions during which their plasma cortisol and melatonin were measured at 3-h intervals; their body temperature was also measured during and after night shift work. Subjective alertness was evaluated with the Karolinska sleepiness scale. Administration of BL significantly suppressed night-time melatonin levels. A one-way ANOVA revealed that BL tended to increase cortisol levels and body temperature and significantly improved alertness. These results demonstrate that photic stimulation in a hospital setting can have a powerful influence on the adjustment of the circadian system. © 2010 Taylor and Francis Group, LLC.</t>
  </si>
  <si>
    <t>Alertness; Body temperature; Bright light; Circadian rhythms; Cortisol; Melatonin; Nurse; Shift work</t>
  </si>
  <si>
    <t>hydrocortisone; melatonin; analysis of variance; article; blood; body temperature; circadian rhythm; female; human; illumination; Iran; nursing staff; photostimulation; university hospital; work schedule; Analysis of Variance; Body Temperature; Circadian Rhythm; Female; Hospitals, University; Humans; Hydrocortisone; Iran; Lighting; Melatonin; Nursing Staff, Hospital; Photic Stimulation; Work Schedule Tolerance</t>
  </si>
  <si>
    <t>Kakooei, H.; Department of Occupational Health, School of Public Health, Tehran University of Medical Sciences, Tehran, Iran; email: hkakooei@sina.tums.ac.ir</t>
  </si>
  <si>
    <t>Int. J. Occup. Saf. Ergon.</t>
  </si>
  <si>
    <t>2-s2.0-78651272632</t>
  </si>
  <si>
    <t>Wahl C., Li T., Takagi Y., Howland H.</t>
  </si>
  <si>
    <t>7005213132;55728901500;55444090800;35577145800;</t>
  </si>
  <si>
    <t>The effects of light regimes and hormones on corneal growth in vivo and in organ culture</t>
  </si>
  <si>
    <t>Journal of Anatomy</t>
  </si>
  <si>
    <t>10.1111/j.1469-7580.2011.01429.x</t>
  </si>
  <si>
    <t>https://www.scopus.com/inward/record.uri?eid=2-s2.0-81255168120&amp;doi=10.1111%2fj.1469-7580.2011.01429.x&amp;partnerID=40&amp;md5=89c7773e8875669712866857ef752f38</t>
  </si>
  <si>
    <t>Department of Biological and Chemical Sciences, Wells College, Aurora, NY, United States; Department of Neurobiology and Behavior, Cornell University, Ithaca, NY, United States; Department of Food Science and Technology, Ithaca, NY 14853, United States; Microbiology and Molecular Genetics, Harvard Medical School, Boston, MA 02115, United States</t>
  </si>
  <si>
    <t>Wahl, C., Department of Biological and Chemical Sciences, Wells College, Aurora, NY, United States; Li, T., Department of Neurobiology and Behavior, Cornell University, Ithaca, NY, United States, Department of Food Science and Technology, Ithaca, NY 14853, United States; Takagi, Y., Department of Biological and Chemical Sciences, Wells College, Aurora, NY, United States, Microbiology and Molecular Genetics, Harvard Medical School, Boston, MA 02115, United States; Howland, H., Department of Neurobiology and Behavior, Cornell University, Ithaca, NY, United States</t>
  </si>
  <si>
    <t>When chicks are exposed to constant light (CL) during growth, their corneas become flatter and lighter in weight, and their anterior segments become shallower than those of chicks exposed to cyclical periods of light and dark. These effects have been correlated with CL suppression of cyclical changes in melatonin levels. The question of whether light directly influences corneal growth (e.g. via cryptochromes in the cornea) or acts remotely via the suppression of the melatonin rhythm has not yet been answered. Retinoic acid (RA), an ubiquitous morphogen, also causes non-functional flattening during corneal growth, but its effect in vivo has not been correlated with light regimes. We wished to characterize and distinguish between hormonal and light effects on corneal growth. We used organ culture to study the direct effects of light regimes, melatonin, and RA, and compared these results with those of parallel in vivo experiments. In this study, eye drops containing melatonin or RA were applied to corneas exposed to CL in vivo or in organ culture, and effects on corneal mass and hydration were measured. We applied a melatonin blocker, luzindole, to chick corneas in normal light/dark conditions to confirm that the observed melatonin effects are mediated at the cell membrane. Anterior chamber depth and refraction in vivo were measured. We found that, during CL exposure, combined application of melatonin and RA eye drops increased the depth of the anterior segment in vivo, (P=0.003) and interestingly, both also reduced the hyperopia of CL exposure after 2weeks (P=0.002), thus partially reversing the effects of CL. RA increased corneal hydration in vivo (P=0.030) but not in organ culture. Melatonin had no effect on corneal hydration in vivo, but in organ culture, melatonin significantly decreased hydration (P&lt;0.001). We found no evidence for a direct effect of light on corneal hydration in growing chick corneas in culture. Melatonin is required for normal corneal growth in vivo, and together melatonin and RA, or RA alone, affects the regulation of water content within the chick cornea. Melatonin also affects corneal hydration in vitro, but RA does not. © 2011 The Authors. Journal of Anatomy © 2011 Anatomical Society of Great Britain and Ireland.</t>
  </si>
  <si>
    <t>Chick; Cornea; Growth; Hydration; Keratocytes; Luzindole; Melatonin; Organ culture; Receptor blocker; Retinoic acid</t>
  </si>
  <si>
    <t>eye drops; luzindole; melatonin; retinoic acid; animal experiment; animal model; animal tissue; article; cell membrane; chick; controlled study; cornea edema; hormone action; hypermetropia; in vitro study; in vivo culture; in vivo study; light exposure; light refraction; newborn; nonhuman; organ culture; priority journal; water content; Animals; Central Nervous System Depressants; Chickens; Cornea; Corneal Stroma; Endothelium, Corneal; Light; Melatonin; Ophthalmic Solutions; Organ Culture Techniques; Tretinoin; Tryptamines; Water</t>
  </si>
  <si>
    <t>luzindole, 117946-91-5; melatonin, 73-31-4; retinoic acid, 302-79-4; Central Nervous System Depressants; Melatonin, 73-31-4; Ophthalmic Solutions; Tretinoin, 302-79-4; Tryptamines; Water, 7732-18-5; luzindole, 117946-91-5</t>
  </si>
  <si>
    <t>Howland, H.; Department of Neurobiology and Behavior, Cornell University, Ithaca, NY 14853, United States; email: hch2@cornell.edu</t>
  </si>
  <si>
    <t>JOANA</t>
  </si>
  <si>
    <t>J. Anat.</t>
  </si>
  <si>
    <t>2-s2.0-81255168120</t>
  </si>
  <si>
    <t>Nozaki M., Tsushima M., Mori Y.</t>
  </si>
  <si>
    <t>7201396607;56224693600;57203599654;</t>
  </si>
  <si>
    <t>Diurnal Changes in Serum Melatonin Concentrations Under Indoor and Outdoor Environments and Light Suppression of Nighttime Melatonin Secretion in the Female Japanese Monkey</t>
  </si>
  <si>
    <t>10.1111/j.1600-079X.1990.tb00710.x</t>
  </si>
  <si>
    <t>https://www.scopus.com/inward/record.uri?eid=2-s2.0-0025630151&amp;doi=10.1111%2fj.1600-079X.1990.tb00710.x&amp;partnerID=40&amp;md5=4a5d426a8f0ee0b774cb7716bdfe1c67</t>
  </si>
  <si>
    <t>Primate Research Institute, Kyoto University, Tokyo, Aichi, Japan; Department of Veterinary Medicine, Tokyo University of Agriculture and Technology, Tokyo, Japan</t>
  </si>
  <si>
    <t>Nozaki, M., Primate Research Institute, Kyoto University, Tokyo, Aichi, Japan; Tsushima, M., Department of Veterinary Medicine, Tokyo University of Agriculture and Technology, Tokyo, Japan; Mori, Y., Department of Veterinary Medicine, Tokyo University of Agriculture and Technology, Tokyo, Japan</t>
  </si>
  <si>
    <t>To examine whether artificial light with the intensity commonly used for animal experimentation can mimic natural sunlight with respect to diurnal changes in serum melatonin, and to determine the minimum light intensity required to suppress nocturnal melatonin, serum melatonin profiles were examined in groups of female Japanese monkeys (Macaca fuscata fuscata). Under outdoor environment, light intensities at the level of the monkey's eyes varied during daytime (0900–1500 h) depending on weather conditions (minimum and maximum on particular experimental days: 170 lux at 0900 h on a rainy day and 9500 lux at 0900 h on a slightly cloudy day); under indoor environment, light was provided by ordinary fluorescent bulbs that resulted in intensities of 400–500 lux at the level of monkey's eyes. No difference was found in diurnal changes in serum melatonin concentrations regardless of weather or housing conditions: Serum melatonin remained low during daytime and increased during nighttime. Following exposure to light, irradiances of 10,000, 400‐500, 100‐140, 50‐100, and 10‐30 lux at midnight resulted in a rapid decrease in serum melatonin to daytime levels within 1 to 2 h. After the onset of dark, serum melatonin reverted to previous nighttime levels within 2 h. Exposure to a light irradiance of 2–5 lux, however, did not suppress nocturnal melatonin secretion. It is concluded that artificial light can mimic natural sunlight with respect to melatonin secretion in the female Japanese monkey, and that light of 10‐30 lux irradiance was sufficient to suppress serum melatonin to near daytime levels. Copyright © 1990, Wiley Blackwell. All rights reserved</t>
  </si>
  <si>
    <t>light intensity; macaque; melatonin; pineal gland</t>
  </si>
  <si>
    <t>melatonin; animal experiment; article; circadian rhythm; female; monkey; nonhuman; photoperiodicity; pineal body; Animal; Circadian Rhythm; Environment, Controlled; Female; Light; Macaca; Melatonin; Pineal Gland; Radioimmunoassay</t>
  </si>
  <si>
    <t>Nozaki, M.; Primate Research Institute, Kyoto University, Inuyama, Aichi, 484, Japan</t>
  </si>
  <si>
    <t>2-s2.0-0025630151</t>
  </si>
  <si>
    <t>Butler M.P., Turner K.W., Zucker I.</t>
  </si>
  <si>
    <t>7402211000;17342845700;55188123000;</t>
  </si>
  <si>
    <t>A melatonin-independent seasonal timer induces neuroendocrine refractoriness to short day lengths</t>
  </si>
  <si>
    <t>10.1177/0748730408317135</t>
  </si>
  <si>
    <t>https://www.scopus.com/inward/record.uri?eid=2-s2.0-43249109049&amp;doi=10.1177%2f0748730408317135&amp;partnerID=40&amp;md5=19391a93006154688619db2b59c5852d</t>
  </si>
  <si>
    <t>Department of Integrative Biology, University of California, Berkeley, CA, United States; Department of Psychology, University of California, Berkeley, CA, United States; Department of Psychology, Columbia University, New York, NY, United States; Columbia University, Department of Psychology, Schermerhorn Hall, 1190 Amsterdam Ave, New York, NY 10027, United States</t>
  </si>
  <si>
    <t>Butler, M.P., Department of Integrative Biology, University of California, Berkeley, CA, United States, Department of Psychology, Columbia University, New York, NY, United States, Columbia University, Department of Psychology, Schermerhorn Hall, 1190 Amsterdam Ave, New York, NY 10027, United States; Turner, K.W., Department of Psychology, University of California, Berkeley, CA, United States; Zucker, I., Department of Integrative Biology, University of California, Berkeley, CA, United States, Department of Psychology, University of California, Berkeley, CA, United States</t>
  </si>
  <si>
    <t>The duration of nocturnal pineal melatonin secretion transduces effects of day length (DL) on the neuroendocrine axis of photoperiodic rodents. Long DLs support reproduction, and short DLs induce testicular regression, followed several months later by spontaneous recrudescence; gonadal regrowth is thought to reflect development of tissue refractoriness to melatonin. In most photoperiodic species, pinealectomy does not diminish reproductive competence in long DLs. Turkish hamsters (Mesocricetus brandti) deviate from this norm: elimination of melatonin secretion in long-day males by pinealectomy or constant light treatment induces testicular regression and subsequently recrudescence; the time course of these gonadal transitions is similar to that observed in males transferred from long to short DLs. In the present study, long-day Turkish hamsters that underwent testicular regression and recrudescence in constant light subsequently were completely unresponsive to the antigonadal effects of short DLs. Other hamsters that manifested testicular regression and recrudescence in short DLs were unresponsive to the antigonadal effects of pinealectomy or constant light. Long-term suppression of melatonin secretion induces a physiological state in Turkish hamsters similar or identical to the neuroendocrine refractoriness produced by short-day melatonin signals (i.e., neural refractoriness to melatonin develops in the absence of circulating melatonin secretion). A melatonin-independent interval timer, which would remain operative in the absence of melatonin during hibernation, may determine the onset of testicular recrudescence in the spring. In this respect, Turkish hamsters differ from most other photoperiodic rodents. © 2008 Sage Publications.</t>
  </si>
  <si>
    <t>Interval timer; Photoperiod; Pineal; Testes; Turkish hamster</t>
  </si>
  <si>
    <t>melatonin; animal experiment; article; controlled study; day length; gonad development; hamster; hormone release; male; nonhuman; photoperiodicity; pinealectomy; priority journal; seasonal variation; Animals; Cricetinae; Light; Male; Melatonin; Neurosecretory Systems; Pineal Gland; Seasons; Cricetinae; Mesocricetus brandti; Rodentia</t>
  </si>
  <si>
    <t>Butler, M. P.; Department of Psychology, Columbia University, New York, NY, United States; email: mb3024@columbia.edu</t>
  </si>
  <si>
    <t>2-s2.0-43249109049</t>
  </si>
  <si>
    <t>Tang S.-T., Su H., Zhang Q., Tang H.-Q., Wang C.-J., Zhou Q., Wei W., Zhu H.-Q., Wang Y.</t>
  </si>
  <si>
    <t>57015926200;57056829500;56599461600;35312434700;10144560200;56440554300;56310899500;55909767400;55733786600;</t>
  </si>
  <si>
    <t>Melatonin Attenuates Aortic Endothelial Permeability and Arteriosclerosis in Streptozotocin-Induced Diabetic Rats: Possible Role of MLCK- and MLCP-Dependent MLC Phosphorylation</t>
  </si>
  <si>
    <t>10.1177/1074248415583090</t>
  </si>
  <si>
    <t>https://www.scopus.com/inward/record.uri?eid=2-s2.0-84951320759&amp;doi=10.1177%2f1074248415583090&amp;partnerID=40&amp;md5=749f790195526d0a5b7dd3ff1bff6d25</t>
  </si>
  <si>
    <t>Institute of Clinical Pharmacology, Anhui Medical University, Hefei, China; Department of Biochemistry, Laboratory of Molecular Biology, Anhui Medical University, 81 Meishan Road, Hefei, Anhui Province  230032, China; Department of Endocrinology, First Affiliated Hospital of Anhui Medical University, Hefei, China; Department of Geriatrics, First Affiliated Hospital of Anhui Medical University, Hefei, China</t>
  </si>
  <si>
    <t>Tang, S.-T., Institute of Clinical Pharmacology, Anhui Medical University, Hefei, China, Department of Biochemistry, Laboratory of Molecular Biology, Anhui Medical University, 81 Meishan Road, Hefei, Anhui Province  230032, China, Department of Endocrinology, First Affiliated Hospital of Anhui Medical University, Hefei, China; Su, H., Department of Biochemistry, Laboratory of Molecular Biology, Anhui Medical University, 81 Meishan Road, Hefei, Anhui Province  230032, China; Zhang, Q., Department of Endocrinology, First Affiliated Hospital of Anhui Medical University, Hefei, China; Tang, H.-Q., Department of Geriatrics, First Affiliated Hospital of Anhui Medical University, Hefei, China; Wang, C.-J., Department of Endocrinology, First Affiliated Hospital of Anhui Medical University, Hefei, China; Zhou, Q., Department of Biochemistry, Laboratory of Molecular Biology, Anhui Medical University, 81 Meishan Road, Hefei, Anhui Province  230032, China; Wei, W., Institute of Clinical Pharmacology, Anhui Medical University, Hefei, China; Zhu, H.-Q., Department of Biochemistry, Laboratory of Molecular Biology, Anhui Medical University, 81 Meishan Road, Hefei, Anhui Province  230032, China; Wang, Y., Institute of Clinical Pharmacology, Anhui Medical University, Hefei, China, Department of Biochemistry, Laboratory of Molecular Biology, Anhui Medical University, 81 Meishan Road, Hefei, Anhui Province  230032, China</t>
  </si>
  <si>
    <t>The development of diabetic macrovascular complications is a multifactorial process, and melatonin may possess cardiovascular protective properties. This study was designed to evaluate whether melatonin attenuates arteriosclerosis and endothelial permeability by suppressing the myosin light-chain kinase (MLCK)/myosin light-chain phosphorylation (p-MLC) system via the mitogen-activated protein kinase (MAPK) signaling pathway or by suppressing the myosin phosphatase-targeting subunit phosphorylation (p-MYPT)/p-MLC system in diabetes mellitus (DM). Rats were randomly divided into 4 groups, including control, high-fat diet, DM, and DM + melatonin groups. Melatonin was administered (10 mg/kg/d) by gavage for 12 weeks. The DM significantly increased the serum fasting blood glucose and lipid levels, as well as insulin resistance and endothelial dysfunction, which were attenuated by melatonin therapy to various extents. Importantly, the aortic endothelial permeability was significantly increased in DM rats but was dramatically reversed following treatment with melatonin. Our findings further indicated that hyperglycemia and hyperlipidemia enhanced the expressions of MLCK, p-MYPT, and p-MLC, which were partly associated with decreased membrane type 1 expression, increased extracellular signal-regulated kinase (ERK) phosphorylation, and increased p38 expression. However, these changes in protein expression were also significantly reversed by melatonin. Thus, our results are the first to demonstrate that the endothelial hyperpermeability induced by DM is associated with increased expressions of MLCK, p-MYPT, and p-MLC, which can be attenuated by melatonin at least partly through the ERK/p38 signaling pathway. © SAGE Publications.</t>
  </si>
  <si>
    <t>diabetes; melatonin; myosin light chain; permeability</t>
  </si>
  <si>
    <t>glucose; melatonin; mitogen activated protein kinase; mitogen activated protein kinase p38; myosin; myosin light chain; myosin light chain kinase; myosin phosphatase targeting protein; unclassified drug; glucose blood level; lipid; melatonin; mitogen activated protein kinase; mitogen activated protein kinase p38; myosin light chain; myosin light chain kinase; myosin light chain phosphatase; streptozocin; animal experiment; animal model; animal tissue; aorta atherosclerosis; aorta endothelium; Article; controlled study; drug mechanism; endothelial dysfunction; enzyme phosphorylation; glucose blood level; glucose tolerance test; heart protection; hyperglycemia; hyperlipidemia; insulin resistance; male; membrane permeability; nonhuman; priority journal; protein expression; protein phosphorylation; rat; signal transduction; streptozotocin-induced diabetes mellitus; abdominal aorta; animal; Aortic Diseases; arteriosclerosis; blood; chemically induced; Diabetes Mellitus, Experimental; Diabetic Angiopathies; drug effects; echography; enzymology; metabolism; pathophysiology; permeability; phosphorylation; Sprague Dawley rat; time factor; vascular endothelium; Animals; Aorta, Abdominal; Aortic Diseases; Arteriosclerosis; Blood Glucose; Diabetes Mellitus, Experimental; Diabetic Angiopathies; Endothelium, Vascular; Extracellular Signal-Regulated MAP Kinases; Lipids; Male; Melatonin; Myosin Light Chains; Myosin-Light-Chain Kinase; Myosin-Light-Chain Phosphatase; p38 Mitogen-Activated Protein Kinases; Permeability; Phosphorylation; Rats, Sprague-Dawley; Signal Transduction; Streptozocin; Time Factors</t>
  </si>
  <si>
    <t>glucose, 50-99-7, 84778-64-3; melatonin, 73-31-4; mitogen activated protein kinase, 142243-02-5; myosin light chain kinase, 51845-53-5; lipid, 66455-18-3; myosin light chain phosphatase, 60241-39-6; streptozocin, 18883-66-4; Blood Glucose; Extracellular Signal-Regulated MAP Kinases; Lipids; Melatonin; Myosin Light Chains; Myosin-Light-Chain Kinase; Myosin-Light-Chain Phosphatase; p38 Mitogen-Activated Protein Kinases; Streptozocin</t>
  </si>
  <si>
    <t>National Natural Science Foundation of China: 81270372, 81070232, 81470568</t>
  </si>
  <si>
    <t>In the present study, we utilized streptozotocin injection to induce an insulin secretion defect and HF feeding to induce an insulin resistant state in a rat model of diabetes. The dose of melatonin used (10 mg/kg/d) was selected based on previous studies. 36 , 37 Our results demonstrated that melatonin ameliorated lipid metabolism, hemodynamic and endothelial dysfunctions, and vascular hyperpermeability to a various extent in diabetic rats. Most importantly, our study is the first to show that the suppression of MLCK- and p-MYPT-mediated p-MLC expression, which was partly associated with the ERK/p38 signal transduction pathway for the alleviation of hyperpermeability in both hyperglycemic and hypercholesterolemic states, played a crucial role in the protective effects of melatonin. The endothelial barrier functions via intercellular junctions that restrict the passage of plasma components into the interstitial space. At the intracellular level, junction proteins are linked to adaptor proteins that are connected to the actin cytoskeleton. 8 The cytoskeletal tension is controlled by actomyosin contractility and is regulated mainly by the MLC phosphorylation status, which is controlled by the balance between phosphorylation by MLCK and dephosphorylation by MLCP. – 38 40 Phosphorylation of MYPT, a subunit of MLCP, reduces the levels of MLCP and MLC phosphorylation. Indeed, the endothelial hyperpermeability associated with increased actomyosin contractility is MLCK and MLCP dependent. 8 Our previous data 41 suggested that endothelial permeability was increased under a hypercholesterolemic status and associated with elevated MLCK expression and activity. Moreover, increased endothelial permeability is a hallmark of the early stages of diabetic macrovascular complications. Guo et al demonstrated that advanced glycation end products increased the permeability of endothelial monolayers and led to actin cytoskeleton reorganization. 42 Animal experiments have further indicated that diabetes-associated abnormal vascular reactivity and the diabetes-induced altered regulation of endothelial and smooth muscle cells contraction are specifically controlled by the opposing roles of MLCK and MLCP. 43 Our study further demonstrated that endothelial permeability in diabetic rats aortas was dramatically increased and, more importantly, that MLCK expression and MYPT and MLC phosphorylation status, which are associated with contractile forces, were significantly augmented in comparison with control and HF diet-fed rats. This finding indicates that the combination of a hyperglycemic and hyperlipidemic condition aggravates endothelial barrier dysfunction to a greater extent than hyperlipidemia alone. Low levels of nocturnal melatonin secretion have been reported as a risk factor for the metabolic syndrome, DM, and coronary diseases. 44 , 45 Experimental evidence also indicates that melatonin produces beneficial effects on glucose metabolism. 46 For instance, melatonin protected diabetes-prone rats that fed a high-calorie diet from developing hyperlipidemia, hyperglycemia, and hyperleptinemia, and melatonin administration to insulin-resistant mice reversed the insulin resistance and improved glucose metabolism. 47 , 48 Our data further showed that melatonin reduced FBG levels and insulin resistance although not significantly. In addition, hyperlipidemia was markedly attenuated in the melatonin-treated group in comparison with the DM group. The metabolic disorder-induced hemodynamic dysfunction was also improved in DM rats under melatonin therapy. Furthermore, a growing body of evidence supports the notion that melatonin exerts beneficial effects by inhibiting the development of atherosclerosis via various pathways. Our histological analyses showed that aortic wall stiffness was significantly alleviated under melatonin therapy, in parallel with decreased collagen deposition and lipid accumulation in the vascular wall. Moreover, the disarrangement of the aortic intima structure, including the large number of infiltrated inflammatory cells, observed in diabetic rats was markedly attenuated by melatonin treatment. Melatonin has also been reported to ameliorate vascular endothelial dysfunction in HF diet-fed rabbits by suppressing the Toll-like receptor 4/nuclear factor κB pathway. 28 Our findings indicate that melatonin improved the endothelium-dependent vasodilation in diabetic rats, which may explain the aforementioned results. It is noteworthy that many protective effects of melatonin are reportedly mediated through melatonin membrane receptors, including MT1. 49 , 50 Zhu et al demonstrated that microRNA-29b promotes HF diet-stimulated endothelial permeability in apolipoprotein E knockout mice by downregulating expression of MT1. This result indicates the crucial role of MT1 in endothelial permeability. 51 Therefore, it is highly possible that the protective effect of melatonin that we observed on endothelial permeability may also be mediated by MT1. Cui et al reported that the melatonin membrane receptor antagonist luzindole partially inhibited the action of melatonin on HUVEC proliferation and blocked the action of melatonin on intracellular signaling pathways. Thus, these results linked the melatonin membrane receptors with intracellular signaling pathways in HUVECs. 52 As expected, we demonstrated that melatonin treatment significantly upregulated expression of MT1 and inhibited the ERK/p38 signaling pathway in aortas of diabetic rats. Based on previous studies, we postulate that melatonin therapy inhibits the ERK/p38 signaling pathway partly via the elevation in expression of MT1. In addition, our laboratory recently reported that melatonin prevents the ox-LDL-induced increase in MLCK activation and expression in HUVEC via the MAPK signal transduction pathway. 32 , 33 In the present study, our data further verified that melatonin therapy could significantly attenuate aortic hyperpermeability in DM rats, possibly by suppressing MLCK expression and MLC phosphorylation and at least partly by regulating the ERK/p38 signal pathway as discussed previously. Considering that MLC phosphorylation is also regulated by MLCP activity, we further demonstrated that melatonin reduced expression levels of p-MYPT, thereby increasing MYPT activity and inhibiting MLC phosphorylation in diabetic rat aortas. Taken together, our observations confirmed that melatonin exerts beneficial effects on the regulation of insulin resistance, lipid metabolism disorder, arterial interstitial fibrosis, and hemodynamic and endothelial dysfunctions in diabetic rats. Based on this in vivo study as well as our previous studies in HUVEC, the inhibitory effect of melatonin on hyperpermeability in the setting of DM may represent a novel mechanism contributing to the improvement in aortic endothelial permeability and arteriosclerosis associated with the MAPK/MLCK/p-MLC and MLCP/p-MLC systems. Our findings may also provide important implications for diabetic patients with arteriosclerosis, for whom melatonin could exert specific effects for the prevention and treatment of hyperpermeability in large blood vessels. Authors’ Note Song-tao Tang and Huan Su contributed equally to this work. Author Contribution Song-tao Tang contributed to conception and design and acquisition, analysis, and interpretation. Huan Su drafted the article and critically revised the article. Qiu Zhang and Hai-qin Tang critically revised the article. Chang-jiang Wang contributed to analysis. Qing Zhou contributed to interpretation. Wei Wei gave final approval and agrees to be accountable for all aspects of work ensuring integrity and accuracy. Hua-qin Zhu and Yuan Wang critically revised the article, gave final approval, and agreed to be accountable for all aspects of work ensuring integrity and accuracy. Declaration of Conflicting Interests The author(s) declared no potential conflicts of interest with respect to the research, authorship, and/or publication of this article. Funding The author(s) disclosed receipt of the following financial support for the research, authorship, and/or publication of this article: This study was supported by National Natural Science Foundation of China (No. 81470568, 81270372 and 81070232).</t>
  </si>
  <si>
    <t>Zhu, H.-Q.; Department of Biochemistry, Laboratory of Molecular Biology, Anhui Medical University, 81 Meishan Road, China; email: aydzhq@126.com</t>
  </si>
  <si>
    <t>2-s2.0-84951320759</t>
  </si>
  <si>
    <t>Hunter C.M., Figueiro M.G.</t>
  </si>
  <si>
    <t>7202704285;6603467729;</t>
  </si>
  <si>
    <t>Measuring Light at Night and Melatonin Levels in Shift Workers: A Review of the Literature</t>
  </si>
  <si>
    <t>10.1177/1099800417714069</t>
  </si>
  <si>
    <t>https://www.scopus.com/inward/record.uri?eid=2-s2.0-85020856364&amp;doi=10.1177%2f1099800417714069&amp;partnerID=40&amp;md5=8dff5ca29b239e4ae59748bda9c3ebff</t>
  </si>
  <si>
    <t>Hunter, C.M., Lighting Research Center, Rensselaer Polytechnic Institute, Troy, NY, United States; Figueiro, M.G., Lighting Research Center, Rensselaer Polytechnic Institute, Troy, NY, United States</t>
  </si>
  <si>
    <t>Shift work, especially that involving rotating and night shifts, is associated with an increased risk of diseases, including cancer. Attempts to explain the association between shift work and cancer in particular have focused on the processes of melatonin production and suppression. One hypothesis postulates that exposure to light at night (LAN) suppresses melatonin, whose production is known to slow the development of cancerous cells, while another proposes that circadian disruption associated with shift work, and not just LAN, increases health risks. This review focuses on six studies that employed quantitative measurement of LAN and melatonin levels to assess cancer risks in shift workers. These studies were identified via searching the PubMed database for peer-reviewed, English-language articles examining the links between shift work, LAN, and disease using the terms light at night, circadian disruption, health, risk, cancer, shift work, or rotating shift. While the results indicate a growing consensus on the relationship between disease risks (particularly cancer) and circadian disruption associated with shift work, the establishment of a direct link between LAN and disease has been impeded by contradictory studies and a lack of consistent, quantitative methods for measuring LAN in the research to date. Better protocols for assessing personal LAN exposure are required, particularly those employing calibrated devices that measure and sample exposure to workplace light conditions, to accurately assess LAN’s effects on the circadian system and disease. Other methodologies, such as measuring circadian disruption and melatonin levels in the field, may also help to resolve discrepancies in the findings. © 2017, © The Author(s) 2017.</t>
  </si>
  <si>
    <t>breast cancer; circadian disruption; health; light at night; melatonin production; rotating shifts; shift work</t>
  </si>
  <si>
    <t>melatonin; adult; biosynthesis; circadian rhythm; circadian rhythm sleep disorder; female; human; light; male; middle aged; neoplasm; photoperiodicity; physiology; work schedule; Adult; Circadian Rhythm; Female; Humans; Light; Male; Melatonin; Middle Aged; Neoplasms; Photoperiod; Sleep Disorders, Circadian Rhythm; Work Schedule Tolerance</t>
  </si>
  <si>
    <t>Figueiro, M.G.; Lighting Research Center, Rensselaer Polytechnic Institute, 21 Union Street, third floor, United States; email: figuem@rpi.edu</t>
  </si>
  <si>
    <t>2-s2.0-85020856364</t>
  </si>
  <si>
    <t>Effects of day-time exposure to different light intensities on light-induced melatonin suppression at night</t>
  </si>
  <si>
    <t>10.1186/s40101-015-0067-1</t>
  </si>
  <si>
    <t>https://www.scopus.com/inward/record.uri?eid=2-s2.0-84936875363&amp;doi=10.1186%2fs40101-015-0067-1&amp;partnerID=40&amp;md5=b17a1fdf6eaf2b494be7b3f62833f0a8</t>
  </si>
  <si>
    <t>Faulty of Design, Kyushu University, 4-9-1 Shiobaru, Fukuoka city, Minami-ku, Japan; Graduate School of Design, Kyushu University, 4-9-1 Shiobaru, Fukuoka city, Minami-ku, Japan</t>
  </si>
  <si>
    <t>Kozaki, T., Faulty of Design, Kyushu University, 4-9-1 Shiobaru, Fukuoka city, Minami-ku, Japan; Kubokawa, A., Graduate School of Design, Kyushu University, 4-9-1 Shiobaru, Fukuoka city, Minami-ku, Japan; Taketomi, R., Graduate School of Design, Kyushu University, 4-9-1 Shiobaru, Fukuoka city, Minami-ku, Japan; Hatae, K., Graduate School of Design, Kyushu University, 4-9-1 Shiobaru, Fukuoka city, Minami-ku, Japan</t>
  </si>
  <si>
    <t>Background: Bright nocturnal light has been known to suppress melatonin secretion. However, bright light exposure during the day-time might reduce light-induced melatonin suppression (LIMS) at night. The effective proportion of day-time light to night-time light is unclear; however, only a few studies on accurately controlling both day- and night-time conditions have been conducted. This study aims to evaluate the effect of different day-time light intensities on LIMS. Methods: Twelve male subjects between the ages of 19 and 23 years (mean ± S.D., 20.8 ± 1.1) gave informed consent to participate in this study. They were exposed to various light conditions (&lt;10, 100, 300, 900 and 2700 lx) between the hours of 09:00 and 12:00 (day-time light conditions). They were then exposed to bright light (300 lx) again between 01:00 and 02:30 (night-time light exposure). They provided saliva samples before (00:55) and after night-time light exposure (02:30). Results: A one-tailed paired t test yielded significant decrements of melatonin concentration after night-time light exposure under day-time dim, 100- and 300-lx light conditions. No significant differences exist in melatonin concentration between pre- and post-night-time light exposure under day-time 900- and 2700-lx light conditions. Conclusions: Present findings suggest the amount of light exposure needed to prevent LIMS caused by ordinary nocturnal light in individuals who have a general life rhythm (sleep/wake schedule). These findings may be useful in implementing artificial light environments for humans in, for example, hospitals and underground shopping malls. © 2015 Kozaki et al.</t>
  </si>
  <si>
    <t>Day-time; Light; Light intensity; Melatonin; Night-time</t>
  </si>
  <si>
    <t>melatonin; adult; chemistry; circadian rhythm; human; illumination; light; male; metabolism; procedures; radiation response; saliva; young adult; Adult; Circadian Rhythm; Humans; Light; Lighting; Male; Melatonin; Saliva; Young Adult</t>
  </si>
  <si>
    <t>Kozaki, T.; Faulty of Design, Kyushu University, 4-9-1 Shiobaru, Japan; email: kozaki@design.kyushu-u.ac.jp</t>
  </si>
  <si>
    <t>2-s2.0-84936875363</t>
  </si>
  <si>
    <t>Aizawa S., Sakata I., Nagasaka M., Higaki Y., Sakai T.</t>
  </si>
  <si>
    <t>55063358400;35435969200;55783150400;55534529900;35501538300;</t>
  </si>
  <si>
    <t>Negative Regulation of Neuromedin U mRNA Expression in the Rat Pars Tuberalis by Melatonin</t>
  </si>
  <si>
    <t xml:space="preserve"> e67118</t>
  </si>
  <si>
    <t>10.1371/journal.pone.0067118</t>
  </si>
  <si>
    <t>https://www.scopus.com/inward/record.uri?eid=2-s2.0-84879755434&amp;doi=10.1371%2fjournal.pone.0067118&amp;partnerID=40&amp;md5=8878950224c4a01a3d5c13c9f03deda2</t>
  </si>
  <si>
    <t>Area of Regulatory Biology, Division of Life Science, Graduate School of Science and Engineering, Saitama University, Sakuraku, Saitama, Japan</t>
  </si>
  <si>
    <t>Aizawa, S., Area of Regulatory Biology, Division of Life Science, Graduate School of Science and Engineering, Saitama University, Sakuraku, Saitama, Japan; Sakata, I., Area of Regulatory Biology, Division of Life Science, Graduate School of Science and Engineering, Saitama University, Sakuraku, Saitama, Japan; Nagasaka, M., Area of Regulatory Biology, Division of Life Science, Graduate School of Science and Engineering, Saitama University, Sakuraku, Saitama, Japan; Higaki, Y., Area of Regulatory Biology, Division of Life Science, Graduate School of Science and Engineering, Saitama University, Sakuraku, Saitama, Japan; Sakai, T., Area of Regulatory Biology, Division of Life Science, Graduate School of Science and Engineering, Saitama University, Sakuraku, Saitama, Japan</t>
  </si>
  <si>
    <t>The pars tuberalis (PT) is part of the anterior pituitary gland surrounding the median eminence as a thin cell layer. The characteristics of PT differ from those of the pars distalis (PD), such as cell composition and gene expression, suggesting that the PT has a unique physiological function compared to the PD. Because the PT highly expresses melatonin receptor type 1, it is considered a mediator of seasonal and/or circadian signals of melatonin. Expression of neuromedin U (NMU) that is known to regulate energy balance has been previously reported in the rat PT; however, the regulatory mechanism of NMU mRNA expression and secretion in the PT are still obscure. In this study, we examined both the diurnal change of NMU mRNA expression in the rat PT and the effects of melatonin on NMU in vivo. In situ hybridization and quantitative PCR analysis of laser microdissected PT samples revealed that NMU mRNA expression in the PT has diurnal variation that is high during the light phase and low during the dark phase. Furthermore, melatonin administration significantly suppressed NMU mRNA expression in the PT in vivo. On the other hand, 48 h fasting did not have an effect on PT-NMU mRNA expression, and the diurnal change of NMU mRNA expression was maintained. We also found the highest expression of neuromedin U receptor type 2 (NMUR2) mRNA in the third ventricle ependymal cell layer, followed by the arcuate nucleus and the spinal cord. These results suggest that NMU mRNA expression in the PT is downregulated by melatonin during the dark phase and shows diurnal change. Considering that NMU mRNA in the PT showed the highest expression level in the brain, PT-NMU may act on NMUR2 in the brain, especially in the third ventricle ependymal cell layer, with a circadian rhythm. © 2013 Aizawa et al.</t>
  </si>
  <si>
    <t>melatonin; messenger RNA; neuromedin U; neuromedin U receptor type 2; unclassified drug; animal cell; animal experiment; arcuate nucleus; article; brain region; cell type; circadian rhythm; controlled study; diet restriction; dorsomedial hypothalamic nucleus; down regulation; energy balance; food intake; gene expression; hormonal regulation; hormone response; hypophysis pars tuberalis; hypothalamus ventromedial nucleus; immunoreactivity; male; nonhuman; nucleotide sequence; rat; regulatory mechanism; spinal cord; suprachiasmatic nucleus; Animals; Arcuate Nucleus; Circadian Rhythm; Ependyma; Gene Expression Regulation; Laser Capture Microdissection; Male; Melatonin; Neuropeptides; Photoperiod; Pituitary Gland, Anterior; Rats; Rats, Wistar; Receptors, Neurotransmitter; RNA, Messenger; Signal Transduction; Spinal Cord; Rattus</t>
  </si>
  <si>
    <t>GENBANK: NM_022239, NM_022275</t>
  </si>
  <si>
    <t>melatonin, 73-31-4; neuromedin U, 117505-80-3; Melatonin, JL5DK93RCL; Neuropeptides; RNA, Messenger; Receptors, Neurotransmitter; neuromedin U, 117505-80-3; neuromedin U receptor</t>
  </si>
  <si>
    <t>Sakai, T.; Area of Regulatory Biology, Division of Life Science, Graduate School of Science and Engineering, Saitama University, Sakuraku, Saitama, Japan; email: tsakai@mail.saitama-u.ac.jp</t>
  </si>
  <si>
    <t>2-s2.0-84879755434</t>
  </si>
  <si>
    <t>Adam C.L., Moir C.E., Shiach P.</t>
  </si>
  <si>
    <t>7101789490;7003340775;6507505794;</t>
  </si>
  <si>
    <t>Melatonin can induce year-round ovarian cyclicity in red deer (Cervus elaphus)</t>
  </si>
  <si>
    <t>Journal of Reproduction and Fertility</t>
  </si>
  <si>
    <t>10.1530/jrf.0.0870401</t>
  </si>
  <si>
    <t>https://www.scopus.com/inward/record.uri?eid=2-s2.0-0024421475&amp;doi=10.1530%2fjrf.0.0870401&amp;partnerID=40&amp;md5=7fdc069a996ef8097f2bd992063dcc9f</t>
  </si>
  <si>
    <t>Rowett Research Institute, Aberdeen AB2 9SB, United Kingdom</t>
  </si>
  <si>
    <t>Adam, C.L., Rowett Research Institute, Aberdeen AB2 9SB, United Kingdom; Moir, C.E., Rowett Research Institute, Aberdeen AB2 9SB, United Kingdom; Shiach, P., Rowett Research Institute, Aberdeen AB2 9SB, United Kingdom</t>
  </si>
  <si>
    <t>From 17 February 1987 (Day 1) to 5 June 1988 (Day 475), 6 red deer hinds which had been in natural daylength (NL/M) and 6 hinds which had been in continuous artificial light for the previous month (CL/M) were each given melatonin (5 mg in feed) daily at 15:00 h. Six controls (C) received unsupplemented feed. From Day 1 all hinds were in natural daylight and ovarian cyclicity was assessed from plasma progesterone concentrations. Group C first went into anoestrus on 15 March 1987 (Day 27 ± 9.2 (s.e.m.)), recommenced cyclicity on 23 October (Day 249 ± 2.3) and went into anoestrus again on 2 April 1988 (Day 411 ± 8.7). Group CL/M first went into anoestrus 31 days earlier (P &lt; 0.05) on 12 February (Day -4 ± 7.8), before the start of melatonin treatment, 4 hinds then recommenced ovarian cycles 132 days earlier (P &lt; 0.001) on 13 June (Day 117 ± 5.8) and continued to cycle for a longer period than did controls. Group NL/M hinds were cyclic at the start of melatonin feeding and continued to cycle for 1 year or more (N = 6). Plasma prolactin concentrations remained suppressed (&lt; 20 ng/ml) for the duration of melatonin-feeding (Groups CL/M and NL/M) whereas control values (Group C) were elevated (20-120 ng/ml) between April and August (P &lt; 0.05). The ovarian response by hinds to melatonin therefore depends on initial reproductive status and recent photoperiodic history, and continued administration to cyclic hinds stimulates prolonged ovarian cyclicity irrespective of the time of year.</t>
  </si>
  <si>
    <t>melatonin; progesterone; prolactin; animal experiment; breeding; female; mammal; menstrual cycle; nonhuman; ovary; priority journal; season; Animalia; Cervidae; Cervus elaphus; Mammalia</t>
  </si>
  <si>
    <t>melatonin, 73-31-4; progesterone, 57-83-0; prolactin, 12585-34-1, 50647-00-2, 9002-62-4</t>
  </si>
  <si>
    <t>JRPFA</t>
  </si>
  <si>
    <t>J. REPROD. FERTIL.</t>
  </si>
  <si>
    <t>2-s2.0-0024421475</t>
  </si>
  <si>
    <t>Srinivasan V., Ahmad A.H., Mohamed M., Zakaria R.</t>
  </si>
  <si>
    <t>55363754500;56424813500;20434065900;6604014879;</t>
  </si>
  <si>
    <t>Melatonin effects on Plasmodium life cycle: New avenues for therapeutic approach</t>
  </si>
  <si>
    <t>10.2174/187221412800604635</t>
  </si>
  <si>
    <t>https://www.scopus.com/inward/record.uri?eid=2-s2.0-84861785681&amp;doi=10.2174%2f187221412800604635&amp;partnerID=40&amp;md5=cab2bb2663cb2fc270e4b2713f120501</t>
  </si>
  <si>
    <t>Sri Sathya Sai Medical Educational and Research Foundation, Medical Sciences Research Study Center, Prasanthi Nilayam, 40-Kovai Thirunagar, Coimbatore-641014 Tamilnadu, India; Department of Physiology, School of Medical Sciences, Universiti Sains Malaysia, 16150 Kubang Kerian, Kelantan, Malaysia</t>
  </si>
  <si>
    <t>Srinivasan, V., Sri Sathya Sai Medical Educational and Research Foundation, Medical Sciences Research Study Center, Prasanthi Nilayam, 40-Kovai Thirunagar, Coimbatore-641014 Tamilnadu, India; Ahmad, A.H., Department of Physiology, School of Medical Sciences, Universiti Sains Malaysia, 16150 Kubang Kerian, Kelantan, Malaysia; Mohamed, M., Department of Physiology, School of Medical Sciences, Universiti Sains Malaysia, 16150 Kubang Kerian, Kelantan, Malaysia; Zakaria, R., Department of Physiology, School of Medical Sciences, Universiti Sains Malaysia, 16150 Kubang Kerian, Kelantan, Malaysia</t>
  </si>
  <si>
    <t>Malaria remains a global health problem affecting more than 515 million people all over the world including Malaysia. It is on the rise, even within unknown regions that previous to this were free of malaria. Although malaria eradication programs carried out by vector control programs are still effective, anti-malarial drugs are also used extensively for curtailing this disease. But resistance to the use of anti-malarial drugs is also increasing on a daily basis. With an increased understanding of mechanisms that cause growth, differentiation and development of malarial parasites in rodents and humans, new avenues of therapeutic approaches for controlling the growth, synchronization and development of malarial parasites are essential. Within this context, the recent discoveries related to IP3 interconnected signalling pathways, the release of Ca2+ from intracellular stores of Plasmodium, ubiquitin protease systems as a signalling pathway, and melatonin influencing the growth and differentiation of malarial parasites by its effects on these signalling pathways have opened new therapeutic avenues for arresting the growth and differentiation of malarial parasites. Indeed, the use of melatonin antagonist, luzindole, has inhibited the melatonin's effect on these signalling pathways and thereby has effectively reduced the growth and differentiation of malarial parasites. As Plasmodium has effective sensors which detect the nocturnal plasma melatonin concentrations, suppression of plasma melatonin levels with the use of bright light during the night or by anti-melatonergic drugs and by using anti-kinase drugs will help in eradicating malaria on a global level. A number of patients have been admitted with regards to the control and management of malarial growth. Patents related to the discovery of serpentine receptors on Plasmodium, essential for modulating intra parasitic melatonin levels, procedures for effective delivery of bright light to suppress plasma melatonin levels and thereby arresting the growth and elimination of malarial parasites from the blood of the host are all cited in the paper. The purpose of the paper is to highlight the importance of melatonin acting as a cue for Plasmodium faciparum growth and to discuss the ways of curbing the effects of melatonin on Plasmodium growth and for arresting its life cycle, as a method of eliminating the parasite from the host. © 2012 Bentham Science Publishers.</t>
  </si>
  <si>
    <t>Anti-malarial drugs; Bright light therapy; Luzindole; Malaria; Melatonin; Plasmodium falciparum</t>
  </si>
  <si>
    <t>1 [[6 (3 methoxyestra 1,3,5(10) trien 17beta yl)amino]hexyl] 1h pyrrole 2,5 dione; 2 aminoethyldiphenylborinate; antimalarial agent; artemisinin; artesunate; fasudil; genistein tryphostin; hormone antagonist; imatinib; imidazole derivative; luzindole; melatonin; melatonin antagonist; melatonin receptor; phospholipase C; protein kinase inhibitor; proteinase; rapamycin; thapsigargin; triazolium derivative; ubiquitin protease; unclassified drug; antimalarial activity; article; calcium transport; circadian rhythm; drug mechanism; enzyme activation; growth regulation; hormone blood level; hormone metabolism; human; life cycle; malaria; malaria control; nonhuman; parasite development; phototherapy; Plasmodium; Plasmodium falciparum; priority journal; regulatory mechanism; signal transduction; vector control</t>
  </si>
  <si>
    <t>1 [[6 (3 methoxyestra 1,3,5(10) trien 17beta yl)amino]hexyl] 1h pyrrole 2,5 dione, 112648-68-7; artemisinin, 63968-64-9; artesunate, 82864-68-4, 88495-63-0; fasudil, 103745-39-7; imatinib, 152459-95-5, 220127-57-1; luzindole, 117946-91-5; melatonin, 73-31-4; phospholipase C, 9001-86-9; proteinase, 9001-92-7; rapamycin, 53123-88-9; thapsigargin, 67526-95-8</t>
  </si>
  <si>
    <t>u 73122</t>
  </si>
  <si>
    <t>Srinivasan, V.; Sri Sathya Sai Medical Educational and Research Foundation, Medical Sciences Research Study Center, Prasanthi Nilayam, 40-Kovai Thirunagar, Coimbatore-641014 Tamilnadu, India; email: sainivasan@yahoo.com</t>
  </si>
  <si>
    <t>Bentham Science Publishers B.V.</t>
  </si>
  <si>
    <t>2-s2.0-84861785681</t>
  </si>
  <si>
    <t>Sardo F.L., Muti P., Blandino G., Strano S.</t>
  </si>
  <si>
    <t>6504225334;35414268700;35517545000;7003435472;</t>
  </si>
  <si>
    <t>Melatonin and hippo pathway: Is there existing cross-talk?</t>
  </si>
  <si>
    <t>10.3390/ijms18091913</t>
  </si>
  <si>
    <t>https://www.scopus.com/inward/record.uri?eid=2-s2.0-85029175587&amp;doi=10.3390%2fijms18091913&amp;partnerID=40&amp;md5=0d551c993b681ec658f28b3acfa4dfa2</t>
  </si>
  <si>
    <t>Oncogenomic and Epigenetic Unit, Molecular Chemoprevention Group, Department of Research, Diagnosis and Innovative Technologies, Translational Research Area, Regina Elena National Cancer Institute, via Elio Chianesi 53, Rome, 00144, Italy; Department of Oncology, Juravinski Cancer Center, McMaster University, Hamilton, ON  L8S 4L8, Canada</t>
  </si>
  <si>
    <t>Sardo, F.L., Oncogenomic and Epigenetic Unit, Molecular Chemoprevention Group, Department of Research, Diagnosis and Innovative Technologies, Translational Research Area, Regina Elena National Cancer Institute, via Elio Chianesi 53, Rome, 00144, Italy; Muti, P., Department of Oncology, Juravinski Cancer Center, McMaster University, Hamilton, ON  L8S 4L8, Canada; Blandino, G., Oncogenomic and Epigenetic Unit, Molecular Chemoprevention Group, Department of Research, Diagnosis and Innovative Technologies, Translational Research Area, Regina Elena National Cancer Institute, via Elio Chianesi 53, Rome, 00144, Italy; Strano, S., Oncogenomic and Epigenetic Unit, Molecular Chemoprevention Group, Department of Research, Diagnosis and Innovative Technologies, Translational Research Area, Regina Elena National Cancer Institute, via Elio Chianesi 53, Rome, 00144, Italy</t>
  </si>
  <si>
    <t>Melatonin is an indolic hormone that regulates a plethora of functions ranging from the regulation of circadian rhythms and antioxidant properties to the induction and maintenance of tumor suppressor pathways. It binds to specific receptors as well as to some cytosolic proteins, leading to several cellular signaling cascades. Recently, the involvement of melatonin in cancer insurgence and progression has clearly been demonstrated. In this review, we will first describe the structure and functions of melatonin and its receptors, and then discuss both molecular and epidemiological evidence on melatonin anticancer effects. Finally, we will shed light on potential cross-talk between melatonin signaling and the Hippo signaling pathway, along with the possible implications for cancer therapy. © 2017 by the authors. Licensee MDPI, Basel, Switzerland.</t>
  </si>
  <si>
    <t>Cancer; GPCR signaling; Hippo pathway; Melatonin; Melatonin receptors</t>
  </si>
  <si>
    <t>androgen receptor; cell nucleus receptor; estrogen receptor; G protein coupled receptor; melatonin; melatonin 1 receptor; melatonin 2 receptor; membrane receptor; Rho kinase; RhoA guanine nucleotide binding protein; transcription factor Yap1; tumor suppressor protein; antioxidant; melatonin; protein serine threonine kinase; valproic acid; angiogenesis; antineoplastic activity; Article; cancer risk; cancer therapy; cell contact; cell polarity; chemosensitivity; circadian rhythm; disease association; hippo signaling; human; light exposure; mechanotransduction; metabolism; molecular interaction; nonhuman; protein expression; protein function; protein phosphorylation; protein structure; animal; drug effect; epilepsy; rat; signal transduction; Animals; Antioxidants; Circadian Rhythm; Epilepsy; Humans; Melatonin; Protein-Serine-Threonine Kinases; Rats; Signal Transduction; Valproic Acid</t>
  </si>
  <si>
    <t>melatonin, 73-31-4; protein serine threonine kinase; valproic acid, 1069-66-5, 99-66-1; Antioxidants; Melatonin; Protein-Serine-Threonine Kinases; Valproic Acid</t>
  </si>
  <si>
    <t>Aboca S.p.A. Società Agricola</t>
  </si>
  <si>
    <t>Acknowledgments: The work has been supported by Aboca and Associazione Aurora Tomaselli to Sabrina Strano, and by the ArceloMittal Dofasco Company to Paola Muti.</t>
  </si>
  <si>
    <t>Strano, S.; Oncogenomic and Epigenetic Unit, Molecular Chemoprevention Group, Department of Research, Diagnosis and Innovative Technologies, Translational Research Area, Regina Elena National Cancer Institute, via Elio Chianesi 53, Italy; email: sabrina.strano@ifo.gov.it</t>
  </si>
  <si>
    <t>2-s2.0-85029175587</t>
  </si>
  <si>
    <t>Siaud P., Mekaouche M., Maurel D., Givalois L., Ixart G.</t>
  </si>
  <si>
    <t>7003911028;16171883700;7006499386;55987869100;7003626983;</t>
  </si>
  <si>
    <t>Superior cervical ganglionectomy suppresses circadian corticotropic rhythms in male rats in the short term (5 days) and long term (10 days)</t>
  </si>
  <si>
    <t>10.1016/0006-8993(94)90237-2</t>
  </si>
  <si>
    <t>https://www.scopus.com/inward/record.uri?eid=2-s2.0-0028234641&amp;doi=10.1016%2f0006-8993%2894%2990237-2&amp;partnerID=40&amp;md5=667de82f572783c1ee0148f26a33d203</t>
  </si>
  <si>
    <t>Laboratory of Endocrinological Neurobiology, URA 1197-CNRS, University of Montpellier, 2, Place Eugène Bataillon, 34095 Montpellier Cedex 5, France</t>
  </si>
  <si>
    <t>Siaud, P., Laboratory of Endocrinological Neurobiology, URA 1197-CNRS, University of Montpellier, 2, Place Eugène Bataillon, 34095 Montpellier Cedex 5, France; Mekaouche, M., Laboratory of Endocrinological Neurobiology, URA 1197-CNRS, University of Montpellier, 2, Place Eugène Bataillon, 34095 Montpellier Cedex 5, France; Maurel, D., Laboratory of Endocrinological Neurobiology, URA 1197-CNRS, University of Montpellier, 2, Place Eugène Bataillon, 34095 Montpellier Cedex 5, France; Givalois, L., Laboratory of Endocrinological Neurobiology, URA 1197-CNRS, University of Montpellier, 2, Place Eugène Bataillon, 34095 Montpellier Cedex 5, France; Ixart, G., Laboratory of Endocrinological Neurobiology, URA 1197-CNRS, University of Montpellier, 2, Place Eugène Bataillon, 34095 Montpellier Cedex 5, France</t>
  </si>
  <si>
    <t>Superior cervical ganglionectomy (SCGx) has drastic effects on numerous hormonal circadian rhythms and particularly on pineal melatonin secretion. We investigated the hormonal consequences of ablation of the superior cervical ganglion on the corticotropic circadian rhythms in the male rat. Plasma were obtained by sampling blood every 4 h, using a chronic carotid cannula. Adreno-corticotropin hormone (ACTH) was assayed by radioimmunoassay (RIA) and corticosterone (B) by radiocompetition. Urinary 6-sulphatoxymelatonin (aMT6s), considered as an index of the pineal gland activity, was assayed by specific RIA: a decrease in the aMT6s concentration after ganglionectomy was taken as proof of adequate surgical operation. Control animals showed classical circadian rhythms for ACTH and B with basal values during the light phase and circadian peaks around the light/dark interface. Five and ten days after ganglionectomy, the circadian rhythms of ACTH and B were suppressed. In addition, the mean ACTH concentrations increased significantly 10 days after ganglionectomy compared to those in sham-operated rats and 5 days post-operation group. The mean plasma corticosterone levels were similar in those three groups of animals. This is the first study demonstrating the supressive effect of superior cervical ganglionectomy on the circadian corticotropic hormonal cycle. © 1994.</t>
  </si>
  <si>
    <t>6-Sulphatoxymelatonin; ACTH; Circadian rhythm; Corticosterone; Pineal; Rat; Superior cervical ganglionectomy</t>
  </si>
  <si>
    <t>6 hydroxymelatonin o sulfate; corticosterone; corticotropin; animal experiment; article; circadian rhythm; controlled study; male; nonhuman; priority journal; rat; superior cervical ganglionectomy; Animal; Circadian Rhythm; Corticosterone; Corticotropin; Ganglionectomy; Male; Melatonin; Rats; Rats, Sprague-Dawley; Superior Cervical Ganglion; Time Factors; Tyrosine 3-Monooxygenase</t>
  </si>
  <si>
    <t>6-sulfatoxymelatonin, 2208-40-4; Corticosterone, 50-22-6; Corticotropin, 9002-60-2; Melatonin, 73-31-4; Tyrosine 3-Monooxygenase, EC 1.14.16.2</t>
  </si>
  <si>
    <t>Ixart, G.; Laboratory of Endocrinological Neurobiology, URA 1197-CNRS, University of Montpellier, 2, Place Eugène Bataillon, 34095 Montpellier Cedex 5, France</t>
  </si>
  <si>
    <t>2-s2.0-0028234641</t>
  </si>
  <si>
    <t>Voiculescu S.E., Rosca A.E., Zeca V., Zagrean L., Zagrean A.M.</t>
  </si>
  <si>
    <t>57191889379;55471912600;57190966748;6603286773;6506068971;</t>
  </si>
  <si>
    <t>Impact of maternal melatonin suppression on forced swim and tail suspension behavioral despair tests in adult offspring</t>
  </si>
  <si>
    <t>Journal of medicine and life</t>
  </si>
  <si>
    <t>https://www.scopus.com/inward/record.uri?eid=2-s2.0-85018215096&amp;partnerID=40&amp;md5=b22480daef8990c8f7d5a25352ba8d93</t>
  </si>
  <si>
    <t>Division of Physiology &amp; Fundamental Neuroscience, "Carol Davila" University of Medicine and Pharmacy, Bucharest, Romania</t>
  </si>
  <si>
    <t>Voiculescu, S.E., Division of Physiology &amp; Fundamental Neuroscience, "Carol Davila" University of Medicine and Pharmacy, Bucharest, Romania; Rosca, A.E., Division of Physiology &amp; Fundamental Neuroscience, "Carol Davila" University of Medicine and Pharmacy, Bucharest, Romania; Zeca, V., Division of Physiology &amp; Fundamental Neuroscience, "Carol Davila" University of Medicine and Pharmacy, Bucharest, Romania; Zagrean, L., Division of Physiology &amp; Fundamental Neuroscience, "Carol Davila" University of Medicine and Pharmacy, Bucharest, Romania; Zagrean, A.M., Division of Physiology &amp; Fundamental Neuroscience, "Carol Davila" University of Medicine and Pharmacy, Bucharest, Romania</t>
  </si>
  <si>
    <t>Melatonin is an essential hormone, which regulates circadian rhythms and has antioxidative and anticarcinogenic effects. As melatonin secretion is suppressed by light, this effect was examined on the offspring of the Wistar rat females exposed to continuous light (500 lux) during the second half of the pregnancy (day 12 to 21). Control rats were kept under a 12:12 light-dark cycle. The resulted male offspring have been behaviorally assessed for depression after postnatal day 60 by using Forced Swim Test (FST) and Tail Suspension Test (TST). Animals resulted from the melatonin deprived pregnancies have developed an abnormal response in the TST, but a normal FST behavior. Also, TST active movement was different in the melatonin suppression group compared to the control group. These findings suggest that intrauterine melatonin deprivation might be linked to the depressive like behavior in adult male offspring.</t>
  </si>
  <si>
    <t>continuous light; depression; melatonin; neurodevelopment</t>
  </si>
  <si>
    <t>melatonin; aging; animal; animal behavior; depression; drug effects; female; immobilization; male; physiology; pregnancy; psychology; swimming; tail; Wistar rat; Aging; Animals; Behavior, Animal; Depression; Female; Hindlimb Suspension; Male; Melatonin; Pregnancy; Rats, Wistar; Swimming; Tail</t>
  </si>
  <si>
    <t>J Med Life</t>
  </si>
  <si>
    <t>2-s2.0-85018215096</t>
  </si>
  <si>
    <t>Claustrat B., Brun J., Geoffriau M., Chazot G.</t>
  </si>
  <si>
    <t>24494646700;7202514547;6602668138;7005725003;</t>
  </si>
  <si>
    <t>Melatonin: From the hormone to the drug?</t>
  </si>
  <si>
    <t>Restorative Neurology and Neuroscience</t>
  </si>
  <si>
    <t>https://www.scopus.com/inward/record.uri?eid=2-s2.0-0031851769&amp;partnerID=40&amp;md5=579e6be3d246365437f1b152a18d24e2</t>
  </si>
  <si>
    <t>Service de Radiopharmacie et Radioanalyse, Centre de Médecine Nucléaire, Hôpital Neuro-Cardiologique, B.P. Lyon Montchat, 69394 Lyon Cedex 03, France; Service de Neurologie, Hôpital Neurologique, B.P. Lyon Montchat, 69394 Lyon Cedex 03, France</t>
  </si>
  <si>
    <t>Claustrat, B., Service de Radiopharmacie et Radioanalyse, Centre de Médecine Nucléaire, Hôpital Neuro-Cardiologique, B.P. Lyon Montchat, 69394 Lyon Cedex 03, France; Brun, J., Service de Radiopharmacie et Radioanalyse, Centre de Médecine Nucléaire, Hôpital Neuro-Cardiologique, B.P. Lyon Montchat, 69394 Lyon Cedex 03, France; Geoffriau, M., Service de Radiopharmacie et Radioanalyse, Centre de Médecine Nucléaire, Hôpital Neuro-Cardiologique, B.P. Lyon Montchat, 69394 Lyon Cedex 03, France; Chazot, G., Service de Neurologie, Hôpital Neurologique, B.P. Lyon Montchat, 69394 Lyon Cedex 03, France</t>
  </si>
  <si>
    <t>Melatonin (MLT) is a methoxyindole secreted principally by the pineal gland. It is synthesized at night under normal environmental conditions. The endogenous rhythm of secretion is generated by the suprachiasmatic nuclei and entrained by the light/dark cycle. Light is able to both suppress or synchronize melatonin production according to the light schedule. The nycthohemeral rhythm of this hormone is determined by repeated measurement of plasma or saliva MLT or urine sulfatoxymelatonin, the main hepatic metabolite. Melatonin can be considered as the output (the hand) of the endogenous clock. Since the regulating system follows central and sympathetic nervous pathways, an abnormality at any level unspecifically modifies the melatonin secretion, especially in patients with sympathalgia or dysautonomia. Melatonin plays the role of an endogenous zeitgeber on sleep- wake cycle or core temperature. Exogenous melatonin is able to influence the endogenous secretion of the hormone according to a phase response curve. There are therapeutic implications for this property in situations when biological rhythms are disturbed (jet-lag syndrome, delayed sleep phase syndrome, insomnia in blind or elderly people, shift-work). Improvement of pharmaceutical forms studied in controlled trials under the responsibility of the medical community or development of melatonin analogs could lead to decisive progress in this field.</t>
  </si>
  <si>
    <t>Biological rhythms; Chronobiotics; Circadian; Clock; Humans; Melatonin</t>
  </si>
  <si>
    <t>melatonin; article; chronotropism; circadian rhythm; drug half life; hormonal regulation; hormone blood level; hormone release; hormone urine level; human; insomnia; jet lag; priority journal</t>
  </si>
  <si>
    <t>Chazot, G.; Service de Neurologie, Hopital Neurologique, B.P. Lyon Montchat, 69394 Lyon Cedex 03, France</t>
  </si>
  <si>
    <t>RNNEE</t>
  </si>
  <si>
    <t>Restor. Neurol. Neurosci.</t>
  </si>
  <si>
    <t>2-s2.0-0031851769</t>
  </si>
  <si>
    <t>Weydahl A.</t>
  </si>
  <si>
    <t>6701429435;</t>
  </si>
  <si>
    <t>Evening melatonin in January after changes in hours of habitual exercise during fall among youths living in the subarctic.</t>
  </si>
  <si>
    <t>Arctic medical research</t>
  </si>
  <si>
    <t>https://www.scopus.com/inward/record.uri?eid=2-s2.0-0028477223&amp;partnerID=40&amp;md5=1f67a638b26143a2a4cc9494b9c17085</t>
  </si>
  <si>
    <t>Finnmark College, Norway</t>
  </si>
  <si>
    <t>Weydahl, A., Finnmark College, Norway</t>
  </si>
  <si>
    <t>Secretion of the hormone melatonin shows a circadian rhythm and is inhibited by light. Light therapy with phase shifting of the melatonin rhythm has been used as treatment of sleeping problems and seasonal affective disorders (SAD). Exercise has also been shown to suppress the melatonin secretion. In order to investigate the effect of increased level of habitual physical activity upon melatonin secretion in areas with extreme short days and high level of midwinter insomnia, 18 high school students participated in this study. Their habitual physical activity throughout two consecutive falls were recorded. The following January, blood samples were taken for melatonin analyses from 1530h to 2300h. After the fall with highest habitual activity level, the plasma melatonin showed significantly decreased values at all sampling times compared to values after lowest level of activity. The relative increase in melatonin level at 2300h, however, tended to be of a greater magnitude after the fall with highest activity compared to the fall with lowest activity (p = .094). A change in habitual level of activity should be thought of as a possible help for treating midwinter insomnia and SAD.</t>
  </si>
  <si>
    <t>melatonin; adolescent; Arctic; article; blood; circadian rhythm; darkness; exercise; female; fitness; human; male; Norway; physiology; season; secretion; sport; Adolescent; Arctic Regions; Circadian Rhythm; Darkness; Exercise; Female; Humans; Male; Melatonin; Norway; Physical Fitness; Seasons; Sports</t>
  </si>
  <si>
    <t>Weydahl, A.</t>
  </si>
  <si>
    <t>0782226X</t>
  </si>
  <si>
    <t>Arctic Med Res</t>
  </si>
  <si>
    <t>2-s2.0-0028477223</t>
  </si>
  <si>
    <t>Effect of pinealectomy on the undernutrition-induced suppression of the reproductive axis in rats</t>
  </si>
  <si>
    <t>https://www.scopus.com/inward/record.uri?eid=2-s2.0-0024602166&amp;partnerID=40&amp;md5=40e9cef5c85d5fff981a8d7813da1289</t>
  </si>
  <si>
    <t>Department of Neurosciences, McMaster University, Hamilton, Ont. L8N 3Z5, Canada</t>
  </si>
  <si>
    <t>Chik, C.L., Department of Neurosciences, McMaster University, Hamilton, Ont. L8N 3Z5, Canada; Ho, A.K., Department of Neurosciences, McMaster University, Hamilton, Ont. L8N 3Z5, Canada; Brown, G.M., Department of Neurosciences, McMaster University, Hamilton, Ont. L8N 3Z5, Canada</t>
  </si>
  <si>
    <t>Food restriction is known to sensitize the reproductive axis of rats to the inhibitory action of the pineal gland and its hormone, melatonin. The present study investigated the effect of pinealectomy on the undernutrition-related reproductive suppression. Three groups of animals (control, sham pinealectomy or pinealectomy) were subjected to either 3 weeks of 50% food restriction or ad libitum feeding under a lighting regimen of 14 h light and 10 h dark. At the end of the treatment period, body weight, testes weight, accessory organ weights, serum LH and serum testosterone were determined. In the pinealectomized animals, accessory organ weights and serum testosterone levels increased significantly. As compared to the controls, underfed pinealectomized animals had a partial recovery of the reduced accessory organ weights and normalization of the serum testosterone levels. These finidngs suggest that pinealectomy has a protective effect on the gonads of both control and underfed animals and that underfed animals are more sensitive to this protective mechanism.</t>
  </si>
  <si>
    <t>luteinizing hormone; testosterone; animal cell; animal experiment; caloric restriction; controlled study; male; nonhuman; pinealectomy; priority journal; rat; reproduction; Animal; Fasting; Luteinizing Hormone; Male; Nutrition Disorders; Organ Weight; Pineal Gland; Prostate; Rats; Rats, Inbred Strains; Seminal Vesicles; Support, Non-U.S. Gov't; Testis; Testosterone</t>
  </si>
  <si>
    <t>luteinizing hormone, 39341-83-8, 9002-67-9; testosterone, 58-22-0; Luteinizing Hormone, 9002-67-9; Testosterone, 57-85-2</t>
  </si>
  <si>
    <t>2-s2.0-0024602166</t>
  </si>
  <si>
    <t>Kashiwagi T., Park Y.-J., Park J.-G., Imamura S., Takeuchi Y., Hur S.-P., Takemura A.</t>
  </si>
  <si>
    <t>55826667600;12787075900;8248881000;53463911300;7403275275;36987331100;35426111600;</t>
  </si>
  <si>
    <t>Moonlight affects mRNA abundance of arylalkylamine N-acetyltransferase in the retina of a lunar-synchronized spawner, the goldlined spinefoot</t>
  </si>
  <si>
    <t>Journal of Experimental Zoology Part A: Ecological Genetics and Physiology</t>
  </si>
  <si>
    <t>10.1002/jez.1814</t>
  </si>
  <si>
    <t>https://www.scopus.com/inward/record.uri?eid=2-s2.0-84885849142&amp;doi=10.1002%2fjez.1814&amp;partnerID=40&amp;md5=4b924d2a6d4f3ba07921ee3e23262393</t>
  </si>
  <si>
    <t>Department of Chemistry, Biology and Marine Science, University of the Ryukyus, Nishihara, Okinawa, Japan; Marine and Environmental Research Institute, Jeju National University, Jocheon, Jeju Special Self-Governing Province, South Korea; Department of Biology, Jeju National University, South Korea</t>
  </si>
  <si>
    <t>Kashiwagi, T., Department of Chemistry, Biology and Marine Science, University of the Ryukyus, Nishihara, Okinawa, Japan; Park, Y.-J., Department of Chemistry, Biology and Marine Science, University of the Ryukyus, Nishihara, Okinawa, Japan, Marine and Environmental Research Institute, Jeju National University, Jocheon, Jeju Special Self-Governing Province, South Korea; Park, J.-G., Department of Chemistry, Biology and Marine Science, University of the Ryukyus, Nishihara, Okinawa, Japan, Department of Biology, Jeju National University, South Korea; Imamura, S., Department of Chemistry, Biology and Marine Science, University of the Ryukyus, Nishihara, Okinawa, Japan; Takeuchi, Y., Department of Chemistry, Biology and Marine Science, University of the Ryukyus, Nishihara, Okinawa, Japan; Hur, S.-P., Department of Chemistry, Biology and Marine Science, University of the Ryukyus, Nishihara, Okinawa, Japan, Marine and Environmental Research Institute, Jeju National University, Jocheon, Jeju Special Self-Governing Province, South Korea; Takemura, A., Department of Chemistry, Biology and Marine Science, University of the Ryukyus, Nishihara, Okinawa, Japan</t>
  </si>
  <si>
    <t>Melatonin synthesis in the pineal gland and retina shows a rhythmic fashion with high levels at night and is controlled by a rate-limiting enzyme, arylalkylamine N-acetyltransferase (AANAT). A previous study revealed that moonlight suppresses the plasma melatonin levels of the goldlined spinefoot (Siganus guttatus), which exhibits a lunar cycle in its reproductive activity and repeats gonadal development toward and spawning around the first quarter moon. Whether the retina of this species responds to moonlight is unknown. To clarify the photoperceptive ability of this species, we aimed to clone the full-length cDNA of Aanat1 (sgAanat1) from the retina and examine its transcriptional pattern under several daylight and moonlight regimes. The full-length sgAanat1 cDNA (1,038bp) contained a reading frame encoding a protein of 225 amino acids, which was highly homologous to AANAT1 of other teleosts. Reverse transcription-polymerase chain reaction (PCR) analysis revealed that among the tissues tested, sgAanat1 fragments were expressed exclusively in the retina. Real-time quantitative PCR analysis revealed that sgAanat1 fluctuated with high abundance at night under light-dark cycle and at subjective night under constant darkness, but not under constant light. These results suggest that sgAanat1 is regulated by both the external light signal and internal clock system. The abundance of sgAanat1 in the retina was higher at the culmination time around new moon than full moon phase. Additionally, exposing fish to brightness around the full moon period suppressed sgAanat1 mRNA abundance. Thus, moonlight is perceived by fish and has an impact on melatonin fluctuation in the retina. © 2013 Wiley Periodicals, Inc.</t>
  </si>
  <si>
    <t>Siganus guttatus; Teleostei; aralkylamine acetyltransferase; melatonin; messenger RNA; animal; article; biosynthesis; blood; circadian rhythm; genetics; light; metabolism; moon; Perciformes; photoperiodicity; physiology; retina; Animals; Arylalkylamine N-Acetyltransferase; Circadian Rhythm; Light; Melatonin; Moon; Perciformes; Photoperiod; Retina; RNA, Messenger</t>
  </si>
  <si>
    <t>Japan Society for the Promotion of Science, JSPS</t>
  </si>
  <si>
    <t>Takemura, A.; Department of Chemistry, Biology and Marine Science, University of the Ryukyus, Nishihara, Okinawa, Japan; email: takemura@sci.u-ryukyu.ac.jp</t>
  </si>
  <si>
    <t>J. Exp. Zool. Part A Ecol. Genet. Physiol.</t>
  </si>
  <si>
    <t>2-s2.0-84885849142</t>
  </si>
  <si>
    <t>Kumar V.</t>
  </si>
  <si>
    <t>57202531757;</t>
  </si>
  <si>
    <t>Effects of melatonin in blocking the response to a skeleton photoperiod in the blackheaded bunting</t>
  </si>
  <si>
    <t>10.1016/0031-9384(95)02122-1</t>
  </si>
  <si>
    <t>https://www.scopus.com/inward/record.uri?eid=2-s2.0-0029937592&amp;doi=10.1016%2f0031-9384%2895%2902122-1&amp;partnerID=40&amp;md5=56af2a39c6af4328596c321c8efd56a5</t>
  </si>
  <si>
    <t>Department of Zoology, University of Lucknow, Lucknow, Lucknow-226 007, India</t>
  </si>
  <si>
    <t>Kumar, V., Department of Zoology, University of Lucknow, Lucknow, Lucknow-226 007, India</t>
  </si>
  <si>
    <t>This investigation examined whether a long-day photoperiodic response induced in an interrupted-night (skeleton) photoschedule could not be induced if a short-day melatonin signal was maintained by exogenous melatonin. Three experiments, lasting for 30 days, were performed using photosensitive adult male birds. In Experiment 1, two groups (n = 12 each) were exposed to a skeleton photoperiod (6L:6D:1.5L:10.5D) and received daily either melatonin (10 μg bird -1 day -1 ) or saline (controls) in between 0.5 and 0.25 h prior to the onset of 1.5 h light pulse. Experiments 2 and 3 were similar to the Experiment 1, except in that the duration of the light break was reduced to 1 h (i.e., 6L:6D:1L:11D) and the dose of melatonin was increased to 25 μg bird -1 day -1 (Exp. 2) or 100 μg bird -1 day -1 (Exp. 3). In addition, one group of 12 birds was maintained on 6L:18D and served as noninjected controls. Although all melatonin treatments reduced fattening and weight gain (p &amp;lt; 0.05, compared to vehicle-treated controls), and the suppressive effects progressively increased with increasing dose of melatonin, in none of the groups were these reduced to the values found in short-day controls. Gonadal growth occurred in all groups but in birds that received 100 μg of melatonin photostimulated testes were significantly smaller than the vehicle-treated controls. In buntings exogenous melatonin, which encounters the suppressive effects of mid-night light pulse on melatonin peak (elevated nocturnal melatonin levels), seems not to completely block the inductive effects of light pulse. It is suggested that melatonin may not be involved in the circadian system regulating photoperiodic responses in birds, but may have peripheral effects on the neuroendocrine circuitry.</t>
  </si>
  <si>
    <t>Birds; Body weight; Fattening; Gonads; Melatonin; Photoperiod</t>
  </si>
  <si>
    <t>melatonin; animal experiment; article; bird; body weight; circadian rhythm; controlled study; darkness; gonad; male; nonhuman; photoperiodicity; priority journal</t>
  </si>
  <si>
    <t>Kumar, V.; Department of Zoology, University of Lucknow, Lucknow-226 007, India</t>
  </si>
  <si>
    <t>PHYSIOL. BEHAV.</t>
  </si>
  <si>
    <t>2-s2.0-0029937592</t>
  </si>
  <si>
    <t>Kerbeshian M.C., Bronson F.H.</t>
  </si>
  <si>
    <t>6602260767;7005326067;</t>
  </si>
  <si>
    <t>Running-induced testicular recrudescence in the meadow vole: Role of the circadian system</t>
  </si>
  <si>
    <t>10.1016/0031-9384(95)02244-9</t>
  </si>
  <si>
    <t>https://www.scopus.com/inward/record.uri?eid=2-s2.0-0030183455&amp;doi=10.1016%2f0031-9384%2895%2902244-9&amp;partnerID=40&amp;md5=c1c301086dd16d73225dba3f9ef09c9e</t>
  </si>
  <si>
    <t>Institute of Reproductive Biology, Department of Zoology, University of Texas, Austin, TX 78712, United States; NSF Center for Biological Timing, University of Virginia, Charlottesville, VA 22903, United States</t>
  </si>
  <si>
    <t>Kerbeshian, M.C., Institute of Reproductive Biology, Department of Zoology, University of Texas, Austin, TX 78712, United States, NSF Center for Biological Timing, University of Virginia, Charlottesville, VA 22903, United States; Bronson, F.H., Institute of Reproductive Biology, Department of Zoology, University of Texas, Austin, TX 78712, United States</t>
  </si>
  <si>
    <t>Access to running wheels stimulates testicular recrudescence in meadow voles whose reproductive axes have been suppressed by short day lengths. The present experiments addressed the mechanism by which running stimulates the reproductive system. The results from two experiments suggest that running acts specifically to override the short day length suppression of the gonads: access to running wheels had no stimulatory effect on the testes of meadow voles housed in long day lengths, and the degree to which running stimulated the testes of meadow voles housed under short day lengths was significantly correlated with the degree to which the voles were reproductively photoresponsive. A third experiment queried whether running shifts the circadian clock in such a way as to cause an overlap between the short day length photoperiod and the period of sensitivity to light. This proved not to be the case: access to running wheels stimulated testicular recrudescence in meadow voles housed in constant darkness. Two experiments demonstrated that access to a running wheel did not alter short day length profiles of pineal melatonin content or the nocturnal rise in pineal melatonin content in the absence of light. Finally, daily patterns of circulating corticosterone levels did differ between voles with and without access to running wheels, although the difference could not be attributed to differences in the circadian system. Overall, these experiments suggest that running stimulates gonadal recrudescence by acting on the pathway by which photoperiod suppresses reproduction downstream of melatonin production.</t>
  </si>
  <si>
    <t>Circadian rhythm; Corticosterone; Meadow vole; Melatonin; Recrudescence</t>
  </si>
  <si>
    <t>corticosterone; melatonin; animal; article; Arvicolinae; blood; circadian rhythm; light; male; motor activity; physiology; pineal body; season; sexual behavior; social environment; testis; Animals; Arvicolinae; Circadian Rhythm; Corticosterone; Light; Male; Melatonin; Motor Activity; Pineal Gland; Seasons; Sexual Behavior, Animal; Social Environment; Testis</t>
  </si>
  <si>
    <t>Corticosterone, 50-22-6; Melatonin, 73-31-4</t>
  </si>
  <si>
    <t>National Institutes of Health: HD-26823</t>
  </si>
  <si>
    <t>This research was supported by NIH grant HD-26823 awarded to F.H.B, and an NSF Graduate Research Fellowship awarded to M.C.K.</t>
  </si>
  <si>
    <t>Bronson, F.H.; Institute of Reproductive Biology, Department of Zoology, University of Texas, Austin, TX 78712, United States</t>
  </si>
  <si>
    <t>2-s2.0-0030183455</t>
  </si>
  <si>
    <t>Wisor J.P., Jiang P., Striz M., O'Hara B.F.</t>
  </si>
  <si>
    <t>6602697790;56527664100;22636134500;7005978445;</t>
  </si>
  <si>
    <t>Effects of ramelteon and triazolam in a mouse genetic model of early morning awakenings</t>
  </si>
  <si>
    <t>10.1016/j.brainres.2009.07.103</t>
  </si>
  <si>
    <t>https://www.scopus.com/inward/record.uri?eid=2-s2.0-70349276680&amp;doi=10.1016%2fj.brainres.2009.07.103&amp;partnerID=40&amp;md5=3de7dd53de4cc8a3ba0174d127c5677d</t>
  </si>
  <si>
    <t>Center for Neuroscience, SRI International, Menlo Park, CA 94025, United States; Department of Biology, University of Kentucky, Lexington, KY 40506-0225, United States</t>
  </si>
  <si>
    <t>Wisor, J.P., Center for Neuroscience, SRI International, Menlo Park, CA 94025, United States; Jiang, P., Department of Biology, University of Kentucky, Lexington, KY 40506-0225, United States; Striz, M., Department of Biology, University of Kentucky, Lexington, KY 40506-0225, United States; O'Hara, B.F., Department of Biology, University of Kentucky, Lexington, KY 40506-0225, United States</t>
  </si>
  <si>
    <t>The onset of the daily wheel running bout precedes dark onset by several hours in the early runner genetic variant of mice. Here, we test the hypothesis that timed daily administration of a melatonin agonist, ramelteon, or a benzodiazepine, triazolam, normalizes the timing of daily wheel-running rhythms in early runner mice. The daily profiles of wheel-running activity of early runner mice were monitored continuously in a 12:12 light/dark cycle. Wheel running was assessed before, during and after timed daily oral administration of saline vehicle (n = 12), ramelteon (10 mg/kg, n = 12), or triazolam (1 mg/kg, n = 12). The timing of wheel-running rhythms relative to the light/dark cycle was used as a measure of the timing of wake onset. Under baseline conditions, early runner mice entrained to a light/dark cycle at an advanced phase, approximately 3 h before dark onset, on average. Triazolam, but not ramelteon, suppressed wheel-running acutely when administered just prior to the time at which wheel-running onset had occurred under baseline conditions. On a washout day under a light/dark cycle subsequent to one week of once daily administration, the onset of wheel-running was delayed relative to baseline in both ramelteon-treated mice and triazolam-treated mice. In constant dark subsequent to a second week of once daily administration, the onset of wheel-running activity was not affected by either compound. Thus, ramelteon and triazolam caused a shift in the timing of wheel-running rhythms in an LD cycle but did so without long-term effects on the functioning of the circadian clock. © 2009 Elsevier B.V. All rights reserved.</t>
  </si>
  <si>
    <t>Advanced sleep phase syndrome; Benzodiazepine; Circadian; Insomnia; Melatonin</t>
  </si>
  <si>
    <t>ramelteon; triazolam; animal experiment; arousal; article; circadian rhythm; controlled study; darkness; insomnia; light dark cycle; locomotion; male; mouse; nonhuman; priority journal; running; sleep; Animals; Circadian Rhythm; Darkness; Disease Models, Animal; Indenes; Locomotion; Male; Mice; Mice, Inbred C57BL; Mice, Mutant Strains; Phenotype; Photoperiod; Random Allocation; Receptors, Melatonin; Sleep Initiation and Maintenance Disorders; Time Factors; Tranquilizing Agents; Triazolam; Wakefulness; Mus</t>
  </si>
  <si>
    <t>ramelteon, 196597-26-9; triazolam, 28911-01-5; Indenes; Receptors, Melatonin; Tranquilizing Agents; Triazolam, 28911-01-5; ramelteon</t>
  </si>
  <si>
    <t>Takeda Pharmaceuticals North America
American Sleep Medicine Foundation</t>
  </si>
  <si>
    <t>The authors thank Thomas Kilduff for comments on the manuscript. JPW funded by ASMF and a grant from Takeda Pharmaceuticals North America, Inc.</t>
  </si>
  <si>
    <t>Wisor, J.P.; Center for Neuroscience, SRI International, Menlo Park, CA 94025, United States; email: J_Wisor@wsu.edu</t>
  </si>
  <si>
    <t>2-s2.0-70349276680</t>
  </si>
  <si>
    <t>Jiang N., Wang Z., Cao J., Dong Y., Chen Y.</t>
  </si>
  <si>
    <t>57191200783;13806690100;47460930900;24398385500;56091486700;</t>
  </si>
  <si>
    <t>Role of monochromatic light on daily variation of clock gene expression in the pineal gland of chick</t>
  </si>
  <si>
    <t>10.1016/j.jphotobiol.2016.09.020</t>
  </si>
  <si>
    <t>https://www.scopus.com/inward/record.uri?eid=2-s2.0-84987887565&amp;doi=10.1016%2fj.jphotobiol.2016.09.020&amp;partnerID=40&amp;md5=f80ad8bb69d186fd307e66ececb31609</t>
  </si>
  <si>
    <t>Laboratory of Anatomy of Domestic Animals, College of Animal Medicine, China Agricultural University, Haidian, Beijing, 100193, China</t>
  </si>
  <si>
    <t>Jiang, N., Laboratory of Anatomy of Domestic Animals, College of Animal Medicine, China Agricultural University, Haidian, Beijing, 100193, China; Wang, Z., Laboratory of Anatomy of Domestic Animals, College of Animal Medicine, China Agricultural University, Haidian, Beijing, 100193, China; Cao, J., Laboratory of Anatomy of Domestic Animals, College of Animal Medicine, China Agricultural University, Haidian, Beijing, 100193, China; Dong, Y., Laboratory of Anatomy of Domestic Animals, College of Animal Medicine, China Agricultural University, Haidian, Beijing, 100193, China; Chen, Y., Laboratory of Anatomy of Domestic Animals, College of Animal Medicine, China Agricultural University, Haidian, Beijing, 100193, China</t>
  </si>
  <si>
    <t>The avian pineal gland is a master clock that can receive external photic cues and translate them into output rhythms. To clarify whether a shift in light wavelength can influence the circadian expression in chick pineal gland, a total of 240 Arbor Acre male broilers were exposed to white light (WL), red light (RL), green light (GL) or blue light (BL). After 2 weeks light illumination, circadian expressions of seven core clock genes in pineal gland and the level of melatonin in plasma were examined. The results showed after illumination with monochromatic light, 24 h profiles of all clock gene mRNAs retained circadian oscillation, except that RL tended to disrupt the rhythm of cCry2. Compared to WL, BL advanced the acrophases of the negative elements (cCry1, cCry2, cPer2 and cPer3) by 0.1–1.5 h and delayed those of positive elements (cClock, cBmal1 and cBmal2) by 0.2–0.8 h. And, RL advanced all clock genes except cClock and cPer2 by 0.3–2.1 h, while GL delayed all clock genes by 0.5–1.5 h except cBmal2. Meanwhile, GL increased the amplitude and mesor of positive and reduced both parameters of negative clock genes, but RL showed the opposite pattern. Although the acrophase of plasma melatonin was advanced by both GL and RL, the melatonin level was significantly increased in GL and decreased in RL. This tendency was consistent with the variations in the positive clock gene mRNA levels under monochromatic light and contrasted with those of negative clock genes. Therefore, we speculate that GL may enhance positive clock genes expression, leading to melatonin synthesis, whereas RL may enhance negative genes expression, suppressing melatonin synthesis. © 2016 Elsevier B.V.</t>
  </si>
  <si>
    <t>Chick; Circadian rhythm; Core clock gene; Light wavelength; Pineal gland</t>
  </si>
  <si>
    <t>Bmal2 protein; cryptochrome 1; cryptochrome 2; melatonin; messenger RNA; PER2 protein; PER3 protein; protein; transcription factor ARNTL; transcription factor CLOCK; unclassified drug; animal experiment; Article; blue light; broiler; chick; circadian rhythm; controlled study; gene expression; green light; hormone blood level; hormone synthesis; illumination; light; light exposure; male; nonhuman; pineal body; priority journal; red light; white light; animal; chicken; physiology; pineal body; Animals; Chickens; Light; Male; Pineal Gland</t>
  </si>
  <si>
    <t>melatonin, 73-31-4; protein, 67254-75-5</t>
  </si>
  <si>
    <t>20130008110031
National High-tech Research and Development Program: 2013AA10230603
National Natural Science Foundation of China: 31172277, 31372387, 31472157, 31672501, 31272516</t>
  </si>
  <si>
    <t>This work was supported by the National High-Tech Research and Development Program of China (863 Program, 2013AA10230603 ), the National Natural Science Foundation of China ( 31172277 , 31272516 , 31372387 , 31672501 and 31472157 ) and the Chinese Specialized Research Fund for the Doctoral Program of Higher Education ( 20130008110031 ). The authors would like to thank all the members of neurobiology laboratory.</t>
  </si>
  <si>
    <t>Chen, Y.; Laboratory of Anatomy of Domestic Animals, College of Animal Medicine, China Agricultural University, Haidian, China; email: yxchen@cau.edu.cn</t>
  </si>
  <si>
    <t>2-s2.0-84987887565</t>
  </si>
  <si>
    <t>te Kulve M., Schlangen L., Schellen L., Souman J.L., van Marken Lichtenbelt W.</t>
  </si>
  <si>
    <t>57193790912;6602823027;36195908500;57195914509;7003941872;</t>
  </si>
  <si>
    <t>Correlated colour temperature of morning light influences alertness and body temperature</t>
  </si>
  <si>
    <t>10.1016/j.physbeh.2017.12.004</t>
  </si>
  <si>
    <t>https://www.scopus.com/inward/record.uri?eid=2-s2.0-85044344675&amp;doi=10.1016%2fj.physbeh.2017.12.004&amp;partnerID=40&amp;md5=b843cddb4153937b56e1d07f08ee94dc</t>
  </si>
  <si>
    <t>Department of Human Biology &amp; Movement Sciences, NUTRIM, Maastricht University, Maastricht, Netherlands; Philips Lighting Research, Eindhoven, Netherlands; School of Built Environment and Infrastructure, Avans University of Applied Sciences, Tilburg, Netherlands</t>
  </si>
  <si>
    <t>te Kulve, M., Department of Human Biology &amp; Movement Sciences, NUTRIM, Maastricht University, Maastricht, Netherlands; Schlangen, L., Philips Lighting Research, Eindhoven, Netherlands; Schellen, L., School of Built Environment and Infrastructure, Avans University of Applied Sciences, Tilburg, Netherlands; Souman, J.L., Philips Lighting Research, Eindhoven, Netherlands; van Marken Lichtenbelt, W., Department of Human Biology &amp; Movement Sciences, NUTRIM, Maastricht University, Maastricht, Netherlands</t>
  </si>
  <si>
    <t>Though several studies have reported human alertness to be affected by the intensity and spectral composition of ambient light, the mechanism behind this effect is still largely unclear, especially for daytime exposure. Alerting effects of nocturnal light exposure are correlated with melatonin suppression, but melatonin levels are generally low during the day. The aim of this study was to explore the alerting effect of light in the morning for different correlated colour temperature (CCT) values, as well as its interaction with ambient temperature. Body temperature and perceived comfort were included in the study as possible mediating factors. In a randomized crossover design, 16 healthy females participated in two sessions, once under 2700 K and once under 6500 K light (both 55 lx). Each session consisted of a baseline, a cool, a neutral and a warm thermal environment. Alertness as measured in a reaction time task was lower for the 6500 K exposure, while subjective sleepiness was not affected by CCT. Also, core body temperature was higher under 6500 K. Skin temperature parameters and perceived comfort were positively correlated with subjective sleepiness. Reaction time correlated with heat loss, but this association did not explain why the reaction time was improved for 2700 K. © 2017 Elsevier Inc.</t>
  </si>
  <si>
    <t>Alertness; Body temperature; Light spectrum; Perceived comfort; Reaction times; Thermophysiology</t>
  </si>
  <si>
    <t>adult; air temperature; alertness; Article; blood pressure; body fat; body height; body mass; body temperature; cardiovascular parameters; clinical article; controlled study; core temperature; correlated colour temperature; cosmological phenomena; crossover procedure; energy expenditure; environmental factor; environmental temperature; eye position; female; heart rate; heat loss; hematological parameters; human; humidity; light exposure; meal; morning; prediction; priority journal; randomized controlled trial; reaction time; skin temperature; sleep; somnolence; temperature; young adult; adolescent; arousal; blood flow; body temperature; color; photoperiodicity; physiology; radiation response; skin; vascularization; wakefulness; Adolescent; Adult; Arousal; Body Temperature; Color; Cross-Over Studies; Female; Humans; Photoperiod; Reaction Time; Regional Blood Flow; Skin; Sleep; Temperature; Wakefulness; Young Adult</t>
  </si>
  <si>
    <t>Stichting voor de Technische Wetenschappen
12733</t>
  </si>
  <si>
    <t>Paul Schoffelen and Marc Souren are gratefully acknowledged for their technical assistance. All participants are thanked for their participation. This project was funded by the STW–Philips Electronics Nederland B.V. Partnership Program ‘ Advanced Sustainable Lighting Solutions ’ (no. 12733 ).</t>
  </si>
  <si>
    <t>te Kulve, M.; Department of Human Biology &amp; Movement Sciences, NUTRIM, Maastricht UniversityNetherlands; email: m.tekulve@maastrichtuniversity.nl</t>
  </si>
  <si>
    <t>2-s2.0-85044344675</t>
  </si>
  <si>
    <t>Siopes T.D., Underwood H.A.</t>
  </si>
  <si>
    <t>7007065264;7005603596;</t>
  </si>
  <si>
    <t>Diurnal variation in the cellular and humoral immune responses of Japanese quail: Role of melatonin</t>
  </si>
  <si>
    <t>10.1016/j.ygcen.2008.07.008</t>
  </si>
  <si>
    <t>https://www.scopus.com/inward/record.uri?eid=2-s2.0-52049095713&amp;doi=10.1016%2fj.ygcen.2008.07.008&amp;partnerID=40&amp;md5=eaa0a608c2368dfa4db97b62870cfdd5</t>
  </si>
  <si>
    <t>Department of Poultry Science, North Carolina State University, Box 7608, Raleigh, NC 27695-7608, United States; Department of Zoology, North Carolina State University, Raleigh, NC 27695 7617, United States</t>
  </si>
  <si>
    <t>Siopes, T.D., Department of Poultry Science, North Carolina State University, Box 7608, Raleigh, NC 27695-7608, United States; Underwood, H.A., Department of Zoology, North Carolina State University, Raleigh, NC 27695 7617, United States</t>
  </si>
  <si>
    <t>Experiments were conducted to determine if diurnal variations occur in the cellular and humoral immune responses of sexually mature, male Japanese quail and if this diurnal variation is mediated by the daily rhythm of melatonin. In Experiment 1, quail were exposed to LD 12:12 light-dark cycles and immune responses were measured in response to a single antigenic challenge given to different groups every 4 h over a 24 h period. Diurnal changes occurred in both the cellular and humoral immune responses. The cellular response was higher during the light phase than during the dark phase whereas the opposite was true for the humoral immune response. Experiment 2 was designed to determine if melatonin mediated these diurnal immune responses. Quail were maintained in continuous light (LL) to suppress endogenous melatonin production and half of them were given melatonin in the drinking water for 12 h each day for 2 weeks. Contrary to control quail, significant daily variations occurred in both the humoral and cellular immune responses of birds given melatonin. As in Experiment 1, the cellular and humoral immune responses were out of phase with one another, with the humoral response being maximal when melatonin was present. We may conclude that there exists a melatonin dependent diurnal variation in both cellular and humoral immune responses of quail. The responses were inverse to one another during the daily light-dark cycle with the cellular response being maximal during the daily light period and the humoral response being maximal during the daily dark period. © 2008 Elsevier Inc. All rights reserved.</t>
  </si>
  <si>
    <t>Birds; Diurnal; Immune response; Melatonin; Pineal</t>
  </si>
  <si>
    <t>melatonin; animal experiment; article; cellular immunity; controlled study; hormone action; hormone release; humoral immunity; light dark cycle; male; nonhuman; priority journal; quail</t>
  </si>
  <si>
    <t>Siopes, T.D.; Department of Poultry Science, North Carolina State University, Box 7608, Raleigh, NC 27695-7608, United States; email: tom_siopes@ncsu.edu</t>
  </si>
  <si>
    <t>2-s2.0-52049095713</t>
  </si>
  <si>
    <t>Semm P., Vollrath L.</t>
  </si>
  <si>
    <t>6701811863;55271044200;</t>
  </si>
  <si>
    <t>Electrophysiology of the Guinea-pig Pineal Organ: Sympathetic Influence and Different Reactions to Light and Darkness</t>
  </si>
  <si>
    <t>10.1016/S0079-6123(08)62916-7</t>
  </si>
  <si>
    <t>https://www.scopus.com/inward/record.uri?eid=2-s2.0-0018559283&amp;doi=10.1016%2fS0079-6123%2808%2962916-7&amp;partnerID=40&amp;md5=e68b1e10bd38b12932d5547cd4da7034</t>
  </si>
  <si>
    <t>Department of Anatomy, Neurophysiological Laboratory, University of Mainz, Mainz, Germany</t>
  </si>
  <si>
    <t>Semm, P., Department of Anatomy, Neurophysiological Laboratory, University of Mainz, Mainz, Germany; Vollrath, L., Department of Anatomy, Neurophysiological Laboratory, University of Mainz, Mainz, Germany</t>
  </si>
  <si>
    <t>Recent electrophysiological studies have shown that the guinea-pig pineal organ comprises two main categories of intrinsic cells, which are (a) pinealocytes which are predominantly influenced by central commissural fibers and (b) pinealocytes which are exclusively influenced by peripheral sympathetic fibers. The first group comprises spontaneously active cells which respond to olfactory, acoustic and short-term optic stimuli respectively. After sympathectomy their spontaneous activity is diminished but not suppressed. The second group comprises spontaneously active cells, which do not respond to short-term sensory stimulation and whose activity depends on the environmental lighting conditions. After sympathectomy, these cells cease firing. This chapter checks if neurophysiological properties of these cells can be related to circadian changes in melatonin synthesis. © 1979, Elsevier/North-Holland Biomedical Press.</t>
  </si>
  <si>
    <t>animal; article; electrophysiology; guinea pig; photoreceptor; photostimulation; physiology; pineal body; Animal; Electrophysiology; Guinea Pigs; Photic Stimulation; Photoreceptors; Pineal Gland</t>
  </si>
  <si>
    <t>2-s2.0-0018559283</t>
  </si>
  <si>
    <t>J. Nathan P., R. Norman T., D. Burrows G.</t>
  </si>
  <si>
    <t>7102065326;55663823600;55663551400;</t>
  </si>
  <si>
    <t>Effect of the menstrual cycle stage on the melatonin suppression by dim white light</t>
  </si>
  <si>
    <t>10.1016/S0306-4530(98)00075-4</t>
  </si>
  <si>
    <t>https://www.scopus.com/inward/record.uri?eid=2-s2.0-0033017869&amp;doi=10.1016%2fS0306-4530%2898%2900075-4&amp;partnerID=40&amp;md5=597a1f7086552134338b4896c28b19a2</t>
  </si>
  <si>
    <t>Brain Sciences Institute, Swinburne University of Technology, 400, Burwood Road, Hawthorn, Vic. 3122, Australia; Department of Psychiatry, University of Melbourne, Austin and Repatriation Med. Centre, Heidelberg, Vic. 3084, Australia</t>
  </si>
  <si>
    <t>J. Nathan, P., Brain Sciences Institute, Swinburne University of Technology, 400, Burwood Road, Hawthorn, Vic. 3122, Australia, Department of Psychiatry, University of Melbourne, Austin and Repatriation Med. Centre, Heidelberg, Vic. 3084, Australia; R. Norman, T., Department of Psychiatry, University of Melbourne, Austin and Repatriation Med. Centre, Heidelberg, Vic. 3084, Australia; D. Burrows, G., Department of Psychiatry, University of Melbourne, Austin and Repatriation Med. Centre, Heidelberg, Vic. 3084, Australia</t>
  </si>
  <si>
    <t>Patients with bipolar disorder have been shown to have a supersensitive melatonin suppression to dim white light (200 and 500 lux) compared to normal healthy subjects. Previous studies suggest menstrual cycle dependant changes in the melatonin rhythm, but it is not known if the melatonin sensitivity to light changes during the menstrual cycle. The present study investigated the melatonin suppression to dim white light (200 lux) in different stages of the menstrual cycle. No significant differences in the percent suppression of melatonin were found across the stages of the menstrual cycle (p = .97). Our findings suggest that the menstrual cycle hormonal changes do not affect the melatonin sensitivity to dim light in healthy controls.</t>
  </si>
  <si>
    <t>Hormone; Light; Melatonin; Menstrual-cycle; Sensitivity; Suppression</t>
  </si>
  <si>
    <t>melatonin; progesterone; adult; article; controlled study; female; follicular phase; hormone response; human; human experiment; light exposure; luteal phase; manic depressive psychosis; menstrual cycle; menstruation; normal human; priority journal; Adolescent; Adult; Female; Follicular Phase; Humans; Light; Luteal Phase; Melatonin; Menstrual Cycle; Progesterone</t>
  </si>
  <si>
    <t>Authors wish to thank the Theodore and Vada Stanley Foundation for their financial support, and Drs Weidong Kong and Qun Miano for their assistance during the study.</t>
  </si>
  <si>
    <t>Nathan, P.J.; Brain Sciences Institute, Swinburne University of Technology, 400, Burwood Road, Hawthorn, Vic. 3122, Australia; email: pnathan@bsi.swin.edu.au</t>
  </si>
  <si>
    <t>2-s2.0-0033017869</t>
  </si>
  <si>
    <t>Atkinson G., Barr D., Chester N., Drust B., Gregson W., Reilly T., Waterhouse J.</t>
  </si>
  <si>
    <t>7102995221;23974344100;6701567353;8076138400;8515051400;7103375564;7102956346;</t>
  </si>
  <si>
    <t>Bright light and thermoregulatory responses to exercise</t>
  </si>
  <si>
    <t>International Journal of Sports Medicine</t>
  </si>
  <si>
    <t>10.1055/s-2007-965161</t>
  </si>
  <si>
    <t>https://www.scopus.com/inward/record.uri?eid=2-s2.0-40649107193&amp;doi=10.1055%2fs-2007-965161&amp;partnerID=40&amp;md5=94cdea965fc4ad651467455cbb740043</t>
  </si>
  <si>
    <t>Research Institute for Sport and Exercise Sciences, Liverpool John Moores University, Liverpool, United Kingdom; Research Institute for Sport and Exercise Sciences, Liverpool John Moores University, Henry Cotton Campus, Webster Street, L3 2ET Liverpool, United Kingdom</t>
  </si>
  <si>
    <t>Atkinson, G., Research Institute for Sport and Exercise Sciences, Liverpool John Moores University, Liverpool, United Kingdom, Research Institute for Sport and Exercise Sciences, Liverpool John Moores University, Henry Cotton Campus, Webster Street, L3 2ET Liverpool, United Kingdom; Barr, D., Research Institute for Sport and Exercise Sciences, Liverpool John Moores University, Liverpool, United Kingdom; Chester, N., Research Institute for Sport and Exercise Sciences, Liverpool John Moores University, Liverpool, United Kingdom; Drust, B., Research Institute for Sport and Exercise Sciences, Liverpool John Moores University, Liverpool, United Kingdom; Gregson, W., Research Institute for Sport and Exercise Sciences, Liverpool John Moores University, Liverpool, United Kingdom; Reilly, T., Research Institute for Sport and Exercise Sciences, Liverpool John Moores University, Liverpool, United Kingdom; Waterhouse, J., Research Institute for Sport and Exercise Sciences, Liverpool John Moores University, Liverpool, United Kingdom</t>
  </si>
  <si>
    <t>The thermoregulatory responses to morning exercise after exposure to different schedules of bright light were examined. At 07:00 h, six males ran on two occasions in an environmental chamber (temperature = 31.4 ± 1.0°C, humidity = 66 ± 6%) for 40 min at 60% of maximal oxygen uptake. Participants were exposed to bright light (10 000 lux) either between 22:00-23:00h (BTlow) or 06:00-07:00 h (BThigh). Otherwise, participants remained in dim light (&amp;lt; 50 lux). It was hypothesized that BTlow attenuates core temperature during morning exercise via the phase-delaying properties of evening bright light and by avoiding bright light in the morning. Evening bright light in BTlow suppressed (p = 0.037) the increase in melatonin compared to dim light (1.1 ± 11.4 vs. 15.2 ± 19.7 pg-ml-1) and delayed (p = 0.034) the core temperature minimum by 1.46 ± 1.24 h. Core temperature was 0.20 ± 0.17°C lower in BTlow compared to BThigh during the hour before exercise (p = 0.036), with evidence (p = 0.075) that this difference was maintained during exercise. Conversely, mean skin temperature was 1.0 ± 1.7°C higher during the first 10 min of exercise in BTlow than in BThigh (P = 0.030). There was evidence that the increase in perceived exertion was attenuated in BTlow (p = 0.056). A chronobiologically-based light schedule can lower core temperature before and during morning exercise in hot conditions. © Georg Thieme Verlag KG Stuttgart.</t>
  </si>
  <si>
    <t>Body temperature; Circadian rhythm; Melatonin; Physical activity</t>
  </si>
  <si>
    <t>melatonin; adult; article; body temperature; chronobiology; circadian rhythm; core temperature; environmental temperature; exercise; human; humidity; light; male; normal human; oxygen consumption; physical activity; skin temperature; thermoregulation; Adult; Body Temperature; Chronobiology; Exercise; Exercise Test; Exertion; Humans; Lighting; Male; Melatonin; Saliva</t>
  </si>
  <si>
    <t>Atkinson, G.; Research Institute for Sport and Exercise Sciences, Liverpool John Moores University, Henry Cotton Campus, Webster Street, L3 2ET Liverpool, United Kingdom; email: G.atkinson@ljmu.ac.uk</t>
  </si>
  <si>
    <t>IJSMD</t>
  </si>
  <si>
    <t>Int. J. Sports Med.</t>
  </si>
  <si>
    <t>2-s2.0-40649107193</t>
  </si>
  <si>
    <t>Pazo D., Cardinali D.P., García-Bonacho M., Toso C.R., Esquifino A.I.</t>
  </si>
  <si>
    <t>6701357939;7102000423;6603473662;21740423300;6506229624;</t>
  </si>
  <si>
    <t>Effect of Melatonin Treatment on 24-hour Variations in Hypothalamic Serotonin and Dopamine Turnover during the Preclinical Phase of Freund's Adjuvant Arthritis in Rats</t>
  </si>
  <si>
    <t>Biological Rhythm Research</t>
  </si>
  <si>
    <t>10.1076/0929-1016(200004)31:2;1-U;FT202</t>
  </si>
  <si>
    <t>https://www.scopus.com/inward/record.uri?eid=2-s2.0-0000197806&amp;doi=10.1076%2f0929-1016%28200004%2931%3a2%3b1-U%3bFT202&amp;partnerID=40&amp;md5=41b59465f85aefd922164d3966a36c8b</t>
  </si>
  <si>
    <t>Depto. Bioquim. y Biol. Molec. III, Universidad Complutense, Madrid, Spain; Departamento de Fisiología, Facultad de Medicina, Universidad de Buenos Aires, Buenos Aires, Argentina; Departamento de Fisiología, Facultad de Medicina, UBA, Paraguay 2155, 1121 Buenos Aires, Argentina</t>
  </si>
  <si>
    <t>Pazo, D., Depto. Bioquim. y Biol. Molec. III, Universidad Complutense, Madrid, Spain; Cardinali, D.P., Departamento de Fisiología, Facultad de Medicina, Universidad de Buenos Aires, Buenos Aires, Argentina, Departamento de Fisiología, Facultad de Medicina, UBA, Paraguay 2155, 1121 Buenos Aires, Argentina; García-Bonacho, M., Depto. Bioquim. y Biol. Molec. III, Universidad Complutense, Madrid, Spain; Toso, C.R., Departamento de Fisiología, Facultad de Medicina, Universidad de Buenos Aires, Buenos Aires, Argentina; Esquifino, A.I., Depto. Bioquim. y Biol. Molec. III, Universidad Complutense, Madrid, Spain</t>
  </si>
  <si>
    <t>The effect of melatonin treatment on time-of-day variations in hypothalamic serotonin (5-HT) and dopamine (DA) turnover was studied in rats treated with Freund's complete adjuvant (FCA). Animals received s.c. injections of 30 μg of melatonin or vehicle 1 h before lights off for 11 days. On day 10 of treatment, FCA or its vehicle was s.c. injected, and 2 days later, the rats were killed at 6 different time intervals throughout a 24-hour cycle. Hypothalamic 5-HT, 5-hydroxyindole-3-acetic acid (5-HIAA), DA and 3,4-dihydroxyphenylacetic acid (DOPAC) levels were measured by HPLC. 5-HT and DA turnover were estimated from the 5-HIAA/5-HT and DOPAC/DA ratios, respectively. In the anterior hypothalamus, time-of-day variation in 5-HT turnover was suppressed by FCA, an effect counteracted by melatonin treatment. Melatonin also prevented FCA effect on medial hypothalamic 5-HT turnover, while in the posterior hypothalamus, similar daily variations of 5-HT turnover were found in all experimental groups. As far as DA turnover, FCA or melatonin administration suppressed its daily variations in the anterior hypothalamus. Time-of-day variations in medial hypothalamic DA turnover were similar in all groups while only rats treated with melatonin and FCA or its vehicle exhibited significant daily changes of DA turnover in the posterior hypothalamus. Results indicate that melatonin treatment affects partly the 24-hour pattern of variation of hypothalamic 5-HT and DA turnover at an early phase of FCA arthritis in rats.</t>
  </si>
  <si>
    <t>Dopamine turnover; Freund's adjuvant arthritis; Hypothalamus; Melatonin; Serotonin turnover; Sickness syndrome</t>
  </si>
  <si>
    <t>Universidad de Buenos Aires
Agencia Nacional de Promoción Científica y Tecnológica: A97B01, PICT 2350
Consejo Nacional de Investigaciones Científicas y Técnicas: PIP 4156
PB 97-0257</t>
  </si>
  <si>
    <t>This work was supported by grants from the DGES (PB 97-0257), Spain, University of Buenos Aires (TM 07), Consejo Nacional de Investigaciones Científicas y Técnicas, Argentina (PIP 4156) and Agencia Nacional de Promoción Científica y Tecnológica, Argentina (PICT 2350 and A97B01).</t>
  </si>
  <si>
    <t>Cardinali, D.P.; Departamento de Fisiología, Facultad de Medicina, UBA, Paraguay 2155, 1121 Buenos Aires, Argentina; email: cardinal@mail.retina.ar</t>
  </si>
  <si>
    <t>Swets en Zeitlinger B.V.</t>
  </si>
  <si>
    <t>BRHRE</t>
  </si>
  <si>
    <t>Biol. Rhythm Res.</t>
  </si>
  <si>
    <t>2-s2.0-0000197806</t>
  </si>
  <si>
    <t>Morita T., Koikawa R., Ono K., Terada Y., Hyun K., Tokura H.</t>
  </si>
  <si>
    <t>56815211600;6504643358;7403889693;57205785494;7006413447;7004376299;</t>
  </si>
  <si>
    <t>Influence of the amount of light received during the day and night times on the circadian rhythm of melatonin secretion in women living diurnally</t>
  </si>
  <si>
    <t>10.1076/brhm.33.3.271.8258</t>
  </si>
  <si>
    <t>https://www.scopus.com/inward/record.uri?eid=2-s2.0-0036650724&amp;doi=10.1076%2fbrhm.33.3.271.8258&amp;partnerID=40&amp;md5=ad43efc414385a60ea91bcc775eb2d68</t>
  </si>
  <si>
    <t>Dept. of Living Envtl. Science, Fukuoka Women's University, 1-1-1 Kasumigaoka, Higashi-ku, Fukuoka 813-8529, Japan</t>
  </si>
  <si>
    <t>Morita, T., Dept. of Living Envtl. Science, Fukuoka Women's University, 1-1-1 Kasumigaoka, Higashi-ku, Fukuoka 813-8529, Japan; Koikawa, R., Dept. of Living Envtl. Science, Fukuoka Women's University, 1-1-1 Kasumigaoka, Higashi-ku, Fukuoka 813-8529, Japan; Ono, K., Dept. of Living Envtl. Science, Fukuoka Women's University, 1-1-1 Kasumigaoka, Higashi-ku, Fukuoka 813-8529, Japan; Terada, Y., Dept. of Living Envtl. Science, Fukuoka Women's University, 1-1-1 Kasumigaoka, Higashi-ku, Fukuoka 813-8529, Japan; Hyun, K., Dept. of Living Envtl. Science, Fukuoka Women's University, 1-1-1 Kasumigaoka, Higashi-ku, Fukuoka 813-8529, Japan; Tokura, H., Dept. of Living Envtl. Science, Fukuoka Women's University, 1-1-1 Kasumigaoka, Higashi-ku, Fukuoka 813-8529, Japan</t>
  </si>
  <si>
    <t>The study investigated the relationship between the circadian variation of salivary melatonin and the amount of light received during the day and night. Forty one females served as subjects. An illuminance meter worn on the wrist of the non-dominant arm measured the amount of light which subjects leading a diurnal lifestyle received during two consecutive days. Light received from the time of rising to 18:00h was defined as 'daytime light', and that from 18:00h to the time of retiring as 'nighttime light'. The average amount of light over the two days was 48 × 1041x during the daytime and 11 × 1041x during the nighttime. Saliva was collected every 4 h in order to measure melatonin secretion. Peaks of melatonin secretion were observed at 14:00 h and 18:00 h in the subjects who had received lesser amounts of light during the daytime and nighttime. Melatonin secretion was high around 22:00 h and peaked around 02:00 h in the subjects who had received greater amounts of light during the daytime and lesser amounts of light during the nighttime. Nocturnal melatonin secretion was suppressed in the subjects who received greater amounts of light during the nighttime. Thus, the amount of light received during the daytime and the nighttime during the course of a diurnal lifestyle could have a profound influence on the circadian pattern of melatonin secretion.</t>
  </si>
  <si>
    <t>Amount of Light; Daytime; Melatonin; Nighttime</t>
  </si>
  <si>
    <t>melatonin; circadian rhythm; adult; article; circadian rhythm; clinical article; female; hormone release; human; illumination; lifestyle; light; light exposure</t>
  </si>
  <si>
    <t>Morita, T.; Dept. of Living Envtl. Science, Fukuoka Women's University, 1-1-1 Kasumigaoka, Higashi-ku, Fukuoka 813-8529, Japan; email: morita@fwu.ac.jp</t>
  </si>
  <si>
    <t>2-s2.0-0036650724</t>
  </si>
  <si>
    <t>Kim K.Y., Lee E., Kim Y.J., Kim J.</t>
  </si>
  <si>
    <t>56534398300;7406968940;57195806433;56963001500;</t>
  </si>
  <si>
    <t>The association between artificial light at night and prostate cancer in Gwangju City and South Jeolla Province of South Korea</t>
  </si>
  <si>
    <t>10.1080/07420528.2016.1259241</t>
  </si>
  <si>
    <t>https://www.scopus.com/inward/record.uri?eid=2-s2.0-85006929894&amp;doi=10.1080%2f07420528.2016.1259241&amp;partnerID=40&amp;md5=5ee32fefcaa7ab76b406dff984a2261b</t>
  </si>
  <si>
    <t>Department of Nursing, College of Nursing, Gachon University, Incheon City, South Korea; Department of Preventive Medicine, College of Medicine and School of Public Health Korea University, Seoul, South Korea</t>
  </si>
  <si>
    <t>Kim, K.Y., Department of Nursing, College of Nursing, Gachon University, Incheon City, South Korea; Lee, E., Department of Preventive Medicine, College of Medicine and School of Public Health Korea University, Seoul, South Korea; Kim, Y.J., Department of Preventive Medicine, College of Medicine and School of Public Health Korea University, Seoul, South Korea; Kim, J., Department of Preventive Medicine, College of Medicine and School of Public Health Korea University, Seoul, South Korea</t>
  </si>
  <si>
    <t>ABSRACT: Exposure to artificial light at night (ALAN) has been reported to be associated with various pathological changes including sleep deprivation, circadian rhythm disruption, and melatonin suppression with increase in various cancers such as breast or prostate cancers. In this study, we sought to elucidate the association between ALAN and prostate cancer in 27 districts within Gwangju City and urban and rural areas from South Jeolla Province in South Korea. We analyzed the correlation between ALAN and the incidence of a range of cancers by Poisson regression analysis, after adjustment for confounding risk factors, such as smoking, drinking, obesity, stress, air pollution (particulate matter &lt;10 μm in diameter), urbanization (proportion of urbanized area), and the cancer screening rate. Interestingly, the incidence of prostate cancer was significantly associated with ALAN (risk ratio = 1.02, p = 0.0369) and urbanization (risk ratio = 1.06, p = 0.0055). In particular, comparing the prostate cancer incidence at 25% and 75% level of ALAN, the risk ratio was 1.726 (12.6 over 7.3, respectively). No significant association was observed between ALAN and other cancers, including stomach, esophageal, liver, pancreatic, laryngeal, lung and tracheal, bladder, and brain and central nervous system cancers, as well as lymphoma and multiple myeloma. In conclusion, this study shows that a high incidence of prostate cancer may be independently associated with light pollution and urbanization, which represent significant factors in the rapid process of industrialization of South Korea. © 2017 Taylor &amp; Francis Group, LLC.</t>
  </si>
  <si>
    <t>Artificial light at night; light pollution; prostate cancer; South Korea; urbanization</t>
  </si>
  <si>
    <t>melatonin; biosynthesis; circadian rhythm; city; geography; human; incidence; light; male; prostate tumor; regression analysis; risk factor; rural population; sleep deprivation; South Korea; tissue distribution; urban population; Circadian Rhythm; Cities; Geography; Humans; Incidence; Light; Male; Melatonin; Prostatic Neoplasms; Regression Analysis; Republic of Korea; Risk Factors; Rural Population; Sleep Deprivation; Tissue Distribution; Urban Population</t>
  </si>
  <si>
    <t>Lee, E.; Department of Preventive Medicine, College of Medicine, Korea UniversitySouth Korea; email: eunil@korea.ac.kr</t>
  </si>
  <si>
    <t>Taylor and Francis Ltd</t>
  </si>
  <si>
    <t>2-s2.0-85006929894</t>
  </si>
  <si>
    <t>Belancio V.P.</t>
  </si>
  <si>
    <t>12799250700;</t>
  </si>
  <si>
    <t>LINE-1 activity as molecular basis for genomic instability associated with light exposure at night</t>
  </si>
  <si>
    <t>Mobile Genetic Elements</t>
  </si>
  <si>
    <t>10.1080/2159256X.2015.1037416</t>
  </si>
  <si>
    <t>https://www.scopus.com/inward/record.uri?eid=2-s2.0-85027024042&amp;doi=10.1080%2f2159256X.2015.1037416&amp;partnerID=40&amp;md5=3221b36aeb42eb012f6ceb590a8a7ece</t>
  </si>
  <si>
    <t>Department of Structural and Cellular Biology, Tulane Cancer Center, Tulane Cancer for Aging, Tulane Center for Circadian Biology, Tulane University, New Orleans, LA, United States</t>
  </si>
  <si>
    <t>Belancio, V.P., Department of Structural and Cellular Biology, Tulane Cancer Center, Tulane Cancer for Aging, Tulane Center for Circadian Biology, Tulane University, New Orleans, LA, United States</t>
  </si>
  <si>
    <t>The original hypothesis that exposure to light at night increases risk of breast cancer via suppression of nocturnal melatonin production was proposed over 2 decades ago. In 2007, shift work that involves circadian disruption has been recognized by the World Health Organization as a probable human carcinogen. Our discovery of melatonin-dependent regulation of LINE-1 retrotransposon expression and mobilization is the latest addition to the list of cellular genes and processes that are affected by light exposure at night. This finding establishes an unexpected health relevant connection between this endogenous DNA damaging agent and environmental light exposure. It also offers an appealing hypothesis pertaining to the origin of genomic instability in the genomes of individuals with light at night- or ageassociated disruption of melatonin signaling. © 2015, Taylor &amp; Francis Group, LLC.</t>
  </si>
  <si>
    <t>Aging; Cancer; DNA damage; Genomic instability; Light exposure at night; LINE-1; Melatonin; Melatonin receptor; Retroelements; Shift-work</t>
  </si>
  <si>
    <t>melatonin; allele; Article; breast cancer; cancer risk; circadian rhythm; DNA damage; down regulation; environmental exposure; gene; gene expression; gene frequency; gene function; gene locus; genetic association; genomic instability; human; LINE 1 gene; long terminal repeat; nonhuman; open reading frame; protein phosphorylation; regulatory mechanism; retroposon; site directed mutagenesis; upregulation</t>
  </si>
  <si>
    <t>Belancio, V.P.; Department of Structural and Cellular Biology, Tulane Cancer Center, Tulane Cancer for Aging, Tulane Center for Circadian Biology, Tulane UniversityUnited States</t>
  </si>
  <si>
    <t>Taylor and Francis Inc.</t>
  </si>
  <si>
    <t>Mob. Genet. Elem.</t>
  </si>
  <si>
    <t>2-s2.0-85027024042</t>
  </si>
  <si>
    <t>Kozakov R., Schöpp H., Franke S., Stoll C., Kunz D.</t>
  </si>
  <si>
    <t>6506483855;6602321476;57205584512;55303460100;7102913566;</t>
  </si>
  <si>
    <t>Modification of light sources for appropriate biological action</t>
  </si>
  <si>
    <t>Journal of Physics D: Applied Physics</t>
  </si>
  <si>
    <t>10.1088/0022-3727/43/23/234007</t>
  </si>
  <si>
    <t>https://www.scopus.com/inward/record.uri?eid=2-s2.0-77952791736&amp;doi=10.1088%2f0022-3727%2f43%2f23%2f234007&amp;partnerID=40&amp;md5=d6b438cbb25df3d7deee8e11d6ade094</t>
  </si>
  <si>
    <t>Leibniz Institute of Plasma Science and Technology, Felix-Hausdorff-Str. 2, D-17489 Greifswald, Germany; Charité-Universitymedicine Berlin, Sleep Research and Clinical Chronobiology, Gr. Hamburger Str. 5-11, D-10115 Berlin, Germany</t>
  </si>
  <si>
    <t>Kozakov, R., Leibniz Institute of Plasma Science and Technology, Felix-Hausdorff-Str. 2, D-17489 Greifswald, Germany; Schöpp, H., Leibniz Institute of Plasma Science and Technology, Felix-Hausdorff-Str. 2, D-17489 Greifswald, Germany; Franke, S., Leibniz Institute of Plasma Science and Technology, Felix-Hausdorff-Str. 2, D-17489 Greifswald, Germany; Stoll, C., Charité-Universitymedicine Berlin, Sleep Research and Clinical Chronobiology, Gr. Hamburger Str. 5-11, D-10115 Berlin, Germany; Kunz, D., Charité-Universitymedicine Berlin, Sleep Research and Clinical Chronobiology, Gr. Hamburger Str. 5-11, D-10115 Berlin, Germany</t>
  </si>
  <si>
    <t>The impact of the non-visual action of light on the design of novel light sources is discussed. Therefore possible modifications of lamps dealing with spectral tailoring and their action on melatonin suppression in usual life situations are investigated. The results of melatonin suppression by plasma lamps are presented. It is shown that even short-time exposure to usual light levels in working areas has an influence on the melatonin onset. © 2010 IOP Publishing Ltd.</t>
  </si>
  <si>
    <t>Biological actions; Light level; Plasma lamps; Spectral tailoring; Light sources; Hormones</t>
  </si>
  <si>
    <t>Kozakov, R.; Leibniz Institute of Plasma Science and Technology, Felix-Hausdorff-Str. 2, D-17489 Greifswald, Germany; email: kozakov@inp-greifswald.de</t>
  </si>
  <si>
    <t>JPAPB</t>
  </si>
  <si>
    <t>J Phys D</t>
  </si>
  <si>
    <t>2-s2.0-77952791736</t>
  </si>
  <si>
    <t>Paul K.N., Gamble K.L., Fukuhara C., Novak C.M., Tosini G., Albers H.E.</t>
  </si>
  <si>
    <t>7202727688;13605884600;57204371187;7102676835;7003725273;7101748511;</t>
  </si>
  <si>
    <t>Tetrodotoxin administration in the suprachiasmatic nucleus prevents NMDA-induced reductions in pineal melatonin without influencing Per1 and Per2 mRNA levels</t>
  </si>
  <si>
    <t>10.1111/j.0953-816X.2004.03387.x</t>
  </si>
  <si>
    <t>https://www.scopus.com/inward/record.uri?eid=2-s2.0-2942566410&amp;doi=10.1111%2fj.0953-816X.2004.03387.x&amp;partnerID=40&amp;md5=7abe4b8a52318adf63624760b765a907</t>
  </si>
  <si>
    <t>Center for Behavioural Neuroscience, Atlanta, GA, United States; Depts. of Biology and Psychology, Georgia State University Atlanta, Atlanta, GA 30303, United States; Neuroscience Institute, Morehouse School of Medicine, Atlanta, GA 30314, United States; Ctr. for Sleep and Circadian Biology, Northwestern University, 2-160 Hogan Building, 2205 Tech Drive, Evanston, IL 60208-3520, United States</t>
  </si>
  <si>
    <t>Paul, K.N., Center for Behavioural Neuroscience, Atlanta, GA, United States, Depts. of Biology and Psychology, Georgia State University Atlanta, Atlanta, GA 30303, United States, Ctr. for Sleep and Circadian Biology, Northwestern University, 2-160 Hogan Building, 2205 Tech Drive, Evanston, IL 60208-3520, United States; Gamble, K.L., Center for Behavioural Neuroscience, Atlanta, GA, United States, Depts. of Biology and Psychology, Georgia State University Atlanta, Atlanta, GA 30303, United States; Fukuhara, C., Center for Behavioural Neuroscience, Atlanta, GA, United States, Neuroscience Institute, Morehouse School of Medicine, Atlanta, GA 30314, United States; Novak, C.M., Center for Behavioural Neuroscience, Atlanta, GA, United States, Depts. of Biology and Psychology, Georgia State University Atlanta, Atlanta, GA 30303, United States; Tosini, G., Center for Behavioural Neuroscience, Atlanta, GA, United States, Neuroscience Institute, Morehouse School of Medicine, Atlanta, GA 30314, United States; Albers, H.E., Center for Behavioural Neuroscience, Atlanta, GA, United States, Depts. of Biology and Psychology, Georgia State University Atlanta, Atlanta, GA 30303, United States</t>
  </si>
  <si>
    <t>The suprachiasmatic nucleus (SCN) of the anterior hypothalamus contains a light-entrainable circadian pacemaker. Neurons in the SCN are part of a circuit that conveys light information from retinal efferents to the pineal gland. Light presented during the night acutely increases mRNA levels of the circadian clock genes Per1 and Per2 in the SCN, and acutely suppresses melatonin levels in the pineal gland. The present study investigated whether the ability of light to increase Per1 and Per2 mRNA levels and suppress pineal melatonin levels requires sodium-dependent action potentials in the SCN. Per1 and Per2 mRNA levels in the SCN and pineal melatonin levels were measured in Syrian hamsters injected with tetrodotoxin (TTX) prior to light exposure or injection of N-methyl-D-aspartate (NMDA). TTX inhibited the ability of light to increase Per1 and Per2 mRNA levels and suppress pineal melatonin levels. TTX did not, however, influence the ability of NMDA to increase Per1 and Per2 mRNA levels, though it did inhibit the ability of NMDA to suppress pineal melatonin levels. These results demonstrate that action potentials in the SCN are not necessary for NMDA receptor activation to increase Per1 and Per2 mRNA levels, but are necessary for NMDA receptor activation to decrease pineal melatonin levels. Taken together, these data support the hypothesis that the mechanism through which light information is conveyed to the pacemaker in the SCN is separate from and independent of the mechanism through which light information is conveyed to the SCN cells whose efferents suppress pineal melatonin levels.</t>
  </si>
  <si>
    <t>Action potential; Circadian; Entrainment; Syrian hamster</t>
  </si>
  <si>
    <t>melatonin; messenger RNA; n methyl dextro aspartic acid; n methyl dextro aspartic acid receptor; sodium; tetrodotoxin; action potential; animal experiment; animal tissue; article; controlled study; hamster; hypothesis; inhibition kinetics; injection; light; light exposure; male; measurement; nonhuman; pacemaker; pineal body; priority journal; suprachiasmatic nucleus; Anesthetics, Local; Animals; Behavior, Animal; Cell Cycle Proteins; Cricetinae; Drug Interactions; Excitatory Amino Acid Agonists; Gene Expression Regulation; In Situ Hybridization; Lighting; Male; Melatonin; Mesocricetus; Motor Activity; N-Methylaspartate; Nuclear Proteins; Pineal Gland; Radioimmunoassay; RNA, Messenger; Suprachiasmatic Nucleus; Tetrodotoxin; Transcription Factors</t>
  </si>
  <si>
    <t>melatonin, 73-31-4; n methyl dextro aspartic acid, 6384-92-5; sodium, 7440-23-5; tetrodotoxin, 4368-28-9, 4664-41-9; Anesthetics, Local; Cell Cycle Proteins; Excitatory Amino Acid Agonists; Melatonin, 73-31-4; N-Methylaspartate, 6384-92-5; Nuclear Proteins; PER2 protein, mammalian; Per2 protein, mouse; RNA, Messenger; Tetrodotoxin, 4368-28-9; Transcription Factors</t>
  </si>
  <si>
    <t>RBI, United States</t>
  </si>
  <si>
    <t>Paul, K.N.; Ctr. for Sleep and Circadian Biology, Northwestern University, 2-160 Hogan Building, 2205 Tech Drive, Evanston, IL 60208-3520, United States; email: k-paul@northwestern.edu</t>
  </si>
  <si>
    <t>2-s2.0-2942566410</t>
  </si>
  <si>
    <t>Zawilska J.B., Kazula A., Zurawska E., Nowak J.Z.</t>
  </si>
  <si>
    <t>7004273575;7801322748;7801409893;7202097194;</t>
  </si>
  <si>
    <t>Serotonin N‐acetyltransferase activity in chicken retina: In vivo effects of phosphodiesterase inhibitors, forskolin, and drugs affecting dopamine receptors</t>
  </si>
  <si>
    <t>10.1111/j.1600-079X.1991.tb00466.x</t>
  </si>
  <si>
    <t>https://www.scopus.com/inward/record.uri?eid=2-s2.0-0026317405&amp;doi=10.1111%2fj.1600-079X.1991.tb00466.x&amp;partnerID=40&amp;md5=dc4b7b988def5813aa4b882036c66c7e</t>
  </si>
  <si>
    <t>Zawilska, J.B., Department of Biogenic Amines, Polish Academy of Sciences, Lodz, Poland; Kazula, A., Department of Biogenic Amines, Polish Academy of Sciences, Lodz, Poland; Zurawska, E., Department of Biogenic Amines, Polish Academy of Sciences, Lodz, Poland; Nowak, J.Z., Department of Biogenic Amines, Polish Academy of Sciences, Lodz, Poland</t>
  </si>
  <si>
    <t>Abstract: A role of D2‐dopaminergic neurotransmission in the regulation of melatonin biosynthesis in retina was studied in vivo in chickens. The nighttime rise in serotonin N‐acetyltransferase (NAT)—the penultimate and key regulatory melatonin‐synthesizing enzyme—was potently inhibited by both acute light exposure and agonists of dopamine D2‐receptor (quinpirole, bromocriptine, and apomorphine). Spiroperidol, a selective dopamine D2‐receptor blocker, increased the enzyme activity in light‐exposed chickens, but had no effect in animals kept in darkness. Inhibitors of cyclic nucleotide phosphodiesterase, aminophylline, and 3‐isobutyl‐l‐methylxanthine given peripherally, along with a direct adenylate cyclase activator forskolin injected directly into the eye, mimicked the action of darkness, and markedly enhanced the retinal NAT activity when administered to animals maintained in an illuminated environment. Dopamine D2‐receptor agonists had no effect on aminophylline‐stimulated enzyme activity, whereas spiroperidol enhanced it. Forskolin‐driven NAT activity was suppressed by quinpirole. Spiroperidol and aminophylline given alone at different times of day under light conditions stimulated NAT activity, and their effects were mainly additive when given in combination. SCH 23390, a selective D1‐dopamine receptor antagonist, did not affect the rise in NAT activity of chicken retina produced by either darkness or by aminophylline. The results provide further evidence that dopamine, acting via D2‐receptors, mediates the inhibitory effects of light on the cyclic AMP‐dependent dark‐evoked induction of NAT activity in chicken retina. Copyright © 1991, Wiley Blackwell. All rights reserved</t>
  </si>
  <si>
    <t>cAMP; darkness; dopamine; forskolin; light; phosphodiesterase inhibitors; retina; serotonin‐N‐acetyltransferase</t>
  </si>
  <si>
    <t>8 chloro 2,3,4,5 tetrahydro 3 methyl 5 phenyl 1h 3 benzazepin 7 ol hydrogen maleate; acyltransferase; aminophylline; apomorphine; bromocriptine; dopamine receptor; forskolin; isobutylmethylxanthine; quinpirole; serotonin; spiperone; animal experiment; animal tissue; article; chicken; circadian rhythm; controlled study; intraperitoneal drug administration; male; nonhuman; retina; topical drug administration; Animal; Arylamine N-Acetyltransferase; Chickens; Dark Adaptation; Dopamine; Dopamine Agents; Forskolin; Injections; Light; Male; Phosphodiesterase Inhibitors; Receptors, Dopamine; Retina; Support, Non-U.S. Gov't</t>
  </si>
  <si>
    <t>8 chloro 2,3,4,5 tetrahydro 3 methyl 5 phenyl 1h 3 benzazepin 7 ol hydrogen maleate, 87134-87-0; acyltransferase, 9012-30-0, 9054-54-0; aminophylline, 317-34-0; apomorphine, 314-19-2, 58-00-4; bromocriptine, 25614-03-3; forskolin, 66575-29-9; isobutylmethylxanthine, 28822-58-4; quinpirole, 73625-62-4, 80373-22-4, 85760-75-4, 85798-08-9; serotonin, 50-67-9; spiperone, 749-02-0; Arylamine N-Acetyltransferase, EC 2.3.1.5; Dopamine Agents; Dopamine, 51-61-6; Forskolin, 66428-89-5; Phosphodiesterase Inhibitors; Receptors, Dopamine</t>
  </si>
  <si>
    <t>sch 23390, janssen</t>
  </si>
  <si>
    <t>janssen; polfa; sandoz; sigma</t>
  </si>
  <si>
    <t>Nowak, J.Z.; Department of Biogenic Amines, Polish Academy of Sciences, P.O. Box 225, 90-950 Lodz-1, Tylna, Poland</t>
  </si>
  <si>
    <t>2-s2.0-0026317405</t>
  </si>
  <si>
    <t>Esposti D., Mariani M., Demartini G., Lucini V., Fraschini F., Mancia M.</t>
  </si>
  <si>
    <t>36552312800;7202399242;6604065993;7004834910;57010954000;56230455000;</t>
  </si>
  <si>
    <t>Modulation of melatonin secretion by acetyl‐L‐carnitine in adult and old rats</t>
  </si>
  <si>
    <t>10.1111/j.1600-079X.1994.tb00124.x</t>
  </si>
  <si>
    <t>https://www.scopus.com/inward/record.uri?eid=2-s2.0-0028527867&amp;doi=10.1111%2fj.1600-079X.1994.tb00124.x&amp;partnerID=40&amp;md5=df0a22aada9c556e84d9c37c1cc765cd</t>
  </si>
  <si>
    <t>Institute of Human Physiology Ii; Department of Pharmacology, United Kingdom; Institute of Human Anatomy, University of Milan, Italy; Geriatric Institute Redaelli, Vimodrone, Italy</t>
  </si>
  <si>
    <t>Esposti, D., Institute of Human Physiology Ii; Mariani, M., Geriatric Institute Redaelli, Vimodrone, Italy; Demartini, G., Department of Pharmacology, United Kingdom; Lucini, V., Institute of Human Anatomy, University of Milan, Italy; Fraschini, F., Department of Pharmacology, United Kingdom; Mancia, M., Institute of Human Physiology Ii</t>
  </si>
  <si>
    <t>Esposti D, Mariani M, Demartini G, Lucini V, Fraschini F, Mancia M. Modulation of melatonin secretion by acetyl‐L‐carnitine in adult and old rats. J. Pineal Res. 1994; 17: 132–136. Abstract; Modification of melatonin synthesis and release by acetyl‐L‐carnitine (ALC) was studied in adult (2 month old) and old (24‐month‐old) male Sprague Dawley rats. When ALC was injected at 1500 into adult rats at doses of 10, 30, or 90 mg/kg, there was a remarkable increase in their pineal and serum melatonin 1 hr later. However, using the same experimental protocol acute ALC administration in old rats did not modify pineal and serum melatonin levels. ALC administered in the same dose range induced a significant increase in pineal and serum melatonin in adult rats treated at 0100 h following exposure of 30 min to bright, white light to suppress endogenous melatonin. In the same conditions, in old rats, only the higher dose (90 mg/kg) caused any noteworthy increase in melatonin pineal content while lower doses were ineffective both on serum and pineal melatonin levels. It is known that ALC affects fatty acid transport in the cells, modulates Co A, modifies neuronal transmission and reduces lipofuscin accumulation which is related to lipid per oxidation. The action of ALC on melatonin synthesis could be the result of a modulation of the neuronal transmission related to circadian pineal endocrine activity. Moreover, since both ALC and melatonin exert remarkable scavenger activity, it is possible to suppose that ALC effects in reversing certain aging processing may be due to its ability to promote melatonin production. Copyright © 1994, Wiley Blackwell. All rights reserved</t>
  </si>
  <si>
    <t>acetyl‐L‐carnitine‐young and old rats; melatonin secretion‐pineal hypersensitivity</t>
  </si>
  <si>
    <t>acetylcarnitine; melatonin; aging; animal; article; blood; drug effect; light; male; metabolism; physiology; pineal body; rat; rat strain; Acetylcarnitine; Aging; Animal; Light; Male; Melatonin; Pineal Gland; Rats; Rats, Sprague-Dawley; Support, Non-U.S. Gov't</t>
  </si>
  <si>
    <t>acetylcarnitine, 14992-62-2; melatonin, 73-31-4; Acetylcarnitine, 14992-62-2; Melatonin, 73-31-4</t>
  </si>
  <si>
    <t>Esposti, D.; Institute of Human Physiology II, Via Mangiagalli, 32, Milano, 20133, Italy</t>
  </si>
  <si>
    <t>2-s2.0-0028527867</t>
  </si>
  <si>
    <t>Prolonged exposure of chicks to light or darkness differentially affects the quinpirole-evoked suppression of serotonin N-acetyltransferase activity in chick retina: An impact on dopamine D4-like receptor</t>
  </si>
  <si>
    <t>10.1111/j.1600-079X.1997.tb00304.x</t>
  </si>
  <si>
    <t>https://www.scopus.com/inward/record.uri?eid=2-s2.0-0031089446&amp;doi=10.1111%2fj.1600-079X.1997.tb00304.x&amp;partnerID=40&amp;md5=f0846f338683245965f38f8cce672dec</t>
  </si>
  <si>
    <t>Institute of Biogenic Amines, Polish Academy of Sciences, Łódź, Poland; Department of Pharmacodynamics, Medical University of Łódź, Łódź, Poland; Institute of Biogenic Amines, Polish Academy of Sciences, POB-225, Łódź-1, 90-950, Poland</t>
  </si>
  <si>
    <t>Zawilska, J.B., Institute of Biogenic Amines, Polish Academy of Sciences, Łódź, Poland, Department of Pharmacodynamics, Medical University of Łódź, Łódź, Poland, Institute of Biogenic Amines, Polish Academy of Sciences, POB-225, Łódź-1, 90-950, Poland; Derbiszewska, T., Institute of Biogenic Amines, Polish Academy of Sciences, Łódź, Poland; Nowak, J.Z., Institute of Biogenic Amines, Polish Academy of Sciences, Łódź, Poland</t>
  </si>
  <si>
    <t>Dopamine plays an important role in regulation of melatonin biosynthesis in retinas of several vertebrate species. In the avian retina, the dopamine receptor that controls melatonin production represents a D4-like subtype. Stimulation of this receptor by quinpirole (QNP) results in a dose-dependent decline of the nighttime activity of serotonin N-acetyltransferase (NAT, a key regulatory enzyme in melatonin biosynthesis) and melatonin level of the retina. The present study was undertaken to determine whether the ability of QNP to suppress nocturnal NAT activity of chick retina was affected by prolonged adaptation of animals to light and darkness. In the retina of chicks kept under a light:dark (LD) illumination cycle, dopamine and 3,4-dihydroxyphenylacetic acid (DOPAC) levels measured at the end of the light phase were significantly higher than those found in the middle of the dark phase. In animals maintained under continuous light (LL) or darkness (DD) dopamine and DOPAC contents of the retina measured at these two time points were similar and resembled levels found during, respectively, the light and dark phase in the retina of chicks kept under LD illumination cycle. Adaptation of chicks to LL and DD resulted in an attenuated and enhanced, respectively, response of the retinal NAT activity to the suppressive action of QNP. When compared to the LD group, a parallel shift to the right (LL group) or left (DD group) of the dose-response curve for QNP was observed, and the ED50 values for this dopamine receptor agonist were 3.4-times higher (LL) or 2.8-lower (DD) than those calculated for the control LD animals. It is suggested that prolonged exposure to light or darkness, by altering the level of the retinal dopaminergic neurotransmission, may modify the reactivity of the D4-like dopamine receptors regulating NAT activity of the chick retina. © Munksgaard.</t>
  </si>
  <si>
    <t>D4-dopamine receptor; Dopamine; Quinpirole; Retina; Serotonin N-acetyltransferase</t>
  </si>
  <si>
    <t>3,4 dihydroxyphenylacetic acid; arylamine acetyltransferase; dopamine; dopamine 2 receptor; dopamine 4 receptor; dopamine receptor stimulating agent; quinpirole; adaptation; animal; article; chicken; comparative study; darkness; drug antagonism; drug effect; drug potentiation; enzymology; light; male; metabolism; radiation exposure; retina; time; 3,4-Dihydroxyphenylacetic Acid; Adaptation, Physiological; Animals; Arylamine N-Acetyltransferase; Chickens; Darkness; Dopamine; Dopamine Agonists; Light; Male; Quinpirole; Receptors, Dopamine D2; Receptors, Dopamine D4; Retina; Time Factors</t>
  </si>
  <si>
    <t>3,4-Dihydroxyphenylacetic Acid, 102-32-9; Arylamine N-Acetyltransferase, EC 2.3.1.5; Dopamine Agonists; Dopamine, 51-61-6; Quinpirole, 85760-74-3; Receptors, Dopamine D2; Receptors, Dopamine D4, 137750-34-6</t>
  </si>
  <si>
    <t>Zawilska, J.B.; Institute of Biogenic Amines, Polish Academy of Sciences, POB-225, Łódź-1, 90-950, Poland</t>
  </si>
  <si>
    <t>2-s2.0-0031089446</t>
  </si>
  <si>
    <t>Effect of estrogen on melatonin synthesis in female peripubertal rats</t>
  </si>
  <si>
    <t>10.1111/j.1600-079X.1998.tb00368.x</t>
  </si>
  <si>
    <t>https://www.scopus.com/inward/record.uri?eid=2-s2.0-0031961177&amp;doi=10.1111%2fj.1600-079X.1998.tb00368.x&amp;partnerID=40&amp;md5=a418d3002aae5f09a77d60de58dcf43e</t>
  </si>
  <si>
    <t>Okatani, Y., Dept. of Obstetrics and Gynecology, Kochi Medical School, Oko, Nankoku, Kochi, 783, Japan; Hayashi, K., Dept. of Obstetrics and Gynecology, Kochi Medical School, Oko, Nankoku, Kochi, 783, Japan; Watanabe, K., Dept. of Obstetrics and Gynecology, Kochi Medical School, Oko, Nankoku, Kochi, 783, Japan; Morioka, N., Dept. of Obstetrics and Gynecology, Kochi Medical School, Oko, Nankoku, Kochi, 783, Japan; Sagara, Y., Dept. of Obstetrics and Gynecology, Kochi Medical School, Oko, Nankoku, Kochi, 783, Japan</t>
  </si>
  <si>
    <t>Our objective was to evaluate the effect of estrogen on the synthesis of melatonin in female rats during the peripubertal period. The level of melatonin and of N-acetyl serotonin (NAS) and the activity of N- acetyltransferase (NAT) and of hydroxy-indole-O-methyltransferase (HIOMT) were determined in homogenates of pineal glands from peripubertal female Sprague-Dawley rats in the mid-dark during the daily light/dark cycle between 4 and 10 weeks of age. Ovariectomy was performed and daily administration of estradiol benzoate (F2B) was initiated at 6 weeks of age. A peak in the pineal level of melatonin and NAS and in NAT activity was observed in untreated (control) rats with intact ovaries at 6 weeks. Thereafter, HIOMT activity increased and remained unchanged. Ovariectomy at week 6 led to significant increases in the level of melatonin and of NAS and in NAT activity at week 8. At week 10, NAT activity was similar to that of control animals, but melatonin and NAS levels were slightly elevated. Ovariectomy did not affect HIOMT activity. The subcutaneous injection of a low dose (0.1 μg/day) of E2B suppressed the ovariectomy-induced elevation of levels of melatonin and NAS and of NAT activity, similar to that seen in rats with intact ovaries. A higher dose of E2B (1.0 μg/day) reduced the activity of NAT and HIOMT to values significantly below the control values. Results suggest that estrogen modulates the nocturnal synthesis of melatonin by the pineal gland in peripubertal female rats. The decline in melatonin synthesis during puberty may be related to an increase in the estrogen level. The inhibitory effect of estrogen in melatonin synthesis appeared to be mediated by the modulation of NAT activity.</t>
  </si>
  <si>
    <t>acetylserotonin methyltransferase; acyltransferase; estradiol; melatonin; n acetylserotonin; animal experiment; animal tissue; article; controlled study; estrogen activity; estrogen therapy; female; hormonal regulation; hormone synthesis; nonhuman; ovariectomy; pineal body; prepuberty; puberty; rat; subcutaneous drug administration; Acetylserotonin N-Methyltransferase; Animals; Arylamine N-Acetyltransferase; Chromatography, High Pressure Liquid; Circadian Rhythm; Estradiol; Female; Injections, Subcutaneous; Melatonin; Ovariectomy; Ovary; Pineal Gland; Rats; Rats, Sprague-Dawley; Serotonin; Sexual Maturation</t>
  </si>
  <si>
    <t>Acetylserotonin N-Methyltransferase, EC 2.1.1.4; Arylamine N-Acetyltransferase, EC 2.3.1.5; estradiol 3-benzoate, 50-50-0; Estradiol, 50-28-2; Melatonin, 73-31-4; N-acetylserotonin, 1210-83-9; Serotonin, 50-67-9</t>
  </si>
  <si>
    <t>aldrich, United States</t>
  </si>
  <si>
    <t>Okatani, Y.; Department Obstetrics and Gynecology, Kochi Medical School, Nankoku, Kochi 783, Japan</t>
  </si>
  <si>
    <t>2-s2.0-0031961177</t>
  </si>
  <si>
    <t>Rosiak J., Michael Iuvone P., Zawilska J.B.</t>
  </si>
  <si>
    <t>7005726559;56002452900;7004273575;</t>
  </si>
  <si>
    <t>UV-A light regulation of arylalkylamine N-acetyltransferase activity in the chick pineal gland: Role of cAMP and proteasomal proteolysis</t>
  </si>
  <si>
    <t>10.1111/j.1600-079X.2005.00267.x</t>
  </si>
  <si>
    <t>https://www.scopus.com/inward/record.uri?eid=2-s2.0-27744528606&amp;doi=10.1111%2fj.1600-079X.2005.00267.x&amp;partnerID=40&amp;md5=17567966eef7528631359acf9d07e6d1</t>
  </si>
  <si>
    <t>Centre for Medical Biology, Polish Academy of Sciences, Łòdź, Poland; Department of Pharmacology, Emory University, School of Medicine, Atlanta, GA, United States; Centre for Medical Biology, Polish Academy of Sciences, 106 Lodowa St., Łòdź, 93-232, Poland</t>
  </si>
  <si>
    <t>Rosiak, J., Centre for Medical Biology, Polish Academy of Sciences, Łòdź, Poland; Michael Iuvone, P., Department of Pharmacology, Emory University, School of Medicine, Atlanta, GA, United States; Zawilska, J.B., Centre for Medical Biology, Polish Academy of Sciences, Łòdź, Poland, Centre for Medical Biology, Polish Academy of Sciences, 106 Lodowa St., Łòdź, 93-232, Poland</t>
  </si>
  <si>
    <t>Acute exposure of dark-adapted, cultured chick pineal glands to UV-A light significantly decreased the tissue cAMP concentration and the activity of arylalkylamine N-acetyltransferase (AANAT), the penultimate and key regulatory enzyme in the melatonin biosynthetic pathway. The magnitude of these changes was dependent on the duration of UV-A exposure. The UV-A light-evoked decline in pineal AANAT activity was blocked by cAMP protagonists (forskolin and dibutyryl-cAMP) and by inhibitors of the proteasomal degradation pathway (MG-132, proteasome inhibitor I, and lactacystin). These results indicate that the chick pineal gland is directly sensitive to UV-A light. By analogy to white light, the suppressive action of UV-A radiation on AANAT activity in the chick pineal gland involves changes in the tissue cAMP level and enhanced proteasomal proteolysis. Copyright © Blackwell Munksgaard, 2005.</t>
  </si>
  <si>
    <t>cAMP; Chick; Melatonin; Pineal gland; Proteasomal proteolysis; Serotonin N-acetyltransferase; UV-A</t>
  </si>
  <si>
    <t>aralkylamine acetyltransferase; benzyloxycarbonylleucylleucylleucinal; bucladesine; cyclic AMP; cyclic AMP derivative; forskolin; lactacystin; melatonin; proteasome; proteasome inhibitor; acetylcysteine; benzyloxycarbonyl isoleucyl glutamyl(O tert butyl) alanyl leucinal; benzyloxycarbonyl-isoleucyl-glutamyl(O-tert-butyl)-alanyl-leucinal; benzyloxycarbonylleucyl leucyl leucine aldehyde; benzyloxycarbonylleucyl-leucyl-leucine aldehyde; cyclic AMP; drug derivative; lactacystin; leupeptin; oligopeptide; adolescent; animal cell; animal tissue; article; biosynthesis; chicken; controlled study; enzyme activity; light dark cycle; male; nonhuman; pineal body; protein degradation; radiation exposure; rat; retina; ultraviolet A radiation; white light; animal; dark adaptation; metabolism; organ culture technique; physiology; pineal body; time; ultraviolet radiation; Acetylcysteine; Animals; Arylalkylamine N-Acetyltransferase; Bucladesine; Chickens; Cyclic AMP; Dark Adaptation; Forskolin; Leupeptins; Male; Oligopeptides; Organ Culture Techniques; Pineal Gland; Proteasome Endopeptidase Complex; Time Factors; Ultraviolet Rays</t>
  </si>
  <si>
    <t>aralkylamine acetyltransferase, 92941-56-5; benzyloxycarbonylleucylleucylleucinal, 133407-82-6; bucladesine, 16980-89-5, 362-74-3; cyclic AMP, 60-92-4; forskolin, 66575-29-9; lactacystin, 133343-34-7, 133398-98-8, 154333-21-8; melatonin, 73-31-4; proteasome, 140879-24-9; acetylcysteine, 616-91-1; leupeptin, 54577-99-0; Acetylcysteine, 616-91-1; Arylalkylamine N-Acetyltransferase, EC 2.3.1.87; benzyloxycarbonyl-isoleucyl-glutamyl(O-tert-butyl)-alanyl-leucinal; benzyloxycarbonylleucyl-leucyl-leucine aldehyde, 133407-82-6; Bucladesine, 362-74-3; Cyclic AMP, 60-92-4; Forskolin, 66428-89-5; lactacystin, 133343-34-7; Leupeptins; Oligopeptides; Proteasome Endopeptidase Complex, EC 3.4.25.1</t>
  </si>
  <si>
    <t>mg 132, Calbiochem, United States</t>
  </si>
  <si>
    <t>Calbiochem, United States; Sigma, United States</t>
  </si>
  <si>
    <t>Zawilska, J.B.; Centre for Medical Biology, Polish Academy of Sciences, 106 Lodowa St., Łòdź, 93-232, Poland; email: jzawilska@pharm.am.lodz.pl</t>
  </si>
  <si>
    <t>2-s2.0-27744528606</t>
  </si>
  <si>
    <t>Hwang O.J., Back K.</t>
  </si>
  <si>
    <t>56581638700;7005492299;</t>
  </si>
  <si>
    <t>Melatonin is involved in skotomorphogenesis by regulating brassinosteroid biosynthesis in rice plants</t>
  </si>
  <si>
    <t xml:space="preserve"> e12495</t>
  </si>
  <si>
    <t>10.1111/jpi.12495</t>
  </si>
  <si>
    <t>https://www.scopus.com/inward/record.uri?eid=2-s2.0-85046141703&amp;doi=10.1111%2fjpi.12495&amp;partnerID=40&amp;md5=bd5ca7c52f0f28be17f9234b615b19a4</t>
  </si>
  <si>
    <t>Department of Biotechnology, Bioenergy Research Center, Chonnam National University, Gwangju, South Korea</t>
  </si>
  <si>
    <t>Hwang, O.J., Department of Biotechnology, Bioenergy Research Center, Chonnam National University, Gwangju, South Korea; Back, K., Department of Biotechnology, Bioenergy Research Center, Chonnam National University, Gwangju, South Korea</t>
  </si>
  <si>
    <t>Serotonin N-acetyltransferase (SNAT) is the penultimate enzyme in melatonin biosynthesis catalyzing the conversion of serotonin into N-acetylserotonin. In plants, SNAT is encoded by 2 isogenes of which SNAT1 is constitutively expressed and its overexpression confers increased yield in rice. However, the role of SNAT2 remains to be clarified. In contrast to SNAT1, the diurnal rhythm of SNAT2 mRNA expression peaks at night. In this study, transgenic rice plants in which SNAT2 expression were suppressed by RNAi technology showed a decrease in melatonin and a dwarf phenotype with erect leaves, reminiscent of brassinosteroids (BR)-deficient mutants. Of note, the dwarf phenotype was dependent on the presence of dark, suggesting that melatonin is involved in dark growth (skotomorphogenesis). In support of this suggestion, SNAT2 RNAi lines exhibited photomorphogenic phenotypes such as inhibition of internodes and increased expression of light-inducible CAB genes in the dark. The causative gene for the melatonin-mediated BR biosynthetic gene was DWARF4, a rate-limiting BR biosynthetic gene. Exogenous melatonin treatment induced several BR biosynthetic genes, including DWARF4, D11, and RAVL1. As expected from the erect leaves, the SNAT2 RNAi lines produced less BR than the wild type. Our results show for the first time that melatonin is a positive regulator of dark growth or shade outgrowth by regulating BR biosynthesis in plants. © 2018 John Wiley &amp; Sons A/S. Published by John Wiley &amp; Sons Ltd</t>
  </si>
  <si>
    <t>brassinosteroids; diurnal rhythm; dwarf rice; skotomorphogenesis; SNAT2</t>
  </si>
  <si>
    <t>brassinosteroid; melatonin; messenger RNA; aralkylamine acetyltransferase; brassinosteroid; melatonin; plant protein; aralkylamine acetyltransferase 2 gene; Article; biosynthesis; cab gene; circadian rhythm; controlled study; d11 gene; dwarf4 gene; gene expression; morphogenesis; nonhuman; phenotype; plant gene; plant growth; plant leaf; ravl1 gene; rice; RNA interference; seedling; skotomorphogenesis; transgenic plant; gene expression regulation; genetics; metabolism; Oryza; physiology; Arylalkylamine N-Acetyltransferase; Brassinosteroids; Gene Expression Regulation, Enzymologic; Gene Expression Regulation, Plant; Melatonin; Oryza; Plant Proteins</t>
  </si>
  <si>
    <t>GENBANK: AB028602, AB056519, AK059369, AK068156, AK101085, AP005859, HM450152</t>
  </si>
  <si>
    <t>melatonin, 73-31-4; aralkylamine acetyltransferase, 92941-56-5; Arylalkylamine N-Acetyltransferase; Brassinosteroids; Melatonin; Plant Proteins</t>
  </si>
  <si>
    <t>National Research Foundation of Korea
PJ01325501
Rural Development Administration: 2010-0020141
National Research Foundation of Korea</t>
  </si>
  <si>
    <t>The Next-Generation BioGreen 21 Program, Grant/Award Number: PJ01325501; The Priority Research Centers Program, Grant/ Award Number: 2010-0020141; National Research Foundation of Korea (NRF) funded by the Ministry of Education, Science, and Technology, Republic of Korea</t>
  </si>
  <si>
    <t>This research was supported by grants from the Next-Generation BioGreen 21 Program (SSAC Project No. PJ01325501) via the Rural Development Administration, as well as the Priority Research Centers Program (2010-0020141) through the National Research Foundation of Korea (NRF) funded by the Ministry of Education, Science, and Technology, Republic of Korea.</t>
  </si>
  <si>
    <t>Back, K.; Department of Biotechnology, Bioenergy Research Center, Chonnam National UniversitySouth Korea; email: kback@chonnam.ac.kr</t>
  </si>
  <si>
    <t>2-s2.0-85046141703</t>
  </si>
  <si>
    <t>Effects of Near-Ultraviolet (UV-A) Light on Melatonin Biosynthesis in Vertebrate Pineal Gland</t>
  </si>
  <si>
    <t>10.1159/000014570</t>
  </si>
  <si>
    <t>https://www.scopus.com/inward/record.uri?eid=2-s2.0-85047698987&amp;doi=10.1159%2f000014570&amp;partnerID=40&amp;md5=266d3c425a1de7b60674928ba0257a2a</t>
  </si>
  <si>
    <t>Zawilska, J.B., Department of Biogenic Amines, Polish Academy of Sciences, Lodz, Poland; Rosiak, J., Department of Biogenic Amines, Polish Academy of Sciences, Lodz, Poland; Nowak, J.Z., Department of Biogenic Amines, Polish Academy of Sciences, Lodz, Poland</t>
  </si>
  <si>
    <t>The effects of near-ultraviolet (UV-A) irradiation on nocturnal activity of serotonin N-acetyltransferase (NAT; a key regulatory enzyme in melatonin biosynthesis) in the pineal gland of the rat and chick were investigated. Exposure of the animals to UV-A during the 4th or 5th hour of the dark phase of the 12:12h light-dark (LD) cycle suppressed the night-driven NAT activity in a time-dependent manner, the effects being generally more pronounced in rats than in chicks. The UV-A-evoked suppression of the nocturnal NAT activity was completely restored within 2h (chicks) or 3h (rats) in animals which, after irradiation, were returned to darkness. When a short UV-A pulse was applied to the animals after midnight, it induced a decrease in the enzyme activity in both species; yet, the effect was readily reversible only in chicks. The results presented here, as well as other data, demonstrate that UV-A light is a powerful signal affecting the pineal melatonin-generating system both in mammals and avians, and that the involved mechanisms may differ in the tested species. © 1999 S. Karger AG, Basel.</t>
  </si>
  <si>
    <t>Chick; Melatonin; Near-ultraviolet light; Pineal gland; Rat; Serotonin N-acetyltransferase</t>
  </si>
  <si>
    <t>melatonin; serotonin n acetyltransferase; animal experiment; animal model; article; chicken; controlled study; darkness; enzyme activity; hormone synthesis; male; nonhuman; pineal body; rat; time; ultraviolet a radiation; Animals; Chickens; Circadian Rhythm; Male; Melatonin; Pineal Gland; Rats; Rats, Wistar; Species Specificity; Ultraviolet Rays</t>
  </si>
  <si>
    <t>Zawilska, J.B.; Department of Biogenic Amines, Polish Academy of Sciences, POB-225 PL–90-950, Lódź, Poland; email: jerzyn@amina1.zabpan.lodz.pl</t>
  </si>
  <si>
    <t>2-s2.0-85047698987</t>
  </si>
  <si>
    <t>Melatonin action in a midbrain vocal-acoustic network</t>
  </si>
  <si>
    <t>10.1242/jeb.096669</t>
  </si>
  <si>
    <t>https://www.scopus.com/inward/record.uri?eid=2-s2.0-84907533111&amp;doi=10.1242%2fjeb.096669&amp;partnerID=40&amp;md5=f54face721ce404226c9a29938fcdea5</t>
  </si>
  <si>
    <t>Department of Neurobiology and Behavior, Cornell University, Mudd Hall, Ithaca, NY  14853, United States</t>
  </si>
  <si>
    <t>Feng, N.Y., Department of Neurobiology and Behavior, Cornell University, Mudd Hall, Ithaca, NY  14853, United States; Bass, A.H., Department of Neurobiology and Behavior, Cornell University, Mudd Hall, Ithaca, NY  14853, United States</t>
  </si>
  <si>
    <t>Melatonin is a well-documented time-keeping hormone that can entrain an individual's physiology and behavior to the day-night cycle, though surprisingly little is known about its influence on the neural basis of social behavior, including vocalization. Male midshipman fish (Porichthys notatus) produce several call types distinguishable by duration and by daily and seasonal cycles in their production. We investigated melatonin's influence on the known nocturnal- and breeding season-dependent increase in excitability of the midshipman's vocal network (VN) that directly patterns natural calls. VN output is readily recorded from the vocal nerve as a 'fictive call'. Five days of constant light significantly increased stimulus threshold levels for calls electrically evoked from vocally active sites in the medial midbrain, supporting previous findings that light suppresses VN excitability, while 2-iodomelatonin (2-IMel; a melatonin analog) implantation decreased threshold. 2-IMel also increased fictive call duration evoked from medial sites as well as lateral midbrain sites that produced several-fold longer calls irrespective of photoregime or drug treatment. When stimulus intensity was incrementally increased, 2-IMel increased duration only at lateral sites, suggesting that melatonin action is stronger in the lateral midbrain. For animals receiving 5 days of constant darkness, known to increase VN excitability, systemic injections of either of two mammalian melatonin receptor antagonists increased threshold and decreased duration for calls evoked from medial sites. Our results demonstrate melatonin modulation of VN excitability and suggest that social contextdependent call types differing in duration may be determined by neuro-hormonal action within specific regions of a midbrain vocalacoustic network. © 2014. Published by the Company of Biologists Ltd.</t>
  </si>
  <si>
    <t>Melatonin; Midshipman fish; Periaqueductal gray; Vocalization</t>
  </si>
  <si>
    <t>2-iodomelatonin; melatonin; analogs and derivatives; animal; Batrachoidiformes; circadian rhythm; male; mesencephalon; metabolism; periaqueductal gray matter; photoperiodicity; physiology; sexual behavior; vocalization; Animals; Batrachoidiformes; Circadian Rhythm; Male; Melatonin; Mesencephalon; Periaqueductal Gray; Photoperiod; Sexual Behavior, Animal; Vocalization, Animal</t>
  </si>
  <si>
    <t>melatonin, 73-31-4; 2-iodomelatonin; Melatonin</t>
  </si>
  <si>
    <t>National Institutes of Health, NIH: 5 T32 GM007469
National Science Foundation, NSF: IOS 1120925</t>
  </si>
  <si>
    <t>Bass, A.H.; Department of Neurobiology and Behavior, Cornell University, Mudd HallUnited States</t>
  </si>
  <si>
    <t>Company of Biologists Ltd</t>
  </si>
  <si>
    <t>2-s2.0-84907533111</t>
  </si>
  <si>
    <t>Patton D.F., Parfyonov M., Gourmelen S., Opiol H., Pavlovski I., Marchant E.G., Challet E., Mistlberger R.E.</t>
  </si>
  <si>
    <t>23973416900;54994604100;23008211300;55322661800;55322267600;7006494808;7004640781;7005970188;</t>
  </si>
  <si>
    <t>Photic and pineal modulation of food anticipatory circadian activity rhythms in rodents</t>
  </si>
  <si>
    <t xml:space="preserve"> e81588</t>
  </si>
  <si>
    <t>10.1371/journal.pone.0081588</t>
  </si>
  <si>
    <t>https://www.scopus.com/inward/record.uri?eid=2-s2.0-84891888632&amp;doi=10.1371%2fjournal.pone.0081588&amp;partnerID=40&amp;md5=ff59e7706633989fcf95a32a5ff45c72</t>
  </si>
  <si>
    <t>Department of Psychology, Simon Fraser University, Burnaby, BC, Canada; Institute of Cellular and Integrative Neurosciences, CNRS UPR3212 University of Strasbourg, Strasbourg, France; Department of Psychology, Vancouver Island University, Nanaimo, BC, Canada</t>
  </si>
  <si>
    <t>Patton, D.F., Department of Psychology, Simon Fraser University, Burnaby, BC, Canada; Parfyonov, M., Department of Psychology, Simon Fraser University, Burnaby, BC, Canada; Gourmelen, S., Institute of Cellular and Integrative Neurosciences, CNRS UPR3212 University of Strasbourg, Strasbourg, France; Opiol, H., Department of Psychology, Simon Fraser University, Burnaby, BC, Canada; Pavlovski, I., Department of Psychology, Simon Fraser University, Burnaby, BC, Canada; Marchant, E.G., Department of Psychology, Vancouver Island University, Nanaimo, BC, Canada; Challet, E., Institute of Cellular and Integrative Neurosciences, CNRS UPR3212 University of Strasbourg, Strasbourg, France; Mistlberger, R.E., Department of Psychology, Simon Fraser University, Burnaby, BC, Canada</t>
  </si>
  <si>
    <t>Restricted daily feeding schedules entrain circadian oscillators that generate food anticipatory activity (FAA) rhythms in nocturnal rodents. The location of food-entrainable oscillators (FEOs) necessary for FAA remains uncertain. The most common procedure for inducing circadian FAA is to limit food access to a few hours in the middle of the light period, when activity levels are normally low. Although light at night suppresses activity (negative masking) in nocturnal rodents, it does not prevent the expression of daytime FAA. Nonetheless, light could reduce the duration or magnitude of FAA. If so, then neural or genetic ablations designed to identify components of the food-entrainable circadian system could alter the expression of FAA by affecting behavioral responses to light. To assess the plausibility of light as a potential mediating variable in studies of FAA mechanisms, we quantified FAA in rats and mice alternately maintained in a standard full photoperiod (12h of light/day) and in a skeleton photoperiod (two 60 min light pulses simulating dawn and dusk). In both species, FAA was significantly and reversibly enhanced in the skeleton photoperiod compared to the full photoperiod. In a third experiment, FAA was found to be significantly attenuated in rats by pinealectomy, a procedure that has been reported to enhance some effects of light on behavioral circadian rhythms. These results indicate that procedures affecting behavioral responses to light can significantly alter the magnitude of food anticipatory rhythms in rodents. © 2013 Patton et al.</t>
  </si>
  <si>
    <t>adult; animal experiment; article; circadian rhythm; feeding behavior; food analysis; food anticipatory activity; food entrainable oscillator; male; modulation; mouse; nocturnal animal; nonhuman; oscillator; photostimulation; pinealectomy; rat; Animals; Circadian Rhythm; Darkness; Feeding Behavior; Food; Male; Melatonin; Mice; Mice, Inbred C57BL; Photoperiod; Pineal Gland; Rats; Rats, Sprague-Dawley; Telemetry</t>
  </si>
  <si>
    <t>Department of Psychology, Simon Fraser University, Burnaby, BC, Canada</t>
  </si>
  <si>
    <t>2-s2.0-84891888632</t>
  </si>
  <si>
    <t>Chinoy E.D., Duffy J.F., Czeisler C.A.</t>
  </si>
  <si>
    <t>55816926900;56494099000;7006224092;</t>
  </si>
  <si>
    <t>Unrestricted evening use of light-emitting tablet computers delays self-selected bedtime and disrupts circadian timing and alertness</t>
  </si>
  <si>
    <t>Physiological Reports</t>
  </si>
  <si>
    <t xml:space="preserve"> e13692</t>
  </si>
  <si>
    <t>10.14814/phy2.13692</t>
  </si>
  <si>
    <t>https://www.scopus.com/inward/record.uri?eid=2-s2.0-85047532324&amp;doi=10.14814%2fphy2.13692&amp;partnerID=40&amp;md5=e21e0a511c0044773b5dd6eac0214484</t>
  </si>
  <si>
    <t>Sleep Health Institute and Division of Sleep and Circadian Disorders, Departments of Medicine and Neurology, Brigham and Women's Hospital, Boston, MA, United States; Division of Sleep Medicine, Department of Medicine, Harvard Medical School, Boston, MA, United States; Sleep and Fatigue Research Laboratory, Warfighter Performance Department, Naval Health Research Center, San Diego, CA, United States</t>
  </si>
  <si>
    <t>Chinoy, E.D., Sleep Health Institute and Division of Sleep and Circadian Disorders, Departments of Medicine and Neurology, Brigham and Women's Hospital, Boston, MA, United States, Division of Sleep Medicine, Department of Medicine, Harvard Medical School, Boston, MA, United States, Sleep and Fatigue Research Laboratory, Warfighter Performance Department, Naval Health Research Center, San Diego, CA, United States; Duffy, J.F., Sleep Health Institute and Division of Sleep and Circadian Disorders, Departments of Medicine and Neurology, Brigham and Women's Hospital, Boston, MA, United States, Division of Sleep Medicine, Department of Medicine, Harvard Medical School, Boston, MA, United States; Czeisler, C.A., Sleep Health Institute and Division of Sleep and Circadian Disorders, Departments of Medicine and Neurology, Brigham and Women's Hospital, Boston, MA, United States, Division of Sleep Medicine, Department of Medicine, Harvard Medical School, Boston, MA, United States</t>
  </si>
  <si>
    <t>Consumer electronic devices play an important role in modern society. Technological advancements continually improve their utility and portability, making possible the near-constant use of electronic devices during waking hours. For most people, this includes the evening hours close to bedtime. Evening exposure to light-emitting (LE) devices can adversely affect circadian timing, sleep, and alertness, even when participants maintain a fixed 8-hour sleep episode in darkness and the duration of evening LE-device exposure is limited. Here, we tested the effects of evening LE-device use when participants were allowed to self-select their bedtimes, with wake times fixed as on work/school days. Nine healthy adults (3 women, 25.7 ± 3.0 years) participated in a randomized and counterbalanced study comparing five consecutive evenings of unrestricted LE-tablet computer use versus evenings reading from printed materials. On evenings when using LE-tablets, participants' self-selected bedtimes were on average half an hour later (22:03 ± 00:48 vs. 21:32 ± 00:27 h; P = 0.030), and they showed suppressed melatonin levels (54.17 ± 18.00 vs. 9.75 ± 22.75%; P &lt; 0.001), delayed timing of melatonin secretion onset (20:23 ± 01:06 vs. 19:35 ± 00:59 h; P &lt; 0.001), and later sleep onset (22:25 ± 00:54 vs. 21:54 ± 00:25 h; P = 0.041). When using LE-tablets, participants rated themselves as less sleepy in the evenings (P = 0.030) and less alert in the first hour after awakening on the following mornings (P &lt; 0.001). These findings demonstrate that evening use of LE-tablets can induce delays in self-selected bedtimes, suppress melatonin secretion, and impair next-morning alertness, which may impact the health, performance, and safety of users. © 2018 The Authors. Physiological Reports published by Wiley Periodicals, Inc. on behalf of The Physiological Society and the American Physiological Society.</t>
  </si>
  <si>
    <t>chronobiology; melatonin; sleep</t>
  </si>
  <si>
    <t>melatonin; melatonin; actimetry; adult; alertness; Article; body position; circadian rhythm; controlled study; crossover procedure; electrocorticography; female; health impact assessment; human; human experiment; illumination; male; polysomnography; radioimmunoassay; randomized controlled trial; sleep; sleep pattern; sleep waking cycle; blood; brain; circadian rhythm; electroencephalography; light; personal digital assistant; physiology; sleep; wakefulness; young adult; Adult; Brain; Circadian Rhythm; Computers, Handheld; Electroencephalography; Female; Humans; Light; Male; Melatonin; Sleep; Wakefulness; Young Adult</t>
  </si>
  <si>
    <t>Harvard University: T32 HL007901
National Institutes of Health: R01 HL094654
National Institutes of Health: UL1 TR001102
Samsung
Bombardier
Cephalon
National Sleep Foundation
Continental Airlines</t>
  </si>
  <si>
    <t>The studies were supported by National Institutes of Health grant R01 HL094654 and carried out in the Brigham and Women’s Hospital Center for Clinical Investigation supported by NIH Award UL1 TR001102 and financial contributions from Brigham and Women’s Hospital and from Harvard University and its affiliated academic health care centers. E.D.C. was supported by a NIH postdoctoral fellowship from T32 HL007901.</t>
  </si>
  <si>
    <t>E.D.C. and J.F.D. report no conflicts of interest. C.A.C. reports no conflicts of interest related to the present work, but declares he is/was a paid consultant to Bose, Boston Celtics, Boston Red Sox, Columbia River Bar Pilots, Institute of Digital Media and Child Development, Jazz Pharma, Merck, Purdue Pharma, Quest Diagnostics, Samsung, Teva, Vanda Pharmaceuticals, Inc., and V-Watch/PPRS; has received lecture fees from Global Council on Brain Health/AARP, Integritas Communications Group, Maryland Sleep Society, National Sleep Foundation, and Zurich Insurance Company, Ltd.; holds equity in Vanda Pharmaceuticals, Inc.; receives research/education support from Cephalon, Mary Ann &amp; Stanley Snider via Combined Jewish Philanthropies, Jazz Pharma, Optum, ResMed, San Francisco Bar Pilots, Schneider, Simmons, Sysco, Koninklijke Philips Electronics, Vanda Pharmaceuticals, Inc.; is/was an expert witness in legal cases, including those involving Bombardier, Columbia River Bar Pilots, Continental Airlines, Fedex, Greyhound, Purdue Pharma, UPS; serves as the incumbent of a professorship endowed by Cephalon; and receives royalties from McGraw Hill, Houghton Miflin Harcourt, and Philips Respironics for the Actiwatch-2 &amp; Actiwatch Spectrum devices. C.A.C.’s interests were reviewed and are managed by Brigham and Women’s Hospital and Partners HealthCare in accordance with their conflict of interest policies.</t>
  </si>
  <si>
    <t>Duffy, J.F.; Sleep Health Institute and Division of Sleep and Circadian Disorders, Departments of Medicine and Neurology, Brigham and Women's HospitalUnited States; email: jduffy@hms.harvard.edu</t>
  </si>
  <si>
    <t>2051817X</t>
  </si>
  <si>
    <t>Physiol. Rep.</t>
  </si>
  <si>
    <t>2-s2.0-85047532324</t>
  </si>
  <si>
    <t>Bues M., Pross A., Stefani O., Frey S., Anders D., Späti J., Wirz-Justice A., Mager R., Cajochen C.</t>
  </si>
  <si>
    <t>55030575500;35722811700;10139307000;26655559500;37030467300;15063541500;7005425500;7004466702;7003530216;</t>
  </si>
  <si>
    <t>LED-backlit computer screens influence our biological clock and keep us more awake</t>
  </si>
  <si>
    <t>Journal of the Society for Information Display</t>
  </si>
  <si>
    <t>10.1889/JSID20.5.266</t>
  </si>
  <si>
    <t>https://www.scopus.com/inward/record.uri?eid=2-s2.0-84861484253&amp;doi=10.1889%2fJSID20.5.266&amp;partnerID=40&amp;md5=593aff753b44504ceea36b96e0d64b39</t>
  </si>
  <si>
    <t>Fraunhofer Institute for Industrial Engineering (IAO), Nobelstrasse 12, Stuttgart BW 70569, Germany; University of Basel, Psychiatric Hospital, Switzerland</t>
  </si>
  <si>
    <t>Bues, M., Fraunhofer Institute for Industrial Engineering (IAO), Nobelstrasse 12, Stuttgart BW 70569, Germany; Pross, A., Fraunhofer Institute for Industrial Engineering (IAO), Nobelstrasse 12, Stuttgart BW 70569, Germany; Stefani, O., Fraunhofer Institute for Industrial Engineering (IAO), Nobelstrasse 12, Stuttgart BW 70569, Germany; Frey, S., University of Basel, Psychiatric Hospital, Switzerland; Anders, D., University of Basel, Psychiatric Hospital, Switzerland; Späti, J., University of Basel, Psychiatric Hospital, Switzerland; Wirz-Justice, A., University of Basel, Psychiatric Hospital, Switzerland; Mager, R., University of Basel, Psychiatric Hospital, Switzerland; Cajochen, C., University of Basel, Psychiatric Hospital, Switzerland</t>
  </si>
  <si>
    <t>In commodity LC flat-panel displays, the traditional CCFL backlight is being replaced more and more by LEDs. The typical spectrum of LED-lit displays shows a significantly higher amount of blue light in the range around 464 nm. Blue light in this wavelength area suppresses the melatonin level in humans and thus effects the biological clock. Our hypothesis was that the amount of blue light reaching the human eye from a LED-backlit display is sufficient to have a significant effect on the biological clock. The results of clinical user studies comparing the effects of LED- vs. CCFL-backlit displays on humans, resulting from the emitted amount of 464-nm light, will be presented. It was found that the LED-backlit display causes significant suppression of melatonin, which effects the biological clock of the test persons, indicating the necessity for displays with a controllable 464-nm emission. A technical concept for a display with such functionality will be presented. © Copyright 2012 Society for Information Display.</t>
  </si>
  <si>
    <t>Chronobiology; Human Factors; LED backlight</t>
  </si>
  <si>
    <t>Biological clock; Blue light; Chronobiology; Clinical users; Computer screens; Human eye; LED backlight; Clocks; Flat panel displays; Hormones; Human engineering; Light emitting diodes</t>
  </si>
  <si>
    <t>Bues, M.; Fraunhofer Institute for Industrial Engineering (IAO), Nobelstrasse 12, Stuttgart BW 70569, Germany</t>
  </si>
  <si>
    <t>JSIDE</t>
  </si>
  <si>
    <t>J. Soc. Inf. Disp.</t>
  </si>
  <si>
    <t>2-s2.0-84861484253</t>
  </si>
  <si>
    <t>Higuchi S., Fukuda T., Kozaki T., Takahashi M., Miura N.</t>
  </si>
  <si>
    <t>7202930876;54968133700;8731955400;55624482731;57210454990;</t>
  </si>
  <si>
    <t>Effectiveness of a red-visor cap for preventing light-induced melatonin suppression during simulated night work</t>
  </si>
  <si>
    <t>10.2114/jpa2.30.251</t>
  </si>
  <si>
    <t>https://www.scopus.com/inward/record.uri?eid=2-s2.0-84856770467&amp;doi=10.2114%2fjpa2.30.251&amp;partnerID=40&amp;md5=e476f8737f7aef99fb78506122fc6d62</t>
  </si>
  <si>
    <t>Department of Human Science, Faculty of Design, Kyushu University, 4-9-1 Shiobaru, Minami-ku, Fukuoka 815-8540, Japan; National Institute of Occupational Safety and Health, Kawasaki, Japan</t>
  </si>
  <si>
    <t>Higuchi, S., Department of Human Science, Faculty of Design, Kyushu University, 4-9-1 Shiobaru, Minami-ku, Fukuoka 815-8540, Japan; Fukuda, T., Department of Human Science, Faculty of Design, Kyushu University, 4-9-1 Shiobaru, Minami-ku, Fukuoka 815-8540, Japan; Kozaki, T., Department of Human Science, Faculty of Design, Kyushu University, 4-9-1 Shiobaru, Minami-ku, Fukuoka 815-8540, Japan; Takahashi, M., National Institute of Occupational Safety and Health, Kawasaki, Japan; Miura, N., National Institute of Occupational Safety and Health, Kawasaki, Japan</t>
  </si>
  <si>
    <t>Bright light at night improves the alertness of night workers. Melatonin suppression induced by light at night is, however, reported to be a possible risk factor for breast cancer. Short-wavelength light has a strong impact on melatonin suppression. A red-visor cap can cut the short-wavelength light from the upper visual field selectively with no adverse effects on visibility. The purpose of this study was to investigate the effects of a red-visor cap on light-induced melatonin suppression, performance, and sleepiness at night. Eleven healthy young male adults (mean age: 21.2±0.9yr) volunteered to participate in this study. On the first day, the subjects spent time in dim light (&lt;15 lx) from 20:00 to 03:00 to measure baseline data of nocturnal salivary melatonin concentration. On the second day, the subjects were exposed to light for four hours from 23:00 to 03:00 with a nonvisor cap (500 lx), red-visor cap (approx. 160 lx) and blue-visor cap (approx. 160 lx). Subjective sleepiness and performance of a psychomotor vigilance task (PVT) were also measured on the second day. Compared to salivary melatonin concentration under dim light, the decrease in melatonin concentration was significant in a nonvisor cap condition but was not significant in a red-visor cap condition. The percentages of melatonin suppression in the nonvisor cap and red-visor cap conditions at 4hours after exposure to light were 52.6±22.4% and 7.7±3.3%, respectively. The red-visor cap had no adverse effect on performance of the PVT, brightness and visual comfort, though it tended to increase subjective sleepiness. These results suggest that a red-visor cap is effective in preventing melatonin suppression with no adverse effects on vigilance performance, brightness and visibility.</t>
  </si>
  <si>
    <t>Adaptation; Alertness; Cancer; Light; Melatonin; Performance; Shift work</t>
  </si>
  <si>
    <t>melatonin; adult; analysis of variance; article; chemistry; clinical trial; clothing; controlled clinical trial; controlled study; crossover procedure; human; light; male; metabolism; physiology; radiation exposure; randomized controlled trial; saliva; sleep disorder; spectroscopy; task performance; wakefulness; work schedule; Analysis of Variance; Chronobiology Disorders; Clothing; Cross-Over Studies; Humans; Light; Male; Melatonin; Saliva; Spectrum Analysis; Task Performance and Analysis; Wakefulness; Work Schedule Tolerance; Young Adult</t>
  </si>
  <si>
    <t>Higuchi, S.; Department of Human Science, Faculty of Design, Kyushu University, 4-9-1 Shiobaru, Minami-ku, Fukuoka 815-8540, Japan; email: higu-s@design.kyushu-u.ac.jp</t>
  </si>
  <si>
    <t>2-s2.0-84856770467</t>
  </si>
  <si>
    <t>Franke S., Brüning A., Hölker F., Kloas W.</t>
  </si>
  <si>
    <t>57205584512;36561165900;6602719766;10339174300;</t>
  </si>
  <si>
    <t>Study of biological action of light on fish</t>
  </si>
  <si>
    <t>Journal of Light and Visual Environment</t>
  </si>
  <si>
    <t>10.2150/jlve.IEIJ130000518</t>
  </si>
  <si>
    <t>https://www.scopus.com/inward/record.uri?eid=2-s2.0-84901754750&amp;doi=10.2150%2fjlve.IEIJ130000518&amp;partnerID=40&amp;md5=056e8c8d09595c348d59f7e6057ba274</t>
  </si>
  <si>
    <t>INP Greifswald, Felix-Hausdorff-Str. 2, 17489 Greifswald, Germany; IGB Berlin, Muggelseedamm 310, 12587 Berlin, Germany</t>
  </si>
  <si>
    <t>Franke, S., INP Greifswald, Felix-Hausdorff-Str. 2, 17489 Greifswald, Germany; Brüning, A., IGB Berlin, Muggelseedamm 310, 12587 Berlin, Germany; Hölker, F., IGB Berlin, Muggelseedamm 310, 12587 Berlin, Germany; Kloas, W., IGB Berlin, Muggelseedamm 310, 12587 Berlin, Germany</t>
  </si>
  <si>
    <t>Nocturnal outdoor illumination is mainly designed aiming at human needs. However, side effects on other organisms and ecosystems have to be expected, for example for fish populations. Basic knowledge about biological action of light on fish could be gained from laboratory experiments. This work presents an experimental strategy to study the biological action of light on fish. It is found that the melatonin expression of European perch (Perca fluviatilis) is significantly suppressed at an illuminance level of 100 lx throughout the night. The experimental approach is described in detail including biological methods, experimental illumination design and mathematical modeling for reconstruction of melatonin release rates from water melatonin concentrations.</t>
  </si>
  <si>
    <t>Biological action of light; European perch; Fish; Light pollution; Melatonin suppression; Street lighting</t>
  </si>
  <si>
    <t>Fisheries; Hormones; Street lighting; Biological actions; European perch; Experimental approaches; Experimental strategy; Illumination design; Laboratory experiments; Light pollution; Melatonin suppression; Fish</t>
  </si>
  <si>
    <t>The Illuminating Engineering Institute of Japan</t>
  </si>
  <si>
    <t>J. Light Vis. Environ.</t>
  </si>
  <si>
    <t>2-s2.0-84901754750</t>
  </si>
  <si>
    <t>Griefahn B., Künemund C., Blaszkewicz M., Lerchl A., Degen G.H.</t>
  </si>
  <si>
    <t>7005955619;6602934308;7003818053;56277238900;7005009559;</t>
  </si>
  <si>
    <t>Effects of electromagnetic radiation (bright light, extremely low-frequency magnetic fields, infrared radiation) on the circadian rhythm of melatonin synthesis, rectal temperature, and heart rate</t>
  </si>
  <si>
    <t>Industrial Health</t>
  </si>
  <si>
    <t>10.2486/indhealth.40.320</t>
  </si>
  <si>
    <t>https://www.scopus.com/inward/record.uri?eid=2-s2.0-0036807524&amp;doi=10.2486%2findhealth.40.320&amp;partnerID=40&amp;md5=b288354a5cd30f6eded48ce44d7a42f8</t>
  </si>
  <si>
    <t>Inst. for Occupational Physiology, University of Dortmund, Ardeystr. 67, D-44139 Dortmund, Germany</t>
  </si>
  <si>
    <t>Griefahn, B., Inst. for Occupational Physiology, University of Dortmund, Ardeystr. 67, D-44139 Dortmund, Germany; Künemund, C., Inst. for Occupational Physiology, University of Dortmund, Ardeystr. 67, D-44139 Dortmund, Germany; Blaszkewicz, M., Inst. for Occupational Physiology, University of Dortmund, Ardeystr. 67, D-44139 Dortmund, Germany; Lerchl, A., Inst. for Occupational Physiology, University of Dortmund, Ardeystr. 67, D-44139 Dortmund, Germany; Degen, G.H., Inst. for Occupational Physiology, University of Dortmund, Ardeystr. 67, D-44139 Dortmund, Germany</t>
  </si>
  <si>
    <t>Electromagnetic spectra reduce melatonin production and delay the nadirs of rectal temperature and heart rate. Seven healthy men (16-22 yrs) completed 4 permuted sessions. The control session consisted of a 24-hours bedrest at &lt; 30 lux, 18°C, and &lt; 50 dBA. In the experimental sessions, either light (1 500 lux), magnetic field (16.7 Hz, 0.2 mT), or infrared radiation (65°C) was applied from 5 pm to 1 am. Salivary melatonin level was determined hourly, rectal temperature and heart rate were continuously recorded. Melatonin synthesis was completely suppressed by light but resumed thereafter. The nadirs of rectal temperature and heart rate were delayed. The magnetic field had no effect. Infrared radiation elevated rectal temperature and heart rate. Only bright light affected the circadian rhythms of melatonin synthesis, rectal temperature, and heart rate, however, differently thus causing a dissociation, which might enhance the adverse effects of shiftwork in the long run.</t>
  </si>
  <si>
    <t>Bright light; Extremely low-frequency magnetic field; Heart rate; Infrared radiation; Melatonin; Rectal temperature</t>
  </si>
  <si>
    <t>adult; article; circadian rhythm; electromagnetic radiation; heart rate; hormone synthesis; human; human experiment; infrared radiation; light; magnetic field; male; normal human; rectum temperature; shift worker</t>
  </si>
  <si>
    <t>Griefahn, B.; Inst. for Occupational Physiology, University of Dortmund, Ardeystr. 67, D-44139 Dortmund, Germany</t>
  </si>
  <si>
    <t>National Institute of Industrial Health</t>
  </si>
  <si>
    <t>INHEA</t>
  </si>
  <si>
    <t>Ind. Health</t>
  </si>
  <si>
    <t>2-s2.0-0036807524</t>
  </si>
  <si>
    <t>Kasuya E., Kushibiki S., Yayou K., Hodate K., Sutoh M.</t>
  </si>
  <si>
    <t>35548358600;6701796722;6603024588;7004555876;15059404400;</t>
  </si>
  <si>
    <t>Light exposure during night suppresses nocturnal increase in growth hormone secretion in Holstein steers</t>
  </si>
  <si>
    <t>Journal of Animal Science</t>
  </si>
  <si>
    <t>10.2527/jas.2008-0877</t>
  </si>
  <si>
    <t>https://www.scopus.com/inward/record.uri?eid=2-s2.0-49749090811&amp;doi=10.2527%2fjas.2008-0877&amp;partnerID=40&amp;md5=71bffd1d5b7ab6145782d72f135d8f58</t>
  </si>
  <si>
    <t>Neurobiology Research Unit, National Institute of Agrobiological Sciences, 2-1-2 Kannondai, Tsukuba, Ibaraki 305-8602, Japan; Endocrinology and Metabolism Research Team, National Institute of Livestock and Grassland Science, Tsukuba, Ibaraki 305-0901, Japan; School of Veterinary Medicine, Kitasato University, Towada, Aomori 034-8628, Japan</t>
  </si>
  <si>
    <t>Kasuya, E., Neurobiology Research Unit, National Institute of Agrobiological Sciences, 2-1-2 Kannondai, Tsukuba, Ibaraki 305-8602, Japan; Kushibiki, S., Endocrinology and Metabolism Research Team, National Institute of Livestock and Grassland Science, Tsukuba, Ibaraki 305-0901, Japan; Yayou, K., Neurobiology Research Unit, National Institute of Agrobiological Sciences, 2-1-2 Kannondai, Tsukuba, Ibaraki 305-8602, Japan; Hodate, K., School of Veterinary Medicine, Kitasato University, Towada, Aomori 034-8628, Japan; Sutoh, M., Neurobiology Research Unit, National Institute of Agrobiological Sciences, 2-1-2 Kannondai, Tsukuba, Ibaraki 305-8602, Japan</t>
  </si>
  <si>
    <t>To understand the regulatory mechanism of the secretory rhythm of GH and the involvement of melatonin (MEL) in GH regulation in cattle, daytime and nighttime profiles of GH secretion and the effect of a photic stimulation on nocturnal GH and MEL secretion were investigated in Holstein steers. Steers were kept under a constant lighting condition of 12 h of light (LIGHT; 500 lx, 0600 to 1800 h):12 h of dark (DARK; 10 lx, 1800 to 0600 h). In Exp. 1, blood was taken for 4 h at 15-min intervals during LIGHT (1100 to 1500 h) and DARK (2300 to 0300 h), respectively. The sampling was also performed from 0500 to 0900 h, with the usual light transition (light onset at 0600 h; morning sampling). In Exp. 2, steers were exposed to light (500 lx) for 1 h from 0000 to 0100 h. Plasma GH and MEL concentrations were determined by RIA and enzyme immunoassay, respectively. Both GH (P &lt; 0.05) and MEL (P &lt; 0.01) concentrations in plasma for 4 h during DARK were greater than those during LIGHT. On the other hand, although MEL concentrations were decreased after the light onset at 0600 during the morning, GH release was not altered. Increased GH secretion during DARK was suppressed (P &lt; 0.01) by the 1 h of light exposure, as were MEL concentrations (P &lt; 0.05). Pineal MEL, which was affected by the photic condition, may play an important role in the secretory rhythm of GH secretion in cattle. ©2008 American Society of Animal Science. All rights reserved.</t>
  </si>
  <si>
    <t>Cattle; Growth hormone; Melatonin; Photic stimulation; Rhythm</t>
  </si>
  <si>
    <t>growth hormone; melatonin; animal; article; cattle; circadian rhythm; light; male; photoperiodicity; secretion; Animals; Cattle; Circadian Rhythm; Growth Hormone; Light; Male; Melatonin; Photoperiod; Bos</t>
  </si>
  <si>
    <t>growth hormone, 36992-73-1, 37267-05-3, 66419-50-9, 9002-72-6; melatonin, 73-31-4; Growth Hormone, 9002-72-6; Melatonin, 73-31-4</t>
  </si>
  <si>
    <t>Kasuya, E.; Neurobiology Research Unit, National Institute of Agrobiological Sciences, 2-1-2 Kannondai, Tsukuba, Ibaraki 305-8602, Japan; email: etsukok@affrc.go.jp</t>
  </si>
  <si>
    <t>2-s2.0-49749090811</t>
  </si>
  <si>
    <t>Martin-Cacao A., Lopez-Gonzalez M.A., Calvo J.R., Giordano M., Guerrero J.M.</t>
  </si>
  <si>
    <t>6507545018;7005785026;24597465200;35565360700;7203082506;</t>
  </si>
  <si>
    <t>Diurnal variations in [125i]melatonin binding by rat thymus membranes: Effects of continuous light exposure and pinealectomy</t>
  </si>
  <si>
    <t>10.3109/07420529509057287</t>
  </si>
  <si>
    <t>https://www.scopus.com/inward/record.uri?eid=2-s2.0-0029177414&amp;doi=10.3109%2f07420529509057287&amp;partnerID=40&amp;md5=7f57fea97e294cc1f947128132ccb12f</t>
  </si>
  <si>
    <t>Department of Medical Biochemistry and Molecular Biology, University of Seville School of Medicine, Virgen Macarena Hospital, Seville, Spain; Laboratory of Immunology, Institute of Hematologic Research, National Academy of Medicine, Buenos Aires, Argentina</t>
  </si>
  <si>
    <t>Martin-Cacao, A., Department of Medical Biochemistry and Molecular Biology, University of Seville School of Medicine, Virgen Macarena Hospital, Seville, Spain; Lopez-Gonzalez, M.A., Department of Medical Biochemistry and Molecular Biology, University of Seville School of Medicine, Virgen Macarena Hospital, Seville, Spain; Calvo, J.R., Department of Medical Biochemistry and Molecular Biology, University of Seville School of Medicine, Virgen Macarena Hospital, Seville, Spain; Giordano, M., Laboratory of Immunology, Institute of Hematologic Research, National Academy of Medicine, Buenos Aires, Argentina; Guerrero, J.M., Department of Medical Biochemistry and Molecular Biology, University of Seville School of Medicine, Virgen Macarena Hospital, Seville, Spain</t>
  </si>
  <si>
    <t>Binding of melatonin by rat thymus membranes exhibited diurnal changes. Binding increased during the daytime and reached maximal values before entering the dark period. Then, binding decreased rapidly during the dark phase. In rats kept in light at night, binding of [125I]melatonin by membranes was significantly higher than in animals that entered the normal dark period. Neonatal pinealectomy, which suppresses the circadian rhythm of melatonin, led to an increase in melatonin binding of 106% Moreover, in animals maintained under continuous light exposure, which corresponds to functional pinealectomy, binding of melatonin by thymus membranes also increased in a time-dependent manner. The results support the hypothesis of a regulatory role of melatonin in the thymus in which melatonin downregulates its own binding sites. © 1995 Informa UK Ltd All rights reserved: reproduction in whole or part not permitted.</t>
  </si>
  <si>
    <t>Immune system; Melatonin; Pineal gland; Thymus</t>
  </si>
  <si>
    <t>Guerrero, J.M.; University of Seville School of Medicine, Department of Medical Biochemistry and Molecular Biology, Avda Sanchez Pizjuan 4, 41009, Seville, Spain</t>
  </si>
  <si>
    <t>2-s2.0-0029177414</t>
  </si>
  <si>
    <t>Zawilska J.B., Sadowska M.</t>
  </si>
  <si>
    <t>7004273575;55921322100;</t>
  </si>
  <si>
    <t>Prolonged treatment with glucocorticoid dexamethasone suppresses melatonin production by the chick pineal gland and retina</t>
  </si>
  <si>
    <t>Polish Journal of Pharmacology</t>
  </si>
  <si>
    <t>https://www.scopus.com/inward/record.uri?eid=2-s2.0-0036208487&amp;partnerID=40&amp;md5=2c7bb07d6cdbbebdd886c29e74239df2</t>
  </si>
  <si>
    <t>Department of Pharmacodynamics, Med. Univ. Łódź, Muszyńskiego 1, PL 90-151 Łódź, Poland</t>
  </si>
  <si>
    <t>Zawilska, J.B., Department of Pharmacodynamics, Med. Univ. Łódź, Muszyńskiego 1, PL 90-151 Łódź, Poland; Sadowska, M., Department of Pharmacodynamics, Med. Univ. Łódź, Muszyńskiego 1, PL 90-151 Łódź, Poland</t>
  </si>
  <si>
    <t>The chick pineal gland and retina synthesize melatonin in a circadian rhythm with high levels during the night. The rhythmic changes in the hormone production result predominantly from the fluctuation in the activity of serotonin N-acetyltransferase (AA-NAT), a penultimate and key regulatory enzyme in melatonin biosynthesis. The aim of this study was to analyze the effects of an acute and prolonged in vivo treatment with a glucocorticoid dexamethasone (4 mg/kg, ip) on the nocturnal increase in AA-NAT activity in chick pineal gland and retina. In acute experiments, dexamethasone (single dose)-injected chicks were killed after 2 h, while in prolonged experiments the glucocorticoid was given once daily for 7 days and the animals were killed 26-32 h after the last injection. Acute administration of dexamethasone did not affect AA-NAT activity in the chick pineal gland and retina. In the pineal glands and retinas of chicks that were treated with dexamethasone for one week and then killed at the end of the light phase of the 12:12 h light-dark cycle, AA-NAT activity was significantly higher than the enzyme activity found in tissues isolated from the vehicle-treated (control) animals. In addition to that, the nocturnal increase in pineal and, to a lower extent, retinal AA-NAT activity was significantly lower in dexamethasone-treated birds when compared with the respective control groups. It is suggested that prolonged treatment of animals with dexamethasone reduces the amplitude of the rhythmic melatonin production, a phenomenon which may affect chronobiological processes being under control of this hormone.</t>
  </si>
  <si>
    <t>Chick; Dexamethasone; Hydroxyindole-O-methyltransferase; Melatonin; Pineal gland; Retina; Serotonin N-acetyltransferase</t>
  </si>
  <si>
    <t>dexamethasone; drug vehicle; melatonin; serotonin n acetyltransferase; amplitude modulation; animal experiment; animal tissue; article; chicken; chronobiology; circadian rhythm; controlled study; dose response; drug effect; enzyme activity; hormonal regulation; hormone synthesis; in vivo study; light dark cycle; male; nonhuman; pineal body; retina; Animals; Arylamine N-Acetyltransferase; Chickens; Circadian Rhythm; Dexamethasone; Glucocorticoids; Injections, Intraperitoneal; Male; Melatonin; Pineal Gland; Retina</t>
  </si>
  <si>
    <t>Arylamine N-Acetyltransferase, EC 2.3.1.5; Dexamethasone, 50-02-2; Glucocorticoids; Melatonin, 73-31-4</t>
  </si>
  <si>
    <t>Polfa, Poland</t>
  </si>
  <si>
    <t>Zawilska, J.B.; Department of Pharmacodynamics, Med. Univ. Łódź, Muszyńskiego 1, PL 90-151 Łódź, Poland; email: jolantaz@amina1.zabpan.lodz.pl</t>
  </si>
  <si>
    <t>PJPAE</t>
  </si>
  <si>
    <t>Pol. J. Pharmacol.</t>
  </si>
  <si>
    <t>2-s2.0-0036208487</t>
  </si>
  <si>
    <t>Ruby N.F., Dubocovich M.L., Heller H.C.</t>
  </si>
  <si>
    <t>7003927553;7005904605;7102596803;</t>
  </si>
  <si>
    <t>Siberian hamsters that fail to reentrain to the photocycle have suppressed melatonin levels</t>
  </si>
  <si>
    <t>3 47-3</t>
  </si>
  <si>
    <t>R757</t>
  </si>
  <si>
    <t>R762</t>
  </si>
  <si>
    <t>https://www.scopus.com/inward/record.uri?eid=2-s2.0-0034062231&amp;partnerID=40&amp;md5=de3dc39173bd520752d32c15a8489765</t>
  </si>
  <si>
    <t>Department of Biological Sciences, Stanford University, Stanford, CA 94305, United States; Dept. Molec. Pharmacol. Biol. Chem., NW University Medical School, Chicago, IL 606011, United States; Dept. of Biological Sciences, Stanford Univ., Stanford, CA 94305-5020, United States</t>
  </si>
  <si>
    <t>Ruby, N.F., Department of Biological Sciences, Stanford University, Stanford, CA 94305, United States, Dept. of Biological Sciences, Stanford Univ., Stanford, CA 94305-5020, United States; Dubocovich, M.L., Dept. Molec. Pharmacol. Biol. Chem., NW University Medical School, Chicago, IL 606011, United States; Heller, H.C., Department of Biological Sciences, Stanford University, Stanford, CA 94305, United States</t>
  </si>
  <si>
    <t>Siberian hamsters readily reentrain to a 3-h phase delay of the photocycle (16 h light/day) but fail to reentrain to a 5-h phase delay. This study tested whether melatonin production was suppressed in animals that failed to reentrain. Melatonin was measured on the day before, day of, or several days after each phase shift. Melatonin levels measured 4 h after dark onset were ~83 μg/ml on the day before each phase delay and undetectable (&lt;6 μg/ml) during the light phase on the day of the phase shift. Activity onsets regained their prior phase relationship to the photocycle 4 (3 h) or 5 (5 h) days after the phase shift; on that day, melatonin levels were measured 4 h after dark onset. Melatonin levels were unaffected by the 3-h phase delay (&gt;57.6 μg/ml) but were undetectable after a 5-h phase delay (&lt;8 μg/ml). Thus melatonin remained suppressed only after the phase delay to which hamsters also fail to reentrain. This relationship suggests that the propensity for reentrainment may be influenced by changes in melatonin production following a phase shift of the photocycle.</t>
  </si>
  <si>
    <t>Activity; Circadian system; Light-dark cycle; Phase shift</t>
  </si>
  <si>
    <t>melatonin; animal experiment; article; circadian rhythm; controlled study; hormonal regulation; hormone blood level; hormone inhibition; hormone synthesis; light dark cycle; male; nonhuman; Phodopus; photoperiodicity; priority journal; Animals; Circadian Rhythm; Cricetinae; Down-Regulation; Melatonin; Phodopus</t>
  </si>
  <si>
    <t>Ruby, N.F.; Dept. of Biological Sciences, Stanford Univ., Stanford, CA 94305-5020, United States; email: ruby@leland.stanford.edu</t>
  </si>
  <si>
    <t>2-s2.0-0034062231</t>
  </si>
  <si>
    <t>Bittman E.L.</t>
  </si>
  <si>
    <t>7004662497;</t>
  </si>
  <si>
    <t>The role of rhythms in the response to melatonin.</t>
  </si>
  <si>
    <t>https://www.scopus.com/inward/record.uri?eid=2-s2.0-0022239783&amp;partnerID=40&amp;md5=3688ff56089a652ea1f83846f4306542</t>
  </si>
  <si>
    <t>Rhythmicity of melatonin secretion is critical to the regulation of mammalian reproduction by daylength. In the ewe, photoperiod determines ovarian function by modulating the ability of oestradiol to suppress pituitary secretion of luteinizing hormone (LH). This influence of daylength depends in turn upon the pineal gland, which mediates photic control of the frequency at which the brain stimulates the pituitary to secrete gonadotropin. Photoperiod determines the pattern of melatonin secretion, most notably setting the duration of the nightly elevation in serum concentrations. Replacement of melatonin in pinealectomized ewes drives responsiveness to oestradiol negative feedback; LH levels are determined by the duration of the nightly melatonin infusion rather than by the photoperiod to which ovariectomized, oestradiol-implanted pinealectomized ewes are exposed. Refractoriness to stimulatory and inhibitory photoperiods may reflect circannual modulation of the responsiveness of neuroendocrine mechanisms to melatonin signals of a given duration.</t>
  </si>
  <si>
    <t>estradiol; luteinizing hormone; melatonin; animal; article; circadian rhythm; darkness; female; light; ovariectomy; periodicity; reproduction; season; sheep; Animal; Circadian Rhythm; Darkness; Estradiol; Female; Light; Luteinizing Hormone; Melatonin; Ovariectomy; Periodicity; Reproduction; Seasons; Sheep; Support, U.S. Gov't, P.H.S.</t>
  </si>
  <si>
    <t>estradiol, 50-28-2; luteinizing hormone, 39341-83-8, 9002-67-9; melatonin, 73-31-4; Estradiol, 50-28-2; Luteinizing Hormone, 9002-67-9; Melatonin, 73-31-4</t>
  </si>
  <si>
    <t>2-s2.0-0022239783</t>
  </si>
  <si>
    <t>Vasavan Nair N.P., Hariharasubramanian N., Pilapil C.</t>
  </si>
  <si>
    <t>56948804700;57199643115;6701600591;</t>
  </si>
  <si>
    <t>Effect of lithium on circadian rhythm of plasma melatonin in normal men</t>
  </si>
  <si>
    <t>IRCS Medical Science</t>
  </si>
  <si>
    <t>https://www.scopus.com/inward/record.uri?eid=2-s2.0-0021182923&amp;partnerID=40&amp;md5=e4d2ed1ce9ed36047d47a328128fc0fa</t>
  </si>
  <si>
    <t>Douglas Hospital Research Centre and McGill University, Verdun, Que. H4H 1R3, Canada</t>
  </si>
  <si>
    <t>Vasavan Nair, N.P., Douglas Hospital Research Centre and McGill University, Verdun, Que. H4H 1R3, Canada; Hariharasubramanian, N., Douglas Hospital Research Centre and McGill University, Verdun, Que. H4H 1R3, Canada; Pilapil, C., Douglas Hospital Research Centre and McGill University, Verdun, Que. H4H 1R3, Canada</t>
  </si>
  <si>
    <t>The influence of lithium on circadian rhythms is significant because of observations on disturbed biorhythms in affective disorders. This is a report on the effect of lithium, at 900 mg/day for one week, on plasma melatonin rhythm in six normal men, aged 19-25 years. Plasma melatonin was estimated by radioimmunoassay on blood samples drawn serially over two 24-hour periods - one before lithium and the other on the 7th day on lithium. Following lithium, there were no significant changes in 24-hour secretion or in time of peak secretion of melatonin. The melatonin levels at 8:00 a.m. (29.46 ± 2.27 picograms (pg)/ml) and 12:00 noon (18.74 ± 1.72 pg/ml) were significantly higher (P ≤ 0.001 and 0.006). The higher morning levels indicate a delay in fall of melatonin levels in response to light. The suppressant effect of light is diminished by lithium. Lithium thus appears to induce a subsensitivity of the melatonin rhythm-generating system by light.</t>
  </si>
  <si>
    <t>lithium; lithium carbonate; melatonin; melatonin h 3; radioisotope; unclassified drug; central nervous system; circadian rhythm; drug efficacy; endocrine system; human; human experiment; normal human; pineal body</t>
  </si>
  <si>
    <t>lithium, 7439-93-2; lithium carbonate, 554-13-2; melatonin, 73-31-4</t>
  </si>
  <si>
    <t>NEN</t>
  </si>
  <si>
    <t>IRLCD</t>
  </si>
  <si>
    <t>IRCS MED. SCI.</t>
  </si>
  <si>
    <t>2-s2.0-0021182923</t>
  </si>
  <si>
    <t>Reiter R.J., Richardson B.A., Vaughan M.K., Johnson L.Y.</t>
  </si>
  <si>
    <t>7402574751;7202396064;35582754900;7404799497;</t>
  </si>
  <si>
    <t>Pineal actions and mechanisms in reproductive physiology</t>
  </si>
  <si>
    <t>Jikeikai Medical Journal</t>
  </si>
  <si>
    <t>Suppl. 1</t>
  </si>
  <si>
    <t>https://www.scopus.com/inward/record.uri?eid=2-s2.0-0019868287&amp;partnerID=40&amp;md5=fc1ecd553478aa77a7ed113237fd2515</t>
  </si>
  <si>
    <t>Dept. Anat., Univ. Texas Hlth Sci. Cent., San Antonio, TX, United States</t>
  </si>
  <si>
    <t>Reiter, R.J., Dept. Anat., Univ. Texas Hlth Sci. Cent., San Antonio, TX, United States; Richardson, B.A., Dept. Anat., Univ. Texas Hlth Sci. Cent., San Antonio, TX, United States; Vaughan, M.K., Dept. Anat., Univ. Texas Hlth Sci. Cent., San Antonio, TX, United States; Johnson, L.Y., Dept. Anat., Univ. Texas Hlth Sci. Cent., San Antonio, TX, United States</t>
  </si>
  <si>
    <t>The pineal gland secretes hormones which have obvious effects on the reproductive system. The bulk, if not all, of these effects are of an inhibitory nature. The pineal is regulated primarily by photoperiodic information which, in mammals, is perceived by the lateral eyes. Secondary regulators of pineal biosynthetic and secretory activity may be gonadotrophins and gonadal steroids. Darkness promotes the antigonadotrophic activity of the pineal while light suppresses it. Melatonin may be only one of the hormones responsible for the gonad-inhibiting activity of the pineal gland. The sites of action of the pineal substances on the reproductive axis still have not been definitely identified although there is a general belief among individuals working in the field that the most likely locus of action is in the hypothalamo-pituitary axis.</t>
  </si>
  <si>
    <t>gonadotropin; melatonin; endocrine system; female genital system; male genital system; mammal; photoperiodicity; pineal body; reproduction; short survey</t>
  </si>
  <si>
    <t>gonadotropin, 63231-54-9; melatonin, 73-31-4</t>
  </si>
  <si>
    <t>JMEJA</t>
  </si>
  <si>
    <t>JIKEIKAI MED. J.</t>
  </si>
  <si>
    <t>2-s2.0-0019868287</t>
  </si>
  <si>
    <t>Hasegawa M., Adachi A., Yoshimura T., Ebihara S.</t>
  </si>
  <si>
    <t>57194849418;7201489074;7402914922;56496474600;</t>
  </si>
  <si>
    <t>Retinally perceived light is not essential for photic regulation of pineal melatonin rhythms in the pigeon: studies with microdialysis</t>
  </si>
  <si>
    <t>10.1007/BF00199479</t>
  </si>
  <si>
    <t>https://www.scopus.com/inward/record.uri?eid=2-s2.0-0028133851&amp;doi=10.1007%2fBF00199479&amp;partnerID=40&amp;md5=6f5c5595a010f9e43d7894f3f3d4a5f2</t>
  </si>
  <si>
    <t>Department of Animal Physiology, School of Agriculture, Nagoya University, Chikusa, Nagoya, 464, Japan</t>
  </si>
  <si>
    <t>Hasegawa, M., Department of Animal Physiology, School of Agriculture, Nagoya University, Chikusa, Nagoya, 464, Japan; Adachi, A., Department of Animal Physiology, School of Agriculture, Nagoya University, Chikusa, Nagoya, 464, Japan; Yoshimura, T., Department of Animal Physiology, School of Agriculture, Nagoya University, Chikusa, Nagoya, 464, Japan; Ebihara, S., Department of Animal Physiology, School of Agriculture, Nagoya University, Chikusa, Nagoya, 464, Japan</t>
  </si>
  <si>
    <t>Using in vivo microdialysis, effects of retinally perceived light on pineal melatonin release and its rhythmicity was examined in the pigeon. In the first experiment, light-induced suppression of pineal melatonin release was studied. Although light given to the whole body during the dark strongly suppressed pineal melatonin release to a daytime level, light exclusively delivered to the eyes did not remarkably inhibit melatonin release. In the second experiment, in order to determine whether retinally perceived light has phase-shifting effects on pineal melatonin rhythms, pigeons were given a single light pulse of 2 h at circadian time (CT) 18 and the phases of the second cycle after the light pulse were compared with those of control pigeons without the light pulse. In this experiment, phase advances of pineal melatonin rhythms were observed when the light was given to the whole body but not when only the eyes were illuminated. In a third experiment, after entrainment to light-dark 12:12 (LD 12:12) cycles, birds whose heads were covered with black tapes were transferred into constant light (LL) conditions and only the eyes were exposed to new LD cycles for 7 days (the phase was advanced by 6 h from the previous cycles) using a patching protocol. This procedure, however, could not entrain pineal melatonin rhythms to the retinal LD cycles. These results indicate that the eyes are not essential for photic regulation of pineal melatonin release and its rhythmicity in the pigeon. © 1994 Springer-Verlag.</t>
  </si>
  <si>
    <t>Circadian rhythm; Melatonin; Microdialysis; Pigeon; Pineal</t>
  </si>
  <si>
    <t>Hasegawa, M.; Department of Animal Physiology, School of Agriculture, Nagoya University, Chikusa, Nagoya, 464, Japan</t>
  </si>
  <si>
    <t>2-s2.0-0028133851</t>
  </si>
  <si>
    <t>McGlashan E.M., Nandam L.S., Vidafar P., Mansfield D.R., Rajaratnam S.M.W., Cain S.W.</t>
  </si>
  <si>
    <t>57201641587;16068886200;57203895241;7004818666;35615988800;7103279900;</t>
  </si>
  <si>
    <t>The SSRI citalopram increases the sensitivity of the human circadian system to light in an acute dose</t>
  </si>
  <si>
    <t>10.1007/s00213-018-5019-0</t>
  </si>
  <si>
    <t>https://www.scopus.com/inward/record.uri?eid=2-s2.0-85053457645&amp;doi=10.1007%2fs00213-018-5019-0&amp;partnerID=40&amp;md5=f91d00e6aaf81fcdfc61ba640d3b8ea8</t>
  </si>
  <si>
    <t>Monash Institute of Cognitive and Clinical Neurosciences, School of Psychological Sciences, Monash University, 18 Innovation Walk, Clayton, VIC  3800, Australia; Queensland Brain Institute, The University of Queensland, Brisbane, QLD, Australia; Monash Lung and Sleep, Monash Health, Clayton, VIC, Australia</t>
  </si>
  <si>
    <t>McGlashan, E.M., Monash Institute of Cognitive and Clinical Neurosciences, School of Psychological Sciences, Monash University, 18 Innovation Walk, Clayton, VIC  3800, Australia; Nandam, L.S., Queensland Brain Institute, The University of Queensland, Brisbane, QLD, Australia; Vidafar, P., Monash Institute of Cognitive and Clinical Neurosciences, School of Psychological Sciences, Monash University, 18 Innovation Walk, Clayton, VIC  3800, Australia; Mansfield, D.R., Monash Institute of Cognitive and Clinical Neurosciences, School of Psychological Sciences, Monash University, 18 Innovation Walk, Clayton, VIC  3800, Australia, Monash Lung and Sleep, Monash Health, Clayton, VIC, Australia; Rajaratnam, S.M.W., Monash Institute of Cognitive and Clinical Neurosciences, School of Psychological Sciences, Monash University, 18 Innovation Walk, Clayton, VIC  3800, Australia; Cain, S.W., Monash Institute of Cognitive and Clinical Neurosciences, School of Psychological Sciences, Monash University, 18 Innovation Walk, Clayton, VIC  3800, Australia</t>
  </si>
  <si>
    <t>Rationale: Disturbances of the circadian system are common in depression. Though they typically subside when depression is treated with antidepressants, the mechanism by which this occurs is unknown. Despite being the most commonly prescribed class of antidepressants, the effect of selective serotonin reuptake inhibitors (SSRIs) on the human circadian clock is not well understood. Objective: To examine the effect of the SSRI citalopram (30 mg) on the sensitivity of the human circadian system to light. Methods: This study used a double-blind, placebo-controlled, within-subjects, crossover design. Participants completed two melatonin suppression assessments in room level light (~ 100 lx), taking either a single dose of citalopram 30 mg or a placebo at the beginning of each light exposure. Melatonin suppression was calculated by comparing placebo and citalopram light exposure conditions to a dim light baseline. Results: A 47% increase in melatonin suppression was observed after administration of an acute dose of citalopram, with all participants showing more suppression after citalopram administration (large effect, d = 1.54). Further, melatonin onset occurred later under normal room light with citalopram compared to placebo. Conclusions: Increased sensitivity of the circadian system to light could assist in explaining some of the inter-individual variability in antidepressant treatment responses, as it is likely to assist in recovery in some patients, while causing further disruption for others. © 2018, Springer-Verlag GmbH Germany, part of Springer Nature.</t>
  </si>
  <si>
    <t>Antidepressants; Circadian rhythms; Depression; Light at night; Light sensitivity; Melatonin suppression; Sleep</t>
  </si>
  <si>
    <t>citalopram; melatonin; placebo; antidepressant agent; citalopram; melatonin; serotonin uptake inhibitor; adult; Article; circadian rhythm; controlled study; crossover procedure; darkness; double blind procedure; female; hormone blood level; hormone synthesis; human; human experiment; light; light exposure; light reflex; male; melatonin suppression; normal human; priority journal; pupil; randomized controlled trial; reflex; circadian rhythm; controlled clinical trial; depression; drug effect; illumination; metabolism; physiology; procedures; Adult; Antidepressive Agents; Circadian Clocks; Circadian Rhythm; Citalopram; Cross-Over Studies; Depressive Disorder; Double-Blind Method; Female; Humans; Lighting; Male; Melatonin; Serotonin Uptake Inhibitors</t>
  </si>
  <si>
    <t>citalopram, 59729-33-8; melatonin, 73-31-4; Antidepressive Agents; Citalopram; Melatonin; Serotonin Uptake Inhibitors</t>
  </si>
  <si>
    <t>Centre of Excellence for Electromaterials Science, Australian Research Council
Australian Education International, Australian Government
National Health and Medical Research Council
Takeda Pharmaceuticals North America
ResMed Foundation
Vanda Pharmaceuticals
Philips
Cephalon
Shell</t>
  </si>
  <si>
    <t>Funding information EM McGlashan receives financial support from the Australian Government through a Research Training Program (RTP) Scholarship. P Vidafar receives a PhD scholarship from the National Health and Medicine Research Council (NHMRC), via the Neurosleep Centre for Research Excellence (CRE).</t>
  </si>
  <si>
    <t>Conflicts of interest EM McGlashan, P Vidafar, LS Nandam, DR Mansfield and SW Cain report no conflicts of interest. SMW Rajaratnam reports no conflicts or funding in direct relation to this work, but that he has served as a consultant through his institution to Vanda Pharmaceuticals, Philips Respironics, EdanSafe, The Australian Workers’ Union, National Transport Commission, Transport Accident Commission, New South Wales Department of Education and Communities, and has through his institution received research grants and/or unrestricted educational grants from Vanda Pharmaceuticals, Shell, Teva Pharmaceuticals, Rio Tinto, Seeing Machines, Takeda Pharmaceuticals North America, Philips Lighting, Philips Respironics, Cephalon, and ResMed Foundation, and reimbursements for conference travel expenses from Vanda Pharmaceuticals. His institution has received equipment donations or other support from OptalertTM, Compumedics, and Tyco Healthcare. He has served as an expert witness and/or consultant to shift work organisations. SMW Rajaratnam also serves as a Program Leader in the Cooperative Research Centre for Alertness, Safety and Productivity.</t>
  </si>
  <si>
    <t>Cain, S.W.; Monash Institute of Cognitive and Clinical Neurosciences, School of Psychological Sciences, Monash University, 18 Innovation Walk, Australia; email: sean.cain@monash.edu</t>
  </si>
  <si>
    <t>Springer Verlag</t>
  </si>
  <si>
    <t>2-s2.0-85053457645</t>
  </si>
  <si>
    <t>Firsov M.L., Astakhova L.A.</t>
  </si>
  <si>
    <t>16156463600;55178656000;</t>
  </si>
  <si>
    <t>The Role of Dopamine in Controlling Retinal Photoreceptor Function in Vertebrates</t>
  </si>
  <si>
    <t>Neuroscience and Behavioral Physiology</t>
  </si>
  <si>
    <t>10.1007/s11055-015-0210-9</t>
  </si>
  <si>
    <t>https://www.scopus.com/inward/record.uri?eid=2-s2.0-84950000323&amp;doi=10.1007%2fs11055-015-0210-9&amp;partnerID=40&amp;md5=2df09b287e8e018bcb195f62e58a4a4f</t>
  </si>
  <si>
    <t>Sechenov Institute of Evolutionary Physiology and Biochemistry, Russian Academy of Sciences, St. Petersburg, Russian Federation; Department of Biophysics, St. Petersburg State Polytechnic University, St. Petersburg, Russian Federation; Department of Medical Physics, St. Petersburg State Polytechnic University, St. Petersburg, Russian Federation</t>
  </si>
  <si>
    <t>Firsov, M.L., Sechenov Institute of Evolutionary Physiology and Biochemistry, Russian Academy of Sciences, St. Petersburg, Russian Federation, Department of Medical Physics, St. Petersburg State Polytechnic University, St. Petersburg, Russian Federation; Astakhova, L.A., Department of Biophysics, St. Petersburg State Polytechnic University, St. Petersburg, Russian Federation, Department of Medical Physics, St. Petersburg State Polytechnic University, St. Petersburg, Russian Federation</t>
  </si>
  <si>
    <t>Many and deep cyclical changes in measures of retinal functioning during the 24-h daily cycle are to a significant extent determined by the actions of two neuromodulators – melatonin and dopamine. Dopamine and melatonin form a reciprocal pair mutually inhibiting each other’s synthesis, and are released into the intercellular space of the retina essentially in contraphase. Dopamine is synthesized cyclically in a special population of dopaminergic amacrine cells and its content in the retina increases in the daytime and decreases at night. Like melatonin, dopamine acts on all the main cell types in the outer and inner layers of the retina. Excitation of D1- and D2-like receptors by dopamine regulates protein kinase A activity and the intracellular cAMP concentration, and can also trigger other regulatory pathways, including activation of phospholipase C. In photoreceptors, dopamine acting via D2-like dopamine receptors decreases the cAMP concentration, suppresses melatonin synthesis, and regulates the conductivity of gap junctions between rods and cones depending on the phase of the light cycle. Decreasing the cAMP concentration, dopamine may regulate the phototransduction cascade and other cellular functions in photoreceptors. One of the aims of this review is to address these possibilities. © 2015, Springer Science+Business Media New York.</t>
  </si>
  <si>
    <t>cAMP; circadian rhythms; dopamine; dopamine receptors; photoreceptors; protein kinase A; retina</t>
  </si>
  <si>
    <t>dopamine; dopamine receptor; melatonin; Article; circadian rhythm; dopamine metabolism; gap junction; hormone synthesis; human; nonhuman; photoreceptor; phototransduction; protein function; protein structure; retina cell; signal transduction</t>
  </si>
  <si>
    <t>dopamine, 51-61-6, 62-31-7; melatonin, 73-31-4</t>
  </si>
  <si>
    <t>Firsov, M.L.; Sechenov Institute of Evolutionary Physiology and Biochemistry, Russian Academy of SciencesRussian Federation; email: lubkins@yandex.ru</t>
  </si>
  <si>
    <t>NBHPB</t>
  </si>
  <si>
    <t>Neurosci. Behav. Physiol.</t>
  </si>
  <si>
    <t>2-s2.0-84950000323</t>
  </si>
  <si>
    <t>Satake N., Morton B.E.</t>
  </si>
  <si>
    <t>7007154955;7103370395;</t>
  </si>
  <si>
    <t>Scotophobin A causes several responses in goldfish if the pineal gland is present</t>
  </si>
  <si>
    <t>Pharmacology, Biochemistry and Behavior</t>
  </si>
  <si>
    <t>10.1016/0091-3057(79)90084-4</t>
  </si>
  <si>
    <t>https://www.scopus.com/inward/record.uri?eid=2-s2.0-0018332259&amp;doi=10.1016%2f0091-3057%2879%2990084-4&amp;partnerID=40&amp;md5=56ac302c85a5da0a4b8f608a808f03c1</t>
  </si>
  <si>
    <t>Department of Biochemistry and Biophysics, John A. Burns School, Medicine University of Hawaii, Honolulu, HI 96822, United States</t>
  </si>
  <si>
    <t>Satake, N., Department of Biochemistry and Biophysics, John A. Burns School, Medicine University of Hawaii, Honolulu, HI 96822, United States; Morton, B.E., Department of Biochemistry and Biophysics, John A. Burns School, Medicine University of Hawaii, Honolulu, HI 96822, United States</t>
  </si>
  <si>
    <t>Rat scotophobin A increased dark avoidance in goldfish in dark and light avoidance shuttlebox experiments, controlled for general and light cycling-induced swimming activity. A possible site of action for scotophobin was suggested by the reports that dark avoidance was also increased in goldfish by pinealectomy, a treatment which increased shock sensitivity as well. It was found that scotophobin alone decreased the voltage required to induce tail-flip contractures in goldfish. The pineal gland was further implicated in the mode of action of scotophobin when it was found that this peptide suppressed the norepinephrine-induced aggregation of goldfish chromatophores whose state is in part controlled by pineal melatonin. Pinealectomized goldfish became insensitive to the effects of scotophobin upon both light-dark preference and chromatophore aggregation state. These observations strongly suggest that phe piaeal gland is required for the action of scotophobin. © 1979.</t>
  </si>
  <si>
    <t>Chromatophores; Dark avoidance; Pineal gland; Scotophobin; Shock threshold</t>
  </si>
  <si>
    <t>noradrenalin; peptide; noradrenalin; animal; animal behavior; article; avoidance behavior; chromatophore; Cypriniformes; drug effect; female; goldfish; male; physiology; pineal body; swimming; time; animal experiment; avoidance behavior; conditioning; darkness; endocrine system; fish; intracerebral drug administration; pineal body; rat; scotophobin; shock; threshold; Animal; Avoidance Learning; Behavior, Animal; Chromatophores; Cyprinidae; Female; Goldfish; Male; Norepinephrine; Peptides; Pineal Gland; Swimming; Time Factors</t>
  </si>
  <si>
    <t>noradrenalin, 1407-84-7, 51-41-2; Norepinephrine, 51-41-2; Peptides</t>
  </si>
  <si>
    <t>Satake, N.; Department of Biochemistry and Biophysics, John A. Burns School, Medicine University of Hawaii, Honolulu, HI 96822, United States</t>
  </si>
  <si>
    <t>2-s2.0-0018332259</t>
  </si>
  <si>
    <t>Gorman M.R., Yellon S.M.</t>
  </si>
  <si>
    <t>7102043403;7006640939;</t>
  </si>
  <si>
    <t>Three daily melatonin infusions alter gonadal development but not GnRH neuron number in the medial preoptic area or diagonal band of Broca in Siberian hamsters</t>
  </si>
  <si>
    <t>10.1016/0304-3940(96)12694-X</t>
  </si>
  <si>
    <t>https://www.scopus.com/inward/record.uri?eid=2-s2.0-0029945440&amp;doi=10.1016%2f0304-3940%2896%2912694-X&amp;partnerID=40&amp;md5=89e4e88c739769165de1a9b3caaf9ce4</t>
  </si>
  <si>
    <t>Department of Psychology, University of California, Berkeley, CA 94720, United States; Division of Perinatal Biology, Depts. of Physiology and Pediatrics, Loma Linda Univ. School of Medicine, Loma Linda, CA 92350, United States; Department of Psychology, Michigan Society of Fellows, University of Michigan, Ann Arbor, MI 48109-1109, United States</t>
  </si>
  <si>
    <t>Gorman, M.R., Department of Psychology, University of California, Berkeley, CA 94720, United States, Department of Psychology, Michigan Society of Fellows, University of Michigan, Ann Arbor, MI 48109-1109, United States; Yellon, S.M., Division of Perinatal Biology, Depts. of Physiology and Pediatrics, Loma Linda Univ. School of Medicine, Loma Linda, CA 92350, United States</t>
  </si>
  <si>
    <t>Among juvenile Siberian hamsters reproductive development is associated with an increased number of unipolar GnRH-immunoreactive neurons in the diagonal band of Broca and medial preoptic area. In the present study, GnRH neuron morphology was assessed in male juvenile hamsters which were treated with three daily melatonin (MEL) infusions to initiate or delay gonadal development. Hamsters gestated in short days were transferred to constant light (LL) at day 14 of age and infused on days 18-20 with MEL for 6 h/day. This treatment stimulated testis development compared to that in saline-infused controls. By contrast, testis growth was suppressed by three 12 h MEL infusions in long-day gestated hamsters in LL from day 14. The number of unipolar and bipolar GnRH neuron subtypes was the same irrespective of MEL infusion or preweaning photoperiod. Thus, gonadal response to three MEL infusions is independent of changes in GnRH neuron number.</t>
  </si>
  <si>
    <t>GnRH; Melatonin; Neuron; Phodopus sungorus; Photoperiod; Puberty</t>
  </si>
  <si>
    <t>gonadorelin; melatonin; adolescent; animal experiment; animal tissue; article; brain development; cell count; controlled study; hamster; immunocytochemistry; male; nerve cell; nonhuman; photostimulation; preoptic area; priority journal; subcutaneous drug administration; testis</t>
  </si>
  <si>
    <t>gonadorelin, 33515-09-2, 9034-40-6; melatonin, 73-31-4</t>
  </si>
  <si>
    <t>D 02982</t>
  </si>
  <si>
    <t>This researchw as supportedb y NIH grantH D 02982 with excellentt echnicala ssistancefr om Chris Haase, Kimberly Pelz and ChristianaT uthill. We thank Irving Zuckerf or his supporat t all stageso f this project.</t>
  </si>
  <si>
    <t>Gorman, M.R.; Department of Psychology, University of Michigan, Ann Arbor, MI 48109-1109, United States</t>
  </si>
  <si>
    <t>NEUROSCI. LETT.</t>
  </si>
  <si>
    <t>2-s2.0-0029945440</t>
  </si>
  <si>
    <t>Effect of Light at Night on oxidative stress markers in Golden spiny mice (Acomys russatus) liver</t>
  </si>
  <si>
    <t>10.1016/j.cbpa.2013.04.013</t>
  </si>
  <si>
    <t>https://www.scopus.com/inward/record.uri?eid=2-s2.0-84877820701&amp;doi=10.1016%2fj.cbpa.2013.04.013&amp;partnerID=40&amp;md5=71e49a1804e44f205f9d0fc74b27be00</t>
  </si>
  <si>
    <t>Israeli Center for Interdisciplinary Research in Chronobiology, Department of Evolutionary and Environmental Biology, Faculty of Natural Sciences, University of Haifa, Mount Carmel, Haifa 31905, Israel</t>
  </si>
  <si>
    <t>Ashkenazi, L., Israeli Center for Interdisciplinary Research in Chronobiology, Department of Evolutionary and Environmental Biology, Faculty of Natural Sciences, University of Haifa, Mount Carmel, Haifa 31905, Israel; Haim, A., Israeli Center for Interdisciplinary Research in Chronobiology, Department of Evolutionary and Environmental Biology, Faculty of Natural Sciences, University of Haifa, Mount Carmel, Haifa 31905, Israel</t>
  </si>
  <si>
    <t>Light at Night (LAN) suppresses melatonin (MLT) production, and effects metabolism, hormone secretion, gene expression and enzyme activity. Changes in antioxidant enzymes glutathione peroxidase (GPx) and superoxide dismutase (SOD), can be used as an indication for oxidative stress level. We assayed activity and expression of these enzymes in the liver of Acomys russatus exposed to LAN and treated with MLT. Short day (SD)-acclimated A. russatus, was exposed to 30. min of LAN for two, seven or 21 nights. MLT impact was assessed simultaneously with two and seven nights of LAN exposure. GPx and SOD activities were measured. Gpx1 expression was evaluated by RT-PCR. There was a significant increase in GPx activity following LAN exposure for all acclimation durations, GPx activity was elevated after two nights of LAN and MLT treatment, Gpx1 expression was elevated by MLT after seven nights of LAN. SOD activity increased after two nights of LAN in MLT-treated A. russatus, GPx activity increased with the duration of LAN acclimation, indicating changes in liver redox status. Our results suggest that LAN is a stressor that influences oxidative stress. As in the other studies, MLT increases antioxidant activities, presumably attenuating stress response, in order to restore homeostasis. © 2013 Elsevier Inc.</t>
  </si>
  <si>
    <t>Glutathione peroxidase; Golden spiny mouse; Light at Night; Melatonin; Superoxide dismutase</t>
  </si>
  <si>
    <t>biological marker; glutathione peroxidase; melatonin; superoxide dismutase; acclimatization; animal experiment; article; controlled study; enzyme activity; light; light at night; liver; male; mouse; nonhuman; oxidation reduction state; oxidative stress; protein expression; protein function; reverse transcription polymerase chain reaction; Animals; Antioxidants; Biological Markers; Darkness; Glutathione Peroxidase; Light; Liver; Male; Melatonin; Mice; Murinae; Oxidation-Reduction; Oxidative Stress; Superoxide Dismutase</t>
  </si>
  <si>
    <t>glutathione peroxidase, 9013-66-5; melatonin, 73-31-4; superoxide dismutase, 37294-21-6, 9016-01-7, 9054-89-1; Antioxidants; Biological Markers; Glutathione Peroxidase, 1.11.1.9; Melatonin, JL5DK93RCL; Superoxide Dismutase, 1.15.1.1; glutathione peroxidase GPX1, 1.11.1.-</t>
  </si>
  <si>
    <t>United States-Israel Binational Science Foundation
University of Haifa
Israel Science Foundation, ISF
United States-Israel Binational Science Foundation</t>
  </si>
  <si>
    <t>We thank the BSF (United States–Israel Binational Science Foundation (BSF)) , the ISF (Israel Science Foundation) and the research authorities of the University of Haifa for their financial support.</t>
  </si>
  <si>
    <t>Ashkenazi, L.; Israeli Center for Interdisciplinary Research in Chronobiology, Department of Evolutionary and Environmental Biology, Faculty of Natural Sciences, University of Haifa, Mount Carmel, Haifa 31905, Israel; email: alilach@yahoo.com</t>
  </si>
  <si>
    <t>2-s2.0-84877820701</t>
  </si>
  <si>
    <t>Wellard J.W., Morgan I.G.</t>
  </si>
  <si>
    <t>6603146035;7102095507;</t>
  </si>
  <si>
    <t>Inhibitory modulation of photoreceptor melatonin synthesis via a nitric oxide-mediated mechanism</t>
  </si>
  <si>
    <t>10.1016/j.neuint.2004.06.014</t>
  </si>
  <si>
    <t>https://www.scopus.com/inward/record.uri?eid=2-s2.0-4544324286&amp;doi=10.1016%2fj.neuint.2004.06.014&amp;partnerID=40&amp;md5=fb6796dd47a170d7fff1355f5a97fa6d</t>
  </si>
  <si>
    <t>Visual Sciences Group, Res. School of Biological Sciences, Australian Natl. Univ., GPO B., Australia; Physiologisch-chemisches Insitut U., Hoppe-Seyler-Strasse 4, 72076 Tübingen, Germany, Germany</t>
  </si>
  <si>
    <t>Wellard, J.W., Visual Sciences Group, Res. School of Biological Sciences, Australian Natl. Univ., GPO B., Australia, Physiologisch-chemisches Insitut U., Hoppe-Seyler-Strasse 4, 72076 Tübingen, Germany, Germany; Morgan, I.G., Visual Sciences Group, Res. School of Biological Sciences, Australian Natl. Univ., GPO B., Australia</t>
  </si>
  <si>
    <t>Nitric oxide (NO) has been suggested to have many physiological functions in the vertebrate retina, including a role in light-adaptive processes. The aim of this study was to examine the influence of the NO-donor sodium nitroprusside (SNP) on the activity of arylalkylamine-N-acetyltransferase (AA-NAT; EC. 2.3.1.87), the activity of which responds to light and reflects the changes in retinal melatonin synthesis - a key feature of light-adaptive responses in photoreceptors. Incubation of dark-adapted and dark-maintained retinas with SNP lead to the NO-specific suppression of AA-NAT activity, with NO suppressing AA-NAT activity to a level similar to that seen in the presence of dopaminergic agonists or light. Increased levels of cGMP appeared to be causally involved in the suppression of AA-NAT activity by SNP, as non-hydrolysable analogues of cGMP and the cGMP-specific phosphodiesterase (PDE) inhibitor zaprinast also significantly suppressed AA-NAT activity, while an inhibitor of soluble guanylate cyclase blocked the effect of SNP. While this chain of events may not be part of the normal physiology of the retina, it could be important in pathological circumstances that are associated with marked increase in levels of cGMP, as is found to be the case in certain forms photoreceptor degeneration, which are produced by defects in cGMP phosphodiesterase activity. © 2004 Elsevier Ltd. All rights reserved.</t>
  </si>
  <si>
    <t>AA-NAT; cGMP; Melatonin; Nitric oxide; Photoreceptor; Retina</t>
  </si>
  <si>
    <t>aralkylamine acetyltransferase; cyclic GMP; dopamine receptor stimulating agent; guanylate cyclase; melatonin; nitric oxide; nitroprusside sodium; phosphodiesterase; protein derivative; zaprinast; animal tissue; article; chicken; concentration response; controlled study; dark adaptation; enzyme activity; hydrolysis; incubation time; light dark cycle; molecular mechanics; neurochemistry; neuromodulation; nonhuman; pathogenesis; photoreceptor; priority journal; protein synthesis; retina; retina degeneration; signal transduction; statistical significance; Animals; Arylalkylamine N-Acetyltransferase; Chickens; Cyclic GMP; Dark Adaptation; Dopamine; Dopamine Agonists; Enkephalins; Injections; Kinetics; Melatonin; Nitric Oxide; Nitric Oxide Donors; Nitroprusside; Photoreceptors, Vertebrate; Retina; Tetrahydronaphthalenes; Vitreous Body; Vertebrata</t>
  </si>
  <si>
    <t>aralkylamine acetyltransferase, 92941-56-5; cyclic GMP, 7665-99-8; guanylate cyclase, 9054-75-5; melatonin, 73-31-4; nitric oxide, 10102-43-9; nitroprusside sodium, 14402-89-2, 15078-28-1; zaprinast, 37762-06-4; ADTN, 53463-78-8; Arylalkylamine N-Acetyltransferase, 2.3.1.87; Cyclic GMP, 7665-99-8; Dopamine, 51-61-6; Dopamine Agonists; Enkephalins; Melatonin, 73-31-4; Nitric Oxide, 10102-43-9; Nitric Oxide Donors; Nitroprusside, 15078-28-1; Tetrahydronaphthalenes</t>
  </si>
  <si>
    <t>Visual Sciences Group, Res. School of Biological Sciences, Australian Natl. Univ., GPO B.Australia; email: ian.morgan@anu.edu.au</t>
  </si>
  <si>
    <t>2-s2.0-4544324286</t>
  </si>
  <si>
    <t>Zawilska J.B., Berezińska M., Lorenc A., Skene D.J., Nowak J.Z.</t>
  </si>
  <si>
    <t>7004273575;6507063367;22835654900;21035951300;7202097194;</t>
  </si>
  <si>
    <t>Retinal illumination phase shifts the circadian rhythm of serotonin N-acetyltransferase activity in the chicken pineal gland</t>
  </si>
  <si>
    <t>10.1016/j.neulet.2004.02.062</t>
  </si>
  <si>
    <t>https://www.scopus.com/inward/record.uri?eid=2-s2.0-1842634783&amp;doi=10.1016%2fj.neulet.2004.02.062&amp;partnerID=40&amp;md5=c62c7b7c6c1dd543ecfa3fda1541437d</t>
  </si>
  <si>
    <t>Department of Pharmacodynamics, Med. Univ. of Lodz, Łódź, 90-151, Poland; Department of Biogenic Amines, Polish Academy of Sciences, Łódź, Poland; Department of Pharmacology, Med. Univ. of Lodz, Łódź, 90-151, Poland; Centre for Chronobiology, Sch. of Biomed. and Molec. Sciences, University of Surrey, Guildford, GU2 7XH, United Kingdom; Department of Pharmacodynamics, Med. Univ. of Lodz, 1 Muszynskiego St., Łódź, 90-151, Poland</t>
  </si>
  <si>
    <t>Zawilska, J.B., Department of Pharmacodynamics, Med. Univ. of Lodz, Łódź, 90-151, Poland, Department of Biogenic Amines, Polish Academy of Sciences, Łódź, Poland, Department of Pharmacodynamics, Med. Univ. of Lodz, 1 Muszynskiego St., Łódź, 90-151, Poland; Berezińska, M., Department of Pharmacology, Med. Univ. of Lodz, Łódź, 90-151, Poland; Lorenc, A., Department of Pharmacology, Med. Univ. of Lodz, Łódź, 90-151, Poland; Skene, D.J., Centre for Chronobiology, Sch. of Biomed. and Molec. Sciences, University of Surrey, Guildford, GU2 7XH, United Kingdom; Nowak, J.Z., Department of Pharmacology, Med. Univ. of Lodz, Łódź, 90-151, Poland</t>
  </si>
  <si>
    <t>The pineal gland of birds, in contrast to its mammalian counterpart, is a directly photosensitive organ. It has recently been demonstrated that light also acting via the retina acutely suppresses melatonin synthesis in the chicken pineal gland. The present study was aimed to investigate whether retinal illumination alone was capable of resetting the biological oscillator generating the circadian rhythm of pineal serotonin N-acetyltransferase (AA-NAT) activity in the chicken. Ocular exposure of chickens to 6 h low intensity white light (4 lux) potently suppressed AA-NAT activity (the penultimate and key regulatory enzyme in the melatonin biosynthetic pathway) in the pineal gland. In addition, this light pulse produced phase-dependent shifts in the circadian AA-NAT rhythm. Exposure to light early in the subjective night (circadian time (CT) 12-18) caused a phase delay in the circadian rhythm of pineal AA-NAT activity by 3.5±0.4 h compared to non-exposed controls. When the light pulse was applied during the second half of the subjective night (CT18-24), it produced a large phase advance of the circadian rhythm of pineal AA-NAT activity by 10.9±0.4 h. The advancing effect of light was more pronounced than the phase-delaying effect. Our results suggest that in the chicken retinally perceived light provides a powerful and important signal for synchronization of circadian rhythmicity in the pineal gland. © 2004 Elsevier Ireland Ltd. All rights reserved.</t>
  </si>
  <si>
    <t>Chicken; Circadian rhythm; Light; Melatonin; Pineal gland; Retina; Serotonin N-acetyltransferase</t>
  </si>
  <si>
    <t>melatonin; serotonin n acetyltransferase; animal experiment; animal tissue; article; biosynthesis; chicken; circadian rhythm; controlled study; enzyme activity; hormone synthesis; illumination; light exposure; male; night; nonhuman; pineal body; pineal gland function; priority journal; retina; white light; Adaptation, Biological; Animals; Arylamine N-Acetyltransferase; Chickens; Circadian Rhythm; Lighting; Male; Pineal Gland; Time Factors</t>
  </si>
  <si>
    <t>melatonin, 73-31-4; Arylamine N-Acetyltransferase, EC 2.3.1.5</t>
  </si>
  <si>
    <t>Wellcome Trust</t>
  </si>
  <si>
    <t>This work was supported by a Collaborative Research Initiative Grant (No. 064230/Z/01/Z) from the Wellcome Trust (UK) to Debra J. Skene and Jolanta B. Zawilska. The authors thank Mrs Teresa Kwapisz for excellent technical assistance.</t>
  </si>
  <si>
    <t>Zawilska, J.B.; Department of Pharmacodynamics, Med. Univ. of Lodz, 1 Muszynskiego St., Łódź, 90-151, Poland; email: jzawilska@pharm.am.lodz.pl</t>
  </si>
  <si>
    <t>2-s2.0-1842634783</t>
  </si>
  <si>
    <t>Rosiak J., Zawilska J.B.</t>
  </si>
  <si>
    <t>7005726559;7004273575;</t>
  </si>
  <si>
    <t>Near-ultraviolet light perceived by the retina generates the signal suppressing melatonin synthesis in the chick pineal gland - An involvement of NMDA glutamate receptors</t>
  </si>
  <si>
    <t>10.1016/j.neulet.2004.12.075</t>
  </si>
  <si>
    <t>https://www.scopus.com/inward/record.uri?eid=2-s2.0-17444427774&amp;doi=10.1016%2fj.neulet.2004.12.075&amp;partnerID=40&amp;md5=842154c77f18cd9e3f861b1b4e684387</t>
  </si>
  <si>
    <t>Centre for Medical Biology, Polish Academy of Sciences, 106 Lodowa St., 93-232 Łódź, Poland; Department of Pharmacodynamics, Medical University of Lodz, 1 Muszynskiego St., 90-151 Lodz, Poland</t>
  </si>
  <si>
    <t>Rosiak, J., Centre for Medical Biology, Polish Academy of Sciences, 106 Lodowa St., 93-232 Łódź, Poland; Zawilska, J.B., Centre for Medical Biology, Polish Academy of Sciences, 106 Lodowa St., 93-232 Łódź, Poland, Department of Pharmacodynamics, Medical University of Lodz, 1 Muszynskiego St., 90-151 Lodz, Poland</t>
  </si>
  <si>
    <t>Exposure of dark-adapted chicks to near ultraviolet (UV-A) light significantly decreased melatonin (MEL) content and the activity of serotonin N-acetyltransferase (AA-NAT; the penultimate and key regulatory enzyme in MEL production) in the pineal glands. Significant reduction in MEL level and AA-NAT activity was also found in pineals of animals whose heads were covered with black opaque tape, an observation suggesting that in the chicken UV-A light perceived by the eyes alone is capable of affecting MEL synthesis in the pineal gland. Covering the chick's eyes, in addition to the head, totally blocked the studied UV-A action. Although SCH 23390 (a selective D1-dopamine receptor antagonist), injected directly into both eyes at a dose of 10 nmol/eye, prevented the decline in pineal AA-NAT activity produced by retinal illumination with white light, the drug did not modify the UV-A light-evoked decrease in the enzyme activity. MK-801 (a selective antagonist of NMDA glutamate receptors; 1 nmol/eye) abolished the suppressive action of UV-A light on pineal AA-NAT activity, but it was inactive in the case of white light. Intraocularly injected sulpiride and CNQX (selective antagonists of D2-dopamine and AMPA/kainite glutamate receptors, respectively) had no effect on the actions of both UV-A and white light (acting on the eyes only) on pineal AA-NAT activity. It is concluded that in the chick retinally perceived UV-A light generates a signal which suppresses MEL production in the pineal gland. At the level of the retina, such signal does not involve dopamine, but is dependent on the stimulation of NMDA glutamate receptors. © 2005 Elsevier Ireland Ltd. All rights reserved.</t>
  </si>
  <si>
    <t>Chick; Dopamine receptors; Melatonin; NMDA glutamate receptors; Pineal gland; Retina; UV-A</t>
  </si>
  <si>
    <t>6 cyano 7 nitro 2,3 quinoxalinedione; 8 chloro 2,3,4,5 tetrahydro 3 methyl 5 phenyl 1h 3 benzazepin 7 ol hydrogen maleate; alpha amino 3 hydroxy 5 methyl 4 isoxazolepropionic acid; dizocilpine; dopamine; dopamine 1 receptor blocking agent; dopamine receptor blocking agent; melatonin; n methyl dextro aspartic acid receptor; serotonin n acetyltransferase; sulpiride; animal experiment; article; chicken; controlled study; drug mechanism; enzyme activity; evoked response; illumination; male; nonhuman; perception; pineal body; priority journal; receptor affinity; retina; signal transduction; tissue level; ultraviolet radiation</t>
  </si>
  <si>
    <t>6 cyano 7 nitro 2,3 quinoxalinedione, 115066-14-3; 8 chloro 2,3,4,5 tetrahydro 3 methyl 5 phenyl 1h 3 benzazepin 7 ol hydrogen maleate, 87134-87-0; alpha amino 3 hydroxy 5 methyl 4 isoxazolepropionic acid, 77521-29-0; dizocilpine, 77086-21-6; dopamine, 51-61-6, 62-31-7; melatonin, 73-31-4; sulpiride, 15676-16-1</t>
  </si>
  <si>
    <t>CNQX, Tocris, United Kingdom; mk 801, Tocris, United Kingdom; sch 23390, Tocris, United Kingdom</t>
  </si>
  <si>
    <t>Tocris, United Kingdom</t>
  </si>
  <si>
    <t>This work was supported by the Grant No. 3 PO4C04723 from the State Committee for Scientific Research (KBN), Warsaw, Poland. The authors thank Anna Lorenc (M.Sc.) for excellent technical assistance.</t>
  </si>
  <si>
    <t>Zawilska, J.B.; Department of Pharmacodynamics, Medical University of Lodz, 1 Muszynskiego St., 90-151 Lodz, Poland; email: jzawilska@pharm.am.lodz.pl</t>
  </si>
  <si>
    <t>2-s2.0-17444427774</t>
  </si>
  <si>
    <t>Arendt J., Middleton B.</t>
  </si>
  <si>
    <t>7101704924;7102750967;</t>
  </si>
  <si>
    <t>Human seasonal and circadian studies in Antarctica (Halley, 75°S)</t>
  </si>
  <si>
    <t>10.1016/j.ygcen.2017.05.010</t>
  </si>
  <si>
    <t>https://www.scopus.com/inward/record.uri?eid=2-s2.0-85019597872&amp;doi=10.1016%2fj.ygcen.2017.05.010&amp;partnerID=40&amp;md5=d12b1fbb5b0415fb9b21a864a098da9f</t>
  </si>
  <si>
    <t>Biochemistry and Physiology, Faculty of Health and Medical Sciences, University of Surrey, Guildford, GU2 7XH, United Kingdom</t>
  </si>
  <si>
    <t>Arendt, J., Biochemistry and Physiology, Faculty of Health and Medical Sciences, University of Surrey, Guildford, GU2 7XH, United Kingdom; Middleton, B., Biochemistry and Physiology, Faculty of Health and Medical Sciences, University of Surrey, Guildford, GU2 7XH, United Kingdom</t>
  </si>
  <si>
    <t>Living for extended periods in Antarctica exposes base personnel to extremes of daylength (photoperiod) and temperature. At the British Antarctic Survey base of Halley, 75°S, the sun does not rise for 110 d in the winter and does not set for 100 d in summer. Photoperiod is the major time cue governing the timing of seasonal events such as reproduction in many species. The neuroendocrine signal providing photoperiodic information to body physiology is the duration of melatonin secretion which reflects the length of the night: longer in the short days of winter and shorter in summer. Light of sufficient intensity and spectral composition serves to suppress production of melatonin and to set the circadian timing and the duration of the rhythm. In humans early observations suggested that bright (&gt;2000 lux) white light was needed to suppress melatonin completely. Shortly thereafter winter depression (Seasonal Affective Disorder or SAD) was described, and its successful treatment by an artificial summer photoperiod of bright white light, sufficient to shorten melatonin production. At Halley dim artificial light intensity during winter was measured, until 2003, at a maximum of approximately 500 lux in winter. Thus a strong seasonal and circadian time cue was absent. It seemed likely that winter depression would be common in the extended period of winter darkness and could be treated with an artificial summer photoperiod. These observations, and predictions, inspired a long series of studies regarding human seasonal and circadian status, and the effects of light treatment, in a small overwintering, isolated community, living in the same conditions for many months at Halley. We found little evidence of SAD, or change in duration of melatonin production with season. However the timing of the melatonin rhythm itself, and/or that of its metabolite 6-sulphatoxymelatonin (aMT6s), was used as a primary marker of seasonal, circadian and treatment changes. A substantial phase delay of melatonin in winter was advanced to summer phase by a two pulse 'skeleton' bright white light treatment. Subsequently a single morning pulse of bright white light was effective with regard to circadian phase and improved daytime performance. The circadian delay evidenced by melatonin was accompanied by delayed sleep (logs and actigraphy): poor sleep is a common complaint in Polar regions. Appropriate extra artificial light, both standard white, and blue enriched, present throughout the day, effectively countered delay in sleep timing and the aMT6s rhythm. The most important factor appeared to be the maximum light experienced. Another manifestation of the winter was a decline in self-rated libido (men only on base at this time). Women on the base showed lower aspects of physical and mental health compared to men. Free-running rhythms were seen in some subjects following night shift, but were rarely found at other times, probably because this base has strongly scheduled activity and leisure time. Complete circadian adaptation during a week of night shift, also seen in a similar situation on North Sea oil rigs, led to problems readapting back to day shift in winter, compared to summer. Here again timed light treatment was used to address the problem. Sleep, alertness and waking performance are critically dependent on optimum circadian phase. Circadian desynchrony is associated with increased risk of major disease in shift workers. These studies provide some groundwork for countering/avoiding circadian desynchrony in rather extreme conditions. © 2017 Elsevier Inc.</t>
  </si>
  <si>
    <t>Antarctica; Circadian; Light; Melatonin; Seasonal</t>
  </si>
  <si>
    <t>6 hydroxymelatonin o sulfate; melatonin; melatonin; alertness; Antarctica; Article; circadian rhythm; health hazard; human; libido; light exposure; light intensity; mental health; North Sea; photoperiodicity; phototherapy; priority journal; seasonal affective disorder; seasonal variation; shift work; sleep; summer; wakefulness; winter; acclimatization; actimetry; adult; behavior; blood; circadian rhythm; darkness; female; heart rate; light; male; physiology; season; young adult; Acclimatization; Actigraphy; Adult; Antarctic Regions; Behavior; Circadian Rhythm; Darkness; Female; Heart Rate; Humans; Libido; Light; Male; Melatonin; Photoperiod; Seasons; Sleep; Young Adult</t>
  </si>
  <si>
    <t>6 hydroxymelatonin o sulfate, 2208-40-4; melatonin, 73-31-4; Melatonin</t>
  </si>
  <si>
    <t>Health and Safety Executive, HSE
Petroleum Institute, PI
Medical Research Council, MRC
British Antarctic Survey, BAS</t>
  </si>
  <si>
    <t>Studies in Antarctica by the authors, referred to in this review, were supported throughout by the British Antarctic Survey, and in part by the Antarctic Funding Initiative and the Medical Research Council. Philips Lighting B.V. Eindhoven provided lighting equipment and an unrestricted research grant. Oil rig investigations were supported by the Health and Safety Executive , the Institute of Petroleum and The Energy Institute. Stockgrand Ltd., University of Surrey ) supplied reagents, expertise and advice. In addition to those mentioned by publication herein, the authors would like to thank all the Halley base doctors who have carried out chronobiology research projects at the ends of the earth and all the willing (and unpaid) volunteers who took part in these studies. They would also like to thank Professor David Walton, British Antarctic Survey and Dr Iain Grant, British Antarctic Survey Medical Unit, for critical support over many years. Declaration of interest. The authors are directors and major shareholders of Stockgrand Ltd., who supplied (mostly gratis) reagents and expertise for Antarctic studies.</t>
  </si>
  <si>
    <t>Arendt, J.; Biochemistry and Physiology, Faculty of Health and Medical Sciences, University of SurreyUnited Kingdom; email: arendtjo@gmail.com</t>
  </si>
  <si>
    <t>2-s2.0-85019597872</t>
  </si>
  <si>
    <t>Gubin D.G., Weinert D., Rybina S.V., Danilova L.A., Solovieva S.V., Durov A.M., Prokopiev N.Y., Ushakov P.A.</t>
  </si>
  <si>
    <t>57205473455;7005559134;57200684555;56203439100;57193334941;6603142352;57193338210;57193340372;</t>
  </si>
  <si>
    <t>Activity, sleep and ambient light have a different impact on circadian blood pressure, heart rate and body temperature rhythms</t>
  </si>
  <si>
    <t>10.1080/07420528.2017.1288632</t>
  </si>
  <si>
    <t>https://www.scopus.com/inward/record.uri?eid=2-s2.0-85013030316&amp;doi=10.1080%2f07420528.2017.1288632&amp;partnerID=40&amp;md5=0d3e0cfdab4dfdb5b16181bbb3cdc43c</t>
  </si>
  <si>
    <t>Department of Biology, Tyumen Medical University, Tyumen, Russian Federation; Department of Zoology, Institute of Biology/Zoology, Martin Luther University, Halle-Wittenberg, Germany; Department of Physical Culture and Sports, Tyumen State University, Tyumen, Russian Federation</t>
  </si>
  <si>
    <t>Gubin, D.G., Department of Biology, Tyumen Medical University, Tyumen, Russian Federation; Weinert, D., Department of Zoology, Institute of Biology/Zoology, Martin Luther University, Halle-Wittenberg, Germany; Rybina, S.V., Department of Biology, Tyumen Medical University, Tyumen, Russian Federation; Danilova, L.A., Department of Biology, Tyumen Medical University, Tyumen, Russian Federation; Solovieva, S.V., Department of Biology, Tyumen Medical University, Tyumen, Russian Federation; Durov, A.M., Department of Biology, Tyumen Medical University, Tyumen, Russian Federation, Department of Physical Culture and Sports, Tyumen State University, Tyumen, Russian Federation; Prokopiev, N.Y., Department of Physical Culture and Sports, Tyumen State University, Tyumen, Russian Federation; Ushakov, P.A., Department of Biology, Tyumen Medical University, Tyumen, Russian Federation</t>
  </si>
  <si>
    <t>The aim of the present study was to investigate the impact of endogenous and exogenous factors for the expression of the daily rhythms of body temperature (BT), blood pressure (BP) and heart rate (HR). One hundred and seventy-three young adults (YA), 17–24 years old (y.o.), of both genders were studied under a modified constant-routine (CR) protocol for 26 h. Participants were assigned randomly to groups with different lighting regimens: CR-LD, n = 77, lights (&gt;400 l×) on from 09:00 to 17:00 h and off (&lt;10 l×) from 17:00 to 09:00 next morning; CR-LL, n = 81, lights on (&gt;400 l×) during the whole experimental session; CR-DD, n = 15, constant dim light (&lt;10 l×) during the whole experiment. Systolic (SBP) and diastolic (DBP) BP, HR and BT were measured every 2 h. For comparison, the results of the former studies performed under conditions of regular life with an activity period from 07:00 to 23:00 h and sleep from 23:00 till 07:00 h (Control) were reanalyzed. Seven-day Ambulatory Blood Pressure Monitoring (ABPM) records from 27 YA (16–38 y.o.) and BT self-measurement data from 70 YA (17–30 y.o.) taken on ≥ 3 successive days at 08:00, 11:00, 14:00, 17:00, 20:00, 23:00 and 03:00 were available. The obtained daily patterns were different between Control and CR-DD groups, due to effects of activity, sleep and light. The comparison of Control and CR-LD groups allowed the effects of sleep and activity to be estimated since the lighting conditions were similar. The activity level substantially elevated SBP, but not DBP. Sleep, on the other hand, lowered the nighttime DBP, but has no effect on SBP. HR was affected both by activity and sleep. In accordance with previous studies, these results confirm that the steep BP increase in the morning is not driven by the circadian clock, but rather by sympathoadrenal factors related to awakening and corresponding anticipatory mechanisms. The effect on BT was not significant. To investigate the impact of light during the former dark time and darkness during the former light time, the CR-LL and CR-DD groups were each compared with the CR-LD group. Light delayed the evening decrease of BT, most likely via a suppression of the melatonin rise. Besides, it had a prominent arousal effect on SBP both in the former light and dark phases, a moderate effect on DBP and no effect on HR. Darkness induced decline in BT. BP values were decreased during the former light time. No effects on HR were found. Altogether, the results of the present paper show that BT, BP and HR are affected by exogenous factors differently. Moreover, the effect was gender-specific. Especially, the response of BT and BP to ambient light was evident only in females. We suppose that the distinct, gender-specific responses of SBP, DBP and HR to activity, sleep and ambient light do reflect fundamental differences in the circadian control of various cardiovascular functions. Furthermore, the presented data are important for the elaboration of updated reference standards, the interpretation of rhythm disorders and for personalized chronotherapeutic approaches to prevent adverse cardiovascular events more effectively. © 2017 Taylor &amp; Francis Group, LLC.</t>
  </si>
  <si>
    <t>Activity; blood pressure; body temperature; circadian rhythms; constant routine; dark; heart rate; light; sleep</t>
  </si>
  <si>
    <t>adolescent; blood pressure; body temperature; circadian rhythm; exercise; female; heart rate; human; light; male; physiology; sleep; young adult; Adolescent; Blood Pressure; Body Temperature; Circadian Rhythm; Exercise; Female; Heart Rate; Humans; Light; Male; Sleep; Young Adult</t>
  </si>
  <si>
    <t>Gubin, D.G.; Department of Biology, Tyumen Medical University, Odesskaya, 52, Russian Federation; email: dgubin@mail.ru</t>
  </si>
  <si>
    <t>2-s2.0-85013030316</t>
  </si>
  <si>
    <t>Lin-Dyken D.C., Dyken M.E.</t>
  </si>
  <si>
    <t>6602904034;7005471588;</t>
  </si>
  <si>
    <t>Use of melatonin in young children for sleep disorders</t>
  </si>
  <si>
    <t>Infants and Young Children</t>
  </si>
  <si>
    <t>10.1097/00001163-200210000-00005</t>
  </si>
  <si>
    <t>https://www.scopus.com/inward/record.uri?eid=2-s2.0-0036799915&amp;doi=10.1097%2f00001163-200210000-00005&amp;partnerID=40&amp;md5=98e860af49acba4be49dd584be1130cb</t>
  </si>
  <si>
    <t>Department of Pediatrics, Ctr. for Disabil. and Development, University of Iowa, Iowa City, IA, United States</t>
  </si>
  <si>
    <t>Lin-Dyken, D.C., Department of Pediatrics, Ctr. for Disabil. and Development, University of Iowa, Iowa City, IA, United States; Dyken, M.E., Department of Pediatrics, Ctr. for Disabil. and Development, University of Iowa, Iowa City, IA, United States</t>
  </si>
  <si>
    <t>Sleep problems may occur in up to 88% of visually impaired children with developmental disabilities. This can be due, in large part, to the significant role of visual cues, particularly of light/dark cycles, in the establishment of normal sleep patterns. Melatonin is a hormone secreted by the pineal gland in the brain. Its secretion is stimulated by darkness, and suppressed by light. The use of oral melatonin has recently been used for the management of sleep difficulties in both children with and without developmental disabilities. Promising results have occurred once an accurate diagnosis had been established after thorough history, examination, and (when indicated) a sleep study. The use of sustained-release melatonin may reduce nighttime awakenings and increase total sleep times in patients suffering from circadian rhythm sleep disorders. Therapy may improve cognition, socialization skills, and functioning of the patient's entire family unit.</t>
  </si>
  <si>
    <t>Circadian rhythm disorders; Developmental disabilities; Melatonin; Sleep disorders; Sleep studies; Suprachiasmatic nucleus; Visual impairment</t>
  </si>
  <si>
    <t>melatonin; article; association; circadian rhythm; clinical trial; cognition; colic; darkness; developmental disorder; diagnostic accuracy; drug absorption; drug effect; drug efficacy; electroencephalography; food allergy; hormone release; human; insomnia; light dark cycle; medical examination; pineal body; seizure; sleep disorder; sleep pattern; sleep time; sleep waking cycle; socialization; sustained release preparation; treatment outcome; wakefulness</t>
  </si>
  <si>
    <t>Lin-Dyken, D.C.; Department of Pediatrics, Ctr. for Disabil. and Development, University of Iowa, Iowa City, IA, United States</t>
  </si>
  <si>
    <t>Aspen Publishers Inc.</t>
  </si>
  <si>
    <t>Infants Young Child.</t>
  </si>
  <si>
    <t>2-s2.0-0036799915</t>
  </si>
  <si>
    <t>Hoban T.M., Lewy Alfred.J., Fuller C.A.</t>
  </si>
  <si>
    <t>7003894641;7004848014;7202433478;</t>
  </si>
  <si>
    <t>Light Suppression of Melatonin in the Squirrel Monkey (Saimiri sciureus)</t>
  </si>
  <si>
    <t>10.1111/j.1600-079X.1990.tb00689.x</t>
  </si>
  <si>
    <t>https://www.scopus.com/inward/record.uri?eid=2-s2.0-0025126419&amp;doi=10.1111%2fj.1600-079X.1990.tb00689.x&amp;partnerID=40&amp;md5=cbe8dd42fa68dc4031df064703442254</t>
  </si>
  <si>
    <t>Department of Animal Physiology and California Primate Research Center, University of California, Davis, United States; Sleep and Mood Disorders Laboratory, Departments of Psychiatry, Departments of Psychiatry, Ophthalmology, and Pharmacology, Oregon Health Sciences University, Portland, United States</t>
  </si>
  <si>
    <t>Hoban, T.M., Department of Animal Physiology and California Primate Research Center, University of California, Davis, United States; Lewy, Alfred.J., Sleep and Mood Disorders Laboratory, Departments of Psychiatry, Departments of Psychiatry, Ophthalmology, and Pharmacology, Oregon Health Sciences University, Portland, United States; Fuller, C.A., Department of Animal Physiology and California Primate Research Center, University of California, Davis, United States</t>
  </si>
  <si>
    <t>This study examined plasma melatonin levels and the suppressant effect of light on melatonin production in the squirrel monkey. Monkeys were maintained on a 12: 12 light‐dark cycle (LD 12: 12) with lights on from 07:00 to 19:00. Plasma levels of melatonin were determined by gas chromatography negative chemical ionization mass spectrometry. Melatonin levels at 00:00 (99.5 ± 18.9 pg/ml) were significantly higher than at 02:00 (57.21 ± 7.7 pg/ml; Student's t = 2.859; P≤ 0.021). Baseline values at 02:00 were compared with levels at the same time of day after exposure to 2 hours of 200 lux of light (30.6 ± 13.1 pg/ml), which caused an average suppression of 54.8% in melatonin levels. One animal did not show light suppression. Results indicated that the squirrel monkey suppressant response to light, as well as baseline values of melatonin, varied between animals. Copyright © 1990, Wiley Blackwell. All rights reserved</t>
  </si>
  <si>
    <t>circadian rhythms; neuroendocrine; pineal; primate</t>
  </si>
  <si>
    <t>melatonin; animal cell; animal experiment; article; controlled study; male; mammal; nonhuman; photoperiodicity; pineal body; Animal; Circadian Rhythm; Comparative Study; Light; Male; Mass Fragmentography; Melatonin; Saimiri; Support, U.S. Gov't, Non-P.H.S.; Support, U.S. Gov't, P.H.S.</t>
  </si>
  <si>
    <t>Fuller, C.A.; Department of Animal Physiology, University of California, Davis, California, 95616, United States</t>
  </si>
  <si>
    <t>2-s2.0-0025126419</t>
  </si>
  <si>
    <t>Laakso M.‐L., Hätönen T., Alila A.</t>
  </si>
  <si>
    <t>7202693190;6602156841;6603038377;</t>
  </si>
  <si>
    <t>Daytime dark exposure increases pineal melatonin in rat pups</t>
  </si>
  <si>
    <t>10.1111/j.1600-079X.1995.tb00167.x</t>
  </si>
  <si>
    <t>https://www.scopus.com/inward/record.uri?eid=2-s2.0-0029348429&amp;doi=10.1111%2fj.1600-079X.1995.tb00167.x&amp;partnerID=40&amp;md5=e03280f8cd1774f8869126c040a394a9</t>
  </si>
  <si>
    <t>Institute of Biomedicine, Department of Physiology, University of Helsinki, Finland; Department of Physiology, College of Veterinary Medicine, Helsinki, Finland</t>
  </si>
  <si>
    <t>Laakso, M.‐L., Institute of Biomedicine, Department of Physiology, University of Helsinki, Finland; Hätönen, T., Institute of Biomedicine, Department of Physiology, University of Helsinki, Finland; Alila, A., Department of Physiology, College of Veterinary Medicine, Helsinki, Finland</t>
  </si>
  <si>
    <t>Abstract: Photic regulation of the pineal melatonin synthesis was studied in 3‐ to 21‐day‐old rat pups by exposing the animals to light at night (30–40 min) or to darkness during the day (30–240 min). The pineal melatonin contents were measured by radioimmunoassay. A significant day/night difference in the melatonin content and the nocturnal light‐induced decrease were not found until second postnatal week. A novel finding was that at the age of 13–17 days a daytime dark exposure elevated the pineal melatonin content; it was twofold as compared with the normal daytime level and about half of the nocturnal peak level. In 21‐day‐old rats the response had disappeared, while the nocturnal suppression by light persisted. The dark‐induced increase of the melatonin synthesis was independent of the opening of the eyelids which occurs in pups at the age of two weeks, but it was greater in maternally isolated than non‐isolated pups. The results suggest that one component of the circadian regulatory system matures at the end of the third postnatal week. This mechanism inhibits the elevation of the melatonin synthesis by darkness during the daytime. Copyright © 1995, Wiley Blackwell. All rights reserved</t>
  </si>
  <si>
    <t>circadian rhythms; darkness; development; light; ontogenesis; photic regulation</t>
  </si>
  <si>
    <t>melatonin; age; animal; article; circadian rhythm; darkness; female; male; metabolism; photoperiodicity; physiology; pineal body; rat; Wistar rat; Age Factors; Animals; Circadian Rhythm; Darkness; Female; Male; Melatonin; Photoperiod; Pineal Gland; Rats; Rats, Wistar</t>
  </si>
  <si>
    <t>Laakso, M.‐L.; Institute of Biomedicine, Department of Physiology, University of Helsinki, P.O.B. 9, Helsinki, 00014, Finland</t>
  </si>
  <si>
    <t>2-s2.0-0029348429</t>
  </si>
  <si>
    <t>Zawilska J.B., Rosiak J., Trzepizur K., Nowak J.Z.</t>
  </si>
  <si>
    <t>7004273575;7005726559;7801508427;7202097194;</t>
  </si>
  <si>
    <t>The effects of near-ultraviolet light on serotonin N-acetyltransferase activity in the chick pineal gland</t>
  </si>
  <si>
    <t>10.1111/j.1600-079X.1999.tb00572.x</t>
  </si>
  <si>
    <t>https://www.scopus.com/inward/record.uri?eid=2-s2.0-0032982110&amp;doi=10.1111%2fj.1600-079X.1999.tb00572.x&amp;partnerID=40&amp;md5=eff7930cbb4b3f6bb0b2453f02048203</t>
  </si>
  <si>
    <t>Department of Biogenic Amines, Polish Academy of Sciences, POB-225, Lódz-1 90-950, Poland</t>
  </si>
  <si>
    <t>Zawilska, J.B., Department of Biogenic Amines, Polish Academy of Sciences, POB-225, Lódz-1 90-950, Poland; Rosiak, J., Department of Biogenic Amines, Polish Academy of Sciences, POB-225, Lódz-1 90-950, Poland; Trzepizur, K., Department of Biogenic Amines, Polish Academy of Sciences, POB-225, Lódz-1 90-950, Poland; Nowak, J.Z., Department of Biogenic Amines, Polish Academy of Sciences, POB-225, Lódz-1 90-950, Poland</t>
  </si>
  <si>
    <t>Effects of near-ultraviolet light (UV-A; 325-390 nm, peak at 365 nm) on the activity of the pineal serotonin N-acetyltransferase (NAT; a key regulatory enzyme in melatonin biosynthesis) were examined in chicks. Acute exposure of dark-adapted animals to UV-A radiation produced a marked decline in NAT activity of the pineal gland. The magnitude of this suppression was dependent upon duration of the light pulse and the age of the animals. The decrease in the nighttime NAT activity evoked by a 5 min pulse of UV-A light applied during the fourth hour of the dark phase of the 12 hr light:12 hr dark cycle (LD) gradually deepened during the first 40 min after the return of animals to constant darkness, then the enzyme activity began to rise, reaching control values by 2 hr. Exposure of chicks to a 5 min pulse of UV-A light during the ninth hour of the dark phase produced a marked decline in pineal NAT activity, which was reversible after 15 min of darkness. Pretreatment of animals with an inhibitor of catecholamine synthesis, α- methyl-p-tyrosine (300 mg/kg, i.p.), or with a blocker of α2-adrenergic receptors, yohimbine (2 mg/kg, i.p.), antagonized the suppressive effect of UV-A light on nighttime NAT activity of the chick pineal gland. It is concluded that UV-A irradiation, similar to visible light, potently suppresses melatonin biosynthesis in the chick pineal gland, with an α2- noradrenergic signal playing the role of an intermediate in this action.</t>
  </si>
  <si>
    <t>Chick; Pineal gland; Serotonin N- acetyltransferase; Ultraviolet light; α-adrenoceptors</t>
  </si>
  <si>
    <t>alpha 2 adrenergic receptor; melatonin; metirosine; serotonin; serotonin n acetyltransferase; yohimbine; animal experiment; animal model; animal tissue; article; chicken; circadian rhythm; controlled study; enzyme activity; light exposure; male; nonhuman; photostimulation; pineal body; signal transduction; ultraviolet A radiation</t>
  </si>
  <si>
    <t>melatonin, 73-31-4; metirosine, 672-87-7; serotonin, 50-67-9; yohimbine, 146-48-5, 65-19-0</t>
  </si>
  <si>
    <t>Zawilska, J.B.; Department of Biogenic Amines, Polish Academy of Sciences, POB-225, Lodz-1 90-950, Poland; email: jerzyn@amina1.zabpan.lodz.pl</t>
  </si>
  <si>
    <t>2-s2.0-0032982110</t>
  </si>
  <si>
    <t>Souetre E., Salvati E., Lacour J.C., Belugou J.L., Krebs B., Ortonne J.P., Darcourt G.</t>
  </si>
  <si>
    <t>7004429107;7102020857;57201539800;6603335188;57206522556;7202970350;57197093617;</t>
  </si>
  <si>
    <t>PSORALEN AND THE SUPPRESSION OF MELATONIN SECRETION BY BRIGHT LIGHT</t>
  </si>
  <si>
    <t>10.1111/j.1751-1097.1988.tb08847.x</t>
  </si>
  <si>
    <t>https://www.scopus.com/inward/record.uri?eid=2-s2.0-0023988273&amp;doi=10.1111%2fj.1751-1097.1988.tb08847.x&amp;partnerID=40&amp;md5=94d5f39743858cb85cb63a9cc5d89cc2</t>
  </si>
  <si>
    <t>Clinique de psychiatrie et de psychologie médicale, Hopital Pasteur, B.P. 69, Nice, 06002, France; Servide de dermatologie, Hopital Pasteur, Nice, 06002, France; Laboratoire de Radioimmunologie, Centre Antoine Lacassagne, 36 voie Romaine, Nice, 06000, France</t>
  </si>
  <si>
    <t>Souetre, E., Clinique de psychiatrie et de psychologie médicale, Hopital Pasteur, B.P. 69, Nice, 06002, France; Salvati, E., Clinique de psychiatrie et de psychologie médicale, Hopital Pasteur, B.P. 69, Nice, 06002, France; Lacour, J.C., Servide de dermatologie, Hopital Pasteur, Nice, 06002, France; Belugou, J.L., Clinique de psychiatrie et de psychologie médicale, Hopital Pasteur, B.P. 69, Nice, 06002, France; Krebs, B., Laboratoire de Radioimmunologie, Centre Antoine Lacassagne, 36 voie Romaine, Nice, 06000, France; Ortonne, J.P., Servide de dermatologie, Hopital Pasteur, Nice, 06002, France; Darcourt, G., Clinique de psychiatrie et de psychologie médicale, Hopital Pasteur, B.P. 69, Nice, 06002, France</t>
  </si>
  <si>
    <t>Abstract— Melatonin plasma levels were analyzed in 21 normal human subjects placed in darkness frm 7:30 p.m. to 11 p.m. and then submitted to bright light exposure (over 1500 lx) to 2 a.m. 5‐Methoxypsoralen (5‐MOP) was orally (40 mg) given to 11 of those subjects at 9 p.m. In darkness, melatonin plasma levels increased slightly in untreated subjects and dramatically in subjects having received 5‐MOP. Under bright light exposure, the melatonin plasma levels were significantly reduced in drug free controls but not in treated subjects. Copyright © 1988, Wiley Blackwell. All rights reserved</t>
  </si>
  <si>
    <t>melatonin; methoxsalen; adult; article; blood; darkness; female; human; light; male; radiation exposure; Adult; Darkness; Female; Human; Light; Male; Melatonin; Methoxsalen</t>
  </si>
  <si>
    <t>melatonin, 73-31-4; methoxsalen, 298-81-7, 8004-26-0; Melatonin, 73-31-4; Methoxsalen, 298-81-7</t>
  </si>
  <si>
    <t>Souetre, E.</t>
  </si>
  <si>
    <t>2-s2.0-0023988273</t>
  </si>
  <si>
    <t>Prayag A.S., Najjar R.P., Gronfier C.</t>
  </si>
  <si>
    <t>56884515700;55376172800;56150474600;</t>
  </si>
  <si>
    <t>Melatonin suppression is exquisitely sensitive to light and primarily driven by melanopsin in humans</t>
  </si>
  <si>
    <t xml:space="preserve"> e12562</t>
  </si>
  <si>
    <t>10.1111/jpi.12562</t>
  </si>
  <si>
    <t>https://www.scopus.com/inward/record.uri?eid=2-s2.0-85062370166&amp;doi=10.1111%2fjpi.12562&amp;partnerID=40&amp;md5=154d0cd77fc11da999f0ba18ccaae975</t>
  </si>
  <si>
    <t>Lyon Neuroscience Research Center, Integrative Physiology of the Brain Arousal Systems, Waking team, Inserm UMRS 1028, CNRS UMR 5292, Université Claude Bernard Lyon 1, Université de Lyon, Lyon, F-69000, France; Department of Visual Neuroscience, Singapore Eye Research Institute, Singapore; The Ophthalmology &amp; Visual Sciences ACP, Duke-NUS Medical School, Singapore</t>
  </si>
  <si>
    <t>Prayag, A.S., Lyon Neuroscience Research Center, Integrative Physiology of the Brain Arousal Systems, Waking team, Inserm UMRS 1028, CNRS UMR 5292, Université Claude Bernard Lyon 1, Université de Lyon, Lyon, F-69000, France; Najjar, R.P., Department of Visual Neuroscience, Singapore Eye Research Institute, Singapore, The Ophthalmology &amp; Visual Sciences ACP, Duke-NUS Medical School, Singapore; Gronfier, C., Lyon Neuroscience Research Center, Integrative Physiology of the Brain Arousal Systems, Waking team, Inserm UMRS 1028, CNRS UMR 5292, Université Claude Bernard Lyon 1, Université de Lyon, Lyon, F-69000, France</t>
  </si>
  <si>
    <t>Introduction: Light elicits a range of non-visual responses in humans. Driven predominantly by intrinsically photosensitive retinal ganglion cells (ipRGCs), but also by rods and/or cones, these responses include melatonin suppression. A sigmoidal relationship has been established between melatonin suppression and light intensity; however, photoreceptoral involvement remains unclear. Methods and Results: In this study, we first modelled the relationships between alpha-opic illuminances and melatonin suppression using an extensive dataset by Brainard and colleagues. Our results show that (a) melatonin suppression is better predicted by melanopic illuminance compared to other alpha-opic illuminances, (b) melatonin suppression is predicted to occur at levels as low as ~1.5 melanopic lux (melanopsin-weighted irradiance 0.2 µW/cm 2 ), (c) saturation occurs at 305 melanopic lux (melanopsin-weighted irradiance 36.6 µW/cm 2 ). We then tested this melanopsin-weighted illuminance-response model derived from Brainard and colleagues' data and show that it predicts equally well melatonin suppression data from our laboratory, although obtained using different intensities and exposure duration. Discussion: Together, our findings suggest that melatonin suppression by monochromatic lights is predominantly driven by melanopsin and that it can be initiated at extremely low melanopic lux levels in experimental conditions. This emphasizes the concern of the non-visual impacts of low light intensities in lighting design and light-emitting devices. © 2019 John Wiley &amp; Sons A/S. Published by John Wiley &amp; Sons Ltd</t>
  </si>
  <si>
    <t>circadian; dose-response relationship; humans; light; mathematical model; melanopsin; melatonin</t>
  </si>
  <si>
    <t>melanopsin; melatonin; melanopsin; melatonin; scotopsin; Article; EC10; illumination; light; light exposure; light intensity; mathematical model; photon; photoreceptor; pupil; adolescent; adult; female; human; light; male; metabolism; radiation response; retina ganglion cell; vertebrate photoreceptor cell; young adult; Adolescent; Adult; Female; Humans; Light; Male; Melatonin; Photoreceptor Cells, Vertebrate; Retinal Ganglion Cells; Rod Opsins; Young Adult</t>
  </si>
  <si>
    <t>Agence Nationale de la Recherche: ANR‐16‐IDEX‐0005</t>
  </si>
  <si>
    <t>This work was supported by grant 12‐TECS‐0013‐01 from ANR (Agence Nationale de la Recherche) to CG, and by grant ANR‐16‐IDEX‐0005 (IDEXLYON, Université de Lyon, Programme Investissements d’Avenir). The funders had no role in study design, data collection and analysis, decision to publish, or preparation of the manuscript. We are grateful to G.C. Brainard and colleagues for the quality of the data collected.</t>
  </si>
  <si>
    <t>Gronfier, C.; Lyon Neuroscience Research Center, Integrative Physiology of the Brain Arousal Systems, Waking team, Inserm UMRS 1028, CNRS UMR 5292, Université Claude Bernard Lyon 1, Université de LyonFrance; email: claude.gronfier@inserm.fr</t>
  </si>
  <si>
    <t>2-s2.0-85062370166</t>
  </si>
  <si>
    <t>Peplonska B., Bukowska A., Sobala W., Reszka E., Gromadzinska J., Wasowicz W., Lie J.A., Kjuus H., Ursin G.</t>
  </si>
  <si>
    <t>57204872742;55584090400;55128276300;56017594600;6701802120;7003803117;11241627000;56488492200;35395379200;</t>
  </si>
  <si>
    <t>Rotating night shift work and mammographic density</t>
  </si>
  <si>
    <t>10.1158/1055-9965.EPI-12-0005</t>
  </si>
  <si>
    <t>https://www.scopus.com/inward/record.uri?eid=2-s2.0-84863577392&amp;doi=10.1158%2f1055-9965.EPI-12-0005&amp;partnerID=40&amp;md5=8af212721e53f0546a9d83b2f7d5232c</t>
  </si>
  <si>
    <t>Department of Environmental Epidemiology, Nofer Institute of Occupational Medicine, Lodz, Poland; Department of Toxicology and Carcinogenesis, Nofer Institute of Occupational Medicine, Lodz, Poland; National Institute of Occupational Health, University of Oslo, Oslo, Norway; Cancer Registry of Norway, University of Oslo, Oslo, Norway; Institute of Basic Medical Sciences, University of Oslo, Oslo, Norway; Department of Preventive Medicine, Keck School of Medicine, University of Southern California, Los Angeles, CA, United States</t>
  </si>
  <si>
    <t>Peplonska, B., Department of Environmental Epidemiology, Nofer Institute of Occupational Medicine, Lodz, Poland; Bukowska, A., Department of Environmental Epidemiology, Nofer Institute of Occupational Medicine, Lodz, Poland; Sobala, W., Department of Environmental Epidemiology, Nofer Institute of Occupational Medicine, Lodz, Poland; Reszka, E., Department of Toxicology and Carcinogenesis, Nofer Institute of Occupational Medicine, Lodz, Poland; Gromadzinska, J., Department of Toxicology and Carcinogenesis, Nofer Institute of Occupational Medicine, Lodz, Poland; Wasowicz, W., Department of Toxicology and Carcinogenesis, Nofer Institute of Occupational Medicine, Lodz, Poland; Lie, J.A., National Institute of Occupational Health, University of Oslo, Oslo, Norway; Kjuus, H., National Institute of Occupational Health, University of Oslo, Oslo, Norway; Ursin, G., Cancer Registry of Norway, University of Oslo, Oslo, Norway, Institute of Basic Medical Sciences, University of Oslo, Oslo, Norway, Department of Preventive Medicine, Keck School of Medicine, University of Southern California, Los Angeles, CA, United States</t>
  </si>
  <si>
    <t>Background: An increased risk of breast cancer has been observed in night shift workers. Exposure to artificial light at night and disruption of the endogenous circadian rhythm with suppression of the melatonin synthesis have been suggested mechanisms. We investigated the hypothesis that rotating night shift work is associated with mammographic density. Methods: We conducted a cross-sectional study on the association between rotating night shift work characteristics, 6-sulfatoxymelatonin (MT6s) creatinine adjusted in a spot morning urine sample, and a computer-assisted measure of mammographic density in 640 nurses and midwives ages 40 to 60 years. The associations were evaluated using regression models adjusted for age, body mass index, menopausal status, age at menopause, age at menarche, smoking, and the calendar season of the year when mammography was conducted. Results: The adjusted means of percentage of mammographic density and absolute density were slightly higher among women working rotating night shifts but not statistically significant [percentage of mammo-graphic density = 23.6%, 95% confidence interval (CI), 21.9%-25.4% vs. 22.5%, 95% CI, 20.8%-24.3%; absolute density=23.9 cm2, 95% CI, 21.4-26.4 cm2 vs. 21.8 cm2, 95% CI, 19.4-24.3 cm 2 in rotating night shift and day shift nurses, respectively). There were no significant associations between the current or cumulative rotating night shift work exposure metrics and mammographic density. No association was observed between morning MT6s and mammographic density. Conclusions: The hypothesis on the link between rotating night shift work, melatonin synthesis disruption, and mammographic density is not supported by the results of the present study. Impact: It is unlikely that the development of breast cancer in nurses working rotating night shifts is mediated by an increase in mammographic density. ©2012 AACR.</t>
  </si>
  <si>
    <t>6 hydroxymelatonin o sulfate; creatinine; adult; anthropometry; article; body mass; breast cancer; circadian rhythm; clinical assessment; computer assisted radiography; controlled study; creatinine urine level; cross-sectional study; diagnostic test accuracy study; digital mammography; female; human; image quality; major clinical study; menarche; menopause; midwife; nurse; predictive value; priority journal; radiation dose; risk factor; rotating night shift work; season; shift worker; smoking; urinalysis; Adult; Breast; Breast Neoplasms; Circadian Rhythm; Cross-Sectional Studies; Female; Humans; Melatonin; Middle Aged; Midwifery; Nursing Staff; Questionnaires; Risk Factors; Work Schedule Tolerance</t>
  </si>
  <si>
    <t>6 hydroxymelatonin o sulfate, 2208-40-4; creatinine, 19230-81-0, 60-27-5; Melatonin, 73-31-4</t>
  </si>
  <si>
    <t>MAMMOMAT Novation DR, Siemens, Germany</t>
  </si>
  <si>
    <t>Siemens, Germany</t>
  </si>
  <si>
    <t>Peplonska, B.; Department of Environmental Epidemiology, Nofer Institute of Occupational Medicine, Lodz, Poland; email: beatap@imp.lodz.pl</t>
  </si>
  <si>
    <t>2-s2.0-84863577392</t>
  </si>
  <si>
    <t>Allen N.H.P., Martin N., Plaskett L., Osola K., Childs P., Thompson C., Smythe P.J.</t>
  </si>
  <si>
    <t>56066304200;16224258100;6602338370;6507048549;35921153600;7404238078;57197369306;</t>
  </si>
  <si>
    <t>The effect of temazepam on melatonin secretion and light sensitivity</t>
  </si>
  <si>
    <t>Journal of Psychopharmacology</t>
  </si>
  <si>
    <t>10.1177/026988119400800204</t>
  </si>
  <si>
    <t>https://www.scopus.com/inward/record.uri?eid=2-s2.0-0028238863&amp;doi=10.1177%2f026988119400800204&amp;partnerID=40&amp;md5=35ae7fb988ba43ea498c41fa72cc9368</t>
  </si>
  <si>
    <t>Department of Psychiatry, Royal South Hants Hospital, Southampton, Hants SO9 4PE, United Kingdom; Department of Clinical Biochemistry, Southampton General Hospital, Southampton, Hants, United Kingdom</t>
  </si>
  <si>
    <t>Allen, N.H.P., Department of Psychiatry, Royal South Hants Hospital, Southampton, Hants SO9 4PE, United Kingdom; Martin, N., Department of Psychiatry, Royal South Hants Hospital, Southampton, Hants SO9 4PE, United Kingdom; Plaskett, L., Department of Psychiatry, Royal South Hants Hospital, Southampton, Hants SO9 4PE, United Kingdom; Osola, K., Department of Psychiatry, Royal South Hants Hospital, Southampton, Hants SO9 4PE, United Kingdom; Childs, P., Department of Psychiatry, Royal South Hants Hospital, Southampton, Hants SO9 4PE, United Kingdom; Thompson, C., Department of Psychiatry, Royal South Hants Hospital, Southampton, Hants SO9 4PE, United Kingdom; Smythe, P.J., Department of Clinical Biochemistry, Southampton General Hospital, Southampton, Hants, United Kingdom</t>
  </si>
  <si>
    <t>Seven healthy male volunteers had their light sensitivity (melatonin suppression) and melatonin phase measured before and after treatment with temazepam (20 mg) for 7 days. Temazepam did not alter the circadian phase of melatonin secretion (the Dim Light Melatonin Onset, the timing of the peak of secretion), the total melatonin secretion nor the sensitivity of melatonin secretion to suppression by full spectrum light. This is an important negative finding which suggests that the short half-life benzodiazepine hypnotic temazepam does not confound tests of light sensitivity or melatonin phase. © 1994, Sage Publications. All rights reserved.</t>
  </si>
  <si>
    <t>benzodiazepine; circadian rhythm; light sensitivity; melatonin; seasonal affective disorder; temazepam</t>
  </si>
  <si>
    <t>hypnotic agent; melatonin; temazepam; adult; area under the curve; article; circadian rhythm; clinical article; clinical trial; controlled clinical trial; controlled study; drug effect; drug half life; hormone blood level; hormone release; human; human experiment; male; normal human; oral drug administration; photostimulation; priority journal</t>
  </si>
  <si>
    <t>J. Psychopharmacol.</t>
  </si>
  <si>
    <t>2-s2.0-0028238863</t>
  </si>
  <si>
    <t>Trivedi A.K., Rani S., Kumar V.</t>
  </si>
  <si>
    <t>9746525900;7005597725;57202531757;</t>
  </si>
  <si>
    <t>Melatonin blocks inhibitory effects of prolactin on photoperiodic induction of gain in body mass, testicular growth and feather regeneration in the migratory male redheaded bunting (Emberiza bruniceps)</t>
  </si>
  <si>
    <t>Reproductive Biology and Endocrinology</t>
  </si>
  <si>
    <t>10.1186/1477-7827-2-79</t>
  </si>
  <si>
    <t>https://www.scopus.com/inward/record.uri?eid=2-s2.0-18144371239&amp;doi=10.1186%2f1477-7827-2-79&amp;partnerID=40&amp;md5=941248838d0399af46959e758ed6eb32</t>
  </si>
  <si>
    <t>Department of Zoology, University of Lucknow, Lucknow 226 007, India</t>
  </si>
  <si>
    <t>Trivedi, A.K., Department of Zoology, University of Lucknow, Lucknow 226 007, India; Rani, S., Department of Zoology, University of Lucknow, Lucknow 226 007, India; Kumar, V., Department of Zoology, University of Lucknow, Lucknow 226 007, India</t>
  </si>
  <si>
    <t>Little is known about how hormones interact in the photoperiodic induction of seasonal responses in birds. In this study, two experiments determined if the treatment with melatonin altered inhibitory effects of prolactin on photoperiodic induction of seasonal responses in the Palearctic-Indian migratory male redheaded bunting Emberiza bruniceps. Each experiment employed three groups (N = 6-7 each) of photosensitive birds that were held under 8 hours light: 16 hours darkness (8L:16D) since early March. In the experiment 1, beginning in mid June 2001, birds were exposed to natural day lengths (NDL) at 27 degree North (day length = ca.13.8 h, sunrise to sunset) for 23 days. In the experiment 2, beginning in early April 2002, birds were exposed to 14L:10D for 22 days. Beginning on day 4 of NDL or day 1 of 14L:10D, they received 10 (experiment 1) or 13 (experiment 2) daily injections of both melatonin and prolactin (group 1) or prolactin alone (group 2) at a dose of 20 microgram per bird per day in 200 microliter of vehicle. Controls (group 3) received similar volume of vehicle. Thereafter, birds were left uninjected for the next 10 (experiment 1) or 9 days (experiment 2). All injections except those of melatonin were made at the zeitgeber time 10 (ZT 0 = time of sunrise, experiment 1; time of lights on, experiment 2); melatonin was injected at ZT 9.5 and thus 0.5 h before prolactin. Observations were recorded on changes in body mass, testicular growth and feather regeneration. Under NDL (experiment 1), testis growth in birds that received melatonin 0.5 h prior to prolactin (group 1) was significantly greater (P &lt; 0.05, Student Newman-Keuls test) than in those birds that received prolactin alone (group 2) or vehicle (group 3). Although mean body mass of three groups were not significantly different at the end of the experiment, the regeneration of papillae was dramatically delayed in prolactin only treated group 2 birds. Similarly, under 14L:10D (experiment 2) testes of birds receiving melatonin plus prolactin (group 1) and vehicle (group 3) were significantly larger (P &lt; 0.05, Student Newman-Keuls test) than those receiving prolactin alone (group 2). Also, birds of groups 1 and 3, but not of group 2, had significant (P &lt; 0.05, 1-way repeated measures Analysis of Variance) gain in body mass. However, unlike in the experiment 1, the feather regeneration in birds of the three groups was not dramatically different; a relatively slower rate of papillae emergence was however noticed in group 2 birds. Considered together, these results show that a prior treatment with melatonin blocks prolactin-induced suppression of photoperiodic induction in the redheaded bunting, and suggest an indirect role of melatonin in the regulation of seasonal responses of birds. © 2004 Trivedi et al; license BioMed Central Ltd.</t>
  </si>
  <si>
    <t>melatonin; prolactin; melatonin; prolactin; analysis of variance; animal experiment; article; bird; body mass; controlled study; darkness; feather; hormonal regulation; Indian; injection; light exposure; male; migration; nonhuman; observation; Palearctic; photoperiodicity; photosensitivity; recording; regeneration; seasonal variation; statistical significance; sunlight; testis development; animal; body weight; drug antagonism; drug effect; feather; finch; growth, development and aging; physiology; testis; weight gain; Animals; Body Weight; Feathers; Finches; Male; Melatonin; Photoperiod; Prolactin; Regeneration; Testis; Weight Gain</t>
  </si>
  <si>
    <t>Kumar, V.; Department of Zoology, University of Lucknow, Lucknow 226 007, India; email: drvkumar11@yahoo.com</t>
  </si>
  <si>
    <t>Reprod. Biol. Endocrinol.</t>
  </si>
  <si>
    <t>2-s2.0-18144371239</t>
  </si>
  <si>
    <t>Fujiseki Y., Omori K., Omori K., Mikami Y., Suzukawa J., Okugawa G., Uyama M., Inagaki C.</t>
  </si>
  <si>
    <t>6701689140;57197019570;7101849878;7201639052;6602380687;6602501127;7102810926;7004524653;</t>
  </si>
  <si>
    <t>Natriuretic peptide receptors, NPR-A and NPR-B, in cultured rabbit retinal pigment epithelium cells</t>
  </si>
  <si>
    <t>Japanese Journal of Pharmacology</t>
  </si>
  <si>
    <t>10.1254/jjp.79.359</t>
  </si>
  <si>
    <t>https://www.scopus.com/inward/record.uri?eid=2-s2.0-0032921804&amp;doi=10.1254%2fjjp.79.359&amp;partnerID=40&amp;md5=5d6f202ef70edcdea907727c597e4ff2</t>
  </si>
  <si>
    <t>Department of Pharmacology, Kansai Medical University, Moriguchi, Osaka 570-8506, Japan; Department of Physiology, Kansai Medical University, Moriguchi, Osaka 570-8506, Japan; Department of Ophthalmology, Kansai Medical University, Moriguchi, Osaka 570-8506, Japan</t>
  </si>
  <si>
    <t>Fujiseki, Y., Department of Pharmacology, Kansai Medical University, Moriguchi, Osaka 570-8506, Japan, Department of Ophthalmology, Kansai Medical University, Moriguchi, Osaka 570-8506, Japan; Omori, K., Department of Pharmacology, Kansai Medical University, Moriguchi, Osaka 570-8506, Japan; Omori, K., Department of Physiology, Kansai Medical University, Moriguchi, Osaka 570-8506, Japan; Mikami, Y., Department of Ophthalmology, Kansai Medical University, Moriguchi, Osaka 570-8506, Japan; Suzukawa, J., Department of Pharmacology, Kansai Medical University, Moriguchi, Osaka 570-8506, Japan; Okugawa, G., Department of Pharmacology, Kansai Medical University, Moriguchi, Osaka 570-8506, Japan; Uyama, M., Department of Ophthalmology, Kansai Medical University, Moriguchi, Osaka 570-8506, Japan; Inagaki, C., Department of Pharmacology, Kansai Medical University, Moriguchi, Osaka 570-8506, Japan</t>
  </si>
  <si>
    <t>We tried to detect natriuretic peptide (NP) receptor (NPR-A and NPR-B) mRNAs in cultured rabbit retinal pigment epithelium (RPE) cells and examined the regulation of their expression in relation to subretinal fluid absorption or RPE cell proliferation. RPE cells from 2-4 passages were grown to confluence on microporous membranes and analyzed for levels of expression of receptor mRNAs by quantitative RT-PCR and Northern blotting. The expression of NPR-B mRNA was approximately tenfold higher than that of NPR-A mRNA. The expression of NPR-A mRNA was not affected by treatments that may change subretinal fluid transport, while that of NPR-B mRNA was inhibited by transmitters involved in light- and dark-adaptation such as dopamine and melatonin. Expression of NPR-B mRNA was also suppressed by platelet-derived growth factor and transforming growth factor-β. Furthermore, atrial natriuretic peptide (ANP) and C-type natriuretic peptide (CNP), ligands for NPR-A and B, respectively, inhibited the proliferation of RPE cells, as analyzed by incorporation of [3H]thymidine. These findings suggest that ANP may be involved in constitutive absorption of subretinal fluid and that NPs form an important regulatory system of proliferation in RPE cells.</t>
  </si>
  <si>
    <t>Atrial natriuretic peptide (ANP); C-type natriuretic peptide (CNP); Natriuretic peptide receptor-A (NPR-A); Natriuretic peptide receptor-B (NPR-B); Retinal pigment epithelium (RPE)</t>
  </si>
  <si>
    <t>atrial natriuretic factor receptor; dopamine; melatonin; messenger RNA; natriuretic peptide type c; platelet derived growth factor; transforming growth factor beta; animal cell; article; cell proliferation; nonhuman; northern blotting; pigment epithelium; reverse transcription polymerase chain reaction; subretinal fluid; Acetazolamide; Animals; Atrial Natriuretic Factor; Cell Division; Cells, Cultured; Dopamine; Fibroblast Growth Factor 2; Gene Expression; Growth Substances; Guanylate Cyclase; Mannitol; Melatonin; Natriuretic Peptide, C-Type; Norepinephrine; Pigment Epithelium of Eye; Platelet-Derived Growth Factor; Rabbits; Receptors, Atrial Natriuretic Factor; RNA, Messenger; Transforming Growth Factor beta</t>
  </si>
  <si>
    <t>Acetazolamide, 59-66-5; atrial natriuretic factor receptor A, EC 4.6.1.2; atrial natriuretic factor receptor B, EC 4.6.1.2; Atrial Natriuretic Factor, 85637-73-6; Dopamine, 51-61-6; Fibroblast Growth Factor 2, 103107-01-3; Growth Substances; Guanylate Cyclase, EC 4.6.1.2; Mannitol, 69-65-8; Melatonin, 73-31-4; Natriuretic Peptide, C-Type, 127869-51-6; Norepinephrine, 51-41-2; Platelet-Derived Growth Factor; Receptors, Atrial Natriuretic Factor, EC 4.6.1.2; RNA, Messenger; Transforming Growth Factor beta</t>
  </si>
  <si>
    <t>Inagaki, C.; Department of Pharmacology, Kansai Medical University, Moriguchi, Osaka 570-8506, Japan</t>
  </si>
  <si>
    <t>JJPAA</t>
  </si>
  <si>
    <t>Jpn. J. Pharmacol.</t>
  </si>
  <si>
    <t>2-s2.0-0032921804</t>
  </si>
  <si>
    <t>Iigo M., Ikuta K., Kitamura S., Tabata M., Aida K.</t>
  </si>
  <si>
    <t>56274143500;7201780683;7402416682;7201900517;35498027200;</t>
  </si>
  <si>
    <t>Effects of melatonin feeding on smoltification in masu salmon (Oncorhynchus masou)</t>
  </si>
  <si>
    <t>10.2108/zsj.22.1191</t>
  </si>
  <si>
    <t>https://www.scopus.com/inward/record.uri?eid=2-s2.0-32044473533&amp;doi=10.2108%2fzsj.22.1191&amp;partnerID=40&amp;md5=0ea4eb1fb37ac708b0e66a94709046bf</t>
  </si>
  <si>
    <t>Department of Applied Biochemistry, Faculty of Agriculture, Utsunomiya University, 350 Mine-machi, Utsunomiya, Tochigi 321-8505, Japan; Nikko Branch, National Research Institute of Aquaculture, Nikko, Tochigi 321-1661, Japan; Department of Animal Science, Teikyo University of Science and Technology, Uenohara, Yamanashi 409-0193, Japan; Laboratory of Aquatic Animal Physiology, Graduate School of Agricultural and Life Sciences, University of Tokyo, Bunkyo, Tokyo 113-8657, Japan; National Research Institute of Aquaculture, Fisheries Research Agency, Nansei, Mie 516-0193, Japan; Fresh Water Research Division, National Research Institute of Fisheries Science, Fisheries Research Agency, Nikko, Tochigi 321-1661, Japan</t>
  </si>
  <si>
    <t>Iigo, M., Department of Applied Biochemistry, Faculty of Agriculture, Utsunomiya University, 350 Mine-machi, Utsunomiya, Tochigi 321-8505, Japan; Ikuta, K., Nikko Branch, National Research Institute of Aquaculture, Nikko, Tochigi 321-1661, Japan, National Research Institute of Aquaculture, Fisheries Research Agency, Nansei, Mie 516-0193, Japan; Kitamura, S., Nikko Branch, National Research Institute of Aquaculture, Nikko, Tochigi 321-1661, Japan, Fresh Water Research Division, National Research Institute of Fisheries Science, Fisheries Research Agency, Nikko, Tochigi 321-1661, Japan; Tabata, M., Department of Animal Science, Teikyo University of Science and Technology, Uenohara, Yamanashi 409-0193, Japan; Aida, K., Laboratory of Aquatic Animal Physiology, Graduate School of Agricultural and Life Sciences, University of Tokyo, Bunkyo, Tokyo 113-8657, Japan</t>
  </si>
  <si>
    <t>Influences of photoperiod on plasma melatonin profiles and effects of melatonin administration on long-day-induced smoltification in masu salmon (Oncorhynchus masou) were investigated in order to reveal the roles of melatonin in the regulation of smoltification in salmonids. Under light-dark (LD) cycles, plasma melatonin levels exhibited daily variation, with higher values during the dark phase than during the light phase. The duration of nocturnal elevation under short photoperiod (LD 8:16) was longer than that under long photoperiod (LD 16:8). Melatonin feeding (0.01, 0.1 and 1 mg/kg body weight) elevated plasma levels of melatonin in a dose-dependent manner for at least 7 h but not for 24 h. When masu salmon reared under short photoperiod were exposed to long photoperiod (LD 16:8) and fed melatonin (1 mg/kg body weight) 7 hours before the onset of darkness, a significantly smaller proportion of smolts appeared in the melatonin-fed group after 32 days than in the control group. However, after 59 days of the treatment, there was no difference in the proportion of smolts between the control and melatonin-treated groups. Thus, melatonin feeding mimicked the effects of short photoperiod, which delays but does not completely suppress smoltification. These results indicate that the day length is transduced into changes in the duration of nocturnal elevation in plasma melatonin levels, and that artificial modification of the plasma melatonin pattern possibly delays the physiological processes of smoltification induced by long-day photoperiodic treatment. © 2005 Zoological Society of Japan.</t>
  </si>
  <si>
    <t>Daily rhythm; Melatonin; Salmon; Seasonal rhythm; Smoltification</t>
  </si>
  <si>
    <t>melatonin; animal; article; blood; circadian rhythm; comparative study; dose response; drug effect; growth, development and aging; life cycle; Oncorhynchus; photoperiodicity; physiology; radioimmunoassay; time; Animals; Circadian Rhythm; Dose-Response Relationship, Drug; Life Cycle Stages; Melatonin; Oncorhynchus; Photoperiod; Radioimmunoassay; Time Factors; Oncorhynchus; Oncorhynchus masou; Salmonidae</t>
  </si>
  <si>
    <t>Iigo, M.; Department of Applied Biochemistry, Faculty of Agriculture, Utsunomiya University, 350 Mine-machi, Utsunomiya, Tochigi 321-8505, Japan; email: iigo@cc.utsunomiya-u.ac.jp</t>
  </si>
  <si>
    <t>2-s2.0-32044473533</t>
  </si>
  <si>
    <t>Guaraldi P., Sancisi E., La Morgia C., Calandra-Buonaura G., Carelli V., Cameli O., Battistini A., Cortelli P., Piperno R.</t>
  </si>
  <si>
    <t>6506466690;8239140400;7801365051;6507100233;7005210889;55550346900;35101423400;16439271400;6603884687;</t>
  </si>
  <si>
    <t>Nocturnal melatonin regulation in post-traumatic vegetative state: A possible role for melatonin supplementation?</t>
  </si>
  <si>
    <t>10.3109/07420528.2014.901972</t>
  </si>
  <si>
    <t>https://www.scopus.com/inward/record.uri?eid=2-s2.0-84901938347&amp;doi=10.3109%2f07420528.2014.901972&amp;partnerID=40&amp;md5=1608a170b37d02ef8c76f85c6746353d</t>
  </si>
  <si>
    <t>IRCCS Istituto Delle Scienze Neurologiche di Bologna, Dipartimento di Scienze Biomediche e Neuromotorie, Alma Mater Studiorum-Università di Bologna, Via Altura n 3, 40139 Bologna, Italy; Dipartimento di Scienze Biomediche Neuromotorie, Alma Mater Studiorum, Università di Bologna, Bologna, Italy; City of Modena Local Health Trust, Modena, Italy; Unità Operativa di Neurofisiologia, Ospedale Del Delta, Lagosanto (FE), Italy; Unità Operativa di Medicina Riabilitativa, Ospedale Maggiore di Bologna e Centro Riabilitativo Casa Dei Risvegli Luca de Nigris, Bologna, Italy</t>
  </si>
  <si>
    <t>Guaraldi, P., IRCCS Istituto Delle Scienze Neurologiche di Bologna, Dipartimento di Scienze Biomediche e Neuromotorie, Alma Mater Studiorum-Università di Bologna, Via Altura n 3, 40139 Bologna, Italy, Dipartimento di Scienze Biomediche Neuromotorie, Alma Mater Studiorum, Università di Bologna, Bologna, Italy, City of Modena Local Health Trust, Modena, Italy; Sancisi, E., Unità Operativa di Neurofisiologia, Ospedale Del Delta, Lagosanto (FE), Italy; La Morgia, C., IRCCS Istituto Delle Scienze Neurologiche di Bologna, Dipartimento di Scienze Biomediche e Neuromotorie, Alma Mater Studiorum-Università di Bologna, Via Altura n 3, 40139 Bologna, Italy, Dipartimento di Scienze Biomediche Neuromotorie, Alma Mater Studiorum, Università di Bologna, Bologna, Italy; Calandra-Buonaura, G., IRCCS Istituto Delle Scienze Neurologiche di Bologna, Dipartimento di Scienze Biomediche e Neuromotorie, Alma Mater Studiorum-Università di Bologna, Via Altura n 3, 40139 Bologna, Italy, Dipartimento di Scienze Biomediche Neuromotorie, Alma Mater Studiorum, Università di Bologna, Bologna, Italy; Carelli, V., IRCCS Istituto Delle Scienze Neurologiche di Bologna, Dipartimento di Scienze Biomediche e Neuromotorie, Alma Mater Studiorum-Università di Bologna, Via Altura n 3, 40139 Bologna, Italy, Dipartimento di Scienze Biomediche Neuromotorie, Alma Mater Studiorum, Università di Bologna, Bologna, Italy; Cameli, O., Unità Operativa di Medicina Riabilitativa, Ospedale Maggiore di Bologna e Centro Riabilitativo Casa Dei Risvegli Luca de Nigris, Bologna, Italy; Battistini, A., Unità Operativa di Medicina Riabilitativa, Ospedale Maggiore di Bologna e Centro Riabilitativo Casa Dei Risvegli Luca de Nigris, Bologna, Italy; Cortelli, P., IRCCS Istituto Delle Scienze Neurologiche di Bologna, Dipartimento di Scienze Biomediche e Neuromotorie, Alma Mater Studiorum-Università di Bologna, Via Altura n 3, 40139 Bologna, Italy, Dipartimento di Scienze Biomediche Neuromotorie, Alma Mater Studiorum, Università di Bologna, Bologna, Italy; Piperno, R., Unità Operativa di Medicina Riabilitativa, Ospedale Maggiore di Bologna e Centro Riabilitativo Casa Dei Risvegli Luca de Nigris, Bologna, Italy</t>
  </si>
  <si>
    <t>Circadian rhythms were recently proposed as a measure of physiological state and prognosis in disorders of consciousness (DOC). So far, melatonin regulation was never assessed in vegetative state (VS). Aim of our research was to investigate the nocturnal melatonin levels and light-induced melatonin suppression in a cohort of VS patients. We assessed six consecutive patients (four men, age 33.3 ± 9.3 years) with post-traumatic VS and nine age-matched healthy volunteers (five men, age 34.3 ± 8.9 years) on two consecutive nights: one baseline and one light exposure night. During baseline, night subjects were in bed in a dim (&lt;5 lux) room from 10 pm to 8 am. Blood samples were collected hourly 00:30-3:30 am (00:30 = MLT1; 1:30 = MLT2; 2:30 = MLT3; and 3:30 = MLT4). Identical setting was used for melatonin suppression test night, except for the exposure to monochromatic (470 nm) light from 1:30 to 3:30 am. Plasma melatonin levels were evaluated by radioimmunoassay. Magnitude of melatonin suppression was assessed by melatonin suppression score (caMSS) and suppression rate. We searched for group differences in melatonin levels, differences between repeated samples melatonin concentrations during baseline night and light exposure night, and light-induced suppression of melatonin secretion. During baseline night, controls showed an increase of melatonin (MLT4 vs MLT1, p = 0.037), while no significant changes were observed in VS melatonin levels (p = 0.172). Baseline night MLT4 was significantly lower in VS vs controls (p = 0.036). During light-exposure night, controls displayed a significant suppression of melatonin (MLT3 and MLT4 vs MLT2, p = 0.016 and 0.002, respectively), while VS patients displayed no significant changes. The magnitude of light-induced suppression of melatonin levels was statistically different between groups considering control adjusted caMSS (p = 0.000), suppression rate (p = 0.002) and absolute percentage difference (p = 0.012). These results demonstrate for the first time that VS patients present an alteration in night melatonin secretion and reduced light-induced melatonin suppression. These findings confirm previous studies demonstrating a disruption of the circadian system in DOC and suggest a possible benefit from melatonin supplementation in VS. © 2014 Informa Healthcare USA, Inc. All rights reserved.</t>
  </si>
  <si>
    <t>Circadian rhythms; Disorders of consciousness; Melatonin regulation; Melatonin suppression; Severe traumatic brain injury</t>
  </si>
  <si>
    <t>biological marker; melatonin; adult; blood; case control study; circadian rhythm; female; human; light; male; middle aged; persistent vegetative state; photoperiodicity; radiation response; time; young adult; Adult; Biological Markers; Case-Control Studies; Circadian Rhythm; Female; Humans; Light; Male; Melatonin; Middle Aged; Persistent Vegetative State; Photoperiod; Time Factors; Young Adult</t>
  </si>
  <si>
    <t>This research was supported by the Centro Studi e Ricerca iGuzzini (Recanati, Italy).</t>
  </si>
  <si>
    <t>Guaraldi, P.; IRCCS Istituto Delle Scienze Neurologiche di Bologna, Dipartimento di Scienze Biomediche e Neuromotorie, Alma Mater Studiorum-Università di Bologna, Via Altura n 3, 40139 Bologna, Italy; email: pietro.guaraldi@unibo.it</t>
  </si>
  <si>
    <t>2-s2.0-84901938347</t>
  </si>
  <si>
    <t>Jurvelin H., Takala T., Heberg L., Nissilä J., Rüger M., Leppäluoto J., Saarela S., Vakkuri O.</t>
  </si>
  <si>
    <t>24829131300;57207590763;56245631100;35220399600;8881472100;55610598600;7004031125;7003976007;</t>
  </si>
  <si>
    <t>Transcranial bright light exposure via ear canals does not suppress nocturnal melatonin in healthy adults - A single-blind, sham-controlled, crossover trial</t>
  </si>
  <si>
    <t>10.3109/07420528.2014.916297</t>
  </si>
  <si>
    <t>https://www.scopus.com/inward/record.uri?eid=2-s2.0-84903723090&amp;doi=10.3109%2f07420528.2014.916297&amp;partnerID=40&amp;md5=01d51bd5fc9d305fdbbefca29e926b63</t>
  </si>
  <si>
    <t>Institute of Health Sciences, University of Oulu, Oulu, Finland; Department of Psychiatry, Institute of Clinical Medicine, University of Oulu, Oulu, Finland; Oulu Deaconess Institute, Oulu, Finland; Department of Biology, University of Oulu, Oulu, Finland; Valkee Oy, Oulu, Finland; Department of Physiology, Institute of Biomedicine, University of Oulu, Oulu, Finland</t>
  </si>
  <si>
    <t>Jurvelin, H., Institute of Health Sciences, University of Oulu, Oulu, Finland, Department of Psychiatry, Institute of Clinical Medicine, University of Oulu, Oulu, Finland; Takala, T., Oulu Deaconess Institute, Oulu, Finland; Heberg, L., Department of Biology, University of Oulu, Oulu, Finland; Nissilä, J., Institute of Health Sciences, University of Oulu, Oulu, Finland, Department of Biology, University of Oulu, Oulu, Finland; Rüger, M., Valkee Oy, Oulu, Finland; Leppäluoto, J., Department of Physiology, Institute of Biomedicine, University of Oulu, Oulu, Finland; Saarela, S., Department of Biology, University of Oulu, Oulu, Finland; Vakkuri, O., Department of Physiology, Institute of Biomedicine, University of Oulu, Oulu, Finland</t>
  </si>
  <si>
    <t>We investigated whether transcranial bright light (TBL) affects nocturnal melatonin and cortisol secretion in sham-controlled crossover trial. Young healthy adults were exposed in random order to 24 minutes of TBL or sham exposure via ear canals at 01:10 h. Saliva and urine samples were collected hourly between 21 h-03 h and 06 h-09 h. There were no significant differences in melatonin or cortisol concentrations between TBL and sham exposures at any sampling point indicating that TBL via ear canals does not suppress nocturnal melatonin secretion. Thus, non-visual effects of TBL are mediated via a pathway not involving melatonin suppression. © 2014 Informa Healthcare USA, Inc.</t>
  </si>
  <si>
    <t>Circadian rhythm; Cortisol; Ear light; Melatonin; Opsins; Saliva</t>
  </si>
  <si>
    <t>hydrocortisone; melatonin; adolescent; adult; auditory canal; circadian rhythm; crossover procedure; female; human; light; male; metabolism; physiology; saliva; single blind procedure; young adult; Adolescent; Adult; Circadian Rhythm; Cross-Over Studies; Ear Canal; Female; Humans; Hydrocortisone; Light; Male; Melatonin; Saliva; Single-Blind Method; Young Adult</t>
  </si>
  <si>
    <t>J. L., S. S. and O. V. have no conflicts of interests to declare. H. J. and M. R. work for Valkee Ltd., J. N. is the company founder and a shareholder and T. T. is a minor shareholder. L. H. received a grant from Valkee Ltd. for this study.</t>
  </si>
  <si>
    <t>Vakkuri, O.; Department of Physiology, Institute of Biomedicine, University of Oulu, Oulu, Finland; email: olli.vakkuri@oulu.fi</t>
  </si>
  <si>
    <t>2-s2.0-84903723090</t>
  </si>
  <si>
    <t>Sander B., Markvart J., Kessel L., Argyraki A., Johnsen K.</t>
  </si>
  <si>
    <t>55159477200;35095376900;7003707182;55799359200;7006642629;</t>
  </si>
  <si>
    <t>Can sleep quality and wellbeing be improved by changing the indoor lighting in the homes of healthy, elderly citizens?</t>
  </si>
  <si>
    <t>10.3109/07420528.2015.1056304</t>
  </si>
  <si>
    <t>https://www.scopus.com/inward/record.uri?eid=2-s2.0-84944726584&amp;doi=10.3109%2f07420528.2015.1056304&amp;partnerID=40&amp;md5=b179cf2ebc187234717c62d344947250</t>
  </si>
  <si>
    <t>Department of Ophthalmology, Rigshospitalet - Glostrup, University of Copenhagen, Ndr. Ringvej 57, Glostrup, 2600, Denmark; Department of Energy and Environment, Danish Building Research Institute, Aalborg University Copenhagen, Denmark; Department of Photonics Engineering, Technical University of Denmark, Roskilde, Denmark</t>
  </si>
  <si>
    <t>Sander, B., Department of Ophthalmology, Rigshospitalet - Glostrup, University of Copenhagen, Ndr. Ringvej 57, Glostrup, 2600, Denmark; Markvart, J., Department of Energy and Environment, Danish Building Research Institute, Aalborg University Copenhagen, Denmark; Kessel, L., Department of Ophthalmology, Rigshospitalet - Glostrup, University of Copenhagen, Ndr. Ringvej 57, Glostrup, 2600, Denmark; Argyraki, A., Department of Photonics Engineering, Technical University of Denmark, Roskilde, Denmark; Johnsen, K., Department of Energy and Environment, Danish Building Research Institute, Aalborg University Copenhagen, Denmark</t>
  </si>
  <si>
    <t>The study investigated the effect of bright blue-enriched versus blue-suppressed indoor light on sleep and wellbeing of healthy participants over 65 years. Twenty-nine participants in 20 private houses in a uniform settlement in Copenhagen were exposed to two light epochs of 3 weeks with blue-enriched (280 lux) and 3 weeks blue-suppressed (240 lux) indoor light or vice versa from 8 to 13 pm in a randomized cross-over design. The first light epoch was in October, the second in November and the two light epochs were separated by one week. Participants were examined at baseline and at the end of each light epoch. The experimental indoor light was well tolerated by the majority of the participants. Sleep duration was 7.44 (95% CI 7.14-7.74) hours during blue-enriched conditions and 7.31 (95% CI 7.01-7.62) hours during blue-suppressed conditions (p = 0.289). Neither rest hours, chromatic pupillometry, nor saliva melatonin profile showed significant changes between blue-enriched and blue-suppressed epochs. Baseline Pittsburgh Sleep Quality Index (PSQI) was significantly worse in females; 7.62 (95% CI 5.13-10.0) versus 4.06 (95% CI 2.64-5.49) in males, p = 0.009. For females, PSQI improved significantly during blue-enriched light exposure (p = 0.007); no significant changes were found for males. The subjective grading of indoor light quality doubled from participants habitual indoor light to the bright experimental light, while it was stable between light epochs, although there were clear differences between blue-enriched and blue-suppressed electrical light conditions imposed. Even though the study was carried out in the late autumn at northern latitude, the only significant difference in Actiwatch-measured total blue light exposure was from 8 to 9 am, because contributions from blue-enriched, bright indoor light were superseded by contributions from daylight. © 2015 © B. Sander, J. Markvart, L. Kessel, A. Argyraki, K. Johnsen.</t>
  </si>
  <si>
    <t>Actiwatch; Circadian rhythm; Light for elderly; Light intensity; Melatonin; Pupillometry</t>
  </si>
  <si>
    <t>melatonin; aged; aging; circadian rhythm; controlled study; crossover procedure; female; human; light; male; metabolism; physiology; randomized controlled trial; rest; season; sleep; very elderly; Aged; Aged, 80 and over; Aging; Circadian Rhythm; Cross-Over Studies; Female; Humans; Light; Male; Melatonin; Rest; Seasons; Sleep</t>
  </si>
  <si>
    <t>Dansk Energi</t>
  </si>
  <si>
    <t>The project was supported by The Danish Energy Association, the ELFORSK-programme, ref. 345-026 and The VELUX Foundation.</t>
  </si>
  <si>
    <t>Sander, B.; Department of Ophthalmology, Rigshospitalet - Glostrup, University of Copenhagen, Ndr. Ringvej 57, Denmark</t>
  </si>
  <si>
    <t>2-s2.0-84944726584</t>
  </si>
  <si>
    <t>Nowozin C., Wahnschaffe A., Rodenbeck A., De Zeeuw J., Hädel S., Kozakov R., Schöpp H., Münch M., Kunz D.</t>
  </si>
  <si>
    <t>57192913367;55625669700;7003893807;57192920218;24604999600;6506483855;6602321476;8986126800;7102913566;</t>
  </si>
  <si>
    <t>Applying melanopic lux to measure biological light effects on melatonin suppression and subjective sleepiness</t>
  </si>
  <si>
    <t>Current Alzheimer Research</t>
  </si>
  <si>
    <t>10.2174/1567205014666170523094526</t>
  </si>
  <si>
    <t>https://www.scopus.com/inward/record.uri?eid=2-s2.0-85032872667&amp;doi=10.2174%2f1567205014666170523094526&amp;partnerID=40&amp;md5=44cdc276d4fee473a96c678ce2912ffa</t>
  </si>
  <si>
    <t>Sleep Research and Clinical Chronobiology, Institute of Physiology, Charité – University Medicine Berlin, Berlin, Germany; Clinic for Sleep and Chronomedicine, St. Hedwig Hospital, Berlin, Germany; Leibniz Institute for Plasma Science and Technology, Greifswald, Germany; German Heart Institute Berlin, Germany</t>
  </si>
  <si>
    <t>Nowozin, C., Sleep Research and Clinical Chronobiology, Institute of Physiology, Charité – University Medicine Berlin, Berlin, Germany, Clinic for Sleep and Chronomedicine, St. Hedwig Hospital, Berlin, Germany; Wahnschaffe, A., Sleep Research and Clinical Chronobiology, Institute of Physiology, Charité – University Medicine Berlin, Berlin, Germany, Clinic for Sleep and Chronomedicine, St. Hedwig Hospital, Berlin, Germany; Rodenbeck, A., Sleep Research and Clinical Chronobiology, Institute of Physiology, Charité – University Medicine Berlin, Berlin, Germany; De Zeeuw, J., Sleep Research and Clinical Chronobiology, Institute of Physiology, Charité – University Medicine Berlin, Berlin, Germany; Hädel, S., Sleep Research and Clinical Chronobiology, Institute of Physiology, Charité – University Medicine Berlin, Berlin, Germany; Kozakov, R., Clinic for Sleep and Chronomedicine, St. Hedwig Hospital, Berlin, Germany, Leibniz Institute for Plasma Science and Technology, Greifswald, Germany; Schöpp, H., Clinic for Sleep and Chronomedicine, St. Hedwig Hospital, Berlin, Germany, Leibniz Institute for Plasma Science and Technology, Greifswald, Germany; Münch, M., Sleep Research and Clinical Chronobiology, Institute of Physiology, Charité – University Medicine Berlin, Berlin, Germany, Clinic for Sleep and Chronomedicine, St. Hedwig Hospital, Berlin, Germany; Kunz, D., Sleep Research and Clinical Chronobiology, Institute of Physiology, Charité – University Medicine Berlin, Berlin, Germany, Clinic for Sleep and Chronomedicine, St. Hedwig Hospital, Berlin, Germany, German Heart Institute Berlin, Germany</t>
  </si>
  <si>
    <t>Objective: At the beginning of this century, a novel photopigment, melanopsin, was discovered in a sub-class of retinal ganglion cells and its action spectrum was described. Shortly after, it became evident that melanopsin is a major contributor to non-visual eye-mediated effects of light on e.g. the circadian, neuroendocrine and neurobehavioral systems. First applied studies pointed out that these non-visual effects of light are relevant for wellbeing, performance and general health. A standardized measurement metric for these nonvisual effects does not exist, but would ease application. Such a metric termed as ‘melanopic lux’ has been recently introduced and was shown to be superior to describe non-visual effects in animal studies compared to standard metrics. Methods: We aimed at showing some validity of melanopic lux in humans using a seminaturalistic setting. Therefore, we analyzed the impact of different lighting conditions on melatonin suppression and subjective sleepiness by calculating effective illuminance based on single photopigment sensitivities. We retrospectively analyzed data from our laboratory, where young participants were exposed to a total of 19 different polychromatic lighting conditions, for 30 minutes in the evening, one hour prior to habitual bedtime. Saliva samples for melatonin concentration measures and subjective sleepiness were regularly assessed. The photopic illuminance of all lighting conditions ranged from 3 to 604 lx. Stepwise for-and backward regression analyses showed that melanopic lux was the best predictor for changes in melatonin concentrations (but not subjective sleepiness); R2=0.16 (p&amp;lt;0.05). In addition, we found a significant dose-response relationship between melanopic lux and changes in melatonin concentrations for 18 different lighting conditions (adjusted R2=0.52; p=0.004), similarly to what was previously reported for photopic lux. Results: Our results indicate some new relevance for the application of melanopic lux as an additional metric to predict non-visual light effects of electrical light sources for nursing homes, work places, and homes. © 2017 Bentham Science Publishers.</t>
  </si>
  <si>
    <t>Alzheimer’s disease; Ganglion cells; Light perception; Melatonin suppression; Short-term light exposure; Subjective sleepiness</t>
  </si>
  <si>
    <t>melatonin; melatonin; adult; Article; controlled study; female; human; human experiment; illumination; light exposure; light intensity; male; normal human; priority journal; retrospective study; saliva level; somnolence; validity; adolescent; chemistry; light; physiology; radiation response; regression analysis; saliva; sleep; wakefulness; young adult; Adolescent; Adult; Female; Humans; Light; Lighting; Male; Melatonin; Regression Analysis; Retrospective Studies; Saliva; Sleep; Wakefulness; Young Adult</t>
  </si>
  <si>
    <t>FKZ: 13N8973</t>
  </si>
  <si>
    <t>We thank Osram GmbH, Narva GLE, Narva BEL, Trilux and Litec (Germany) for providing the lighting devices that were used in this study. We are grateful to Dr. Frederik Bes, Dr. Carolin Schäfer, and Stefan Appelhoff for their helpful comments on earlier versions of the manuscript. All experiments reported here were financially supported by the German Ministry for Education and Research (BMBF FKZ: 13N8973).</t>
  </si>
  <si>
    <t>Kunz, D.; Charité University Medicine Berlin, Institute of Physiology, Group Sleep Research and Clinical Chronobiology, c/o St. Hedwig-Krankenhaus, Grosse Hamburger Strasse 5-11, Germany; email: dieter.kunz@charite.de</t>
  </si>
  <si>
    <t>Curr. Alzheimer Res.</t>
  </si>
  <si>
    <t>2-s2.0-85032872667</t>
  </si>
  <si>
    <t>Diessler S., Kostic C., Arsenijevic Y., Kawasaki A., Franken P.</t>
  </si>
  <si>
    <t>54885384400;7801364817;57205954456;7102376058;7102792220;</t>
  </si>
  <si>
    <t>Rai1 frees mice from the repression of active wake behaviors by light</t>
  </si>
  <si>
    <t>eLife</t>
  </si>
  <si>
    <t xml:space="preserve"> e23292</t>
  </si>
  <si>
    <t>10.7554/eLife.23292</t>
  </si>
  <si>
    <t>https://www.scopus.com/inward/record.uri?eid=2-s2.0-85020839421&amp;doi=10.7554%2feLife.23292&amp;partnerID=40&amp;md5=32ce43b05d7aeeeec5c9bcff70df1883</t>
  </si>
  <si>
    <t>Center for Integrative Genomics, University of Lausanne, Lausanne, Switzerland; Jules-Gonin Eye Hospital, Fondation Asile des Aveugles, University of Lausanne, Lausanne, Switzerland</t>
  </si>
  <si>
    <t>Diessler, S., Center for Integrative Genomics, University of Lausanne, Lausanne, Switzerland; Kostic, C., Jules-Gonin Eye Hospital, Fondation Asile des Aveugles, University of Lausanne, Lausanne, Switzerland; Arsenijevic, Y., Jules-Gonin Eye Hospital, Fondation Asile des Aveugles, University of Lausanne, Lausanne, Switzerland; Kawasaki, A., Center for Integrative Genomics, University of Lausanne, Lausanne, Switzerland, Jules-Gonin Eye Hospital, Fondation Asile des Aveugles, University of Lausanne, Lausanne, Switzerland; Franken, P., Center for Integrative Genomics, University of Lausanne, Lausanne, Switzerland</t>
  </si>
  <si>
    <t>Besides its role in vision, light impacts physiology and behavior through circadian and direct (aka ‘masking’) mechanisms. In Smith-Magenis syndrome (SMS), the dysregulation of both sleep-wake behavior and melatonin production strongly suggests impaired non-visual light perception. We discovered that mice haploinsufficient for the SMS causal gene, Retinoic acid induced-1 (Rai1), were hypersensitive to light such that light eliminated alert and active-wake behaviors, while leaving time-spent-awake unaffected. Moreover, variables pertaining to circadian rhythm entrainment were activated more strongly by light. At the input level, the activation of rod/cone and suprachiasmatic nuclei (SCN) by light was paradoxically greatly reduced, while the downstream activation of the ventral-subparaventricular zone (vSPVZ) was increased. The vSPVZ integrates retinal and SCN input and, when activated, suppresses locomotor activity, consistent with the behavioral hypersensitivity to light we observed. Our results implicate Rai1 as a novel and central player in processing non-visual light information, from input to behavioral output. © Diessler et al.</t>
  </si>
  <si>
    <t>calbindin; glial fibrillary acidic protein; guanine nucleotide binding protein; guanine nucleotide binding protein 2; retinoic acid inducible protein I; unclassified drug; Rai1 protein, mouse; transactivator protein; animal cell; animal experiment; animal model; Article; behavioral hypersensitivity; brain development; circadian rhythm; controlled study; electroencephalography; electromyography; electroretinography; forebrain; gene mutation; haploinsufficiency; histology; homeostasis; hypersensitivity; immunofluorescence; immunohistochemistry; immunoreactivity; light exposure; locomotion; mouse; nerve cell; night sleep; nonhuman; photoreceptor; protein expression; Rai1 mutation; retina cone; retina rod; sleep homeostasis; sleep wake behavior; Smith Magenis syndrome; suprachiasmatic nucleus; transcription regulation; animal; animal behavior; circadian rhythm; hypothalamus; light; metabolism; physiology; radiation response; wakefulness; Animals; Behavior, Animal; Circadian Rhythm; Hypothalamus; Light; Mice; Trans-Activators; Wakefulness</t>
  </si>
  <si>
    <t>Rai1 protein, mouse; Trans-Activators</t>
  </si>
  <si>
    <t>Franken, P.; Center for Integrative Genomics, University of LausanneSwitzerland; email: paul.franken@unil.ch</t>
  </si>
  <si>
    <t>eLife Sciences Publications Ltd</t>
  </si>
  <si>
    <t>2050084X</t>
  </si>
  <si>
    <t>2-s2.0-85020839421</t>
  </si>
  <si>
    <t>Arendt J.</t>
  </si>
  <si>
    <t>7101704924;</t>
  </si>
  <si>
    <t>Chronobiology of melatonin</t>
  </si>
  <si>
    <t>ISI Atlas of Science: Pharmacology</t>
  </si>
  <si>
    <t>https://www.scopus.com/inward/record.uri?eid=2-s2.0-0023492764&amp;partnerID=40&amp;md5=248c5803f16eb5375a42e3ecc59137db</t>
  </si>
  <si>
    <t>Department of Biochemistry, University of Surrey, Guildford GU2 5XH, United Kingdom</t>
  </si>
  <si>
    <t>Arendt, J., Department of Biochemistry, University of Surrey, Guildford GU2 5XH, United Kingdom</t>
  </si>
  <si>
    <t>Melatonin is secreted largely by the pineal gland with a marked daily rhythm. In all species it is high at night. The rhythm is endogenous and is entrained and suppressed by light. The duration of high secretion acts as a signal for day length measurement in photoperiodic species. Melatonin administration will induce early breeding in commercially important species. Melatonin is more or less involved in circadian organization, depending on species. It may alleviate jet lag, and it is useful in psychiatric investigation.</t>
  </si>
  <si>
    <t>melatonin; chronobiology; circadian rhythm; depression; human; nonhuman; pineal body; psychological aspect; reproduction; review; seasonal variation; short survey</t>
  </si>
  <si>
    <t>IASPE</t>
  </si>
  <si>
    <t>ISI ATLAS SCI: PHARMACOL.</t>
  </si>
  <si>
    <t>2-s2.0-0023492764</t>
  </si>
  <si>
    <t>Melatonin sensitivity to dim white light in different seasons</t>
  </si>
  <si>
    <t>Human Psychopharmacology</t>
  </si>
  <si>
    <t>10.1002/(SICI)1099-1077(199901)14:1&lt;53::AID-HUP69&gt;3.0.CO;2-6</t>
  </si>
  <si>
    <t>https://www.scopus.com/inward/record.uri?eid=2-s2.0-0032961665&amp;doi=10.1002%2f%28SICI%291099-1077%28199901%2914%3a1%3c53%3a%3aAID-HUP69%3e3.0.CO%3b2-6&amp;partnerID=40&amp;md5=1c0a5b516bde992acb86ee4e8c056840</t>
  </si>
  <si>
    <t>Brain Sciences Institute, Swinburne University of Technology, 400 Burwood Road, Hawthorn, Vic. 3122, Australia; Department of Psychiatry, University of Melbourne, Austin and Repatriation Med. Center, Heidelberg, Vic. 3084, Australia</t>
  </si>
  <si>
    <t>Nathan, P.J., Brain Sciences Institute, Swinburne University of Technology, 400 Burwood Road, Hawthorn, Vic. 3122, Australia, Department of Psychiatry, University of Melbourne, Austin and Repatriation Med. Center, Heidelberg, Vic. 3084, Australia; Burrows, G.D., Department of Psychiatry, University of Melbourne, Austin and Repatriation Med. Center, Heidelberg, Vic. 3084, Australia; Norman, T.R., Department of Psychiatry, University of Melbourne, Austin and Repatriation Med. Center, Heidelberg, Vic. 3084, Australia</t>
  </si>
  <si>
    <t>It is well known that the pineal hormone melatonin is suppressed by light. The melatonin suppression by dim light has also been suggested as a possible trait marker of bipolar disorder. However, there is large inter individual differences in the light responses. It is possible that methodological factors may contribute to the variable responses observed. Most studies in the past have been conducted in different seasons under different lighting conditions. It is possible the external lighting conditions may affect the melatonin suppression to dim light. Hence we examined the melatonin suppression by dim light in (1) a large group of subjects randomly tested once in one of the four seasons (part one) and (2) small group of subjects tested in all seasons (part two). Subjects were placed in a dark room from 2100 h to 0230 h. Light exposure was between midnight and 0100 h in a sitting position. Blood samples were collected at regular intervals for measurement of plasma melatonin. No statistically significant seasonal differences in the percentage suppression of melatonin were found in both parts of the study (p &gt; 0.5). The study suggests that seasonal changes in external lighting do not affect the melatonin suppression by dim light in healthy controls.</t>
  </si>
  <si>
    <t>Human; Light; Melatonin; Season; Sensitivity; Suppression</t>
  </si>
  <si>
    <t>melatonin; adult; article; blood level; controlled study; human; human experiment; light exposure; manic depressive psychosis; methodology; normal human; pineal body; priority journal; seasonal variation; sitting</t>
  </si>
  <si>
    <t>Nathan, P.J.; Brain Sciences Institute, Swinburne University of Technology, 400 Burwood Road, Hawthorn, Vic. 3122, Australia; email: pnathan@bsi.swin.edu.au</t>
  </si>
  <si>
    <t>HUPSE</t>
  </si>
  <si>
    <t>Hum. Psychopharmacol.</t>
  </si>
  <si>
    <t>2-s2.0-0032961665</t>
  </si>
  <si>
    <t>The impact of watching television on evening melatonin levels</t>
  </si>
  <si>
    <t>10.1002/jsid.200</t>
  </si>
  <si>
    <t>https://www.scopus.com/inward/record.uri?eid=2-s2.0-84894902657&amp;doi=10.1002%2fjsid.200&amp;partnerID=40&amp;md5=a4aba6e5e3fb4d12a3c92ae1f5fb45fa</t>
  </si>
  <si>
    <t>Figueiro, M.G., Lighting Research Center, Rensselaer Polytechnic Institute, Troy, NY, United States; Wood, B., Lighting Research Center, Rensselaer Polytechnic Institute, Troy, NY, United States; Plitnick, B., Lighting Research Center, Rensselaer Polytechnic Institute, Troy, NY, United States; Rea, M.S., Lighting Research Center, Rensselaer Polytechnic Institute, Troy, NY, United States</t>
  </si>
  <si>
    <t>Self-luminous electronic devices emit optical radiation at short wavelengths, close to the peak sensitivity of melatonin suppression. The present paper investigated if light from a 178-cm (70 in.) television suppressed melatonin. Results showed that light from televisions does not impact melatonin levels in the evening. © Copyright 2014 Society for Information Display.</t>
  </si>
  <si>
    <t>blue light; circadian disruption; correlated color temperature; melatonin levels; sleep; television</t>
  </si>
  <si>
    <t>2-s2.0-84894902657</t>
  </si>
  <si>
    <t>Vollrath L., Huesgen A.</t>
  </si>
  <si>
    <t>55271044200;6602211653;</t>
  </si>
  <si>
    <t>Response of pineal serotonin N-acetyltransferase activity in male guinea pigs exposed to light pulses at night</t>
  </si>
  <si>
    <t>10.1007/BF01244632</t>
  </si>
  <si>
    <t>https://www.scopus.com/inward/record.uri?eid=2-s2.0-0023868808&amp;doi=10.1007%2fBF01244632&amp;partnerID=40&amp;md5=83b5bdc86d96ec31bd4fb5f84c72128a</t>
  </si>
  <si>
    <t>Department of Anatomy, Johannes Gutenberg University, Mainz, Germany</t>
  </si>
  <si>
    <t>Vollrath, L., Department of Anatomy, Johannes Gutenberg University, Mainz, Germany; Huesgen, A., Department of Anatomy, Johannes Gutenberg University, Mainz, Germany</t>
  </si>
  <si>
    <t>Serotonin N-acetyltransferase (NAT), which is crucial for the formation of melatonin, undergoes a typical day/night rhythm in the pineal gland with low levels during daytime and high levels at night. Short pulses of light given at night have been shown to rapidly depress NAT activity in some species, but not in others, the reasons for this difference being unclear. As diurnality and nocturnality of the experimental animals may play a role and since diurnally active animals have been little investigated in this respect, in the present study the diurnally active guinea pig was investigated. Male guinea pigs kept under a lighting regimen of LD 12:12 (lights off at 1700 hrs) were killed between 1200 or 1300 hrs and between 0000 and 0200 hrs, at night in the dark or after exposure to 10 or 45 min of light. The results obtained show that the day/night difference of NAT activity is about 2-fold. 10 min or 45 min of light given at night significantly depress pineal NAT activity. Re-exposure to darkness for 1 hr of animals previously given light for 10 min leads to restoration of NAT activity. These findings together with data from the literature suggest that it does not appear to be the activity pattern (diurnality versus nocturnality) of an animal nor the amplitude of the day/night difference of pineal NAT activity that account for the suppressibility or non-suppressibility of pineal NAT activity by light at night. © 1988 Springer Verlag.</t>
  </si>
  <si>
    <t>light at night; Pineal gland; serotonin N-acetyltransferase</t>
  </si>
  <si>
    <t>melatonin; serotonin n acetyltransferase; animal cell; circadian rhythm; guinea pig; male; nonhuman; pineal body; Acetylserotonin N-Methyltransferase; Acetyltransferases; Animal; Arylamine N-Acetyltransferase; Gerbillinae; Guinea Pigs; Hamsters; Light; Male; Mesocricetus; Microtinae; Pineal Gland; Rats; Sciuridae; Sheep; Species Specificity; Support, Non-U.S. Gov't</t>
  </si>
  <si>
    <t>melatonin, 73-31-4; Acetylserotonin N-Methyltransferase, EC 2.1.1.4; Acetyltransferases, EC 2.3.1.; Arylamine N-Acetyltransferase, EC 2.3.1.5</t>
  </si>
  <si>
    <t>Vollrath, L.; Department of Anatomy, Johannes Gutenberg University, Mainz, Germany</t>
  </si>
  <si>
    <t>2-s2.0-0023868808</t>
  </si>
  <si>
    <t>Monti J.M., Jantos H., Monti D.</t>
  </si>
  <si>
    <t>7101663444;6701763358;57210687348;</t>
  </si>
  <si>
    <t>Evidence of melatonin involvement in pindolol-induced suppression of REM sleep</t>
  </si>
  <si>
    <t>10.1007/s007020170092</t>
  </si>
  <si>
    <t>https://www.scopus.com/inward/record.uri?eid=2-s2.0-0034927493&amp;doi=10.1007%2fs007020170092&amp;partnerID=40&amp;md5=04eca651bd6edcb802ff38ae000edfd0</t>
  </si>
  <si>
    <t>Department of Pharmacology and Therapeutics, Clinics Hospital, Montevideo, Uruguay; Department of Psychiatry, The University of Utah, Salt Lake City, UT, United States</t>
  </si>
  <si>
    <t>Monti, J.M., Department of Pharmacology and Therapeutics, Clinics Hospital, Montevideo, Uruguay; Jantos, H., Department of Pharmacology and Therapeutics, Clinics Hospital, Montevideo, Uruguay; Monti, D., Department of Psychiatry, The University of Utah, Salt Lake City, UT, United States</t>
  </si>
  <si>
    <t>The effects of pindolol, melatonin, and the melatonin receptor agonist agomelatine were studied in rats implanted for chronic sleep procedures. Administration of pindolol (1.0-4.0 mg/kg) during the light phase induced a significant reduction of rapid-eye-movement sleep (REMS) and an increase of waking (W). In the rats recorded after receiving 1.0-6.0 mg/kg melatonin no significant differences were found in sleep or W compared with controls. Agomelatine (1.0-6.0 mg/kg) induced a significant increase of light sleep during the first 3 h of the recording period. Pretreatment with melatonin partly prevented the pindolol-induced suppression of REMS. However, agomelatine was ineffective in this respect. Overall, these data suggest that the decreased production of melatonin could play a role in REMS suppression related to pindolol administration.</t>
  </si>
  <si>
    <t>Agomelatine; Melatonin; Pindolol; REM sleep; Sleep</t>
  </si>
  <si>
    <t>agomelatine; melatonin; melatonin receptor; pindolol; animal experiment; animal model; article; controlled study; drug effect; male; nonhuman; priority journal; prophylaxis; rat; REM sleep; sleep disorder; slow wave sleep; treatment outcome; wakefulness; Acetamides; Adrenergic beta-Antagonists; Animals; Dose-Response Relationship, Drug; Male; Melatonin; Pindolol; Rats; Rats, Wistar; Receptors, Cell Surface; Receptors, Cytoplasmic and Nuclear; Receptors, Melatonin; Sleep, REM</t>
  </si>
  <si>
    <t>Acetamides; Adrenergic beta-Antagonists; Melatonin, 73-31-4; Pindolol, 13523-86-9; Receptors, Cell Surface; Receptors, Cytoplasmic and Nuclear; Receptors, Melatonin; S 20098, 138112-76-2</t>
  </si>
  <si>
    <t>Monti, J.M.2833/602 Zudañez Street, Montevideo 11300, Uruguay; email: jmonti@mednet.org.uy</t>
  </si>
  <si>
    <t>2-s2.0-0034927493</t>
  </si>
  <si>
    <t>Meng Y., He Z., Yin J., Zhang Y., Zhang T.</t>
  </si>
  <si>
    <t>55726416400;36185241000;35301493300;57196197449;8837781000;</t>
  </si>
  <si>
    <t>Quantitative calculation of human melatonin suppression induced by inappropriate light at night</t>
  </si>
  <si>
    <t>Medical and Biological Engineering and Computing</t>
  </si>
  <si>
    <t>10.1007/s11517-011-0788-1</t>
  </si>
  <si>
    <t>https://www.scopus.com/inward/record.uri?eid=2-s2.0-80054831088&amp;doi=10.1007%2fs11517-011-0788-1&amp;partnerID=40&amp;md5=fd0d4bbb632799ac50d1a339f5dacfe1</t>
  </si>
  <si>
    <t>Photonics Research Center, School of Physics, Nankai University, Tianjin 300071, China; Department of Breast, Cancer Hospital, Tianjin Medical University, Tianjin 300060, China; Physics Experiment Center, Renai Collage, Tianjin University, Tianjin 301636, China</t>
  </si>
  <si>
    <t>Meng, Y., Photonics Research Center, School of Physics, Nankai University, Tianjin 300071, China; He, Z., Physics Experiment Center, Renai Collage, Tianjin University, Tianjin 301636, China; Yin, J., Department of Breast, Cancer Hospital, Tianjin Medical University, Tianjin 300060, China; Zhang, Y., Photonics Research Center, School of Physics, Nankai University, Tianjin 300071, China; Zhang, T., Photonics Research Center, School of Physics, Nankai University, Tianjin 300071, China</t>
  </si>
  <si>
    <t>Melatonin (C13H16N2O2) has a wide range of functions in the body. When is inappropriately exposed to light at night, human circadian rhythm will be interfered and then melatonin secretion will become abnormal. For nearly three decades great progresses have been achieved in analytic action spectra and melatonin suppression by various light conditions. However, so far few articles focused on the quantitative calculation of melatonin suppression induced by light. In this article, an algorithm is established, in which all the contributions of rods, cones, and intrinsically photosensitive retinal ganglion cells are considered. Calculation results accords with the experimental data in references very well, which indicate the validity of this algorithm. This algorithm can also interpret the rule of melatonin suppression varying with light correlated color temperature very well. © International Federation for Medical and Biological Engineering 2011.</t>
  </si>
  <si>
    <t>Algorithm; Cones; IpRGC; Light; Melatonin suppression; Rods</t>
  </si>
  <si>
    <t>Calculation results; Circadian rhythms; Correlated color temperature; IpRGC; Melatonin suppression; Quantitative calculation; Retinal ganglion cells; Rods; Algorithms; Cones; Light; Hormones; melatonin; algorithm; article; biological model; circadian rhythm; human; illumination; physiology; radiation exposure; retina cone; retina ganglion cell; retina rod; secretion; Algorithms; Circadian Rhythm; Humans; Lighting; Melatonin; Models, Biological; Retinal Cone Photoreceptor Cells; Retinal Ganglion Cells; Retinal Rod Photoreceptor Cells</t>
  </si>
  <si>
    <t>Zhang, T.; Photonics Research Center, School of Physics, Nankai University, Tianjin 300071, China; email: zhangth@mail.nankai.edu.cn</t>
  </si>
  <si>
    <t>MBECD</t>
  </si>
  <si>
    <t>Med. Biol. Eng. Comput.</t>
  </si>
  <si>
    <t>2-s2.0-80054831088</t>
  </si>
  <si>
    <t>Parry B.L., Rosenthal N.E., James S.P., Wehr T.A.</t>
  </si>
  <si>
    <t>7102441431;7102033351;7402533215;7004768783;</t>
  </si>
  <si>
    <t>Atenolol in premenstrual syndrome: A test of the melatonin hypothesis</t>
  </si>
  <si>
    <t>10.1016/0165-1781(91)90070-6</t>
  </si>
  <si>
    <t>https://www.scopus.com/inward/record.uri?eid=2-s2.0-0025878226&amp;doi=10.1016%2f0165-1781%2891%2990070-6&amp;partnerID=40&amp;md5=0b0253bac97f616b6be5da2fe77a2b54</t>
  </si>
  <si>
    <t>Barbara L. Parry, M.D., is Assistant Professor of Psychiatry, University of California at San Diego, La Jolla, CA, USA; Norman E. Rosenthal, M.D., is Director of Outpatient Research Program, Clinical Psychobiology Branch, National Institute of Mental Health, Bethesda, MD, USA, United States; Stephen P. James, M.D., is Medical Director, Yorba Hills Hospital and Medical Center, Yorba Linda, CA, USA; Thomas A. Wehr, M.D., is Chief, Clinical Psychobiology Branch, National Institute of Mental Health, Bethesda, MD, USA</t>
  </si>
  <si>
    <t>Parry, B.L., Barbara L. Parry, M.D., is Assistant Professor of Psychiatry, University of California at San Diego, La Jolla, CA, USA, Norman E. Rosenthal, M.D., is Director of Outpatient Research Program, Clinical Psychobiology Branch, National Institute of Mental Health, Bethesda, MD, USA, United States, Stephen P. James, M.D., is Medical Director, Yorba Hills Hospital and Medical Center, Yorba Linda, CA, USA, Thomas A. Wehr, M.D., is Chief, Clinical Psychobiology Branch, National Institute of Mental Health, Bethesda, MD, USA; Rosenthal, N.E., Barbara L. Parry, M.D., is Assistant Professor of Psychiatry, University of California at San Diego, La Jolla, CA, USA, Norman E. Rosenthal, M.D., is Director of Outpatient Research Program, Clinical Psychobiology Branch, National Institute of Mental Health, Bethesda, MD, USA, United States, Stephen P. James, M.D., is Medical Director, Yorba Hills Hospital and Medical Center, Yorba Linda, CA, USA, Thomas A. Wehr, M.D., is Chief, Clinical Psychobiology Branch, National Institute of Mental Health, Bethesda, MD, USA; James, S.P., Barbara L. Parry, M.D., is Assistant Professor of Psychiatry, University of California at San Diego, La Jolla, CA, USA, Norman E. Rosenthal, M.D., is Director of Outpatient Research Program, Clinical Psychobiology Branch, National Institute of Mental Health, Bethesda, MD, USA, United States, Stephen P. James, M.D., is Medical Director, Yorba Hills Hospital and Medical Center, Yorba Linda, CA, USA, Thomas A. Wehr, M.D., is Chief, Clinical Psychobiology Branch, National Institute of Mental Health, Bethesda, MD, USA; Wehr, T.A., Barbara L. Parry, M.D., is Assistant Professor of Psychiatry, University of California at San Diego, La Jolla, CA, USA, Norman E. Rosenthal, M.D., is Director of Outpatient Research Program, Clinical Psychobiology Branch, National Institute of Mental Health, Bethesda, MD, USA, United States, Stephen P. James, M.D., is Medical Director, Yorba Hills Hospital and Medical Center, Yorba Linda, CA, USA, Thomas A. Wehr, M.D., is Chief, Clinical Psychobiology Branch, National Institute of Mental Health, Bethesda, MD, USA</t>
  </si>
  <si>
    <t>Eleven patients with prospectively documented premenstrual depression were given 100 mg atenolol or placebo daily to suppress melatonin secretion during the symptomatic premenstrual phase of the menstrual cycle. There was no significant improvement in mood following treatment with atenolol vs. placebo. These findings suggest that bright light may exert antidepressant effects in patients with premenstrual syndrome through mechanisms other than melatonin suppression and that atenolol does not appear to be a viable treatment modality for the majority of patients with premenstrual depression. © 1991.</t>
  </si>
  <si>
    <t>Atenolol; light therapy; melatonin; premenstrual syndrome</t>
  </si>
  <si>
    <t>atenolol; melatonin; adult; article; clinical article; depression; female; human; oral drug administration; phototherapy; premenstrual syndrome; priority journal; Affect; Atenolol; Female; Human; Melatonin; Premenstrual Syndrome; Psychiatric Status Rating Scales; Sleep; Support, U.S. Gov't, P.H.S.</t>
  </si>
  <si>
    <t>atenolol, 29122-68-7; melatonin, 73-31-4; Atenolol, 29122-68-7; Melatonin, 73-31-4</t>
  </si>
  <si>
    <t>National Institutes of Health</t>
  </si>
  <si>
    <t>This work was supported in part by NIH</t>
  </si>
  <si>
    <t>Parry, B.L.</t>
  </si>
  <si>
    <t>2-s2.0-0025878226</t>
  </si>
  <si>
    <t>Seggie J., Werstiuk E.S., Joshi M.</t>
  </si>
  <si>
    <t>7003977517;6701858223;7202602243;</t>
  </si>
  <si>
    <t>Lithium and twenty-four hour rhythms of serum corticosterone, prolactin and growth hormone in pigmented eye rats</t>
  </si>
  <si>
    <t>Progress in Neuropsychopharmacology and Biological Psychiatry</t>
  </si>
  <si>
    <t>10.1016/0278-5846(85)90055-7</t>
  </si>
  <si>
    <t>https://www.scopus.com/inward/record.uri?eid=2-s2.0-0022367005&amp;doi=10.1016%2f0278-5846%2885%2990055-7&amp;partnerID=40&amp;md5=e0505ba78239e5e42b82f2bc14400cf9</t>
  </si>
  <si>
    <t>Departments of Neurosciences and Psychiatry, McMaster University Hamilton, Ont., Canada</t>
  </si>
  <si>
    <t>Seggie, J., Departments of Neurosciences and Psychiatry, McMaster University Hamilton, Ont., Canada; Werstiuk, E.S., Departments of Neurosciences and Psychiatry, McMaster University Hamilton, Ont., Canada; Joshi, M., Departments of Neurosciences and Psychiatry, McMaster University Hamilton, Ont., Canada</t>
  </si>
  <si>
    <t>Lithium, a widely used substance for the treatment of manic-depressive illness, has been reported to alter the phase relationships of a variety of biological rhythms. We have previously found that lithium affects serum melatonin differently in albino compared to pigmented eye rats. The present study was undertaken to investigate the effect of lithium on pituitary rhythms in pigmented eye rats. Six point 24 hour maps were generated throughout a 12 hour light/12 hour dark lighting regime on separate groups of individually housed adult male Long Evans rats (with pigmented eyes), maintained for six weeks on ad lib water and either normal lab chow or lab chow supplemented with 50 mM/Kg of lithium chloride. Animals were sacrificed by rapid decapitation with care to ensure that blood samples were obtained from subjects in the resting, undisturbed state. Plasma lithium levels were 0.57 ± 0.02 mEq/l. In comparison to normal controls, lithium treatment suppressed body weight by 19%, and increased water intake by 100%. Absolute corticosterone levels were not altered by lithium, but the 24-hour pattern was significantly changed. Growth hormone levels were significantly reduced by lithium treatment without alteration of the 24-hour pattern. Prolactin levels were significantly reduced by lithium and the normal 24-hour variation was attenuated. Comparison of these effects of lithium in pigmented eye rats with similar data from albino rats suggests that the effects on growth hormone, body weight and water intake were similar; however, the effects on prolactin and corticosterone differed. Since melatonin has been implicated in the regulation of prolactin and corticosterone rhythms, and this hormone is affected differently in the two types of rat, the observed effects of lithium on these hormone rhythms may be secondary to an alteration of the 24-hour pattern of melatonin by lithium. © 1985.</t>
  </si>
  <si>
    <t>Corticosterone; Growth Hormone; Lithium; Melatonin; Prolactin; Rats; Rhythms</t>
  </si>
  <si>
    <t>growth hormone; hydrocortisone; lithium; lithium chloride; prolactin; animal experiment; circadian rhythm; drug efficacy; endocrine system; hypophysis; nonhuman; oral drug administration; priority journal; rat; Animal; Body Weight; Circadian Rhythm; Corticosterone; Drinking; Eye Color; Growth Hormone; Lithium; Male; Prolactin; Rats; Support, Non-U.S. Gov't; Time Factors</t>
  </si>
  <si>
    <t>growth hormone, 36992-73-1, 37267-05-3, 66419-50-9, 9002-72-6; hydrocortisone, 50-23-7; lithium chloride, 7447-41-8; lithium, 7439-93-2; prolactin, 12585-34-1, 50647-00-2, 9002-62-4; Corticosterone, 50-22-6; Growth Hormone, 9002-72-6; Lithium, 7439-93-2; Prolactin, 9002-62-4</t>
  </si>
  <si>
    <t>Ontario Mental Health Foundation</t>
  </si>
  <si>
    <t>Supportedb y funds from the Ontario Mental Health Foundation (O.M.H.F.). Eva S. Werstiuk hold CMHFC areer Awards.</t>
  </si>
  <si>
    <t>Seggie, J.; Departments of Neurosciences and Psychiatry, McMaster University Hamilton, Ont., Canada</t>
  </si>
  <si>
    <t>PNPPD</t>
  </si>
  <si>
    <t>Prog. Neuro-Psychopharmacol. Biol. Psychiatry</t>
  </si>
  <si>
    <t>2-s2.0-0022367005</t>
  </si>
  <si>
    <t>Kim I.T., Choi A.S., Sung M.K.</t>
  </si>
  <si>
    <t>56688887100;35751750800;56108483100;</t>
  </si>
  <si>
    <t>Development of a Colour Quality Assessment Tool for indoor luminous environments affecting the circadian rhythm of occupants</t>
  </si>
  <si>
    <t>10.1016/j.buildenv.2017.10.009</t>
  </si>
  <si>
    <t>https://www.scopus.com/inward/record.uri?eid=2-s2.0-85033681865&amp;doi=10.1016%2fj.buildenv.2017.10.009&amp;partnerID=40&amp;md5=1ff642e83c44b7bf011e31786294240e</t>
  </si>
  <si>
    <t>Department of Architectural Engineering, Sejong University, Kunja-Dong, Kwangjin-Gu, Seoul, 143-747, South Korea</t>
  </si>
  <si>
    <t>Kim, I.T., Department of Architectural Engineering, Sejong University, Kunja-Dong, Kwangjin-Gu, Seoul, 143-747, South Korea; Choi, A.S., Department of Architectural Engineering, Sejong University, Kunja-Dong, Kwangjin-Gu, Seoul, 143-747, South Korea; Sung, M.K., Department of Architectural Engineering, Sejong University, Kunja-Dong, Kwangjin-Gu, Seoul, 143-747, South Korea</t>
  </si>
  <si>
    <t>The colour of indoor luminous environments affects the circadian rhythm and awakening of humans. If the blue colour of a luminous environment perceived by an observer's circadian action factor (CAF), which represents the impact of light on the hormones and biorhythm of an observer, is high, the secretion of melatonin is suppressed. To design an appropriate indoor luminous environment, the final colour of a space perceived by an observer must be accurately predicted and its effects on the observer must be considered. Therefore, this study developed a Colour Quality Assessment Tool (CQAT) that utilizes the spectral reflectance factor of interior finishes and the spectral power distribution (SPD) data of luminaires to accurately calculate the luminous exitance radiated by interior finishes and the colour quality components of the SPD, luminance, CAF, colour coordinates, and correlated colour temperature (CCT) based on the colours of the interior finishes and light sources. In addition, the colour quality was evaluated considering the angle between the interior finishes and the view of an observer from a specific direction and position. The colour quality of different interior finishes was assessed using the CQAT, and the results showed that the luminous environment CCT perceived by observers differed by 1882 K (approximately 31%) or more and that the CAF differed by 0.16 (approximately 14%) or more based on the colour of the interior finishes. © 2017</t>
  </si>
  <si>
    <t>Circadian action factor; Colour Quality Assessment; Interior material; Spectral reflectance</t>
  </si>
  <si>
    <t>Hormones; Light sources; Reflection; Room and pillar mining; Action factors; Circadian rhythms; Interior materials; Quality assessment; Quality components; Spectral power distribution; Spectral reflectance factor; Spectral reflectances; Color; assessment method; building; circadian rhythm; color; light effect; spectral reflectance</t>
  </si>
  <si>
    <t>Ministry of Science ICT and Future Planning, MSIP: 2017R1A2A1A5001170
National Research Foundation of Korea, NRF</t>
  </si>
  <si>
    <t>This work was supported by the National Research Foundation of Korea (NRF) grant funded by the Korea government(MSIP) (No. 2017R1A2A1A5001170 ).</t>
  </si>
  <si>
    <t>Choi, A.S.; Department of Architectural Engineering, Sejong University, Kunja-Dong, Kwangjin-Gu, South Korea; email: aschoi@sejong.ac.kr</t>
  </si>
  <si>
    <t>2-s2.0-85033681865</t>
  </si>
  <si>
    <t>Bennett S., Alpert M., Kubulins V., Hansler R.L.</t>
  </si>
  <si>
    <t>26421970100;57198317388;6508168343;6508309584;</t>
  </si>
  <si>
    <t>Use of modified spectacles and light bulbs to block blue light at night may prevent postpartum depression</t>
  </si>
  <si>
    <t>10.1016/j.mehy.2009.01.049</t>
  </si>
  <si>
    <t>https://www.scopus.com/inward/record.uri?eid=2-s2.0-67349101631&amp;doi=10.1016%2fj.mehy.2009.01.049&amp;partnerID=40&amp;md5=e01a8171a560b2c4b0cd4b2db261c65c</t>
  </si>
  <si>
    <t>Postpartum Support, International P.O. Box 60931, Santa Barbara, CA 93160, United States; Photonic Developments LLC, 7890 Summerset Drive, Walton Hills, OH 44146, United States</t>
  </si>
  <si>
    <t>Bennett, S., Postpartum Support, International P.O. Box 60931, Santa Barbara, CA 93160, United States; Alpert, M., Photonic Developments LLC, 7890 Summerset Drive, Walton Hills, OH 44146, United States; Kubulins, V., Photonic Developments LLC, 7890 Summerset Drive, Walton Hills, OH 44146, United States; Hansler, R.L., Photonic Developments LLC, 7890 Summerset Drive, Walton Hills, OH 44146, United States</t>
  </si>
  <si>
    <t>In 2001 it was discovered that exposing the eyes to light in the blue end of the visible spectrum suppresses the production of the sleep hormone, melatonin. New mothers need to get up during the night to care for their babies. This is the time when melatonin is normally flowing. Exposing their eyes to light can cut off the flow. It may also reset their circadian (internal) clock. On subsequent nights the melatonin may not begin flowing at the normal time making it difficult to fall asleep. Over time, disruption of the circadian rhythm plus sleep deprivation may result in depression. Women suffering postpartum depression were enrolled in a small clinical trial. Some were provided with glasses and light bulbs that block blue light. Others were equipped with glasses and light bulbs that looked colored but did not block the rays causing melatonin suppression. Those with the "real glasses" recovered somewhat more quickly than those with the placebo glasses and light bulbs. The hypothesis that should be tested in large scale clinical trials is that the risk of postpartum depression can be reduced when a new mother avoids exposing her eyes to blue light when she gets up at night to care for her baby. In the meantime, all new mothers may benefit from using glasses and light bulbs that block blue light when getting up at night to care for their babies. © 2009.</t>
  </si>
  <si>
    <t>melatonin; article; blue light; circadian rhythm; clinical trial; controlled clinical trial; controlled study; eye; female; high risk population; human; light exposure; mother; neurophysiology; night; priority journal; puerperal depression; spectacles; Depression, Postpartum; Eyeglasses; Female; Humans; Lighting</t>
  </si>
  <si>
    <t>Hansler, R.L.; Photonic Developments LLC, 7890 Summerset Drive, Walton Hills, OH 44146, United States; email: rhansler@jcu.edu</t>
  </si>
  <si>
    <t>2-s2.0-67349101631</t>
  </si>
  <si>
    <t>Vasicek C.A., Malpaux B., Fleming P.A., Bennett N.C.</t>
  </si>
  <si>
    <t>6506455204;7005437574;55756279200;35565119800;</t>
  </si>
  <si>
    <t>Melatonin secretion in the Mashona mole-rat, Cryptomys darlingi-influence of light on rhythmicity</t>
  </si>
  <si>
    <t>10.1016/j.physbeh.2004.09.011</t>
  </si>
  <si>
    <t>https://www.scopus.com/inward/record.uri?eid=2-s2.0-11844306617&amp;doi=10.1016%2fj.physbeh.2004.09.011&amp;partnerID=40&amp;md5=6979391e993e00e62f4873bde52632dd</t>
  </si>
  <si>
    <t>Mammal Research Institute, Department of Zoology and Entomology, Univ. Pretoria, Pretoria 0002, S. A., South Africa; Physiol. Repro. et des Comportements, UMR INRA-CNRS-Univ. de Tours, 37380 Nouzilly, France, France; Department of Zoology and Entomology, University of Pretoria, Pretoria 0002, South Africa, South Africa</t>
  </si>
  <si>
    <t>Vasicek, C.A., Mammal Research Institute, Department of Zoology and Entomology, Univ. Pretoria, Pretoria 0002, S. A., South Africa; Malpaux, B., Physiol. Repro. et des Comportements, UMR INRA-CNRS-Univ. de Tours, 37380 Nouzilly, France, France; Fleming, P.A., Department of Zoology and Entomology, University of Pretoria, Pretoria 0002, South Africa, South Africa; Bennett, N.C., Mammal Research Institute, Department of Zoology and Entomology, Univ. Pretoria, Pretoria 0002, S. A., South Africa</t>
  </si>
  <si>
    <t>The hormone melatonin is synthesised and secreted from the pineal gland in darkness and triggers the daily and seasonal timing of various physiological and behavioural processes. The Mashona mole-rat, Cryptomys darlingi, lives in subterranean burrows that are completely sealed and is therefore rarely, if ever, exposed to light under natural conditions. Hence, this species is of particular interest for studies on rhythms of melatonin secretion. We investigated how plasma melatonin concentrations of the Mashona mole-rat responded to exposure to a long-term standard photoperiod of 12 h light, 12 h dark (12:12 LD), constant light (LL) and constant dark (DD). In addition, we examined whether plasma melatonin concentration was coupled to locomotor activity. Mashona mole-rats displayed rhythms of plasma melatonin concentration that appeared entrained to the standard LD photoperiod, suggesting that the mole-rat is capable of perceiving and entraining to this photic zeitgeber. Furthermore, under chronic constant lighting conditions (DD, LL), circadian rhythms in plasma melatonin concentration were observed, suggesting the possible existence of an endogenous rhythm. Light suppressed melatonin secretion, but constant light did not abolish the rhythm of plasma melatonin concentration. Between active and non-active animals, no difference in plasma melatonin concentration was found for any of the sequential photoperiods (LD1 DD, LD2, LL), tentatively suggesting that the rhythm of melatonin secretion is uncoupled from that of locomotor activity. © 2004 Elsevier Inc. All rights reserved.</t>
  </si>
  <si>
    <t>Circadian rhythm; Endogenous; Locomotor activity; Photoperiod; Plasma melatonin</t>
  </si>
  <si>
    <t>melatonin; animal experiment; article; cat; circadian rhythm; controlled study; cryptomys darlingi; darkness; hormone release; light; locomotion; nonhuman; photoperiodicity; photostimulation; priority journal</t>
  </si>
  <si>
    <t>Dr. H.M. Cooper is thanked for the discussion on experimental design. Considerable gratitude is expressed to Mrs. G.H. Gutjahr who allowed the use of Mashona mole-rats for the study, Ms. M.K. Oosthuizen for assistance with collecting blood samples, and Mrs. B. Potgieter is sincerely thanked for the technical assistance. The work was supported by research grants to N.C. Bennett from the National Research Foundation and University of Pretoria.</t>
  </si>
  <si>
    <t>2-s2.0-11844306617</t>
  </si>
  <si>
    <t>Aoki K., Yokoi M., Masago R., Iwanaga K., Kondo N., Katsuura T.</t>
  </si>
  <si>
    <t>8947769000;7006276819;57195006846;7006685775;7202358369;7003701476;</t>
  </si>
  <si>
    <t>Modification of internal temperature regulation for cutaneous vasodilation and sweating by bright light exposure at night</t>
  </si>
  <si>
    <t>European Journal of Applied Physiology</t>
  </si>
  <si>
    <t>10.1016/j.topol.2002.12.002</t>
  </si>
  <si>
    <t>https://www.scopus.com/inward/record.uri?eid=2-s2.0-29444449448&amp;doi=10.1016%2fj.topol.2002.12.002&amp;partnerID=40&amp;md5=716f505b999d601f250c9be8418e6d3d</t>
  </si>
  <si>
    <t>Department of Kinesiology, Graduate School of Science, Tokyo Metropolitan University, 1-1 Minami-Ohsawa, Hachioji, Tokyo 192-0397, Japan; Division of Design Science, Graduate School of Science and Technology, Chiba University, Chiba 263-8522, Japan; School of Nursing, Faculty of Heath Sciences, Tokyo Metropolitan University of Health Science, Tokyo 116-8551, Japan; Laboratory for Applied Human Physiology, Faculty of Human Development, Kobe University, Kobe 657-8501, Japan; Ergonomics Section, Faculty of Engineering, Chiba University, Chiba 263-8522, Japan; Department of Hygiene/Space Medicine, Nihon University School of Medicine, 30-1 Oyaguchi-Kamimachi, Itabashi-ku, Tokyo 173-8610, Japan</t>
  </si>
  <si>
    <t>Aoki, K., Department of Kinesiology, Graduate School of Science, Tokyo Metropolitan University, 1-1 Minami-Ohsawa, Hachioji, Tokyo 192-0397, Japan, Department of Hygiene/Space Medicine, Nihon University School of Medicine, 30-1 Oyaguchi-Kamimachi, Itabashi-ku, Tokyo 173-8610, Japan; Yokoi, M., Division of Design Science, Graduate School of Science and Technology, Chiba University, Chiba 263-8522, Japan; Masago, R., School of Nursing, Faculty of Heath Sciences, Tokyo Metropolitan University of Health Science, Tokyo 116-8551, Japan; Iwanaga, K., Division of Design Science, Graduate School of Science and Technology, Chiba University, Chiba 263-8522, Japan; Kondo, N., Laboratory for Applied Human Physiology, Faculty of Human Development, Kobe University, Kobe 657-8501, Japan; Katsuura, T., Ergonomics Section, Faculty of Engineering, Chiba University, Chiba 263-8522, Japan</t>
  </si>
  <si>
    <t>Bright light (BL) exposure at night leads to suppressed secretion of melatonin and an attenuated fall in internal temperature at rest from the night to the early morning. However, it is unknown at the present whether typical diurnal variations in reflex responses to thermal challenges are similarly affected by BL exposure at night. We investigated the control of cutaneous vasodilator and sweating responses to hyperthermia in the early morning after artificial BL exposure at night, compare with dim light (DL) exposure. Six subjects stayed awake in a semi-supine position under DL (120 lx) or BL (2800 lx) conditions between 21.00 and 04.30 h. Urine samples were collected at 04.30 h. Beginning at 05.30 h, the lower legs were immersed for 50 min in 42°C water. The subjects remained awake for 21 h until the end of hot water immersion. Urinary 6-sulphatoxymelatonin levels following BL were significantly lower than after DL. Oesophageal temperature (Tes) before heating was significantly higher following BL [36.41 ±0.10 (DL) vs. 36.55 ± 0.09 (BL)°C]. The Tes thresholds for the onset of cutaneous vasodilation and sweating were significantly higher with BL than with DL conditions (approximately 0.15°C, respectively). We found that the internal temperature threshold for thermoregulatory control of cutaneous vasodilation and sweating responses to passive heating in the early morning can be modified by the level of light exposure the prior night. Thus both basal internal temperature and the regulation of internal temperature are modified by BL exposure at night. © Springer-Verlag 2005.</t>
  </si>
  <si>
    <t>Circadian rhythm; Cutaneous vasodilation; Human; Sleep deprivation; Sweating</t>
  </si>
  <si>
    <t>melatonin derivative; adult; article; circadian rhythm; controlled study; human; hyperthermia; light exposure; male; priority journal; reflex; skin temperature; sleep deprivation; supine position; sweating; thermoregulation; urinalysis; vasodilatation; Adult; Body Temperature Regulation; Darkness; Humans; Light; Male; Photic Stimulation; Skin; Sweating; Vasodilation</t>
  </si>
  <si>
    <t>Japan Society for the Promotion of Science
Tokyo Metropolitan University</t>
  </si>
  <si>
    <t>Acknowledgments This work was supported by Tokyo Metropolitan University President’s Research Fund: Junior Scholar Promotion, and a Research Fellowship from the Japan Society for the Promotion of Science for Young Scientists. We are grateful to all volunteer subjects who participated in the study. We are grateful for editing support and advice of Dr. J. M. Johnson.</t>
  </si>
  <si>
    <t>Aoki, K.; Department of Hygiene/Space Medicine, Nihon University School of Medicine, 30-1 Oyaguchi-Kamimachi, Itabashi-ku, Tokyo 173-8610, Japan; email: kenaoki@med.nihon-u.ac.jp</t>
  </si>
  <si>
    <t>EJAPF</t>
  </si>
  <si>
    <t>Eur. J. Appl. Physiol.</t>
  </si>
  <si>
    <t>2-s2.0-29444449448</t>
  </si>
  <si>
    <t>Daugaard S., Garde A.H., Bonde J.P.E., Christoffersen J., Hansen Ä.M., Markvart J., Schlünssen V., Skene D.J., Vistisen H.T., Kolstad H.A.</t>
  </si>
  <si>
    <t>56804760400;7005872661;7005973020;13404283300;35556981600;35095376900;6701351617;21035951300;57192836100;7003342241;</t>
  </si>
  <si>
    <t>Night work, light exposure and melatonin on work days and days off</t>
  </si>
  <si>
    <t>10.1080/07420528.2017.1327867</t>
  </si>
  <si>
    <t>https://www.scopus.com/inward/record.uri?eid=2-s2.0-85020711539&amp;doi=10.1080%2f07420528.2017.1327867&amp;partnerID=40&amp;md5=40c9ec2ba506623d03ddb80e513784b3</t>
  </si>
  <si>
    <t>Aarhus University Hospital, Department of Occupational Medicine, Aarhus, Denmark; National Research Centre for the Working Environment, Copenhagen, Denmark; Bispebjerg Hospital, Department of Occupational Medicine, Copenhagen, Denmark; University of Copenhagen, Institute of Public Health, Copenhagen, Denmark; Velux Danmark A/S, Stakeholder Communications and Sustanability, Horsholm, Denmark; Aalborg Universitet, Department of Energy Performance, Indoor Environment and Sustainability, Danish Building Research Institute, Copenhagen, Denmark; Aarhus Universitet, Department of Public Health, Aarhus, Denmark; University of Surrey, Faculty of Health and Medical Sciences, Chronobiology, Guildford, Surrey  GU2 7XH, United Kingdom; Aarhus University Hospital, Aarhus, Denmark</t>
  </si>
  <si>
    <t>Daugaard, S., Aarhus University Hospital, Department of Occupational Medicine, Aarhus, Denmark; Garde, A.H., National Research Centre for the Working Environment, Copenhagen, Denmark, University of Copenhagen, Institute of Public Health, Copenhagen, Denmark; Bonde, J.P.E., Bispebjerg Hospital, Department of Occupational Medicine, Copenhagen, Denmark, University of Copenhagen, Institute of Public Health, Copenhagen, Denmark; Christoffersen, J., Velux Danmark A/S, Stakeholder Communications and Sustanability, Horsholm, Denmark; Hansen, Ä.M., National Research Centre for the Working Environment, Copenhagen, Denmark, University of Copenhagen, Institute of Public Health, Copenhagen, Denmark; Markvart, J., Aalborg Universitet, Department of Energy Performance, Indoor Environment and Sustainability, Danish Building Research Institute, Copenhagen, Denmark; Schlünssen, V., National Research Centre for the Working Environment, Copenhagen, Denmark, Aarhus Universitet, Department of Public Health, Aarhus, Denmark; Skene, D.J., University of Surrey, Faculty of Health and Medical Sciences, Chronobiology, Guildford, Surrey  GU2 7XH, United Kingdom; Vistisen, H.T., Aarhus University Hospital, Department of Occupational Medicine, Aarhus, Denmark, Aarhus University Hospital, Aarhus, Denmark; Kolstad, H.A., Aarhus University Hospital, Department of Occupational Medicine, Aarhus, Denmark</t>
  </si>
  <si>
    <t>We aimed to examine the effects of night work on salivary melatonin concentration during and subsequent to night work and the mediating role of light. We included 254 day workers and 87 night workers who were followed during 322 work days and 301 days off work. Each day was defined as the 24 hour period starting from the beginning of a night shift or from waking in the mornings with day work and days off. Light levels were recorded and synchronized with diary information (start and end of sleep and work). On average, participants provided four saliva samples per day, and these were analyzed for melatonin concentration by liquid chromatography tandem mass spectrometry (LC-MS/MS). Differences between day and night workers on work days and days off were assessed with multilevel regression models with melatonin concentration as the primary outcome. All models were stratified or adjusted by time of day. For light exposure, we estimated the total, direct and indirect effects of night work on melatonin concentrations obtaining 95% confidence intervals through bootstrapping. On work days, night workers showed 15% lower salivary melatonin concentrations compared with day workers (−15.0%; 95% CI: −31.4%; 5.2%). During the night, light exposure mediated a melatonin suppression of approximately 6% (−5.9%, 95% CI: −10.2%; −1.5%). No mediating effect of light was seen during the day time. On days off, we observed no difference in melatonin concentrations between day and night workers. These findings are in accordance with a transient and partly light-mediated effect of night work on melatonin production. © 2017 Taylor &amp; Francis Group, LLC.</t>
  </si>
  <si>
    <t>field study; light exposure; melatonin suppression; Night Work</t>
  </si>
  <si>
    <t>biological marker; melatonin; adolescent; adult; aged; circadian rhythm; female; human; light; liquid chromatography; male; metabolism; middle aged; photoperiodicity; saliva; shift schedule; tandem mass spectrometry; time factor; work schedule; workload; young adult; Adolescent; Adult; Aged; Biomarkers; Chromatography, Liquid; Circadian Rhythm; Female; Humans; Light; Male; Melatonin; Middle Aged; Photoperiod; Saliva; Shift Work Schedule; Tandem Mass Spectrometry; Time Factors; Work Schedule Tolerance; Workload; Young Adult</t>
  </si>
  <si>
    <t>melatonin, 73-31-4; Biomarkers; Melatonin</t>
  </si>
  <si>
    <t>Daugaard, S.Nørrebrogade 44, Building 2C, Denmark; email: stepde@rm.dk</t>
  </si>
  <si>
    <t>2-s2.0-85020711539</t>
  </si>
  <si>
    <t>Subash S., Subramanian P., Sivaperumal R., Manivasagam T., Essa M.M.</t>
  </si>
  <si>
    <t>12042606100;7101687636;14621885500;9633226400;8904142900;</t>
  </si>
  <si>
    <t>Constant light influences the circadian oscillations of circulatory lipid peroxidation, antioxidants and some biochemical variables in rats</t>
  </si>
  <si>
    <t>10.1080/09291010600738692</t>
  </si>
  <si>
    <t>https://www.scopus.com/inward/record.uri?eid=2-s2.0-33750427892&amp;doi=10.1080%2f09291010600738692&amp;partnerID=40&amp;md5=dbf30b852c726ddcb3c0b5002d2da7ad</t>
  </si>
  <si>
    <t>Department of Biochemistry and Biotechnology, Faculty of Science, Annamalai University, Annamalainagar-608 002, Tamil Nadu, India</t>
  </si>
  <si>
    <t>Subash, S., Department of Biochemistry and Biotechnology, Faculty of Science, Annamalai University, Annamalainagar-608 002, Tamil Nadu, India; Subramanian, P., Department of Biochemistry and Biotechnology, Faculty of Science, Annamalai University, Annamalainagar-608 002, Tamil Nadu, India; Sivaperumal, R., Department of Biochemistry and Biotechnology, Faculty of Science, Annamalai University, Annamalainagar-608 002, Tamil Nadu, India; Manivasagam, T., Department of Biochemistry and Biotechnology, Faculty of Science, Annamalai University, Annamalainagar-608 002, Tamil Nadu, India; Essa, M.M., Department of Biochemistry and Biotechnology, Faculty of Science, Annamalai University, Annamalainagar-608 002, Tamil Nadu, India</t>
  </si>
  <si>
    <t>Temporal oscillations of circulatory thiobarbituric acid reactive substances (TBARS), antioxidants such as reduced glutathione (GSH), superoxide dismutase (SOD), and catalase and glucose, cholesterol, total protein and aspartate transaminase (AST) were studied under LD (12:12 h) and constant light (LL) (500 lux) conditions after exposing the animal for 21 days. Advances in the acrophase of GSH, SOD, catalase, glucose, total protein and (AST) rhythms and delays in TBARS and cholesterol were found; amplitude and mesor values of these rhythms were found to be altered during constant light treatment. The above said circadian alterations during LL exposure may be due to (1) formation of photooxidants and stress mediated lipid peroxidation, suppression of melatonin (2) modulation of neuroendocrine and neurotransmitters rhythm (3) suppression of sleep-wake cycle (4) feeding and locomotion rhythm. The exact mechanism still remains to be explored and further research needed. © 2006 Taylor &amp; Francis.</t>
  </si>
  <si>
    <t>Antioxidants; AST; Cholesterol; Circadian; Continuous light; Glucose; TBARS; Total protein</t>
  </si>
  <si>
    <t>aspartate aminotransferase; catalase; cholesterol; glucose; glutathione; melatonin; neurotransmitter; superoxide dismutase; thiobarbituric acid reactive substance; antioxidant; circadian rhythm; light effect; lipid; rodent; sleep; animal experiment; article; circadian rhythm; controlled study; light; lipid peroxidation; male; neurotransmission; nonhuman; rat; sleep waking cycle; stress; Animalia</t>
  </si>
  <si>
    <t>aspartate aminotransferase, 9000-97-9; catalase, 9001-05-2; cholesterol, 57-88-5; glucose, 50-99-7, 84778-64-3; glutathione, 70-18-8; melatonin, 73-31-4; superoxide dismutase, 37294-21-6, 9016-01-7, 9054-89-1</t>
  </si>
  <si>
    <t>Subramanian, P.; Department of Biochemistry and Biotechnology, Faculty of Science, Annamalai University, Annamalainagar-608 002, Tamil Nadu, India; email: annamalai_rhythm@yahoo.co.in</t>
  </si>
  <si>
    <t>2-s2.0-33750427892</t>
  </si>
  <si>
    <t>Rebec K.M., Klanjšek-Gunde M., Bizjak G., Kobav M.B.</t>
  </si>
  <si>
    <t>55659466400;56230964000;6602867969;6506787741;</t>
  </si>
  <si>
    <t>White LED compared with other light sources: Age-dependent photobiological effects and parameters for evaluation</t>
  </si>
  <si>
    <t>10.1080/10803548.2015.1085163</t>
  </si>
  <si>
    <t>https://www.scopus.com/inward/record.uri?eid=2-s2.0-84950253390&amp;doi=10.1080%2f10803548.2015.1085163&amp;partnerID=40&amp;md5=6d4648c829afcea2007c9f402cd93e4a</t>
  </si>
  <si>
    <t>Ponva d.o.o, Slovenia; National Institute of Chemistry, Slovenia; University of Ljubljana, Slovenia</t>
  </si>
  <si>
    <t>Rebec, K.M., Ponva d.o.o, Slovenia; Klanjšek-Gunde, M., National Institute of Chemistry, Slovenia; Bizjak, G., University of Ljubljana, Slovenia; Kobav, M.B., University of Ljubljana, Slovenia</t>
  </si>
  <si>
    <t>Ergonomic science at work and living places should appraise human factors concerning the photobiological effects of lighting. Thorough knowledge on this subject has been gained in the past; however, few attempts have been made to propose suitable evaluation parameters. The blue light hazard and its influence on melatonin secretion in age-dependent observers is considered in this paper and parameters for its evaluation are proposed. New parameters were applied to analyse the effects of white light-emitting diode (LED) light sources and to compare them with the currently applied light sources. The photobiological effects of light sources with the same illuminance but different spectral power distribution were determined for healthy 4–76-year-old observers. The suitability of new parameters is discussed. Correlated colour temperature, the only parameter currently used to assess photobiological effects, is evaluated and compared to new parameters. © 2015 The Author(s). Published by Taylor &amp; Francis.</t>
  </si>
  <si>
    <t>Blue light hazard; Correlated colour temperature (CCT); General lighting; LED; Melatonin production; Melatonin suppression time; Photobiological effects</t>
  </si>
  <si>
    <t>melatonin; adolescent; adult; age; aged; biosynthesis; child; comparative study; human; light; middle aged; phototrophy; preschool child; young adult; Adolescent; Adult; Age Factors; Aged; Child; Child, Preschool; Humans; Light; Melatonin; Middle Aged; Phototrophic Processes; Young Adult</t>
  </si>
  <si>
    <t>Rebec, K.M.; Ponva d.o.oSlovenia; email: katja.malovrh@zag.si</t>
  </si>
  <si>
    <t>Taylor and Francis Ltd.</t>
  </si>
  <si>
    <t>IJOEF</t>
  </si>
  <si>
    <t>2-s2.0-84950253390</t>
  </si>
  <si>
    <t>Is prostate cancer incidence worldwide linked to artificial light at night exposures? Review of earlier findings and analysis of current trends</t>
  </si>
  <si>
    <t>Archives of Environmental and Occupational Health</t>
  </si>
  <si>
    <t>10.1080/19338244.2016.1169980</t>
  </si>
  <si>
    <t>https://www.scopus.com/inward/record.uri?eid=2-s2.0-84976283554&amp;doi=10.1080%2f19338244.2016.1169980&amp;partnerID=40&amp;md5=75030c27f22a160be402408d077ad2a5</t>
  </si>
  <si>
    <t>Department of Natural Resources and Environmental Management, Faculty of Management, University of Haifa, Mt. Carmel, Israel; The Israeli Center for Interdisciplinary Research in Chronobiology, University of Haifa, Mount Carmel, Haifa, Israel</t>
  </si>
  <si>
    <t>Rybnikova, N.A., Department of Natural Resources and Environmental Management, Faculty of Management, University of Haifa, Mt. Carmel, Israel; Haim, A., The Israeli Center for Interdisciplinary Research in Chronobiology, University of Haifa, Mount Carmel, Haifa, Israel; Portnov, B.A., Department of Natural Resources and Environmental Management, Faculty of Management, University of Haifa, Mt. Carmel, Israel</t>
  </si>
  <si>
    <t>Widespread use of artificial light at night (ALAN) might contribute to the global burden of hormone-dependent cancers. Previous attempts to verify this association in population-level studies have been sparse. Using GLOBOCAN, US-DMSP, and World Bank 2010–2012 databases, we studied the association between ALAN and prostate cancer (PC) incidence in 180 countries worldwide, controlling for several country-level confounders. The PC–ALAN association emerged marginally significant when year-2012 PC age-standardized rate data were compared with ALAN levels (t = 1.886, p &lt;.1); this association was more significant (t &gt; 2.7; p &lt;.01) when only 110 countries with well-maintained cancer registries were analyzed. Along with other variables, ALAN explains up to 79% of PC ASR variability. PC–ALAN association appears to vary regionally, with the greatest deviations in Central Africa, Small Island Developing States, Southeast Asia, and Gulf States. © 2016 Taylor &amp; Francis.</t>
  </si>
  <si>
    <t>Age standardized incidence rates; artificial light at night (ALAN); circadian disruption; melatonin suppression; regional differences; world countries</t>
  </si>
  <si>
    <t>Article; cancer incidence; cancer registry; human; light exposure; male; night; priority journal; prostate cancer; demography; electricity; global health; illumination; incidence; Prostatic Neoplasms; register; risk factor; statistics and numerical data; guanosine diphosphate; Electricity; Global Health; Guanosine Diphosphate; Humans; Incidence; Lighting; Male; Prostatic Neoplasms; Registries; Residence Characteristics; Risk Factors</t>
  </si>
  <si>
    <t>guanosine diphosphate, 146-91-8; Guanosine Diphosphate</t>
  </si>
  <si>
    <t>Rybnikova, N.A.; Department of Natural Resources and Environmental Management, Faculty of Management, University of HaifaIsrael; email: nrybhiko@campus.haifa.ac.il</t>
  </si>
  <si>
    <t>Archiv. Environ. Occup. Health</t>
  </si>
  <si>
    <t>2-s2.0-84976283554</t>
  </si>
  <si>
    <t>Agrasal C., Esquifino A.I., García-Bonacho M., Reyes-Toso C.F., Cardinali D.P.</t>
  </si>
  <si>
    <t>6602840551;6506229624;6603473662;35576177600;7102000423;</t>
  </si>
  <si>
    <t>Effect of melatonin on 24h changes in plasma protein levels during the preclinical phase of Freund's adjuvant arthritis in rats</t>
  </si>
  <si>
    <t>10.1081/CBI-100103967</t>
  </si>
  <si>
    <t>https://www.scopus.com/inward/record.uri?eid=2-s2.0-0034911752&amp;doi=10.1081%2fCBI-100103967&amp;partnerID=40&amp;md5=18cbe8af97e45cfad9ef74f06b9c7dbd</t>
  </si>
  <si>
    <t>Departamento de Fisiología, Facultad de Medicina, UBA, 1121 Buenos Aires, Argentina</t>
  </si>
  <si>
    <t>Agrasal, C., Departamento de Fisiología, Facultad de Medicina, UBA, 1121 Buenos Aires, Argentina; Esquifino, A.I., Departamento de Fisiología, Facultad de Medicina, UBA, 1121 Buenos Aires, Argentina; García-Bonacho, M., Departamento de Fisiología, Facultad de Medicina, UBA, 1121 Buenos Aires, Argentina; Reyes-Toso, C.F., Departamento de Fisiología, Facultad de Medicina, UBA, 1121 Buenos Aires, Argentina; Cardinali, D.P., Departamento de Fisiología, Facultad de Medicina, UBA, 1121 Buenos Aires, Argentina</t>
  </si>
  <si>
    <t>The 24h rhythms in plasma protein concentration were examined in rats on the third day after injection of Freund's complete adjuvant or adjuvant's vehicle, performed 3h after light on. In rats treated with adjuvant's vehicle, peak values of albumin and gamma globulin occurred during the nocturnal activity span (P &lt; .02 and P &lt; .0001, respectively), while those of alpha-1, alpha-2, and beta globulins were found late during the rest span (P &lt; .002, P &lt; .0001, and P &lt; .0004, respectively). Freund's adjuvant administration abolished temporal changes in plasma albumin and beta globulin levels. It also decreased the amplitude of daily changes in alpha-1 and alpha-2 globulin (P &lt; .05) and diminished mean values of alpha-2 globulin (P &lt; .01). Pretreatment of rats with melatonin (30 μg daily) for 11 days, 11h after light on, counteracted mycobacterial adjuvant-induced suppression of the 24h rhythms in albumin and alpha-1, alpha-2, and beta globulins. The results further support the existence of preventive properties of a pharmacological dose of melatonin in situations in which a lost of circadian rhythmicity is expected.</t>
  </si>
  <si>
    <t>Albumin; Alpha globulins; Beta globulin; Circadian rhythms; Freund's adjuvant artritis; Gamma globulin; Melatonin; Plasma proteins</t>
  </si>
  <si>
    <t>albumin; alpha globulin; beta globulin; drug vehicle; Freund adjuvant; immunoglobulin; melatonin; protein; animal experiment; animal model; arthritis; article; circadian rhythm; controlled study; disease course; immune response; male; Mycobacterium; night; nonhuman; physical activity; protein blood level; rat; rest; Animals; Arthritis, Experimental; Circadian Rhythm; Freund's Adjuvant; Male; Melatonin; Protein Biosynthesis; Rats; Rats, Wistar; Time Factors; Animalia; Mycobacterium</t>
  </si>
  <si>
    <t>Freund's Adjuvant, 9007-81-2; Melatonin, 73-31-4</t>
  </si>
  <si>
    <t>Universidad de Buenos Aires
Consejo Nacional de Investigaciones Científicas y Técnicas: PIP 4156
Agencia Nacional de Promoción Científica y Tecnológica: A97B01, PICT 6153
PB 94-0260, PB 97-0257</t>
  </si>
  <si>
    <t>This work was supported by grants from the DGES (PB 94-0260, PB 97-0257), Spain; University of Buenos Aires (TM 07); Consejo Nacional de Investi-gaciones Científicas y Técnicas, Argentina (PIP 4156); and Agencia Nacional de Promoción Científica y Tecnológica, Argentina (PICT 6153, A97B01).</t>
  </si>
  <si>
    <t>Cardinali, D.P.; Departamento de Fisiología, Facultad de Medicina, UBA, 1121 Buenos Aires, Argentina; email: cardinal@mail.retina.ar</t>
  </si>
  <si>
    <t>2-s2.0-0034911752</t>
  </si>
  <si>
    <t>Lee J.H., Yun C.W., Han Y.-S., Kim S., Jeong D., Kwon H.Y., Kim H., Baek M.-J., Lee S.H.</t>
  </si>
  <si>
    <t>57203144365;57191266207;56461710700;57200256123;7102257266;7401838280;35205954800;8054084500;57202327408;</t>
  </si>
  <si>
    <t>Melatonin and 5-fluorouracil co-suppress colon cancer stem cells by regulating cellular prion protein-Oct4 axis</t>
  </si>
  <si>
    <t xml:space="preserve"> e12519</t>
  </si>
  <si>
    <t>10.1111/jpi.12519</t>
  </si>
  <si>
    <t>https://www.scopus.com/inward/record.uri?eid=2-s2.0-85052482587&amp;doi=10.1111%2fjpi.12519&amp;partnerID=40&amp;md5=2363dc45b5cc53a59f784f7bd87167ea</t>
  </si>
  <si>
    <t>Department of Pharmacology and Toxicology, University of Alabama at Birmingham School of Medicine, Birmingham, AL, United States; Medical Science Research Institute, Soonchunhyang University Seoul Hospital, Seoul, South Korea; Department of Pathology, College of Medicine, Soonchunhyang University, Cheonan, South Korea; Soonchunhyang Institute of Medi-bio Science (SIMS), Soonchunhyang University, Cheonan, South Korea; Soonchunhyang Medical Science Research Institute, College of Medicine, Soonchunhyang University, Cheonan, South Korea; Department of Surgery, College of Medicine, Soonchunhyang University, Cheonan, South Korea; Department of Biochemistry, Soonchunhyang University College of Medicine, Cheonan, South Korea</t>
  </si>
  <si>
    <t>Lee, J.H., Department of Pharmacology and Toxicology, University of Alabama at Birmingham School of Medicine, Birmingham, AL, United States; Yun, C.W., Medical Science Research Institute, Soonchunhyang University Seoul Hospital, Seoul, South Korea; Han, Y.-S., Medical Science Research Institute, Soonchunhyang University Seoul Hospital, Seoul, South Korea; Kim, S., Medical Science Research Institute, Soonchunhyang University Seoul Hospital, Seoul, South Korea; Jeong, D., Department of Pathology, College of Medicine, Soonchunhyang University, Cheonan, South Korea; Kwon, H.Y., Soonchunhyang Institute of Medi-bio Science (SIMS), Soonchunhyang University, Cheonan, South Korea; Kim, H., Soonchunhyang Medical Science Research Institute, College of Medicine, Soonchunhyang University, Cheonan, South Korea; Baek, M.-J., Department of Surgery, College of Medicine, Soonchunhyang University, Cheonan, South Korea; Lee, S.H., Medical Science Research Institute, Soonchunhyang University Seoul Hospital, Seoul, South Korea, Department of Biochemistry, Soonchunhyang University College of Medicine, Cheonan, South Korea</t>
  </si>
  <si>
    <t>Melatonin suppresses tumor development. However, the exact relationship between melatonin and cancer stem cells (CSCs) is poorly understood. This study found that melatonin inhibits colon CSCs by regulating the PrPC-Oct4 axis. In specimens from patients with colorectal cancer, the expressions of cellular prion protein (PrPC) and Oct4 were significantly correlated with metastasis and tumor stages. Co-treatment with 5-fluorouracil (5-FU) and melatonin inhibited the stem cell markers Oct4, Nanog, Sox2, and ALDH1A1 by downregulating PrPC. In this way, tumor growth, proliferation, and tumor-mediated angiogenesis were suppressed. In colorectal CSCs, PRNP overexpression protects Oct4 against inhibition by 5-FU and melatonin. In contrast, Nanog, Sox2, and ALDH1A1 have no such protection. These results indicate that PrPC directly regulates Oct4, whereas it indirectly regulates Nanog, Sox2, and ALDH1A1. Taken together, our findings suggest that co-treatment with anticancer drug and melatonin is a potential therapy for colorectal cancer. Furthermore, PrPC maintains cancer stemness during tumor progression. Therefore, targeting the PrPC-Oct4 axis may prove instrumental in colorectal cancer therapy. © 2018 John Wiley &amp; Sons A/S. Published by John Wiley &amp; Sons Ltd</t>
  </si>
  <si>
    <t>cancer stem cell; cellular prion protein; melatonin; Oct4</t>
  </si>
  <si>
    <t>aldh1a1 protein; alpha tubulin; autophagy related protein 7; beclin 1; beta actin; caspase 3; cell marker; fluorouracil; hydroxymethylglutaryl coenzyme A reductase kinase; mammalian target of rapamycin; melatonin; messenger RNA; microtubule associated protein; microtubule associated protein 1a 1b light chain 3b; nicotinamide adenine dinucleotide adenosine diphosphate ribosyltransferase 1; octamer transcription factor 4; prion protein; protein; protein Bax; protein bcl 2; transcription factor NANOG; transcription factor Sox2; unclassified drug; aldehyde dehydrogenase; ALDH1A1 protein, human; fluorouracil; melatonin; octamer transcription factor 4; POU5F1 protein, human; prion protein; small interfering RNA; SOX2 protein, human; transcription factor Sox; adult; animal cell; animal experiment; animal model; animal tissue; apoptosis; Article; autophagy; cancer inhibition; cancer patient; cancer stem cell; cell proliferation; clinical article; colorectal carcinoma; comparative study; controlled study; down regulation; drug potentiation; female; gene overexpression; human; human cell; human tissue; in vitro study; in vivo study; male; middle aged; mouse; mRNA expression level; nonhuman; protein expression; protein protein interaction; regulatory mechanism; tumor vascularization; aged; cancer stem cell; colon; colon tumor; drug effect; flow cytometry; genetics; immunohistochemistry; metabolism; prion; Aged; Aldehyde Dehydrogenase; Autophagy; Colon; Colonic Neoplasms; Female; Flow Cytometry; Fluorouracil; Humans; Immunohistochemistry; Male; Melatonin; Middle Aged; Neoplastic Stem Cells; Octamer Transcription Factor-3; Prion Proteins; Prions; RNA, Small Interfering; SOXB1 Transcription Factors</t>
  </si>
  <si>
    <t>alpha tubulin, 78769-62-7; caspase 3, 169592-56-7; fluorouracil, 51-21-8; hydroxymethylglutaryl coenzyme A reductase kinase, 172522-01-9, 72060-32-3; melatonin, 73-31-4; protein, 67254-75-5; protein bcl 2, 219306-68-0; aldehyde dehydrogenase, 37353-37-0, 9028-86-8; Aldehyde Dehydrogenase; ALDH1A1 protein, human; Fluorouracil; Melatonin; Octamer Transcription Factor-3; POU5F1 protein, human; Prion Proteins; Prions; RNA, Small Interfering; SOX2 protein, human; SOXB1 Transcription Factors</t>
  </si>
  <si>
    <t>National Research Foundation of Korea</t>
  </si>
  <si>
    <t>This study was supported by National Research Foundation grants from the Government of South Korea (Nos. NRF-2016R1D-1A3B01007727 and 2017M3A9B4032528). The funders had no role in study design, data collection, data analysis, decision to publish, or manuscript preparation.</t>
  </si>
  <si>
    <t>Lee, S.H.; Medical Science Research Institute, Soonchunhyang University Seoul HospitalSouth Korea; email: ykckss1114@nate.com</t>
  </si>
  <si>
    <t>2-s2.0-85052482587</t>
  </si>
  <si>
    <t>Watson L.A., Phillips A.J.K., Hosken I.T., McGlashan E.M., Anderson C., Lack L.C., Lockley S.W., Rajaratnam S.M.W., Cain S.W.</t>
  </si>
  <si>
    <t>57204418165;56238588400;41761605600;57201641587;7404308569;34467711900;56751118900;35615988800;7103279900;</t>
  </si>
  <si>
    <t>Increased sensitivity of the circadian system to light in delayed sleep–wake phase disorder</t>
  </si>
  <si>
    <t>10.1113/JP275917</t>
  </si>
  <si>
    <t>https://www.scopus.com/inward/record.uri?eid=2-s2.0-85055468049&amp;doi=10.1113%2fJP275917&amp;partnerID=40&amp;md5=0c9720293e17a05c3f95e7540d6be7c9</t>
  </si>
  <si>
    <t>Monash Institute of Cognitive and Clinical Neurosciences, School of Psychological Sciences, Monash University, Melbourne, VIC, Australia; Adelaide Institute for Sleep Health, School of Medicine, Flinders University, Adelaide, SA, Australia</t>
  </si>
  <si>
    <t>Watson, L.A., Monash Institute of Cognitive and Clinical Neurosciences, School of Psychological Sciences, Monash University, Melbourne, VIC, Australia; Phillips, A.J.K., Monash Institute of Cognitive and Clinical Neurosciences, School of Psychological Sciences, Monash University, Melbourne, VIC, Australia; Hosken, I.T., Monash Institute of Cognitive and Clinical Neurosciences, School of Psychological Sciences, Monash University, Melbourne, VIC, Australia; McGlashan, E.M., Monash Institute of Cognitive and Clinical Neurosciences, School of Psychological Sciences, Monash University, Melbourne, VIC, Australia; Anderson, C., Monash Institute of Cognitive and Clinical Neurosciences, School of Psychological Sciences, Monash University, Melbourne, VIC, Australia; Lack, L.C., Adelaide Institute for Sleep Health, School of Medicine, Flinders University, Adelaide, SA, Australia; Lockley, S.W., Monash Institute of Cognitive and Clinical Neurosciences, School of Psychological Sciences, Monash University, Melbourne, VIC, Australia; Rajaratnam, S.M.W., Monash Institute of Cognitive and Clinical Neurosciences, School of Psychological Sciences, Monash University, Melbourne, VIC, Australia; Cain, S.W., Monash Institute of Cognitive and Clinical Neurosciences, School of Psychological Sciences, Monash University, Melbourne, VIC, Australia</t>
  </si>
  <si>
    <t>Patients with delayed sleep–wake phase disorder (DSWPD) exhibit delayed sleep–wake behaviour relative to desired bedtime, often leading to chronic sleep restriction and daytime dysfunction. The majority of DSWPD patients also display delayed circadian timing in the melatonin rhythm. Hypersensitivity of the circadian system to phase-delaying light is a plausible physiological basis for DSWPD vulnerability. We compared the phase shifting response to a 6.5 h light exposure (~150 lux) between male patients with diagnosed DSWPD (n = 10; aged 20.8 ± 2.3 years) and male healthy controls (n = 11; aged 22.4 ± 3.3 years). Salivary dim light melatonin onset (DLMO) was measured under controlled conditions in dim light (&lt;3 lux) before and after light exposure. Correcting for the circadian time of the light exposure, DSWPD patients exhibited 31.5% greater phase delay shifts than healthy controls. In both groups, a later initial melatonin phase was associated with a greater magnitude phase shift, indicating that increased circadian sensitivity to light may be a factor that contributes to delayed phase, even in non-clinical groups. DSWPD patients also had reduced pupil size following the light exposure, and showed a trend towards increased melatonin suppression during light exposure. These findings indicate that, for patients with DSWPD, assessment of light sensitivity may be an important factor that can inform behavioural therapy, including minimization of exposure to phase-delaying night-time light. © 2018 The Authors. The Journal of Physiology and 2018 The Physiological Society.</t>
  </si>
  <si>
    <t>melatonin; adult; Article; circadian rhythm sleep disorder; clinical article; controlled study; daytime somnolence; delayed sleep wake phase disorder; human; light exposure; male; priority journal; saliva; sleep deprivation; sleep disorder; sleep waking cycle</t>
  </si>
  <si>
    <t>6027
ResMed Foundation
Takeda Pharmaceuticals North America
Vanda Pharmaceuticals
Philips
Cephalon
Shell
Australian Education International, Australian Government
1087665
National Health and Medical Research Council</t>
  </si>
  <si>
    <t>The current study was approved by the Monash University Human Research Ethics Committee and participants gave written informed consent prior to participation (Project No. 6027). This study was in line with the standards set by the Declaration of Helsinki (revision no. 7), except for registration in a database.</t>
  </si>
  <si>
    <t>L.A.W., A.J.K.P., I.T.H., E.M.M. and S.W.C. report no conflicts of interest. C.A. has no conflicts of interests related to the results reported in this paper. In the interest of full disclosure, she has received contract research support from VicRoads, Rio Tinto Coal Australia, and BHP Mining. She has received lecturing fees from Ausmed, Healthmed, and TEVA. C.A. is a Theme Leader in the Cooperative Research Centre for Alertness, Safety and Productivity. L.C.L. reports that he is a shareholder in Re-time Pty. Ltd, a company that markets light devices capable of re-timing circadian rhythms. S.W.L. has no conflicts of interests related to the research or results reported in this paper. In the interests of full disclosure, commercial interests from the last 3 years (2015–2018) are listed below. S.W.L. has received consulting fees from the Atlanta Falcons, Atlanta Hawks, Pegasus Capital Advisors LP, Serrado Capital, Slingshot Insights; and has current consulting contracts with Akili Interactive, Consumer Sleep Solutions, Delos Living LLC, Headwaters Inc., Hintsa Performance AG, Light Cognitive, Lighting Science Group Corporation, Mental Workout, PlanLED, OpTerra Energy Services Inc., Six Senses, Wyle Integrated Science and Engineering. S.W.L. has received unrestricted equipment gifts from Biological Illuminations LLC, Bionetics Corporation, and F.Lux Software LLC; has equity in iSLEEP, Pty; advance author payment and/or royalties from Oxford University Press; honoraria plus travel, accommodation and/or meals for invited seminars, conference presentations or teaching from BHP Billiton, Lightfair, Informa Exhibitions (USGBC), Teague; travel, accommodation and/or meals only (no honoraria) for invited seminars, conference presentations or teaching from DIN, FASEB, Lightfair, SLTBR, and USGBC. S.W.L. has completed an investigator-initiated research grant from Biological Illumination LLC and has an ongoing investigator-initiated grant from F. Lux Software LLC. S.W.L. holds a process patent for ‘Systems and methods for determining and/or controlling sleep quality’, which is assigned to the Brigham and Women’s Hospital per Hospital policy. S.W.L. has also served as a paid expert for legal proceedings related to light, sleep, and health. S.W.L. is also a Program Leader for the CRC for Alertness, Safety and Productivity, Australia. S.M.W.R. reports that he has served as a consultant through his institution to Vanda Pharmaceuticals, Philips Respironics, EdanSafe, The Australian Workers’ Union, National Transport Commission, Transport Accident Commission, New South Wales Department of Education and Communities, and has through his institution received research grants and/or unrestricted educational grants from Vanda Pharmaceuticals, Shell, Teva Pharmaceuticals, Rio Tinto, Seeing Machines, Takeda Pharmaceuticals North America, Philips Lighting, Philips Respironics, Cephalon, and ResMed Foundation, and reimbursements for conference travel expenses from Vanda Pharmaceuticals. His institution has received equipment donations or other support from Optalert, Compumedics, and Tyco Healthcare. He has served as an expert witness and/or consultant to shift work organizations. SMWR also serves as a Program Leader in the Cooperative Research Centre for Alertness, Safety and Productivity.</t>
  </si>
  <si>
    <t>This work was supported by a National Health and Medical Research Council Project Grant to S.W.C. (1087665). L.A.W. and E.M.M. receive financial support from the Australian Government through Research Training Program (RTP) Scholarships.</t>
  </si>
  <si>
    <t>Cain, S.W.; Monash Institute of Cognitive and Clinical Neurosciences, School of Psychological Sciences, Monash University, 18 Innovation Walk, Clayton Campus, Australia; email: sean.cain@monash.edu</t>
  </si>
  <si>
    <t>2-s2.0-85055468049</t>
  </si>
  <si>
    <t>Chen H.J.</t>
  </si>
  <si>
    <t>7501614549;</t>
  </si>
  <si>
    <t>Spontaneous and melatonin-induced testicular regression in male golden hamsters: Augmented sensitivity of the old male to melatonin inhibition</t>
  </si>
  <si>
    <t>10.1159/000123198</t>
  </si>
  <si>
    <t>https://www.scopus.com/inward/record.uri?eid=2-s2.0-0019460842&amp;doi=10.1159%2f000123198&amp;partnerID=40&amp;md5=271055af733d143adb3e6dc6853c3e8e</t>
  </si>
  <si>
    <t>Div. Neurobiol., Barrow Neurol. Inst., Phoenix, Ariz. 85013, United States</t>
  </si>
  <si>
    <t>Chen, H.J., Div. Neurobiol., Barrow Neurol. Inst., Phoenix, Ariz. 85013, United States</t>
  </si>
  <si>
    <t>Effects of aging and melatonin on testicular function of golden male hamsters were investigated. Young (3-4 months) and old (22-26 months) male hamsters were maintained on a long photoperiod (14 h light, 10 h dark) and injected with graded doses of 10, 25, 50 μg melatonin or injection vehicle, at 17:00 h (3 h before lights off) for a period of 6 weeks. Old male hamsters had significantly decreased testicular weights as compared with the young counterparts, but accessory sex organ (seminal vesicles and accessory glands) weights did not differ between young and old male hamsters. All doses of melatonin suppressed testicular and accessory sex organ weights in the young as well as in the old animals. The percent decrease in testicular weight in response to melatonin treatment was significantly greater (p&lt;0.01) in the old than in the young hamsters. Basal plasma prolactin concentration did not differ between young and old male hamsters. Melatonin significantly decreased plasma prolactin concentrations in both age-groups. Young hamsters had greater mean plasma luteinizing hormone concentrations than old hamsters, and melatonin suppressed luteinizing hormone equally in both groups. These results indicate that the testes of the male hamster spontaneously regress during the aging process, and this may be independent of prolactin, since there was no difference in serum prolactin concentrations between young and old hamsters. The finding that melatonin injections brought about a greater percent decrease in testicular weight in the old than in the young hamsters suggests that there is an increased sensitivity of the reproductive system to melatonin inhibition in the old male hamster.</t>
  </si>
  <si>
    <t>luteinizing hormone; melatonin; prolactin; accessory sex organ; age; aging; animal experiment; endocrine system; hormone blood level; male genital system; radioimmunoassay; subcutaneous drug administration; testis; testis atrophy</t>
  </si>
  <si>
    <t>2-s2.0-0019460842</t>
  </si>
  <si>
    <t>Barboni M.T.S., Bueno C., Nagy B.V., Maia P.L., Vidal K.S.M., Alves R.C., Reiter R.J., Do Amaral F.G., Cipolla-Neto J., Ventura D.F.</t>
  </si>
  <si>
    <t>24066180500;24449099900;26666970300;57200396511;35094499800;7102691283;7402574751;57197790011;7004045391;7005483553;</t>
  </si>
  <si>
    <t>Melanopsin system dysfunction in Smith-Magenis syndrome patients</t>
  </si>
  <si>
    <t>10.1167/iovs.17-22612</t>
  </si>
  <si>
    <t>https://www.scopus.com/inward/record.uri?eid=2-s2.0-85041127293&amp;doi=10.1167%2fiovs.17-22612&amp;partnerID=40&amp;md5=c1535416f4280942176f7e309f3fd3db</t>
  </si>
  <si>
    <t>University of São Paulo, Department of Experimental Psychology, Institute of Psychology, São Paulo, Brazil; Semmelweis University, Department of Ophthalmology, Budapest, Hungary; University of São Paulo, Department of Neurology, Faculty of Medicine, São Paulo, Brazil; Budapest University of Technology and Economics, Department of Mechatronics, Optics and Engineering Informatics, Budapest, Hungary; University of Texas, Department of Cellular and Structural Biology, San Antonio, TX, United States; Federal University of São Paulo, Department of Physiology, São Paulo, Brazil; University of São Paulo, Department of Physiology and Biophysics, Institute of Biomedical Sciences, São Paulo, Brazil</t>
  </si>
  <si>
    <t>Barboni, M.T.S., University of São Paulo, Department of Experimental Psychology, Institute of Psychology, São Paulo, Brazil, Semmelweis University, Department of Ophthalmology, Budapest, Hungary; Bueno, C., University of São Paulo, Department of Neurology, Faculty of Medicine, São Paulo, Brazil; Nagy, B.V., University of São Paulo, Department of Experimental Psychology, Institute of Psychology, São Paulo, Brazil, Budapest University of Technology and Economics, Department of Mechatronics, Optics and Engineering Informatics, Budapest, Hungary; Maia, P.L., University of São Paulo, Department of Neurology, Faculty of Medicine, São Paulo, Brazil; Vidal, K.S.M., University of São Paulo, Department of Experimental Psychology, Institute of Psychology, São Paulo, Brazil; Alves, R.C., University of São Paulo, Department of Neurology, Faculty of Medicine, São Paulo, Brazil; Reiter, R.J., University of Texas, Department of Cellular and Structural Biology, San Antonio, TX, United States; Do Amaral, F.G., Federal University of São Paulo, Department of Physiology, São Paulo, Brazil; Cipolla-Neto, J., University of São Paulo, Department of Physiology and Biophysics, Institute of Biomedical Sciences, São Paulo, Brazil; Ventura, D.F., University of São Paulo, Department of Experimental Psychology, Institute of Psychology, São Paulo, Brazil</t>
  </si>
  <si>
    <t>PURPOSE. Smith-Magenis syndrome (SMS) causes sleep disturbance that is related to an abnormal melatonin profile. It is not clear how the genomic disorder leads to a disturbed synchronization of the sleep/wake rhythm in SMS patients. To evaluate the integrity of the intrinsically photosensitive retinal ganglion cell (ipRGC)/melanopsin system, the transducers of the light-inhibitory effect on pineal melatonin synthesis, we recorded pupillary light responses (PLR) in SMS patients. METHODS. Subjects were SMS patients (n = 5), with molecular diagnosis and melatonin levels measured for 24 hours and healthy controls (n = 4). Visual stimuli were 1-second red light flashes (640 nm; insignificant direct ipRGC activation), followed by a 470-nm blue light, near the melanopsin peak absorption region (direct ipRGC activation). Blue flashes produce a sustained pupillary constriction (ipRGC driven) followed by baseline return, while red flashes produce faster recovery. RESULTS. Pupillary light responses to 640-nm red flash were normal in SMS patients. In response to 470-nm blue flash, SMS patients had altered sustained responses shown by faster recovery to baseline. SMS patients showed impairment in the expected melatonin production suppression during the day, confirming previous reports. CONCLUSIONS. SMS patients show dysfunction in the sustained component of the PLR to blue light. It could explain their well-known abnormal melatonin profile and elevated circulating melatonin levels during the day. Synchronization of daily melatonin profile and its photoinhibition are dependent on the activation of melanopsin. This retinal dysfunction might be related to a deficit in melanopsin-based photoreception, but a deficit in rod function is also possible. © 2018 The Authors.</t>
  </si>
  <si>
    <t>IpRGC; Melanopsin; Pupillary light reflex; Pupillometry; Retina; Retinohypothalamic pathway; Smith-Magenis syndrome</t>
  </si>
  <si>
    <t>6 hydroxymelatonin o sulfate; melanopsin; melatonin; melanopsin; melatonin; scotopsin; adolescent; adult; Article; blue light; child; clinical article; comparative study; controlled study; female; human; male; pupil; red light; school child; Smith Magenis syndrome; visual stimulation; wakefulness; blood; pathophysiology; physiology; pupil reflex; retina disease; retina ganglion cell; retina rod; Smith Magenis syndrome; young adult; Adolescent; Adult; Child; Female; Humans; Male; Melatonin; Pupil; Reflex, Pupillary; Retinal Diseases; Retinal Ganglion Cells; Retinal Rod Photoreceptor Cells; Rod Opsins; Smith-Magenis Syndrome; Young Adult</t>
  </si>
  <si>
    <t>6 hydroxymelatonin o sulfate, 2208-40-4; melanopsin, 403476-86-8; melatonin, 73-31-4; melanopsin; Melatonin; Rod Opsins</t>
  </si>
  <si>
    <t>Conselho Nacional de Desenvolvimento Científico e Tecnológico, CNPq: 480428/2013-4, 470785/2014-4, 404239/2016-1
Fundação de Amparo à Pesquisa do Estado de São Paulo: 2016/22007-5, 2014/50457-0, 2015/ 22227-2, 2014/06457-5, 2016/04538-3, 2014/26818-2
Conselho Nacional de Desenvolvimento Científico e Tecnológico, CNPq
Coordenação de Aperfeiçoamento de Pessoal de Nível Superior: 3263/2013
Magyar Tudományos Akadémia, MTA</t>
  </si>
  <si>
    <t>Supported by Sao Paulo Research Foundation (FAPESP Grants 2014/26818-2, 2014/50457-0, 2016/04538-3, 2014/06457-5, 2015/ 22227-2, 2016/22007-5); National Council for Scientific and Technological Development (CNPq Grants 480428/2013-4, 470785/2014-4, 404239/2016-1); CAPES (Grant 3263/2013), and the János Bolyai Scholarship of the Hungarian Academy of Sciences (BVN). Disclosure: M.T.S. Barboni, None; C. Bueno, None; B.V. Nagy, None; P.L. Maia, None; K.S.M. Vidal, None; R.C. Alves, None; R.J. Reiter, None; F.G. do Amaral, None; J. Cipolla-Neto, None; D.F. Ventura, None</t>
  </si>
  <si>
    <t>Cipolla-Neto, J.; Department of Physiology and Biophysics, Institute of Biomedical Sciences, University of São Paulo, Av. Lineu Prestes, 1524, Brazil; email: cipolla@icb.usp.br</t>
  </si>
  <si>
    <t>Association for Research in Vision and Ophthalmology Inc.</t>
  </si>
  <si>
    <t>2-s2.0-85041127293</t>
  </si>
  <si>
    <t>Cao Y., Shen M., Jiang Y., Sun S.-C., Liu H.</t>
  </si>
  <si>
    <t>57192182051;55258119100;57192176665;24469030700;36138929700;</t>
  </si>
  <si>
    <t>Melatonin reduces oxidative damage in mouse granulosa cells via restraining JNK-dependent autophagy</t>
  </si>
  <si>
    <t>Reproduction</t>
  </si>
  <si>
    <t>10.1530/REP-18-0002</t>
  </si>
  <si>
    <t>https://www.scopus.com/inward/record.uri?eid=2-s2.0-85042389668&amp;doi=10.1530%2fREP-18-0002&amp;partnerID=40&amp;md5=38aeecdf63755ccdef2337c132510b2e</t>
  </si>
  <si>
    <t>College of Animal Science and Technology, Nanjing Agricultural University, Nanjing, China</t>
  </si>
  <si>
    <t>Cao, Y., College of Animal Science and Technology, Nanjing Agricultural University, Nanjing, China; Shen, M., College of Animal Science and Technology, Nanjing Agricultural University, Nanjing, China; Jiang, Y., College of Animal Science and Technology, Nanjing Agricultural University, Nanjing, China; Sun, S.-C., College of Animal Science and Technology, Nanjing Agricultural University, Nanjing, China; Liu, H., College of Animal Science and Technology, Nanjing Agricultural University, Nanjing, China</t>
  </si>
  <si>
    <t>Oxidative stress-induced granulosa cell (GCs) injury is believed to be a common trigger for follicular atresia. Emerging evidence indicates that excessive autophagy occurs in mammalian cells with oxidative damage. N-acetyl-5-methoxytrypamine (melatonin) has been shown to prevent GCs from oxidative injury, although the exact mechanism remains to be elucidated. Here, we first demonstrated that the suppression of autophagy through the JNK/BCL-2/BECN1 signaling is engaged in melatonin-mediated GCs protection against oxidative damage. Melatonin inhibited the loss of GCs viability, formation of GFP-MAP1LC3B puncta, accumulation of MAP1LC3B-II blots, degradation of SQSTM1 and the expression of BECN1, which was correlated with impaired activation of JNK during oxidative stress. On the other hand, blocking of autophagy and/or JNK also reduced the level of H 2 O 2 induced GCs death, but failed to further restore GCs viability in the presence of melatonin. Particularly, the suppression of autophagy provided no additional protective effects when GCs were pretreated with JNK inhibitor and/or melatonin. Importantly, we found that the enhanced interaction between BCL-2 and BECN1 might be a responsive mechanism for autophagy suppression via the melatonin/JNK pathway. Moreover, blocking the downstream antioxidant system of melatonin using specific inhibitors further confirmed a direct role of melatonin/JNK/autophagy axis in preserving GCs survival without scavenging reactive oxygen species (ROS). Taken together, our findings uncover a novel function of melatonin in preventing GCs from oxidative damage by targeting JNK-mediated autophagy, which might contribute to develop therapeutic strategies for patients with ovulation failure-related disorders. © 2018 Society for Reproduction and Fertility.</t>
  </si>
  <si>
    <t>anthra[1,9 cd]pyrazol 6(2h) one; antioxidant; beclin 1; green fluorescent protein; hydrogen peroxide; melatonin; melatonin derivative; microtubule associated protein 1A 1B light chain 3B; n acetyl 5 methoxytrypamine; protein; protein bcl 2; reactive oxygen metabolite; sequestosome 1; stress activated protein kinase; unclassified drug; antioxidant; beclin 1; Becn1 protein, mouse; melatonin; mitogen activated protein kinase kinase 4; protein bcl 2; reactive oxygen metabolite; animal cell; Article; autophagy; cell damage; cell death; cell protection; cell survival; cell viability; controlled study; correlation analysis; drug mechanism; enzyme activation; enzyme inhibition; female; granulosa cell; molecular biology; mouse; nonhuman; oxidative stress; priority journal; protein degradation; protein expression; protein protein interaction; signal transduction; upregulation; animal; antagonists and inhibitors; cell culture; drug effect; granulosa cell; metabolism; oxidative stress; pathology; Animals; Antioxidants; Autophagy; Beclin-1; Cells, Cultured; Female; Granulosa Cells; MAP Kinase Kinase 4; Melatonin; Mice; Oxidative Stress; Proto-Oncogene Proteins c-bcl-2; Reactive Oxygen Species</t>
  </si>
  <si>
    <t>anthra[1,9 cd]pyrazol 6(2h) one, 129-56-6; hydrogen peroxide, 7722-84-1; melatonin, 73-31-4; protein, 67254-75-5; protein bcl 2, 219306-68-0; stress activated protein kinase, 155215-87-5; Antioxidants; Beclin-1; Becn1 protein, mouse; MAP Kinase Kinase 4; Melatonin; Proto-Oncogene Proteins c-bcl-2; Reactive Oxygen Species</t>
  </si>
  <si>
    <t>Selleck, United States</t>
  </si>
  <si>
    <t>China Postdoctoral Science Foundation: 2016T90476
Jiangsu Province Postdoctoral Science Foundation: 1501047A
Fundamental Research Funds for the Central Universities: KJQN201705
China Postdoctoral Science Foundation: 2015M581818
Natural Science Foundation of Jiangsu Province: 31630072, BK20150664
2014CB138502
National Natural Science Foundation of China: 31601939</t>
  </si>
  <si>
    <t>This work was supported by the National Natural Science Foundation of China (No. 31601939), the Fundamental Research Funds for the Central Universities (No. KJQN201705), Natural Science Foundation of Jiangsu Province (No. BK20150664), Key Program of National Natural Science Foundation of China (No. 31630072), the key Project of Chinese National Programs for Fundamental Research and Development (973 program no. 2014CB138502), China Postdoctoral Science Special Foundation (No. 2016T90476), China Postdoctoral Science Foundation (No. 2015M581818) and Postdoctoral Fund in Jiangsu Province (No. 1501047A).</t>
  </si>
  <si>
    <t>Liu, H.; College of Animal Science and Technology, Nanjing Agricultural UniversityChina; email: liuhonglin@njau.edu.cn</t>
  </si>
  <si>
    <t>BioScientifica Ltd.</t>
  </si>
  <si>
    <t>RCUKB</t>
  </si>
  <si>
    <t>2-s2.0-85042389668</t>
  </si>
  <si>
    <t>Valdés-Tovar M., Escobar C., Solís-Chagoyán H., Asai M., Benítez-King G.</t>
  </si>
  <si>
    <t>6507484012;7005999066;56013696200;7201443322;56002655000;</t>
  </si>
  <si>
    <t>Constant light suppresses production of Met-enkephalin-containing peptides in cultured splenic macrophages and impairs primary immune response in rats</t>
  </si>
  <si>
    <t>10.3109/07420528.2014.960047</t>
  </si>
  <si>
    <t>https://www.scopus.com/inward/record.uri?eid=2-s2.0-84924345361&amp;doi=10.3109%2f07420528.2014.960047&amp;partnerID=40&amp;md5=44d533ae3315d9a83cf062458e10e07b</t>
  </si>
  <si>
    <t>Laboratorio de Neurofarmacología, Instituto Nacional de Psiquiatría Ramón de la Fuente Muñiz, Calzada Mexico-Xochimilco 101, Col. San Lorenzo Huipulco, Tlalpan, Distrito Federal, C.P. 14370, United States; Posgrado en Ciencias Biológicas, Universidad Nacional Autónoma de México, Coyoacán, Distrito Federal, Mexico; Departamento de Anatomía, Facultad de Medicina, Universidad Nacional Autónoma de México, Coyoacán, Distrito Federal, Mexico; PPAyC, Instituto Nacional de Psiquiatría Ramón de la Fuente Muñiz, Tlalpan, Distrito Federal, Mexico</t>
  </si>
  <si>
    <t>Valdés-Tovar, M., Laboratorio de Neurofarmacología, Instituto Nacional de Psiquiatría Ramón de la Fuente Muñiz, Calzada Mexico-Xochimilco 101, Col. San Lorenzo Huipulco, Tlalpan, Distrito Federal, C.P. 14370, United States, Posgrado en Ciencias Biológicas, Universidad Nacional Autónoma de México, Coyoacán, Distrito Federal, Mexico; Escobar, C., Departamento de Anatomía, Facultad de Medicina, Universidad Nacional Autónoma de México, Coyoacán, Distrito Federal, Mexico; Solís-Chagoyán, H., Laboratorio de Neurofarmacología, Instituto Nacional de Psiquiatría Ramón de la Fuente Muñiz, Calzada Mexico-Xochimilco 101, Col. San Lorenzo Huipulco, Tlalpan, Distrito Federal, C.P. 14370, United States; Asai, M., PPAyC, Instituto Nacional de Psiquiatría Ramón de la Fuente Muñiz, Tlalpan, Distrito Federal, Mexico; Benítez-King, G., Laboratorio de Neurofarmacología, Instituto Nacional de Psiquiatría Ramón de la Fuente Muñiz, Calzada Mexico-Xochimilco 101, Col. San Lorenzo Huipulco, Tlalpan, Distrito Federal, C.P. 14370, United States</t>
  </si>
  <si>
    <t>The light-dark cycle is an environmental factor that influences immune physiology, and so, variations of the photoperiod length result in altered immune responsivity. Macrophage physiology comprises a spectrum of functions that goes from host defense to immune down-regulation, in addition to their homeostatic activities. Macrophages also play a key role in the transition from innate to adaptive immune responses. Met-enkephalin (MEnk) has been recognized as a modulator of macrophage physiology acting in an autocrine or paracrine fashion to influence macrophage activation, phenotype polarization and production of cytokines that would enhance lymphocyte activation at early stages of an immune response. Previously it was shown that splenic MEnk tissue content is reduced in rats exposed to constant light. In this work, we explored whether production of Met-enkephalin-containing peptides (MECPs) in cultured splenic macrophages is affected by exposure of rats to a constant light regime. In addition, we explored whether primary immune response was impaired under this condition. We found that in rats, 15 days in constant light was sufficient to disrupt their general activity rhythm. Splenic MEnk content oscillations and levels were also blunted throughout a 24-h period in animals subjected to constant light. In agreement, de novo synthesis of MECPs evaluated through incorporation of 35S-methionine was reduced in splenic macrophages from rats exposed to constant light. Moreover, MECPs immunocytochemistry showed a decrease in the intracellular content and lack of granule-like deposits in this condition. Furthermore, we found that primary T-dependent antibody response was compromised in rats exposed to constant light. In those animals, pharmacologic treatment with MEnk increased IFN-γ-secreting cells. Also, IL-2 secretion from antigen-stimulated splenocytes was reduced after incubation with naloxone, suggesting that immune-derived opioid peptides and stimulation of opioid receptors are involved in this process. Thus, the immune impairment observed from early stages of the response in constant light-subjected rats, could be associated with reduced production of macrophage-derived enkephalins, leading to a sub-optimal interaction between macrophages and lymphocytes in the spleen and the subsequent deficiency in antibody production. © 2014 Informa Healthcare USA, Inc.</t>
  </si>
  <si>
    <t>Constant light; Endogenous opioid peptides; Immunomodulation; Melatonin</t>
  </si>
  <si>
    <t>Animalia; Rattus; cytokine; enkephalin; immunoglobulin M; interleukin 2; melatonin; metenkephalin; naloxone; proenkephalin; protein precursor; animal; biosynthesis; blood; circadian rhythm; cytology; down regulation; drug effects; immunohistochemistry; immunology; light; macrophage; male; metabolism; phenotype; photoperiodicity; radiation response; rat; spleen; Wistar rat; Animals; Circadian Rhythm; Cytokines; Down-Regulation; Enkephalin, Methionine; Enkephalins; Immunoglobulin M; Immunohistochemistry; Interleukin-2; Light; Macrophages; Male; Melatonin; Naloxone; Phenotype; Photoperiod; Protein Precursors; Rats; Rats, Wistar; Spleen</t>
  </si>
  <si>
    <t>immunoglobulin M, 9007-85-6; interleukin 2, 85898-30-2; melatonin, 73-31-4; metenkephalin, 58569-55-4; naloxone, 357-08-4, 465-65-6; proenkephalin, 90880-95-8; Cytokines; Enkephalin, Methionine; Enkephalins; Immunoglobulin M; Interleukin-2; Melatonin; Naloxone; proenkephalin; Protein Precursors</t>
  </si>
  <si>
    <t>Benítez-King, G.; Laboratorio de Neurofarmacología, Instituto Nacional de Psiquiatría Ramón de la Fuente Muñiz, Calzada Mexico-Xochimilco 101, Col. San Lorenzo Huipulco, United States</t>
  </si>
  <si>
    <t>2-s2.0-84924345361</t>
  </si>
  <si>
    <t>Matsuo H., Iwamoto A., Otsuka T., Hishida Y., Akiduki S., Aoki M., Furuse M., Yasuo S.</t>
  </si>
  <si>
    <t>55636823200;56024406200;55183429600;36834293800;22940230100;7402961821;7101709147;6603286602;</t>
  </si>
  <si>
    <t>Effects of time of l-ornithine administration on the diurnal rhythms of plasma growth hormone, melatonin, and corticosterone levels in mice</t>
  </si>
  <si>
    <t>10.3109/07420528.2014.965312</t>
  </si>
  <si>
    <t>https://www.scopus.com/inward/record.uri?eid=2-s2.0-84924369483&amp;doi=10.3109%2f07420528.2014.965312&amp;partnerID=40&amp;md5=951b376e14e0ad0f7e1fd1e56a35ef90</t>
  </si>
  <si>
    <t>Laboratory of Regulation in Metabolism and Behavior, Faculty of Agriculture, Kyushu University, Hakozaki 6-10-1, Higashi-ku, Fukuoka, 812 8581, Japan; Healthcare Products Development Center, Kyowa Hakko Bio Co., Ltd, Ibaraki, Japan</t>
  </si>
  <si>
    <t>Matsuo, H., Laboratory of Regulation in Metabolism and Behavior, Faculty of Agriculture, Kyushu University, Hakozaki 6-10-1, Higashi-ku, Fukuoka, 812 8581, Japan; Iwamoto, A., Laboratory of Regulation in Metabolism and Behavior, Faculty of Agriculture, Kyushu University, Hakozaki 6-10-1, Higashi-ku, Fukuoka, 812 8581, Japan; Otsuka, T., Laboratory of Regulation in Metabolism and Behavior, Faculty of Agriculture, Kyushu University, Hakozaki 6-10-1, Higashi-ku, Fukuoka, 812 8581, Japan; Hishida, Y., Healthcare Products Development Center, Kyowa Hakko Bio Co., Ltd, Ibaraki, Japan; Akiduki, S., Healthcare Products Development Center, Kyowa Hakko Bio Co., Ltd, Ibaraki, Japan; Aoki, M., Healthcare Products Development Center, Kyowa Hakko Bio Co., Ltd, Ibaraki, Japan; Furuse, M., Laboratory of Regulation in Metabolism and Behavior, Faculty of Agriculture, Kyushu University, Hakozaki 6-10-1, Higashi-ku, Fukuoka, 812 8581, Japan; Yasuo, S., Laboratory of Regulation in Metabolism and Behavior, Faculty of Agriculture, Kyushu University, Hakozaki 6-10-1, Higashi-ku, Fukuoka, 812 8581, Japan</t>
  </si>
  <si>
    <t>The synthesis and secretion of many hormones such as growth hormone (GH), melatonin, and corticosterone, exhibit temporal variations over each day and night. Oral administration of several nutritional factors, including l-ornithine, modulates these hormonal secretions and induces an acute increase in plasma GH levels. However, the impact of l-ornithine on the diurnal rhythms of hormone secretion remains unclear. In this study, we evaluated whether the diurnal rhythms of plasma GH, melatonin, and corticosterone secretion were altered by the daily administration of l-ornithine as well as the timing of the administration, in CBA/N mice. Our results showed that the plasma GH levels that peaked at light phase were amplified by l-ornithine (500mg/kg) administered at Zeitgeber time (ZT) 22, but not at ZT10. Additionally, l-ornithine (1000mg/kg) administered at ZT22 advanced the onset of the nocturnal rise of melatonin, which resulted in the elongation of the melatonin peak. On the other hand, l-ornithine (500 and 1000mg/kg) administered at ZT10, but not at ZT22, suppressed the diurnal rhythm peaks of plasma corticosterone. The effects of l-ornithine on plasma GH rhythms lasted for at least 2 days after cessation of the daily administration. Running wheel activity during the active phase was slightly elevated by l-ornithine administration at ZT22, but the overall patterns were only slightly affected. l-Ornithine levels in the plasma and hypophysis after a single administration of l-ornithine at ZT22 were lower than those after administration at ZT10, suggesting that the metabolic rate of l-ornithine differs between day and night. In conclusion, our data suggest that a daily administration of l-ornithine regulates the diurnal rhythms of GH, melatonin, and corticosterone in a manner dependent on administration time, which might be related to the diurnal rhythms of l-ornithine metabolism. © 2014 Informa Healthcare USA, Inc.</t>
  </si>
  <si>
    <t>Circadian clock; Glucocorticoid; Growth hormone; Melatonin; Mice; Pituitary gland</t>
  </si>
  <si>
    <t>Mus; amino acid; corticosterone; growth hormone; melatonin; ornithine; animal; blood; CBA mouse; chemistry; circadian rhythm; drug effects; hypophysis; light; male; metabolism; motor activity; mouse; oral drug administration; time; Administration, Oral; Amino Acids; Animals; Circadian Rhythm; Corticosterone; Growth Hormone; Light; Male; Melatonin; Mice; Mice, Inbred CBA; Motor Activity; Ornithine; Pituitary Gland; Time Factors</t>
  </si>
  <si>
    <t>amino acid, 65072-01-7; corticosterone, 50-22-6; growth hormone, 36992-73-1, 37267-05-3, 66419-50-9, 9002-72-6; melatonin, 73-31-4; ornithine, 70-26-8, 7006-33-9; Amino Acids; Corticosterone; Growth Hormone; Melatonin; Ornithine</t>
  </si>
  <si>
    <t>Japan Society for the Promotion of Science
Kyushu University
23248046</t>
  </si>
  <si>
    <t>We thank Dr. Masayuki Iigo in Utsunomiya University for technical assistance for the melatonin radioimmunoassay. This work was in part supported by Grants-in-Aid for Young Scientists (B) (No.24780286) to S.Y., Challenging Exploratory Research (No.24650490) and Scientific Research (A) (No. 23248046) to M.F. from the Japanese Society for the Promotion of Science. The cost of publication was supported in part by the Research Grant for Young Investigators of Faculty of Agriculture, Kyushu University.</t>
  </si>
  <si>
    <t>Yasuo, S.; Laboratory of Regulation in Metabolism and Behavior, Faculty of Agriculture, Kyushu University, Hakozaki 6-10-1, Japan</t>
  </si>
  <si>
    <t>2-s2.0-84924369483</t>
  </si>
  <si>
    <t>Münch M., Ladaique M., Roemer S., Hashemi K., Kawasaki A.</t>
  </si>
  <si>
    <t>8986126800;56621451700;56403071000;36096683400;7102376058;</t>
  </si>
  <si>
    <t>Melanopsin-Mediated acute light responses measured in winter and in summer: Seasonal variations in adults with and without cataracts</t>
  </si>
  <si>
    <t>Frontiers in Neurology</t>
  </si>
  <si>
    <t>SEP</t>
  </si>
  <si>
    <t>10.3389/fneur.2017.00464</t>
  </si>
  <si>
    <t>https://www.scopus.com/inward/record.uri?eid=2-s2.0-85029224415&amp;doi=10.3389%2ffneur.2017.00464&amp;partnerID=40&amp;md5=fd5d1498b5072e9afddd9e11b9ee8a85</t>
  </si>
  <si>
    <t>Group Sleep Research and Clinical Chronobiology, Institute of Physiology, Charité University Médicine Berlin, Berlin, Germany; Hôpital Ophtalmique Jules Gonin, University of Lausanne, Lausanne, Switzerland</t>
  </si>
  <si>
    <t>Münch, M., Group Sleep Research and Clinical Chronobiology, Institute of Physiology, Charité University Médicine Berlin, Berlin, Germany; Ladaique, M., Hôpital Ophtalmique Jules Gonin, University of Lausanne, Lausanne, Switzerland; Roemer, S., Hôpital Ophtalmique Jules Gonin, University of Lausanne, Lausanne, Switzerland; Hashemi, K., Hôpital Ophtalmique Jules Gonin, University of Lausanne, Lausanne, Switzerland; Kawasaki, A., Hôpital Ophtalmique Jules Gonin, University of Lausanne, Lausanne, Switzerland</t>
  </si>
  <si>
    <t>Seasonal adaptation is a ubiquitous behavior seen in many species on both global hemispheres and is conveyed by changing photoperiods. In humans this seasonal adaptation is less apparent, in part because changes in daylength are masked by the use of electrical lighting at night. On the other hand, cataracts which reduce light transmission, may compound seasonal changes related to the reduced daylength of winter. To better understand the effects of different photoperiod lengths in healthy adults without and with cataracts, we tested their melanopsin-mediated light responses in summer vs. winter. Fifty-two participants (mean age 67.4 years; 30 with bilateral cataracts and 22 age-matched controls with clear lenses; pseudophakes) were tested twice, once in summer and once in winter. At each test session we assessed the electroretinogram and pupil responses during daytime and we determined melatonin suppression, subjective sleepiness and mood in response to light exposure in the evening. Circadian rest-activity cycles and sleep from activity recordings were also analyzed for both seasons. Both groups had similar visual function. There were no seasonal differences in the electroretinogram. For the pupil responses to bright blue light, the post-illumination pupil response (PIPR) was greater in winter than summer in pseudophakes, but not in cataract participants, whereas melatonin suppression to acute light exposure showed no differences between both groups and seasons. Overall, intra-daily variability of rest-activity was worse in winter but participants felt sleepier and reported worse mood at the laboratory in evening time in the summer. Those with cataracts had poorer sleep quality with lower sleep efficiency, and higher activity during sleep in winter than summer. In this study, the PIPR showed a seasonal variation in which a larger response was found during winter. This variation was only detected in participants with a clear intraocular lens. In the cataract group, visual function was not impaired yet these participants showed a lack of seasonal changes in the pupil response to blue light and poorer sleep in winter. These findings raise the question for tailored lighting conditions for cataract patients in order to counter potentially deleterious effects of living with chronically lower light exposure. © 2017 Münch, Ladaique, Roemer, Hashemi and Kawasaki.</t>
  </si>
  <si>
    <t>Cataract; Daylight; Intrinsically photosensitive retinal ganglion cell; Melanopsin; Melatonin; Post-illumination pupil response; Pupil</t>
  </si>
  <si>
    <t>melanopsin; melatonin; adult; aged; Article; cataract; circadian rhythm; clinical article; controlled study; electroretinogram; female; human; illumination; lens implant; light exposure; male; photoperiodicity; physical well-being; pseudophakia; seasonal variation; sleep quality; somnolence; summer; visual system function; winter</t>
  </si>
  <si>
    <t>We are grateful for the help of Mr. Michael Philipp Notter, Lausanne (Switzerland) for programming the script for the pupil processing and we thank Mr. Sylvain Crippa (HOJG; Lausanne, Switzerland) for valuable help with the pupil recordings and data collection. The study was financially supported by the Open Eyes Foundation, Switzerland.</t>
  </si>
  <si>
    <t>Kawasaki, A.; Hôpital Ophtalmique Jules Gonin, University of LausanneSwitzerland; email: aki.kawasaki@fa2.ch</t>
  </si>
  <si>
    <t>Front. Neurol.</t>
  </si>
  <si>
    <t>2-s2.0-85029224415</t>
  </si>
  <si>
    <t>John Sushma N., Priyanka S., Jayantha Rao K.</t>
  </si>
  <si>
    <t>23100339500;17135725200;6506029674;</t>
  </si>
  <si>
    <t>Neuroprotective role of melatonin against aluminum-induced oxidative stress in the hippocampus of mouse brain</t>
  </si>
  <si>
    <t>Journal of Applied Pharmaceutical Science</t>
  </si>
  <si>
    <t>https://www.scopus.com/inward/record.uri?eid=2-s2.0-84875965655&amp;partnerID=40&amp;md5=e0381009c9016ed43bfdeb96c1924540</t>
  </si>
  <si>
    <t>Department of Biotechnology, Sri Padmavati Mahila University, Tirupati, India; Department of Zoology, Sri Venkateswara University, Tirupati-517 502, India</t>
  </si>
  <si>
    <t>John Sushma, N., Department of Biotechnology, Sri Padmavati Mahila University, Tirupati, India; Priyanka, S., Department of Biotechnology, Sri Padmavati Mahila University, Tirupati, India; Jayantha Rao, K., Department of Zoology, Sri Venkateswara University, Tirupati-517 502, India</t>
  </si>
  <si>
    <t>We evaluated the effect of melatonin (Mel) in male albino mice which received aluminum acetate (Al) for 6 weeks (3.5 mg/kg body weight) (b.w.) i.p. five times per week. Moreover mice received Mel (7mg/kg b.w.i.p. 5 days/week) for 6 weeks. At the end of the treatment hippocampus was removed and processed to examine the oxidative stress markers. Following Al exposure oxidative stress increased significantly, estimated by increased thiobarbituric acid reactive substances (TBARS) and decrease in the activity of antioxidant enzymes (superoxide dismutase (SOD), catalase (CAT), glutathione reductase (GR), reduced glutathione (GSH),glutathione peroxidase (GPx) and glutathione-s-transferase (GST). Al+Mel treatment significantly prevented the aluminum induced decrease in antioxidant enzymes as well as decrease in TBARS. Histopathological evidence in the hippocampi revealed the protective effect of melatonin against Al induced damage in light and transmission electron microscopic (TEM) studies. These results supported that melatonin suppresses the oxidative stress. This may result from the higher efficacy of melatonin in scavenging various free radicals and also because of its ability in stimulating the anti oxidant enzymes.</t>
  </si>
  <si>
    <t>Aluminum; Hippocampus; Melatonin; Oxidative stress</t>
  </si>
  <si>
    <t>Sushma, N.J.; Department of Biotechnology, Sri Padmavati Mahila University, Tirupati, India</t>
  </si>
  <si>
    <t>J. Appl. Pharm. Sci.</t>
  </si>
  <si>
    <t>2-s2.0-84875965655</t>
  </si>
  <si>
    <t>Strassman R.J., Qualls C.R., Jonathan Lisansky E., Peake G.T.</t>
  </si>
  <si>
    <t>6603879300;35494568200;6504263391;24557197400;</t>
  </si>
  <si>
    <t>Sleep deprivation reduces LH secretion in men independently of melatonin</t>
  </si>
  <si>
    <t>https://www.scopus.com/inward/record.uri?eid=2-s2.0-0025780749&amp;partnerID=40&amp;md5=78f97b72081a583971fa44fb30436ff0</t>
  </si>
  <si>
    <t>Department of Psychiatry, University of New Mexico, School of Medicine, 2400 Tucker Avenue, NE, Albuquerque, NM 87131, United States</t>
  </si>
  <si>
    <t>Strassman, R.J., Department of Psychiatry, University of New Mexico, School of Medicine, 2400 Tucker Avenue, NE, Albuquerque, NM 87131, United States; Qualls, C.R., Department of Psychiatry, University of New Mexico, School of Medicine, 2400 Tucker Avenue, NE, Albuquerque, NM 87131, United States; Jonathan Lisansky, E., Department of Psychiatry, University of New Mexico, School of Medicine, 2400 Tucker Avenue, NE, Albuquerque, NM 87131, United States; Peake, G.T., Department of Psychiatry, University of New Mexico, School of Medicine, 2400 Tucker Avenue, NE, Albuquerque, NM 87131, United States</t>
  </si>
  <si>
    <t>Melatonin affects gonadal function in nonprimate mammals. Confirmatory data in man are not available. We assessed melatonin's acute effects on luteinizing hormone secretion in 17 normal men. We studied these men in conditions of sleep in the dark, and sleep deprivation in bright light, dim light, and bright light combined with a physiologically relevant infusion of melatonin, while measuring blood levels of immunoreactive LH every 20 min for 7 h. We compared overnight LH secretion, and LH pulse frequency, amplitude, length, interval and area under the curve using a modification of the PULSAR peak identification program, among the four treatments. Areas under the curve for peaks in all three conditions of sleep deprivation were lower than in normal sleep. The presence or absence of melatonin had no additional effect. We conclude that acute suppression of melatonin does not affect LH pulse parameters in normal man, but that sleep deprivation may reduce the amount of LH secreted per pulse.</t>
  </si>
  <si>
    <t>luteinizing hormone; melatonin; adult; article; circadian rhythm; clinical article; controlled study; human; human experiment; intravenous drug administration; male; normal human; priority journal; pulsatile hormone release; sleep deprivation; Adult; Darkness; Human; Light; Luteinizing Hormone; Male; Melatonin; Sleep Deprivation; Support, U.S. Gov't, P.H.S.</t>
  </si>
  <si>
    <t>Strassman, R.J.; Department of Psychiatry, University of New Mexico, School of Medicine, 2400 Tucker Avenue, NE, Albuquerque, NM 87131, United States</t>
  </si>
  <si>
    <t>2-s2.0-0025780749</t>
  </si>
  <si>
    <t>Vaughan M.K., Brainard G.C., Reiter R.J.</t>
  </si>
  <si>
    <t>35582754900;7003540124;7402574751;</t>
  </si>
  <si>
    <t>Photoperiodic and light spectral conditions which inhibit circulating concentrations of thyroxine in the male hamster</t>
  </si>
  <si>
    <t>10.1016/0024-3205(85)90327-3</t>
  </si>
  <si>
    <t>https://www.scopus.com/inward/record.uri?eid=2-s2.0-0021873637&amp;doi=10.1016%2f0024-3205%2885%2990327-3&amp;partnerID=40&amp;md5=5645dc9fd36915a6bdb4ed8a512efaf8</t>
  </si>
  <si>
    <t>Department of Cellular and Structural Biology, The University of Texas Health Science Center at San Antonio, San Antonio, TX, United States; Department of Neurology, Jefferson Medical College, Philadelphia, PA, United States</t>
  </si>
  <si>
    <t>Vaughan, M.K., Department of Cellular and Structural Biology, The University of Texas Health Science Center at San Antonio, San Antonio, TX, United States, Department of Neurology, Jefferson Medical College, Philadelphia, PA, United States; Brainard, G.C., Department of Cellular and Structural Biology, The University of Texas Health Science Center at San Antonio, San Antonio, TX, United States, Department of Neurology, Jefferson Medical College, Philadelphia, PA, United States; Reiter, R.J., Department of Cellular and Structural Biology, The University of Texas Health Science Center at San Antonio, San Antonio, TX, United States, Department of Neurology, Jefferson Medical College, Philadelphia, PA, United States</t>
  </si>
  <si>
    <t>Adult male Syrian hamsters were exposed daily for 12 weeks to 11 h/day of cool white fluorescent light (350 ± 50 μW/cm2) followed by an additional 3 h of near ultraviolet (339-317 nm), blue (435-500 nm), green (515-550 nm), yellow (558-636 nm) or red (653-668 nm) light at an irradiance of 0.2 μW/cm2 or to total darkness. Animals exposed to the wavelengths between 558-668 nm (yellow or red half peak bandwidths) or those receiving a total of 13 h of darkness/day had suppressed circulating levels of thyroxine (T4), a depressed free T4 index (FT4I) and a higher T3/T4 ratio compared to animals receiving a total of 14 h of white light (350 ± 50 μW/cm2). These results suggest that specific wavelengths of light can affect the neuroendocrine-thyroid axis. © 1985.</t>
  </si>
  <si>
    <t>radioisotope; thyroxine; animal experiment; biological model; central nervous system; endocrine system; hamster; light; mesocricetus auratus; nonhuman; photoperiodicity; priority journal; Animal; Hamsters; Light; Male; Melatonin; Mesocricetus; Pineal Gland; Rhodopsin; Support, U.S. Gov't, Non-P.H.S.; Thyroxine</t>
  </si>
  <si>
    <t>thyroxine, 7488-70-2; Melatonin, 73-31-4; Rhodopsin, 9009-81-8; Thyroxine, 7488-70-2</t>
  </si>
  <si>
    <t>National Science Foundation: 8003441</t>
  </si>
  <si>
    <t>This work was supported by NSF grant #PCM8003441. The authors w~sh to thank the Durotest Corporation for the donation of the fluorescent light used ~n the present study.</t>
  </si>
  <si>
    <t>Vaughan, M.K.; Department of Cellular and Structural Biology, The University of Texas Health Science Center at San Antonio, San Antonio, TX, United States</t>
  </si>
  <si>
    <t>2-s2.0-0021873637</t>
  </si>
  <si>
    <t>Gaddy J.R., Stewart K.T., Byrne B., Doghramji K., Rollag M.D., Brainard G.C.</t>
  </si>
  <si>
    <t>7004461754;7202779236;8336699800;6603834928;7004476998;7003540124;</t>
  </si>
  <si>
    <t>Light-induced plasma melatonin suppression in seasonal affective disorder</t>
  </si>
  <si>
    <t>10.1016/0278-5846(90)90007-4</t>
  </si>
  <si>
    <t>https://www.scopus.com/inward/record.uri?eid=2-s2.0-0025102820&amp;doi=10.1016%2f0278-5846%2890%2990007-4&amp;partnerID=40&amp;md5=dc2a351fe420f49242cafda9b13eec28</t>
  </si>
  <si>
    <t>Department of Psychiatry, Human Behavior Jefferson Medical College, Philadelphia, PA, United States; Department of Neurology, Jefferson Medical College, Philadelphia, PA, United States; Department of Anatomy, Uniformed Services University of Health Sciences, Bethesda, MD, United States</t>
  </si>
  <si>
    <t>Gaddy, J.R., Department of Psychiatry, Human Behavior Jefferson Medical College, Philadelphia, PA, United States; Stewart, K.T., Department of Neurology, Jefferson Medical College, Philadelphia, PA, United States; Byrne, B., Department of Psychiatry, Human Behavior Jefferson Medical College, Philadelphia, PA, United States; Doghramji, K., Department of Psychiatry, Human Behavior Jefferson Medical College, Philadelphia, PA, United States; Rollag, M.D., Department of Anatomy, Uniformed Services University of Health Sciences, Bethesda, MD, United States; Brainard, G.C., Department of Neurology, Jefferson Medical College, Philadelphia, PA, United States</t>
  </si>
  <si>
    <t>1. Subjects with seasonal afffective disorder were exposed to 0, 500 and 1000 lux of white light for one hour beginning at 0300 hours. 2. Plasma samples were taken periodically and analysed for melatonin. 3. Plasma melatonin levels were suppressed by exposure to both 500 and 1000 lux light levels, suggesting that SAD patients show no neuroendocrine insensitivity to light but may show supersensitive responses to light. © 1990.</t>
  </si>
  <si>
    <t>light; light sensitivity; melatonin; melatonin suppression; seasonal affective disorder</t>
  </si>
  <si>
    <t>melatonin; adult; article; clinical article; depression; female; human; light; male; psychological aspect; Female; Human; Light; Male; Melatonin; Mood Disorders; Radioimmunoassay; Seasons; Support, U.S. Gov't, Non-P.H.S.; Support, U.S. Gov't, P.H.S.</t>
  </si>
  <si>
    <t>CO7049</t>
  </si>
  <si>
    <t>This study was supported by BRSG USUHS Grant CO7049 to M. Rollag Brainard. The authors would like Edward Jaeger for their assistance in our subjects.</t>
  </si>
  <si>
    <t>Gaddy, J.R.; Department of Psychiatry, Human Behavior Jefferson Medical College, Philadelphia, PA, United States</t>
  </si>
  <si>
    <t>2-s2.0-0025102820</t>
  </si>
  <si>
    <t>Moore A.F., Menaker M.</t>
  </si>
  <si>
    <t>14323520900;7005336144;</t>
  </si>
  <si>
    <t>The effect of light on melatonin secretion in the cultured pineal glands of Anolis lizards</t>
  </si>
  <si>
    <t>10.1016/j.cbpa.2011.06.027</t>
  </si>
  <si>
    <t>https://www.scopus.com/inward/record.uri?eid=2-s2.0-79960699518&amp;doi=10.1016%2fj.cbpa.2011.06.027&amp;partnerID=40&amp;md5=a9fe70fffa888c1cdac84a0fb543b2f2</t>
  </si>
  <si>
    <t>Department of Biology, University of Virginia, Charlotteville, VA, United States</t>
  </si>
  <si>
    <t>Moore, A.F., Department of Biology, University of Virginia, Charlotteville, VA, United States; Menaker, M., Department of Biology, University of Virginia, Charlotteville, VA, United States</t>
  </si>
  <si>
    <t>Melatonin, a hormone produced by the pineal gland, is important for regulating circadian rhythms in many animals. Light at night causes an acute suppression of melatonin in nearly all vertebrate species. A previous study found that light failed to suppress melatonin in the lizard Anolis carolinensis. This is a surprising result given that the Anolis pineal gland is intrinsically photosensitive, is a key pacemaker controlling locomotor activity, and can be directly entrained to a light-dark cycle. To find out if the lack of photic suppression is widespread in the Anolis genus, we investigated the acute effects of light on melatonin secretion in five different species of Anolis using flow-through tissue culture. We administered a two-hour pulse of bright light to isolated pineal glands during the night. The results show photic suppression of melatonin in all five Anolis species, but the suppression is weak relative to that seen in other vertebrates. Moreover, Anolis species differ in the magnitude of the effect. These findings are discussed in the context of vertebrate pineal evolution and the ecology of Anolis lizards. Given their extensive phylogenetic and ecological divergence, Anolis lizards provide a promising system for investigating the ecology and evolution of circadian organization. © 2011 Elsevier Inc.</t>
  </si>
  <si>
    <t>Anolis; Circadian; Light; Lizard; Melatonin; Photosensitivity; Pineal</t>
  </si>
  <si>
    <t>melatonin; animal experiment; animal tissue; anolis carolinensis; article; circadian rhythm; controlled study; hormone release; light dark cycle; light exposure; lizard; locomotion; male; nonhuman; photosensitivity; pineal body; radioactivity; radioimmunoassay; Animals; Circadian Rhythm; Light; Lizards; Male; Melatonin; Pineal Gland; Animalia; Anolis; Anolis carolinensis; Squamata; Vertebrata</t>
  </si>
  <si>
    <t>Advanced Foods and Materials Canada
0910075</t>
  </si>
  <si>
    <t>We thank Dr. Mark Rollag for graciously providing antiserum for radioimmunoassay and for valuable technical advice. We also thank Dr. Edmund Brodie III for generous donations of wild-captured lizards, and Dr. David Carr for statistical advice. Drs. Jennifer Mohawk, Paul Bartell, and anonymous reviewers provided helpful comments on earlier versions of this manuscript. Brian Barry, Avery Paxton, and Jackie Tahiliani assisted with animal care and radioimmunoassay. This work was supported by NSF Doctoral Dissertation Improvement Grant 0910075 to AFM, MM, and EB.</t>
  </si>
  <si>
    <t>Menaker, M.PO Box 400328, Charlottesville, VA 22904-4328, United States; email: mm7e@virginia.edu</t>
  </si>
  <si>
    <t>2-s2.0-79960699518</t>
  </si>
  <si>
    <t>Hull J.T., Czeisler C.A., Lockley S.W.</t>
  </si>
  <si>
    <t>7202421269;7006224092;56751118900;</t>
  </si>
  <si>
    <t>Suppression of Melatonin Secretion in Totally Visually Blind People by Ocular Exposure to White Light: Clinical Characteristics</t>
  </si>
  <si>
    <t>Ophthalmology</t>
  </si>
  <si>
    <t>10.1016/j.ophtha.2018.01.036</t>
  </si>
  <si>
    <t>https://www.scopus.com/inward/record.uri?eid=2-s2.0-85044741791&amp;doi=10.1016%2fj.ophtha.2018.01.036&amp;partnerID=40&amp;md5=8128952ee55208d00e8bb738ef0fb1be</t>
  </si>
  <si>
    <t>Division of Sleep and Circadian Disorders, Departments of Medicine and Neurology, Brigham and Women's Hospital, Boston, Massachusetts, United States; Division of Sleep Medicine, Harvard Medical School, Boston, Massachusetts, United States; Surrey Sleep Research Centre, Faculty of Health and Medical Sciences, University of Surrey, Guildford, United Kingdom</t>
  </si>
  <si>
    <t>Hull, J.T., Division of Sleep and Circadian Disorders, Departments of Medicine and Neurology, Brigham and Women's Hospital, Boston, Massachusetts, United States, Division of Sleep Medicine, Harvard Medical School, Boston, Massachusetts, United States, Surrey Sleep Research Centre, Faculty of Health and Medical Sciences, University of Surrey, Guildford, United Kingdom; Czeisler, C.A., Division of Sleep and Circadian Disorders, Departments of Medicine and Neurology, Brigham and Women's Hospital, Boston, Massachusetts, United States, Division of Sleep Medicine, Harvard Medical School, Boston, Massachusetts, United States; Lockley, S.W., Division of Sleep and Circadian Disorders, Departments of Medicine and Neurology, Brigham and Women's Hospital, Boston, Massachusetts, United States, Division of Sleep Medicine, Harvard Medical School, Boston, Massachusetts, United States</t>
  </si>
  <si>
    <t>Purpose: Although most totally visually blind individuals exhibit nonentrained circadian rhythms due to an inability of light to entrain the circadian pacemaker, a small proportion retain photic circadian entrainment, melatonin suppression, and other nonimage-forming responses to light. It is thought that these responses to light persist because of the survival of melanospin-containing intrinsically photosensitive retinal ganglion cells (ipRGCs), which project primarily to the circadian pacemaker and are functionally distinct from the rod and cone photoreceptors that mediate vision. We aimed to assess the integrity of nonimage-forming photoreception in totally visually blind patients with a range of ocular disorders. Design: Within-subject, dark-controlled design. Participants: A total of 18 totally visually blind individuals (7 females; mean age ± standard deviation = 49.8±11.0 years) with various causes of blindness, including 3 bilaterally enucleated controls. Methods: Melatonin concentrations were compared during exposure to a 6.5-hour bright white light (∼7000 lux) with melatonin concentrations measured 24 hours earlier at the corresponding clock times under dim-light (4 lux) conditions. Main Outcome Measures: Area under the curve (AUC) for melatonin concentration. Results: Melatonin concentrations were significantly suppressed (defined as ≥33% suppression) during the bright-light condition compared with the dim-light condition in 5 of 15 participants with eyes (retinitis pigmentosa, n = 2; retinopathy of prematurity [ROP], n = 2; bilateral retinal detachments, n = 1). Melatonin concentrations remained unchanged in response to light in the remaining 10 participants with eyes (ROP, n = 3; optic neuritis/neuropathy, n = 2; retinopathy unknown, n = 2; congenital glaucoma, n = 1; congenital rubella syndrome, n = 1; measles retinopathy, n = 1) and in all 3 bilaterally enucleated participants. Conclusions: These data confirm that light-induced suppression of melatonin remains functionally intact in a minority of totally visually blind individuals with eyes. None of the bilaterally enucleated individuals or those with phthisis bulbi was responsive to light; of the remainder, half were responsive to light. Although inner retinal damage is associated with a high likelihood that nonimage-forming photoreception is absent, the impact of outer retinal damage is more ambiguous, and therefore the assessment of the presence, attenuation, or absence of nonimage-forming light responses in totally blind patients requires careful individual confirmation and cannot simply be assumed from the type of blindness. © 2018 American Academy of Ophthalmology</t>
  </si>
  <si>
    <t>melatonin; biological marker; melatonin; adult; aged; Article; blindness; clinical article; clinical feature; cohort analysis; congenital glaucoma; congenital rubella syndrome; controlled study; eye enucleation; female; hormone release; human; light exposure; male; measles; middle aged; optic nerve disease; optic neuritis; photoreceptor; priority journal; retina cone; retina detachment; retina ganglion cell; retina injury; retina rod; retinitis pigmentosa; retrolental fibroplasia; white light; blindness; circadian rhythm; metabolism; pathophysiology; photostimulation; physiology; vision; visually impaired person; Adult; Aged; Biomarkers; Blindness; Circadian Rhythm; Female; Humans; Male; Melatonin; Middle Aged; Photic Stimulation; Retinal Ganglion Cells; Visual Perception; Visually Impaired Persons</t>
  </si>
  <si>
    <t>Lockley, S.W.; Division of Sleep and Circadian Disorders, Brigham and Women's Hospital, Harvard Medical School, 221 Longwood Avenue, United States; email: slockley@hms.harvard.edu</t>
  </si>
  <si>
    <t>OPHTD</t>
  </si>
  <si>
    <t>2-s2.0-85044741791</t>
  </si>
  <si>
    <t>Sinkalu V.O., Ayo J.O., Adelaiye A.B., Hambolu J.O.</t>
  </si>
  <si>
    <t>22981869700;16041371100;15828887300;23094521300;</t>
  </si>
  <si>
    <t>Melatonin modulates tonic immobility and vigilance behavioural responses of broiler chickens to lighting regimens during the hot-dry season</t>
  </si>
  <si>
    <t>10.1016/j.physbeh.2016.07.019</t>
  </si>
  <si>
    <t>https://www.scopus.com/inward/record.uri?eid=2-s2.0-84980319638&amp;doi=10.1016%2fj.physbeh.2016.07.019&amp;partnerID=40&amp;md5=809428a01d95cd1be7c5de32e375f066</t>
  </si>
  <si>
    <t>Department of Physiology, Faculty of Veterinary Medicine, Ahmadu Bello University, Zaria, Nigeria; Department of Human Physiology, Faculty of Medicine, Ahmadu Bello University, Zaria, Nigeria; Department of Anatomy, Faculty of Veterinary Medicine, Ahmadu Bello University, Zaria, Nigeria</t>
  </si>
  <si>
    <t>Sinkalu, V.O., Department of Physiology, Faculty of Veterinary Medicine, Ahmadu Bello University, Zaria, Nigeria; Ayo, J.O., Department of Physiology, Faculty of Veterinary Medicine, Ahmadu Bello University, Zaria, Nigeria; Adelaiye, A.B., Department of Human Physiology, Faculty of Medicine, Ahmadu Bello University, Zaria, Nigeria; Hambolu, J.O., Department of Anatomy, Faculty of Veterinary Medicine, Ahmadu Bello University, Zaria, Nigeria</t>
  </si>
  <si>
    <t>Experiments were conducted with the aim of determining the influence of melatonin administration on vigilance and tonic immobility (TI) responses of Marshall broiler chickens. The broiler chickens were reared on different lighting regimens and subjected to heat stress during the hot-dry season. Simple random sampling was used to assign 300 broiler chicks into three groups, comprising 100 broiler chicks each. Group I (12D:12L cycle) was raised under natural photoperiod of 12-h light and 12-h darkness, without melatonin supplementation. Group II (CL) was kept under 24-h continuous lighting, without melatonin administration. Group III (CL + MEL) was raised under 24-h continuous lighting; with melatonin supplementation at 0.5 mg/kg per os, via drinking water using a syringe. Beginning from day-old, broiler chickens in group III were individually administered with melatonin once daily for 8 weeks at 17:00 h. TI was induced by manual restraint, and vigilance elicited at self-righting graded for three days, two weeks apart, in 15 labeled broiler chickens from each of the three groups; at 06:00 h, 13:00 h and 18:00 h, starting from week 4–8. Each broiler chicken was laid on its back in a U-shaped cradle, covered with cloth. Thermal microenvironment parameters of dry bulb temperature (DBT) and relative humidity (RH) were recorded at the experimental site, concurrently during the vigilance and TI tests. Inside the broiler chickens' house, the weekly temperature-humidity index (THI) was lowest at week 4 of the study, with the value of 48.60 ± 0.08 °C. At week 4, the relationship between the THI and TI induction attempts was stronger in 12D:12L cycle (r = 0.589, P &lt; 0.001) than CL (r = 0.264, P &gt; 0.05) or CL + MEL (r = 0.096, P &gt; 0.05) broiler chickens. This indicated that the broiler chickens on 12D:12L cycle were more active compared to their melatonin-treated counterparts, apparently due to adverse effects of high DBT and high RH on the broiler chickens during the hot-dry season. The highest numbers of TI induction trial attempts were recorded at 13:00 h in 12D:12L cycle and CL groups (2.13 ± 0.34 and 2.15 ± 0.22, respectively), when the broiler chickens were at week 8. The overall mean values of induction trial attempts differed significantly (P &lt; 0.0001) between the groups; with the lowest mean values of 1.22 ± 0.4 recorded in CL + MEL broiler chickens. At day 42, the lowest mean TI duration of 101.87 ± 10.24 s in the CL group, recorded at 06:00 h rose (P &lt; 0.001) to 184.07 ± 23.69 s at 13:00 h. The overall mean duration of TI differed significantly (P &lt; 0.0001) again between the groups; with the highest mean duration of 167.82 ± 8.35 s, recorded in CL + MEL broiler chickens administered with melatonin. The overall mean vigilance behavioural ranking values of 1.85 + 0.07 and 1.70 + 0.08, obtained in 12D:12L cycle and CL broiler chickens, respectively were higher (P &lt; 0.0001) than the value of 1.44 + 0.05 recorded in melatonin-treated broiler chickens. The results indicated that broiler chickens belonging to both 12D:12L cycle and CL groups were more emotional, fearful or anxious, compared to CL + MEL broiler chickens. It was concluded that melatonin administration elicits boldness and confidence by suppressing freezing behaviour in broiler chickens, and it may improve their welfare and productivity. © 2016 Elsevier Inc.</t>
  </si>
  <si>
    <t>Broiler chicken; Hot-dry season; Lighting regimen; Melatonin; Tonic immobility; Vigilance</t>
  </si>
  <si>
    <t>melatonin; central depressant agent; melatonin; alertness; Article; broiler; heat stress; humidity; lightning; nonhuman; photoperiodicity; priority journal; supplementation; tonic immobility; age; animal; arousal; chicken; drug effects; light; season; statistics; temperature; tonic immobility; wakefulness; Age Factors; Animals; Arousal; Central Nervous System Depressants; Chickens; Immobility Response, Tonic; Light; Melatonin; Seasons; Statistics as Topic; Temperature; Wakefulness</t>
  </si>
  <si>
    <t>melatonin, 73-31-4; Central Nervous System Depressants; Melatonin</t>
  </si>
  <si>
    <t>John D. and Catherine T. MacArthur Foundation</t>
  </si>
  <si>
    <t>This work was part of V. O. Sinkalu's PhD research; supported by grants from Ahmadu Bello University Zaria-Nigeria , and funded by MacArthur Foundation (VC/P. 18,709 ) Projects Chicago, USA.</t>
  </si>
  <si>
    <t>Sinkalu, V.O.; Department of Physiology, Faculty of Veterinary Medicine, Ahmadu Bello UniversityNigeria; email: vosinkalu@abu.edu.ng</t>
  </si>
  <si>
    <t>2-s2.0-84980319638</t>
  </si>
  <si>
    <t>Sánchez de Miguel A., Kyba C.C.M., Aubé M., Zamorano J., Cardiel N., Tapia C., Bennie J., Gaston K.J.</t>
  </si>
  <si>
    <t>55749952600;7801365115;7004490621;7101735273;6701566086;55579230200;24337227400;56582665400;</t>
  </si>
  <si>
    <t>Colour remote sensing of the impact of artificial light at night (I): The potential of the International Space Station and other DSLR-based platforms</t>
  </si>
  <si>
    <t>Remote Sensing of Environment</t>
  </si>
  <si>
    <t>10.1016/j.rse.2019.01.035</t>
  </si>
  <si>
    <t>https://www.scopus.com/inward/record.uri?eid=2-s2.0-85061276641&amp;doi=10.1016%2fj.rse.2019.01.035&amp;partnerID=40&amp;md5=1313767dda2678af66f07af774d8f980</t>
  </si>
  <si>
    <t>Environment and Sustainability Institute, University of Exeter, Penryn, Cornwall  TR10 9FE, United Kingdom; Depto. Física de la Tierra y Astrofísica, Instituto de Física de Partículas y del COSMOS (IPARCOS), Universidad Complutense, Madrid, Spain; Physics dept., CEGEP de Sherbrooke, Sherbrooke, J1E 4K1, Canada; Instituto de Astrofísica de Andalucía, Glorieta de la Astronomía, s/n, Granada, C.P.18008, Spain; Remote Sensing, German Center for Geosciences GFZ, Telegrafenberg, Potsdam, 14473, Germany; Ecohydrology, Leibniz Institute of Freshwater Ecology and Inland Fisheries, Muggelseedamm 310, Berlin, 12587, Germany; Wissenschaftskolleg zu Berlin, Institute for Advanced Study, Wallotstrasse 19, Berlin, 14193, Germany</t>
  </si>
  <si>
    <t>Sánchez de Miguel, A., Environment and Sustainability Institute, University of Exeter, Penryn, Cornwall  TR10 9FE, United Kingdom, Depto. Física de la Tierra y Astrofísica, Instituto de Física de Partículas y del COSMOS (IPARCOS), Universidad Complutense, Madrid, Spain, Physics dept., CEGEP de Sherbrooke, Sherbrooke, J1E 4K1, Canada, Instituto de Astrofísica de Andalucía, Glorieta de la Astronomía, s/n, Granada, C.P.18008, Spain; Kyba, C.C.M., Remote Sensing, German Center for Geosciences GFZ, Telegrafenberg, Potsdam, 14473, Germany, Ecohydrology, Leibniz Institute of Freshwater Ecology and Inland Fisheries, Muggelseedamm 310, Berlin, 12587, Germany; Aubé, M., Physics dept., CEGEP de Sherbrooke, Sherbrooke, J1E 4K1, Canada; Zamorano, J., Depto. Física de la Tierra y Astrofísica, Instituto de Física de Partículas y del COSMOS (IPARCOS), Universidad Complutense, Madrid, Spain; Cardiel, N., Depto. Física de la Tierra y Astrofísica, Instituto de Física de Partículas y del COSMOS (IPARCOS), Universidad Complutense, Madrid, Spain; Tapia, C., Depto. Física de la Tierra y Astrofísica, Instituto de Física de Partículas y del COSMOS (IPARCOS), Universidad Complutense, Madrid, Spain; Bennie, J., Environment and Sustainability Institute, University of Exeter, Penryn, Cornwall  TR10 9FE, United Kingdom; Gaston, K.J., Environment and Sustainability Institute, University of Exeter, Penryn, Cornwall  TR10 9FE, United Kingdom, Wissenschaftskolleg zu Berlin, Institute for Advanced Study, Wallotstrasse 19, Berlin, 14193, Germany</t>
  </si>
  <si>
    <t>Sensors on remote sensing satellites have provided useful tools for evaluation of the environmental impacts of nighttime artificial light pollution. However, due to their panchromatic nature, the data available from these sensors (VIIRS/DNB and DMSP/OLS) has a limited capacity accurately to assess this impact. Moreover, in some cases, recorded variations can be misleading. Until new satellite platforms and sensors are available, only nighttime images taken with DSLR cameras from the International Space Station (ISS), airplanes, balloons or other such platforms can provide the required information. Here we describe a theoretical approach using colour-colour diagrams to analyse images taken by astronauts on the ISS to estimate spatial and temporal variation in the spectrum of artificial lighting emissions. We then evaluate how this information can be used to determine effects on some key environmental indices: photopic vision, the Melatonin Suppression Index, the Star Light Index, the Induced Photosynthesis Index, production of NO 2 -NO radicals, energy efficiency and CO 2 emissions, and Correlated Colour Temperature. Finally, we use the city of Milan as a worked example of the approach. © 2019 The Authors</t>
  </si>
  <si>
    <t>Artificial lighting; Light pollution; Night; Remote sensing; Urban</t>
  </si>
  <si>
    <t>Color; Energy efficiency; Lighting; Manned space flight; Pollution; Space optics; Space platforms; Space stations; Artificial lighting; International Space stations; Light pollution; Night; Remote sensing satellites; Spatial and temporal variation; Theoretical approach; Urban; Remote sensing; energy efficiency; environmental impact; image analysis; index method; instrumentation; light intensity; light pollution; nitric oxide; remote sensing; satellite sensor; spatial variation; temporal variation; urban area; Italy; Lombardy; Milan [Milano]; Milano [Lombardy]</t>
  </si>
  <si>
    <t>Fonds Québécois de la Recherche sur la Nature et les Technologies
National Eye Research Centre: NE/P01156X/1
Quad Cities Community Foundation
H2020-ICT-2015-688135
Ministerio de Ciencia e Innovación: AYA2016–75808–R
European Cooperation in Science and Technology: H2020-INFRASUPP-2015-2
AYA2011-15808-E
P2018/NMT-4291
European Cooperation in Science and Technology
Fonds Québécois de la Recherche sur la Nature et les Technologies
Ministerio de Ciencia y Tecnología
689443, GEOEssential</t>
  </si>
  <si>
    <t>This work was supported by the EMISSI@N project ( NERC grant NE/P01156X/1 ), Fond Québécois pour la Recherche sur la Nature et les Technologie ( FQRNT ), COST (European Cooperation in Science and Technology) Action ES1204 LoNNe (Loss of the Night Network), the ORISON project ( H2020-INFRASUPP-2015-2 ), the Cities at Night project, the European Union ’s Horizon 2020 research and innovation programme under grant agreement no 689443 via project GEOEssential, FPU grant from the Ministerio de Ciencia y Tecnologia and F. Sánchez de Miguel. Cameras were tested at Laboratorio de Investigación Científica Avanzada (LICA), a facility of UCM-UPM funded by the Spanish program of International Campus of Excellence Moncloa (CEI). We acknowledge the support of the Spanish Network for Light Pollution Studies ( MINECO AYA2011-15808-E ) and also from STARS4ALL, a project funded by the European Union H2020-ICT-2015-688135 . This work has been partially funded by the Spanish MICINN , ( AYA2016–75808–R ), and by the Madrid Regional Government through the TEC2SPACE-CM Project ( P2018/NMT-4291 ). The ISS images are courtesy of the Earth Science and Remote Sensing Unit, NASA Johnson Space Center. Appendix A</t>
  </si>
  <si>
    <t>Sánchez de Miguel, A.; Environment and Sustainability Institute, University of ExeterUnited Kingdom; email: a.sanchez-de-miguel@exeter.ac.uk</t>
  </si>
  <si>
    <t>RSEEA</t>
  </si>
  <si>
    <t>Remote Sens. Environ.</t>
  </si>
  <si>
    <t>2-s2.0-85061276641</t>
  </si>
  <si>
    <t>Forsyth I.A., Gebbie F.E., Arendt J.</t>
  </si>
  <si>
    <t>7005582346;6602341529;7101704924;</t>
  </si>
  <si>
    <t>Timing of melatonin treatment: Differential effects on oestrus and coat growth in goats</t>
  </si>
  <si>
    <t>Animal Science</t>
  </si>
  <si>
    <t>10.1017/S135772980001657X</t>
  </si>
  <si>
    <t>https://www.scopus.com/inward/record.uri?eid=2-s2.0-0031256251&amp;doi=10.1017%2fS135772980001657X&amp;partnerID=40&amp;md5=11960ba7d8dfa2c761ee917265316730</t>
  </si>
  <si>
    <t>Scottish Agricultural College, Ferguson Building, Craibstone Estate, Bucksburn, Aberdeen AB21 9YA, United Kingdom</t>
  </si>
  <si>
    <t>Forsyth, I.A.; Gebbie, F.E., Scottish Agricultural College, Ferguson Building, Craibstone Estate, Bucksburn, Aberdeen AB21 9YA, United Kingdom; Arendt, J.</t>
  </si>
  <si>
    <t>To avoid winter scarcity of fresh goat milk, simple methods of advancing the season of kidding would be commercially valuable. A combination of long-day light treatment followed by melatonin is successful but other aspects of seasonality including coat growth are also reset. To investigate whether effects on breeding season and coat growth can be dissociated, British Saanen dairy goats (no. = 30) were randomly allocated to one of six groups. Control goats were untreated. Goats in the other five groups received 2 months of treatment with 20 h light : 4 h darkness (20L : 4D) and were then given 3 mg melatonin orally at 16.00 h for 2 months. The treatments started on 11 January (group 1), 29 March (group 2), 14 June (group 3), 30 August (group 4) and 8 November (group 5). Weekly blood samples were taken for the measurement of progesterone to monitor ovarian activity and prolactin. Side patches (10 cm × 10 cm) were clipped monthly from alternate sides and weighed to measure coat growth. The onset of ovarian activity was advanced from a median date of 15 November in controls to 24 May in group 1 (P &lt; 0-01), 16 August in group 2 (P &lt; 0-05) and 18 October in group 3 (P &lt; 0-05). Groups 4 and 5 showed no significant change in the onset of oestrus (median onset dates 8 November and 1 November, respectively). Group 1 goats came into season again with controls in November. In all except group 5, treatment interacted with time to affect significantly the growth of the coat. The pattern of coat growth was most altered (P &lt; 0·001) in groups 1 and 2. This was associated with effects on plasma prolactin concentrations of light stimulation and melatonin suppression. Group 1 goats resynchronized with control goats to show a coat of normal weight in the winter following treatment. Division of milking goat herds into spring and autumn kidding groups is, therefore, a practical possibility, but effects on overall milk yield require study.</t>
  </si>
  <si>
    <t>Breeding season; Coat; Dairying; Goats; Melatonin; Oestrus</t>
  </si>
  <si>
    <t>Capra hircus</t>
  </si>
  <si>
    <t>Durrant Periodicals</t>
  </si>
  <si>
    <t>Anim. Sci.</t>
  </si>
  <si>
    <t>2-s2.0-0031256251</t>
  </si>
  <si>
    <t>Subsensitive melatonin suppression by dim white light: Possible biological marker of panic disorder</t>
  </si>
  <si>
    <t>International Journal of Neuropsychopharmacology</t>
  </si>
  <si>
    <t>10.1017/S1461145798001254</t>
  </si>
  <si>
    <t>https://www.scopus.com/inward/record.uri?eid=2-s2.0-3042939159&amp;doi=10.1017%2fS1461145798001254&amp;partnerID=40&amp;md5=256580dcc3e9dda24288ccb4cac25d77</t>
  </si>
  <si>
    <t>Brain Sciences Institute, Swinburne University of Technology, Vic., Australia; Department of Psychiatry, University of Melbourne; Austin, Repatriation Medical Centre, Heidelberg, Vic. 3084, Australia; Brain Sciences Institute, Swinburne University of Technology, 400 Burwood Road, Hawthorn, Vic. 3122, Australia</t>
  </si>
  <si>
    <t>Nathan, P.J., Brain Sciences Institute, Swinburne University of Technology, Vic., Australia, Department of Psychiatry, University of Melbourne; Austin, Repatriation Medical Centre, Heidelberg, Vic. 3084, Australia, Brain Sciences Institute, Swinburne University of Technology, 400 Burwood Road, Hawthorn, Vic. 3122, Australia; Burrows, G.D., Department of Psychiatry, University of Melbourne; Austin, Repatriation Medical Centre, Heidelberg, Vic. 3084, Australia; Norman, T.R., Department of Psychiatry, University of Melbourne; Austin, Repatriation Medical Centre, Heidelberg, Vic. 3084, Australia</t>
  </si>
  <si>
    <t>Light is involved in providing entrainment of arcadian rhythms and the suppression of the pineal hormone melatonin. In patients with affective disorders, there have been indications of circadian as well as seasonal variation in illness, which may be reflected in melatonin production. Varying sensitivity to light has been noted within healthy individuals as well as in some patients with affective disorders. Recent evidence suggests that patients with panic disorder may have an altered and phase-delayed melatonin rhythm. The present study examined the nocturnal plasma melatonin rhythm in patients with panic disorder, and also examined their melatonin sensitivity to dim light. The melatonin rhythm was examined in 6 patients with panic disorder and 8 controls. The melatonin sensitivity to dim white light (200 lx) was examined in 8 patients with panic disorder and 63 controls and was compared to that of a group of 7 patients with other anxiety disorders. Patients with panic disorder demonstrated a trend towards higher and delayed peak melatonin levels compared to controls. Patients with panic disorder also had a subsensitive melatonin suppression by dim white light, compared to controls and patients with other anxiety disorders (p &lt; 0.005). The phase-delayed circadian rhythm observed in patients with panic disorder may be secondary to the subsensitivity of the melatonin response to light. It is hypothesized that the subsensitivity may be due to abnormal neurotransmitter/receptor systems involved in regulation of melatonin suppression and circadian rhythmicity, and may lead to phase-delayed circadian rhythms. The melatonin subsensitivity to light may be used as a biological marker of panic disorder.</t>
  </si>
  <si>
    <t>Anxiety disorders; Light; Melatonin; Sensitivity; Suppression</t>
  </si>
  <si>
    <t>Nathan, P.J.; Brain Sciences Institute, Swinburne University of Technology, 400 Burwood Road, Hawthorn, Vic. 3122, Australia; email: pnathan@mind.scan.swin.edu.au</t>
  </si>
  <si>
    <t>IJNUF</t>
  </si>
  <si>
    <t>Int. J. Neuropsychopharmacol.</t>
  </si>
  <si>
    <t>2-s2.0-3042939159</t>
  </si>
  <si>
    <t>Bayarri M.J., Rodríguez L., Zanuy S., Madrid J.A., Sánchez-Vázquez F.J., Carrillo M.</t>
  </si>
  <si>
    <t>36785039200;7402239629;7005260325;7006900341;7003727141;7102242514;</t>
  </si>
  <si>
    <t>Effect of photoperiod manipulation on daily rhythms of melatonin and reproductive hormones in caged European sea bass (Dicentrarchus labrax)</t>
  </si>
  <si>
    <t>Fish Physiology and Biochemistry</t>
  </si>
  <si>
    <t>10.1023/B:FISH.0000030468.98771.c0</t>
  </si>
  <si>
    <t>https://www.scopus.com/inward/record.uri?eid=2-s2.0-8844271653&amp;doi=10.1023%2fB%3aFISH.0000030468.98771.c0&amp;partnerID=40&amp;md5=df50e852fbeda4901b6d284832991576</t>
  </si>
  <si>
    <t>Department of Physiology, Faculty of Biology, 30100 Murcia, Spain; Dept. of Fish Repro. Physiology, IATS, CSIC, 12595 Castellón, Spain</t>
  </si>
  <si>
    <t>Bayarri, M.J., Department of Physiology, Faculty of Biology, 30100 Murcia, Spain; Rodríguez, L., Dept. of Fish Repro. Physiology, IATS, CSIC, 12595 Castellón, Spain; Zanuy, S., Dept. of Fish Repro. Physiology, IATS, CSIC, 12595 Castellón, Spain; Madrid, J.A., Department of Physiology, Faculty of Biology, 30100 Murcia, Spain; Sánchez-Vázquez, F.J., Department of Physiology, Faculty of Biology, 30100 Murcia, Spain; Carrillo, M., Dept. of Fish Repro. Physiology, IATS, CSIC, 12595 Castellón, Spain</t>
  </si>
  <si>
    <t>There are few studies regarding the daily changes in reproductive hormone profiles in teleosts. The aim of the present research was to investigate the effects of photoperiod manipulation on daily rhythms of melatonin and reproductive hormones (pituitary and plasma LH, testosterone [T] and 11-ketotestosterone [11KT]) in juvenile sea bass, kept in net cages under farming conditions in winter. Our results provide the first evidence for the presence of daily variations in pituitary and plasma LH and plasma T in sea bass. Artificial lights suppressed circulating plasma melatonin levels and significantly affected the daily rhythm of LH storage and release. © 2004 Kluwer Academic Publishers.</t>
  </si>
  <si>
    <t>11 oxotestosterone; luteinizing hormone; melatonin; sex hormone; testosterone; animal experiment; article; biological rhythm; cage; controlled study; European sea bass; light; luteinizing hormone blood level; luteinizing hormone release; nonhuman; photoperiodicity; pisciculture; teleost; testosterone blood level; winter; Dicentrarchus; Dicentrarchus labrax; Serranidae</t>
  </si>
  <si>
    <t>11 oxotestosterone, 564-35-2; luteinizing hormone, 39341-83-8, 9002-67-9; melatonin, 73-31-4; testosterone, 58-22-0</t>
  </si>
  <si>
    <t>Comisión Interministerial de Ciencia y Tecnología, CICYT: 1FD97-1699, AGL2001-0593-(03-01</t>
  </si>
  <si>
    <t>This research was supported by the CICYT projects no. 1FD97-1699 and AGL2001-0593-(03-01) to Dr F.J. Sánchez-Vázquez and Dr S. Zanuy.</t>
  </si>
  <si>
    <t>Rodríguez, L.; Dept. of Fish Repro. Physiology, IATS, CSIC, 12595 Castellón, Spain; email: lucinda@lats.csic.es</t>
  </si>
  <si>
    <t>FPBIE</t>
  </si>
  <si>
    <t>Fish Physiol. Biochem.</t>
  </si>
  <si>
    <t>2-s2.0-8844271653</t>
  </si>
  <si>
    <t>Maternal transfer of photoperiodic information in Siberian hamsters. vi. effects of time-dependent 1-hr melatonin infusions in the mother on photoperiod-induced testicular development of her offspring</t>
  </si>
  <si>
    <t>10.1034/j.1600-079X.2003.00035.x</t>
  </si>
  <si>
    <t>https://www.scopus.com/inward/record.uri?eid=2-s2.0-0037378174&amp;doi=10.1034%2fj.1600-079X.2003.00035.x&amp;partnerID=40&amp;md5=97c1b0cd81904a3ae2149a31806f3ffe</t>
  </si>
  <si>
    <t>Department of Biology, Abant Izzet Baysal University, Bolu, Turkey; Department of Biological Sciences, University of Delaware, Newark, DE, United States; Department of Biology, Abant Izzet Baysal University, Bolu 14280, Turkey</t>
  </si>
  <si>
    <t>Gündüz, B., Department of Biology, Abant Izzet Baysal University, Bolu, Turkey, Department of Biology, Abant Izzet Baysal University, Bolu 14280, Turkey; Stetson, M.H., Department of Biological Sciences, University of Delaware, Newark, DE, United States</t>
  </si>
  <si>
    <t>We tested in Siberian hamsters the nature of the maternal signal that relays photoperiodic information to the developing fetuses. As previous investigations have identified maternal hormonal and circadian components in this process, the specific goal of this presentation is to determine quality of the signal that connotes daylength when it is imparted to the fetus. Does the function of the signal received by the fetus best support the coincidence or duration hypotheses of photoperiodic induction? Pregnant hamsters received 1 or 8 hr melatonin or vehicle infusions everyday. Juveniles of intact mothers gestated on 16 hr of light per day (16L) experienced maximal suppression of testicular development when reared on 14L. However, when intact mothers gestated on 10L received a 1-hr melatonin infusion daily at 20:00-21:00 hr, their young responded to 14L with greatly accelerated testicular development. In the absence of the maternal pineal gland (and, therefore, the maternal melatonin signal), the effects of maternal melatonin infusions were reversed. Here, only the juveniles of 16L-gestated females infused at 20:00-21:00 hr daily responded to 14L with enhanced testicular development. All other groups showed the same extent of gonadal development, independent of the time or type of infusion their mothers received. Testicular development on 14L of all juveniles from pinealectomized mothers gestated on 10L was of the same magnitude, regardless of the type and time of infusion their mothers received during pregnancy. The results suggest that the maternal signal transferred to the fetuses during gestation consists not only of the daily melatonin signal, but also some circadian-based component that greatly affects the effect of the former. The timing, and not the duration, of the maternal melatonin signal with respect to the animals' (mother and fetus) circadian day is of crucial importance in the transfer of photoperiodic information from mother to fetus.</t>
  </si>
  <si>
    <t>Maternal transfer; Melatonin; Photoperiod; Pineal gland; Siberian hamster</t>
  </si>
  <si>
    <t>melatonin; adolescent; article; circadian rhythm; controlled study; female; gonad development; male; nonhuman; Phodopus; photoperiodicity; pinealectomy; placental transfer; progeny; testis development; Animals; Circadian Rhythm; Cricetinae; Female; Male; Maternal-Fetal Exchange; Melatonin; Phodopus; Photoperiod; Pineal Gland; Pregnancy; Signal Transduction; Testis; Time Factors</t>
  </si>
  <si>
    <t>Gündüz, B.; Department of Biology, Abant Izzet Baysal University, Bolu 14280, Turkey; email: bgunduz@ibu.edu.tr</t>
  </si>
  <si>
    <t>2-s2.0-0037378174</t>
  </si>
  <si>
    <t>Phillips A.J.K., Vidafar P., Burns A.C., McGlashan E.M., Anderson C., Rajaratnam S.M.W., Lockley S.W., Cain S.W.</t>
  </si>
  <si>
    <t>57205698253;57203895241;57126763700;57201641587;7404308569;35615988800;56751118900;7103279900;</t>
  </si>
  <si>
    <t>High sensitivity and interindividual variability in the response of the human circadian system to evening light</t>
  </si>
  <si>
    <t>10.1073/pnas.1901824116</t>
  </si>
  <si>
    <t>https://www.scopus.com/inward/record.uri?eid=2-s2.0-85067201777&amp;doi=10.1073%2fpnas.1901824116&amp;partnerID=40&amp;md5=86a6f2737b1ef253493ce4f2a0559784</t>
  </si>
  <si>
    <t>Turner Institute for Brain and Mental Health, School of Psychological Sciences, Monash University, Melbourne, VIC, Australia</t>
  </si>
  <si>
    <t>Phillips, A.J.K., Turner Institute for Brain and Mental Health, School of Psychological Sciences, Monash University, Melbourne, VIC, Australia; Vidafar, P., Turner Institute for Brain and Mental Health, School of Psychological Sciences, Monash University, Melbourne, VIC, Australia; Burns, A.C., Turner Institute for Brain and Mental Health, School of Psychological Sciences, Monash University, Melbourne, VIC, Australia; McGlashan, E.M., Turner Institute for Brain and Mental Health, School of Psychological Sciences, Monash University, Melbourne, VIC, Australia; Anderson, C., Turner Institute for Brain and Mental Health, School of Psychological Sciences, Monash University, Melbourne, VIC, Australia; Rajaratnam, S.M.W., Turner Institute for Brain and Mental Health, School of Psychological Sciences, Monash University, Melbourne, VIC, Australia; Lockley, S.W., Turner Institute for Brain and Mental Health, School of Psychological Sciences, Monash University, Melbourne, VIC, Australia; Cain, S.W., Turner Institute for Brain and Mental Health, School of Psychological Sciences, Monash University, Melbourne, VIC, Australia</t>
  </si>
  <si>
    <t>Before the invention of electric lighting, humans were primarily exposed to intense (&amp;gt;300 lux) or dim (&amp;lt;30 lux) environmental light—stimuli at extreme ends of the circadian system’s dose–response curve to light. Today, humans spend hours per day exposed to intermediate light intensities (30–300 lux), particularly in the evening. Interindividual differences in sensitivity to evening light in this intensity range could therefore represent a source of vulnerability to circadian disruption by modern lighting. We characterized individual-level dose–response curves to light-induced melatonin suppression using a within-subjects protocol. Fifty-five participants (aged 18–30) were exposed to a dim control (&amp;lt;1 lux) and a range of experimental light levels (10–2,000 lux for 5 h) in the evening. Melatonin suppression was determined for each light level, and the effective dose for 50% suppression (ED50) was computed at individual and group levels. The group-level fitted ED50 was 24.60 lux, indicating that the circadian system is highly sensitive to evening light at typical indoor levels. Light intensities of 10, 30, and 50 lux resulted in later apparent melatonin onsets by 22, 77, and 109 min, respectively. Individual-level ED50 values ranged by over an order of magnitude (6 lux in the most sensitive individual, 350 lux in the least sensitive individual), with a 26% coefficient of variation. These findings demonstrate that the same evening-light environment is registered by the circadian system very differently between individuals. This interindividual variability may be an important factor for determining the circadian clock’s role in human health and disease. © 2019 National Academy of Sciences. All rights reserved.</t>
  </si>
  <si>
    <t>Circadian disruption; Circadian rhythms; Evening light; Light sensitivity; Melatonin suppression</t>
  </si>
  <si>
    <t>melatonin; adult; Article; circadian rhythm; controlled study; female; human; human experiment; individuality; light dark cycle; light exposure; light intensity; male; normal human; photoreactivity; priority journal; stimulus response; young adult</t>
  </si>
  <si>
    <t>Takeda Pharmaceuticals North America
ResMed Foundation
Vanda Pharmaceuticals
Philips Oral Healthcare
Cephalon
Sanofi
Centre of Excellence for Electromaterials Science, Australian Research Council
National Health and Medical Research Council: NHMRC 1064231</t>
  </si>
  <si>
    <t>Conflict of interest statement: C.A. has received a research award/prize from Sanofi-Aventis; contract research support from VicRoads, Rio Tinto Coal Australia, National Transport Commission, and Tontine/Pacific Brands; lecturing fees from Brown Medical School/Rhode Island Hospital, Ausmed, Healthmed, and TEVA Pharmaceuticals; and reimbursements for conference travel expenses from Philips Healthcare. C.A. has served as a consultant to the Rail, Bus, and Tram Union; the Transport Accident Commission; the National Transportation Committee; and Melius Consulting. C.A. has also served as an expert witness and/or consultant in relation to fatigue and drowsy driving. C.A. is a Theme Leader in the Cooperative Research Centre for Alertness, Safety, and Productivity. S.M.W.R. has served as a consultant through his institution to Vanda Pharmaceuticals, Philips Respironics, and Teva Pharma Australia and has, through his institution, received research grants and/or unrestricted educational grants from Vanda Pharmaceuticals, Takeda Pharmaceuticals North America, Philips Lighting, Philips Respironics, Cephalon, and ResMed Foundation, as well as reimbursements for conference travel expenses from Vanda Pharmaceuticals. S.M.W.R. serves as a Program Leader and consultant to the Cooperative Research Centre for Alertness, Safety, and Productivity. S.W.L. has had a number of commercial interests in the last 36 mo (2016–2019). None are directly related to the research reported in this paper but, in the interests of full disclosure, are outlined as follows. S.W.L. has received consulting fees from the Atlanta Falcons, Atlanta Hawks, BHP Billiton, Noble Insights, Slingshot Insights, and Team C Racing; honoraria and/or paid travel from BHP Billiton, DIN, Emory University, IES, Ineos, SLTBR, Solemma, and Teague; has current consulting contracts with Akili Interactive, Apex 2100 Ltd., Consumer Sleep Solutions, Headwaters Inc., Hintsa Performance AG, Light Cognitive, Lighting Science Group Corporation, Mental Workout, PlanLED, Six Senses, Stantec, and Wyle Integrated Science and Engineering; has received unrestricted equipment gifts from Bionetics Corporation and F. Lux Software LLC and royalties from Oxford University Press; and has served as a paid expert in legal proceedings related to light, sleep, and health. He holds a patent through Harvard University and Brigham and Women’s Hospital for “Systems and Methods for Determining and/or Controlling Sleep Quality.” This article is a PNAS Direct Submission. D.B.B. is a guest editor invited by the Editorial Board. This open access article is distributed under Creative Commons Attribution-NonCommercial-NoDerivatives License 4.0 (CC BY-NC-ND). 1A.J.K.P. and P.V. contributed equally to this work. 2To whom correspondence should be addressed. Email: sean.cain@monash.edu.</t>
  </si>
  <si>
    <t>ACKNOWLEDGMENTS. We thank the research participants for their dedication and cooperation, as well as the SuperMega research staff and students at the Monash University Sleep and Circadian Medicine Laboratory. We give special thanks to Dr. Melissa St. Hilaire for statistical consultation. This work was supported by National Health and Medical Research Council (NHMRC) Grant NHMRC 1064231 (to S.W.C.). P.V. was supported by a NeuroSleep NHMRC Centre of Research Excellence PhD scholarship. E.M.M. and A.C.B. were supported by Australian Government Research Training Program scholarships.</t>
  </si>
  <si>
    <t>Cain, S.W.; Turner Institute for Brain and Mental Health, School of Psychological Sciences, Monash UniversityAustralia; email: sean.cain@monash.edu</t>
  </si>
  <si>
    <t>2-s2.0-85067201777</t>
  </si>
  <si>
    <t>Nøddegaard F.</t>
  </si>
  <si>
    <t>6603165449;</t>
  </si>
  <si>
    <t>Oviposition patterns and plasma melatonin rhythms in response to manipulations of the light:dark cycle</t>
  </si>
  <si>
    <t>British Poultry Science</t>
  </si>
  <si>
    <t>10.1080/00071669888539</t>
  </si>
  <si>
    <t>https://www.scopus.com/inward/record.uri?eid=2-s2.0-0032253588&amp;doi=10.1080%2f00071669888539&amp;partnerID=40&amp;md5=ad76f959f8a04fc184e6243a2d6f5420</t>
  </si>
  <si>
    <t>Danish Institute of Agricultural Sciences, Research Centre Foulum, Tjele, Denmark; Danish Institute of Agricultural Sciences, Research Centre Foulum, PO Box 50, DK8830 Tjele, Denmark</t>
  </si>
  <si>
    <t>Nøddegaard, F., Danish Institute of Agricultural Sciences, Research Centre Foulum, Tjele, Denmark, Danish Institute of Agricultural Sciences, Research Centre Foulum, PO Box 50, DK8830 Tjele, Denmark</t>
  </si>
  <si>
    <t>1. In 2 experiments with Single Comb White Leghorn hens, the effects of different light:dark cycles (LD-cycles) upon oviposition patterns and plasma melatonin rhythms were studied. In experiment 1, a 28-h ahemeral LD-cycle (12L:16D) was used. In experiment 2, a normal 24-h LD-cycle (16L:8D) was applied and the effects of a sudden 8-h forward or backward shift of the 8-h dark period (that is phase-advanced or phase-delayed LD-cycle) were studied. 2. The oviposition patterns as well as the plasma melatonin rhythms were fully synchronised with both LD-cycles (24-h or 28-h). The 2 rhythms were gradually re-synchronised after phase shifts, and the melatonin response phase-led the oviposition response by 2 cycles. Thus, the change of the melatonin rhythm coincided with the change of the (presumed) open period for LH-release. 3. In the unchanged 24-h LD-cycle, ovipositions occurred almost exclusively (98.9%) during light hours, whereas in the 28-h LD-cycle, ovipositions occurred primarily (84.5%) during the last 9 h of the dark period. 4. In both LD-cycles and after changes of the LD-cycle, light always suppressed plasma melatonin, regardless of previous light history. During dark periods, concentrations were elevated but, interestingly, only if darkness had also been experienced during the same time period 24 h earlier. This indicates that light has a direct inhibiting effect upon pineal melatonin release, while actual melatonin release during darkness is controlled by an endogenous clock. © 1998, British Poultry Science Ltd.</t>
  </si>
  <si>
    <t>melatonin; animal; article; blood; chicken; darkness; egg laying; female; light; periodicity; physiology; radiation exposure; Animals; Chickens; Darkness; Female; Light; Melatonin; Oviposition; Periodicity</t>
  </si>
  <si>
    <t>Nøddegaard, F.; Danish Institute of Agricultural Sciences, Research Centre Foulum, PO Box 50, DK8830 Tjele, Denmark</t>
  </si>
  <si>
    <t>Brit. Poult. Sci.</t>
  </si>
  <si>
    <t>2-s2.0-0032253588</t>
  </si>
  <si>
    <t>Stebelová K., Molčan L., Okuliarová M., Hanuliak P., Hartman P., Hraška J., Zeman M.</t>
  </si>
  <si>
    <t>9243195300;56428001300;24076830300;57206847677;56067365400;56026375100;7102749121;</t>
  </si>
  <si>
    <t>The influence of indoor lighting with low blue light dose on urine 6-sulphatoxymelatonin concentrations and sleep efficiency of healthy volunteers</t>
  </si>
  <si>
    <t>10.1080/09291016.2014.963949</t>
  </si>
  <si>
    <t>https://www.scopus.com/inward/record.uri?eid=2-s2.0-84912028612&amp;doi=10.1080%2f09291016.2014.963949&amp;partnerID=40&amp;md5=9ff7df80a146313081236d70b74b66b0</t>
  </si>
  <si>
    <t>Faculty of Natural Sciences, Department of Animal Physiology and Ethology, Comenius University, Bratislava, Slovakia; Faculty of Civil Engineering, Department of Building Structures, Slovak University of Technology, Bratislava, Slovakia</t>
  </si>
  <si>
    <t>Stebelová, K., Faculty of Natural Sciences, Department of Animal Physiology and Ethology, Comenius University, Bratislava, Slovakia; Molčan, L., Faculty of Natural Sciences, Department of Animal Physiology and Ethology, Comenius University, Bratislava, Slovakia; Okuliarová, M., Faculty of Natural Sciences, Department of Animal Physiology and Ethology, Comenius University, Bratislava, Slovakia; Hanuliak, P., Faculty of Civil Engineering, Department of Building Structures, Slovak University of Technology, Bratislava, Slovakia; Hartman, P., Faculty of Civil Engineering, Department of Building Structures, Slovak University of Technology, Bratislava, Slovakia; Hraška, J., Faculty of Civil Engineering, Department of Building Structures, Slovak University of Technology, Bratislava, Slovakia; Zeman, M., Faculty of Natural Sciences, Department of Animal Physiology and Ethology, Comenius University, Bratislava, Slovakia</t>
  </si>
  <si>
    <t>Light, especially its blue component, is the main synchronizer of circadian rhythms. We investigated effects of suppressed blue band of the spectrum on melatonin production and sleep efficiency in 18 young volunteers. During control days, participants lived in their home environment, and next five days in a room lit only by daylight with windows equipped with a filter blocking the blue band of the light spectrum. Light intensity, circadian stimulus and light irradiance were monitored. No significant changes in the daily pattern and total urinary 6-sulphatoxymelatonin excretion were found between control and experimental conditions. Parameters of sleep efficiency measured by wrist actigraphy were not worsened, but neutral chronotypes exhibited shortened sleep duration under light-modified conditions. We conclude that young healthy people can compensate for negative effects of transitory-worsened lighting conditions on their daily rhythms, but chronotypes and other personal characteristics may modify biological responses and should be considered. © 2014 Taylor &amp; Francis.</t>
  </si>
  <si>
    <t>6-sulphatoxymelatonin; blue light suppression; chronotype; melatonin; wrist actigraphy</t>
  </si>
  <si>
    <t>6 sulphatoxymelatonin; creatinine; melatonin; unclassified drug; circadian rhythm; excretion; light; sleep; actimetry; adult; Article; blue light; circadian rhythm; controlled study; female; home environment; human; human experiment; illumination; indoor lighting; light intensity; light irradiance; light quality; male; normal human; sleep; sleep time; stimulus; sunlight; urinary excretion; urine; wrist</t>
  </si>
  <si>
    <t>Agentúra na Podporu Výskumu a Vývoja, APVV: 0150-10</t>
  </si>
  <si>
    <t>This work was supported by APVV 0150-10.</t>
  </si>
  <si>
    <t>Stebelová, K.; Faculty of Natural Sciences, Department of Animal Physiology and Ethology, Comenius UniversitySlovakia</t>
  </si>
  <si>
    <t>2-s2.0-84912028612</t>
  </si>
  <si>
    <t>Černyšiov V., Mauricas M., Girkontaite I.</t>
  </si>
  <si>
    <t>35760860200;57188766140;6602529171;</t>
  </si>
  <si>
    <t>Melatonin inhibits granulocyte adhesion to ICAM via MT3/QR2 and MT2 receptors</t>
  </si>
  <si>
    <t>10.1093/intimm/dxv035</t>
  </si>
  <si>
    <t>https://www.scopus.com/inward/record.uri?eid=2-s2.0-84950124598&amp;doi=10.1093%2fintimm%2fdxv035&amp;partnerID=40&amp;md5=e028477035fecc578e5cf29460c2bf38</t>
  </si>
  <si>
    <t>Department of Immunology, State Research Institute Centre for Innovative Medicine, Vilnius, LT-08409, Lithuania</t>
  </si>
  <si>
    <t>Černyšiov, V., Department of Immunology, State Research Institute Centre for Innovative Medicine, Vilnius, LT-08409, Lithuania; Mauricas, M., Department of Immunology, State Research Institute Centre for Innovative Medicine, Vilnius, LT-08409, Lithuania; Girkontaite, I., Department of Immunology, State Research Institute Centre for Innovative Medicine, Vilnius, LT-08409, Lithuania</t>
  </si>
  <si>
    <t>Neutrophils are cells of the innate immune system that first respond and arrive to the site of infection. Melatonin modulates acute inflammatory responses by interfering with leukocyte recruitment. It is known that melatonin modulates granulocyte migration though the endothelial layer thereby acting on the endothelial cell. Here we investigated whether melatonin could modulate granulocyte infiltration by acting directly on granulocytes. Granulocyte infiltration into the peritoneal cavity was investigated in mice kept at normal light/dark conditions and mice kept under constant lighting. To induce migration of neutrophils from the blood into the injury site via the endothelial layer, a bacterial product N-formyl-l-methionyl- l-leucyl- l-phenylalanine (fMLP) was injected into the peritoneal cavity. We found that the number of infiltrated granulocytes during the dark time was lower than that during the light time. It did not depend on circadian time. Moreover, the expression of an adhesion molecule, CD18, on granulocytes, was also lower during the dark time as compared with the light time. We have found that melatonin inhibited fMLP-induced CD18 up-regulation. Importantly, melatonin also inhibited the integrin-mediated granulocyte adhesion to intercellular adhesion molecule-coated plates. This study additionally showed that melatonin receptors MT2 and MT3/quinone reductase 2 (QR2) are expressed on granulocytes. Interestingly, melatonin increases the expression of its MT3/QR2 receptor. The fMLP-mediated CD18 up-regulation was inhibited by melatonin via MT2 receptor and the integrin-mediated granulocyte adhesion was inhibited by melatonin via MT3/QR2 and MT2 receptors. In conclusion, we show that melatonin suppresses granulocyte migration via endothelium by acting directly on granulocytes. © 2015 The Japanese Society for Immunology.</t>
  </si>
  <si>
    <t>Adhesion; Granulocytes; Melatonin; MT2; MT3/QR2; Neutrophils</t>
  </si>
  <si>
    <t>CD18 antigen; formylmethionylleucylphenylalanine; intercellular adhesion molecule 1; melatonin; melatonin 2 receptor; melatonin 3 receptor; melatonin receptor; quinone reductase 2; reduced nicotinamide adenine dinucleotide (phosphate) dehydrogenase (quinone); retinoid related orphan receptor alpha; retinoid related orphan receptor beta; unclassified drug; CD18 antigen; formylmethionylleucylphenylalanine; intercellular adhesion molecule 1; melatonin; melatonin 2 receptor; animal cell; animal experiment; Article; cell adhesion; cell count; cell infiltration; cell migration; circadian rhythm; controlled study; granulocyte; illumination; in vitro study; mouse; neutrophil; nonhuman; peritoneal cavity; priority journal; protein expression; upregulation; animal; Bagg albino mouse; cell adhesion; cell culture; cell motion; cytology; drug effects; genetics; granulocyte; immunology; metabolism; visual adaptation; Adaptation, Ocular; Animals; Antigens, CD18; Cell Adhesion; Cell Movement; Cells, Cultured; Granulocytes; Intercellular Adhesion Molecule-1; Melatonin; Mice; Mice, Inbred BALB C; N-Formylmethionine Leucyl-Phenylalanine; Peritoneal Cavity; Receptor, Melatonin, MT2; Up-Regulation</t>
  </si>
  <si>
    <t>CD18 antigen, 172592-43-7; intercellular adhesion molecule 1, 126547-89-5; melatonin, 73-31-4; reduced nicotinamide adenine dinucleotide (phosphate) dehydrogenase (quinone), 9032-20-6; Antigens, CD18; Intercellular Adhesion Molecule-1; Melatonin; N-Formylmethionine Leucyl-Phenylalanine; Receptor, Melatonin, MT2</t>
  </si>
  <si>
    <t>Girkontaite, I.; Department of Immunology, State Research Institute Centre for Innovative MedicineLithuania; email: igirkontaite@yahoo.com</t>
  </si>
  <si>
    <t>2-s2.0-84950124598</t>
  </si>
  <si>
    <t>Maitra S.K., Vollrath L.</t>
  </si>
  <si>
    <t>26643485200;55271044200;</t>
  </si>
  <si>
    <t>Development of day‐night rhythmicity in “synaptic” ribbon numbers in the pinealocytes of posthatch chicks kept under either natural photoperiodic conditions or continuous illumination</t>
  </si>
  <si>
    <t>10.1111/j.1600-079X.1991.tb00469.x</t>
  </si>
  <si>
    <t>https://www.scopus.com/inward/record.uri?eid=2-s2.0-0026343679&amp;doi=10.1111%2fj.1600-079X.1991.tb00469.x&amp;partnerID=40&amp;md5=bc02bc2194aaf9c0e86ce4fbb9e4a473</t>
  </si>
  <si>
    <t>Department of Zoology, University of Burdwan, Burdwan, India; Department of Anatomy, Johannes Gutenberg-University, Mainz, Germany</t>
  </si>
  <si>
    <t>Maitra, S.K., Department of Zoology, University of Burdwan, Burdwan, India; Vollrath, L., Department of Anatomy, Johannes Gutenberg-University, Mainz, Germany</t>
  </si>
  <si>
    <t>Abstract: Pineal synaptic ribbons (SR) undergo characteristic changes over a period of 24 hr under natural photoperiodic conditions in various vertebrates, being low in number during daytime and elevated at night. During posthatch development of chicks, the rhythmicity of SR numbers is reported to appear at the age of about 2 weeks. Because the influence of external light during the growth phase of chicks on the development of day‐night rhythmicity in SR numbers is unknown, we studied day‐night differences in SR numbers in the pinealocytes of chicks at the posthatch ages of 15, 17, and 19 days; chicks had previously been kept under natural photoperiodic conditions or continuous illumination. Under natural photoperiodic conditions a statistically significant nocturnal (midnight) rise in SR numbers over the value of midday was seen in the pineal of 17‐ and 19‐day‐old chicks, but not in 15‐day‐old chicks. SR numbers in the pinealocytes of continuously illuminated chicks did not show any day‐night rhythmicity on days either 15 or 17, but exhibited significant day‐night differences on day 19 posthatch. These findings suggest that continuous illumination, which is known to dampen circadian rhythmicity of melatonin secretion in the chick pineal, causes a delay, but not a total suppression of the mechanism involved in the ontogenic development of diurnal rhythmicity in SR numbers in the pinealocytes of chicks. Copyright © 1991, Wiley Blackwell. All rights reserved</t>
  </si>
  <si>
    <t>chick; continuous illumination; pineal; synaptic ribbons</t>
  </si>
  <si>
    <t>animal experiment; animal tissue; article; chicken; circadian rhythm; controlled study; development; nonhuman; photoperiodicity; pineal body; synapse; ultrastructure; Animal; Cell Count; Chickens; Circadian Rhythm; Lighting; Photic Stimulation; Pineal Gland; Synaptic Vesicles</t>
  </si>
  <si>
    <t>Maitra, S.K.; Department of Zoology, University of Burdwan, Golapbag, Burdwan, 713104, India</t>
  </si>
  <si>
    <t>2-s2.0-0026343679</t>
  </si>
  <si>
    <t>7007123866;57203238237;16691147400;7102847613;</t>
  </si>
  <si>
    <t>Nocturnal melatonin and Luteinizing Hormone rhythms in women with hyperprolactinemic amenorrhea</t>
  </si>
  <si>
    <t>10.1111/j.1600-079X.1996.tb00242.x</t>
  </si>
  <si>
    <t>https://www.scopus.com/inward/record.uri?eid=2-s2.0-0030095769&amp;doi=10.1111%2fj.1600-079X.1996.tb00242.x&amp;partnerID=40&amp;md5=0af92f5f4bfe742be6a99d6e73b71394</t>
  </si>
  <si>
    <t>Endocrine Institute, Central Emek Hospital, Afula, Israel; Sleep Research Center, Technion, Israel Institute of Technology, Haifa, Israel; Endocrine Institute, Central Emek Hospital, Afula, 18101, Israel</t>
  </si>
  <si>
    <t>Luboshitzky, R., Endocrine Institute, Central Emek Hospital, Afula, Israel, Endocrine Institute, Central Emek Hospital, Afula, 18101, Israel; Lavi, S., Sleep Research Center, Technion, Israel Institute of Technology, Haifa, Israel; Thuma, I., Endocrine Institute, Central Emek Hospital, Afula, Israel; Lavie, P., Sleep Research Center, Technion, Israel Institute of Technology, Haifa, Israel</t>
  </si>
  <si>
    <t>To examine the role of melatonin in pathological hyperprolactinemia we compared untreated young females (N = 5) with hyperprolactinemic amenorrhea owing to pituitary microadenoma to healthy female controls (N = 6). Serum samples for melatonin, prolactin, and luteinizing hormone (LH) concentrations were obtained every 15 min from 1900 hr to 0700 hr in a controlled light-dark environment with simultaneous sleep recordings. The mean (±SD) light-time period, dark-time period, and the integrated nocturnal melatonin secretion values (area under the curve, or AUC) in patients (51 ± 11 pmol/L, 157 ± 33 pmol/L, and 102 ± 19 pmol/min·L × 103, respectively) were similar to the values obtained in controls (79 ± 39, 165 ± 44, 111 ± 31, respectively). The onset of the nocturnal melatonin rise, peak level, and peak time were similar in the two groups. A significant nocturnal prolactin rise was observed in patients (112 ± 9 vs. 65 ± 11 μg/L, P &amp;lt; 0.006) and controls (19 ± 2 vs. 10 ± 3 μg/L, P &amp;lt; 0.006). The time of prolactin peak was similar in patients and controls (0424 ± 3:36 vs. 0350 ± 2:21) and paralleled that of melatonin (0354 ± 1:46 vs. 0337 ± 1:30). The mean ± SD light-time period, dark-time period, and the AUC values of LH were similar in patients and controls. The number of LH pulses in patients (7.2 ± 1.9 per 12 hr) were not different from those in controls (7.7 ± 2.1). The LH pulse interval was 100 ± 22 min in patients compared with 94 ± 23 min in controls. The mean (±SD) nocturnal estradiol (E2) levels were significantly lower in patients (84 ± 15 pmol/L) than in controls (224 ± 77) (P &amp;lt; 0.005). Analysis of LH and melatonin secretory profiles revealed significant pulses for both hormones. No significant relationship was observed between the LH and melatonin pulses. However, a negative correlation between LH pulse amplitude and the number of melatonin pulses (P &amp;lt; 0.04) and a positive correlation between LH amplitude and duration of melatonin pulses (P &amp;lt; 0.04) were observed. Taken together, these data suggest that the suppression of normal ovarian cycles in women with hyperprolactinemic amenorrhea owing to pituitary microadenoma may be mediated by blocking of gonadotropin action by prolactin at the ovarian level; yet it remains possible that chronically elevated prolactin might prevent the LH surge and thus lead to amenorrhea. Pulsatile melatonin secretion is unaltered in these patients, and the frequent occurrence of amenorrhea in this population is not mediated by melatonin. © Munksgaard.</t>
  </si>
  <si>
    <t>Hyperprolactinemic amenorrhea; Pulsatile LH secretion; Pulsatile melatonin secretion</t>
  </si>
  <si>
    <t>estradiol; follitropin; luteinizing hormone; melatonin; thyrotropin; thyroxine; adenoma; adolescent; adult; amenorrhea; article; blood; circadian rhythm; female; human; hyperprolactinemia; hypophysis tumor; physiology; secretion; Adenoma; Adolescent; Adult; Amenorrhea; Circadian Rhythm; Estradiol; Female; Follicle Stimulating Hormone; Humans; Hyperprolactinemia; Luteinizing Hormone; Melatonin; Pituitary Neoplasms; Thyrotropin; Thyroxine</t>
  </si>
  <si>
    <t>Estradiol, 50-28-2; Follicle Stimulating Hormone, 9002-68-0; Luteinizing Hormone, 9002-67-9; Melatonin, 73-31-4; Thyrotropin, 9002-71-5; Thyroxine, 7488-70-2</t>
  </si>
  <si>
    <t>Luboshitzky, R.; Endocrine Institute, Central Emek Hospital, Afula, 18101, Israel</t>
  </si>
  <si>
    <t>2-s2.0-0030095769</t>
  </si>
  <si>
    <t>Dodge J.C., Badura L.L.</t>
  </si>
  <si>
    <t>7101655719;7004091898;</t>
  </si>
  <si>
    <t>Norepinephrine dialysate levels in the hypothalamic paraventricular nucleus: Influence on photoperiod-driven prolactin levels in the female Siberian hamster</t>
  </si>
  <si>
    <t>10.1159/000054626</t>
  </si>
  <si>
    <t>https://www.scopus.com/inward/record.uri?eid=2-s2.0-0035108984&amp;doi=10.1159%2f000054626&amp;partnerID=40&amp;md5=5128f6e1603bfabf41dc83ff7b028e4f</t>
  </si>
  <si>
    <t>Behavioral Neuroscience Division, Psychology Department, SUNY at Buffalo, Buffalo, NY, United States; Behavioral Neuroscience Division, Psychology Department, SUNY at Buffalo, Buffalo, NY 14260, United States</t>
  </si>
  <si>
    <t>Dodge, J.C., Behavioral Neuroscience Division, Psychology Department, SUNY at Buffalo, Buffalo, NY, United States; Badura, L.L., Behavioral Neuroscience Division, Psychology Department, SUNY at Buffalo, Buffalo, NY, United States, Behavioral Neuroscience Division, Psychology Department, SUNY at Buffalo, Buffalo, NY 14260, United States</t>
  </si>
  <si>
    <t>Basal prolactin (PRL) levels in Siberian hamsters are modulated by ambient photoperiod via the nocturnal melatonin signal. Recent evidence from our laboratory has demonstrated that norepinephrine (NE), a putative neurochemical regulator of PRL secretion shows photoperiod-dependent fluctuations in the hypothalamic paraventricular nucleus (PVN) that are independent of the pineal melatonin signal. NE content in the PVN is elevated under a short-day photoperiod with a time course that follows the short-day-induced decline in PRL. NE could thus modulate the release of a prolactin-releasing factor that subsequently drives PRL synthesis and release rates. In order to determine whether NE release in the PVN correlates with basal PRL levels, this study evaluated the relationship between extracellular NE levels in the PVN and basal PRL under long- and short-day photo-period conditions. In addition, the profile of NE during the proestrous surge of PRL was investigated. Female Siberian hamsters were housed either in long-day or short-day photoperiods for 8 weeks. After 6 weeks of photoperiod exposure, the animals were implanted with a stainless steel guide cannula aimed at the PVN. Two weeks later, the animals were fitted with a jugular cannula for serial blood sampling and implanted with an indwelling microdialysis probe. Dialysis samples were collected every 20 min for 5 h (12.00-17.00 h) from short-day-exposed animals and from long-day-exposed animals classified as being either in diestrus or proestrus. Blood samples were collected every hour and analyzed for PRL levels by radioimmunoassay. NE and methoxy-4-hydrophenylglycol (MHPG) levels were significantly higher in short-day-exposed animals, correlating with the suppressed basal secretion of PRL. Both long-day groups had lower NE and MHPG levels, and higher PRL, than the short-day group. However, long-day animals showed a significant decline in NE in proestrus just prior to the onset of the afternoon surge of PRL. These data suggest that NE released within the PVN participates in the regulation of photoperiod effects upon PRL secretion, as well as that of the afternoon surge of PRL on proestrus. Copyright © 2001 S. Karger AG, Basel.</t>
  </si>
  <si>
    <t>Catecholamines; Estrous cycle; Hamster; Paraventricular nucleus; Photoperiod; Prolactin</t>
  </si>
  <si>
    <t>benzene derivative; luteinizing hormone; methoxy 4 hydrophenylglycol; noradrenalin; prolactin; prolactin releasing factor; unclassified drug; animal experiment; article; controlled study; dialysate; diestrus; estrus cycle; female; hamster; hypothalamus periventricular nucleus; light exposure; luteinizing hormone blood level; nonhuman; noradrenalin blood level; noradrenalin release; photoperiodicity; priority journal; proestrus; prolactin blood level; prolactin release; prolactin synthesis; regulatory mechanism; tissue level; Animals; Chromatography, High Pressure Liquid; Cricetinae; Diestrus; Estrus; Extracellular Space; Female; Luteinizing Hormone; Methoxyhydroxyphenylglycol; Microdialysis; Norepinephrine; Organ Size; Paraventricular Hypothalamic Nucleus; Phodopus; Photoperiod; Proestrus; Radioimmunoassay; Uterus</t>
  </si>
  <si>
    <t>Luteinizing Hormone, 9002-67-9; Methoxyhydroxyphenylglycol, 534-82-7; Norepinephrine, 51-41-2</t>
  </si>
  <si>
    <t>Badura, L.L.; Behavioral Neuroscience Division, Psychology Department, SUNY, Buffalo, NY 14260, United States; email: badura@acsu.buffalo.edu</t>
  </si>
  <si>
    <t>2-s2.0-0035108984</t>
  </si>
  <si>
    <t>Souman J.L., Borra T., de Goijer I., Schlangen L.J.M., Vlaskamp B.N.S., Lucassen M.P.</t>
  </si>
  <si>
    <t>57195914509;22978695300;57202893153;6602823027;17344434300;8505988300;</t>
  </si>
  <si>
    <t>Spectral Tuning of White Light Allows for Strong Reduction in Melatonin Suppression without Changing Illumination Level or Color Temperature</t>
  </si>
  <si>
    <t>10.1177/0748730418784041</t>
  </si>
  <si>
    <t>https://www.scopus.com/inward/record.uri?eid=2-s2.0-85049687279&amp;doi=10.1177%2f0748730418784041&amp;partnerID=40&amp;md5=89b8a36264ce8a7fc1c0fbfe06e9a0a0</t>
  </si>
  <si>
    <t>Philips Lighting Research, Department Lighting Applications, Eindhoven, Netherlands; Eindhoven University of Technology, Department of the Built Environment, Eindhoven, Netherlands; Philips Research, Department Brain, Behavior &amp; Cognition, Eindhoven, Netherlands</t>
  </si>
  <si>
    <t>Souman, J.L., Philips Lighting Research, Department Lighting Applications, Eindhoven, Netherlands; Borra, T., Philips Lighting Research, Department Lighting Applications, Eindhoven, Netherlands; de Goijer, I., Philips Lighting Research, Department Lighting Applications, Eindhoven, Netherlands, Eindhoven University of Technology, Department of the Built Environment, Eindhoven, Netherlands; Schlangen, L.J.M., Philips Lighting Research, Department Lighting Applications, Eindhoven, Netherlands; Vlaskamp, B.N.S., Philips Research, Department Brain, Behavior &amp; Cognition, Eindhoven, Netherlands; Lucassen, M.P., Philips Lighting Research, Department Lighting Applications, Eindhoven, Netherlands</t>
  </si>
  <si>
    <t>Studies with monochromatic light stimuli have shown that the action spectrum for melatonin suppression exhibits its highest sensitivity at short wavelengths, around 460 to 480 nm. Other studies have demonstrated that filtering out the short wavelengths from white light reduces melatonin suppression. However, this filtering of short wavelengths was generally confounded with reduced light intensity and/or changes in color temperature. Moreover, it changed the appearance from white light to yellow/orange, rendering it unusable for many practical applications. Here, we show that selectively tuning a polychromatic white light spectrum, compensating for the reduction in spectral power between 450 and 500 nm by enhancing power at even shorter wavelengths, can produce greatly different effects on melatonin production, without changes in illuminance or color temperature. On different evenings, 15 participants were exposed to 3 h of white light with either low or high power between 450 and 500 nm, and the effects on salivary melatonin levels and alertness were compared with those during a dim light baseline. Exposure to the spectrum with low power between 450 and 500 nm, but high power at even shorter wavelengths, did not suppress melatonin compared with dim light, despite a large difference in illuminance (175 vs. &lt;5 lux). In contrast, exposure to the spectrum with high power between 450 and 500 nm (also 175 lux) resulted in almost 50% melatonin suppression. For alertness, no significant differences between the 3 conditions were observed. These results open up new opportunities for lighting applications that allow for the use of electrical lighting without disturbance of melatonin production. © 2018 The Author(s).</t>
  </si>
  <si>
    <t>correlated color temperature; ipRGC; light spectrum; melanopsin; melatonin suppression</t>
  </si>
  <si>
    <t>melatonin; adult; adverse event; biosynthesis; chemistry; circadian rhythm; color; female; human; illumination; light; male; middle aged; photostimulation; procedures; radiation response; saliva; temperature; wakefulness; young adult; Adult; Circadian Rhythm; Color; Female; Humans; Light; Lighting; Male; Melatonin; Middle Aged; Photic Stimulation; Saliva; Temperature; Wakefulness; Young Adult</t>
  </si>
  <si>
    <t>The authors thank Ruud Baselmans, Gosia Perz, Ambali Talen, Frank van den Berg, and Patricia van Kemenade (all Philips Lighting) for their support in data collection and Sascha Jenderny (Philips Research/University of Twente) and Tsvetomira Tsoneva and Raymond van Ee (both Philips Research) for their help in executing a precursor to this study. We also thank Mariëlle Aarts and Evert van Loenen (Eindhoven University of Technology) for their input in setting up and executing this study and Adrie de Vries (Philips Lighting) for his comments on an earlier version of this paper, as well as 2 anonymous reviewers for their helpful comments. This research was funded by Philips Lighting Research.</t>
  </si>
  <si>
    <t>Souman, J.L.; Philips Lighting Research, Department Lighting Applications, High Tech Campus 7, Netherlands; email: jan.souman@philips.com</t>
  </si>
  <si>
    <t>2-s2.0-85049687279</t>
  </si>
  <si>
    <t>Zubidat A.E., Fares B., Fares F., Haim A.</t>
  </si>
  <si>
    <t>16240156500;36087339000;35596811800;35555504100;</t>
  </si>
  <si>
    <t>Artificial Light at Night of Different Spectral Compositions Differentially Affects Tumor Growth in Mice: Interaction With Melatonin and Epigenetic Pathways</t>
  </si>
  <si>
    <t>Cancer Control</t>
  </si>
  <si>
    <t>10.1177/1073274818812908</t>
  </si>
  <si>
    <t>https://www.scopus.com/inward/record.uri?eid=2-s2.0-85057212010&amp;doi=10.1177%2f1073274818812908&amp;partnerID=40&amp;md5=f7a279e11a8d6bce78e86df597d94a4c</t>
  </si>
  <si>
    <t>The Israeli Center for Interdisciplinary Research in Chronobiology, University of Haifa, Haifa, Israel; Department of Human Biology, University of Haifa, Haifa, Israel; Department of Molecular Genetics, Carmel Medical Center, Haifa, Israel</t>
  </si>
  <si>
    <t>Zubidat, A.E., The Israeli Center for Interdisciplinary Research in Chronobiology, University of Haifa, Haifa, Israel; Fares, B., Department of Human Biology, University of Haifa, Haifa, Israel, Department of Molecular Genetics, Carmel Medical Center, Haifa, Israel; Fares, F., Department of Human Biology, University of Haifa, Haifa, Israel, Department of Molecular Genetics, Carmel Medical Center, Haifa, Israel; Haim, A., The Israeli Center for Interdisciplinary Research in Chronobiology, University of Haifa, Haifa, Israel</t>
  </si>
  <si>
    <t>Lighting technology is rapidly advancing toward shorter wavelength illuminations that offer energy-efficient properties. Along with this advantage, the increased use of such illuminations also poses some health challenges, particularly breast cancer progression. Here, we evaluated the effects of artificial light at night (ALAN) of 4 different spectral compositions (500-595 nm) at 350 Lux on melatonin suppression by measuring its urine metabolite 6-sulfatoxymelatonin, global DNA methylation, tumor growth, metastases formation, and urinary corticosterone levels in 4T1 breast cancer cell-inoculated female BALB/c mice. The results revealed an inverse dose-dependent relationship between wavelength and melatonin suppression. Short wavelength increased tumor growth, promoted lung metastases formation, and advanced DNA hypomethylation, while long wavelength lessened these effects. Melatonin treatment counteracted these effects and resulted in reduced cancer burden. The wavelength suppression threshold for melatonin-induced tumor growth was 500 nm. These results suggest that short wavelength increases cancer burden by inducing aberrant DNA methylation mediated by the suppression of melatonin. Additionally, melatonin suppression and global DNA methylation are suggested as promising biomarkers for early diagnosis and therapy of breast cancer. Finally, ALAN may manifest other physiological responses such as stress responses that may challenge the survival fitness of the animal under natural environments. © The Author(s) 2018.</t>
  </si>
  <si>
    <t>6-SMT; body mass; carbon; CFL; corticosterone; cosinor analysis; EE-halogen; GDM-levels; light at night; yellow-LED</t>
  </si>
  <si>
    <t>6-sulfatoxymelatonin; corticosterone; melatonin; analogs and derivatives; animal; Bagg albino mouse; DNA methylation; experimental mammary neoplasm; female; genetic epigenesis; human; illumination; lung tumor; metabolism; mouse; pathology; photoperiodicity; radiation response; secondary; transplantation; tumor cell line; urine; Animals; Cell Line, Tumor; Corticosterone; DNA Methylation; Epigenesis, Genetic; Female; Humans; Lighting; Lung Neoplasms; Mammary Neoplasms, Experimental; Melatonin; Mice; Mice, Inbred BALB C; Photoperiod</t>
  </si>
  <si>
    <t>corticosterone, 50-22-6; melatonin, 73-31-4; 6-sulfatoxymelatonin; Corticosterone; Melatonin</t>
  </si>
  <si>
    <t>Zubidat, A.E.; The Israeli Center for Interdisciplinary Research in Chronobiology, University of HaifaIsrael; email: zubidat3@013.net.il</t>
  </si>
  <si>
    <t>CACOF</t>
  </si>
  <si>
    <t>2-s2.0-85057212010</t>
  </si>
  <si>
    <t>Light and the City: Breast Cancer Risk Factors Differ between Urban and Rural Women in Israel</t>
  </si>
  <si>
    <t>10.1177/1534735416660194</t>
  </si>
  <si>
    <t>https://www.scopus.com/inward/record.uri?eid=2-s2.0-85019552274&amp;doi=10.1177%2f1534735416660194&amp;partnerID=40&amp;md5=ce15758d06007546fc8ae20905120a5d</t>
  </si>
  <si>
    <t>Department of Natural Resources and Environmental Management, Faculty of Management, University of Haifa, Mount Carmel, Haifa, 31905, Israel; Poria Medical Center, Tiberius, Israel; Soroka University Medical Center, Beer-Sheva, Israel</t>
  </si>
  <si>
    <t>Keshet-Sitton, A., Department of Natural Resources and Environmental Management, Faculty of Management, University of Haifa, Mount Carmel, Haifa, 31905, Israel; Or-Chen, K., Department of Natural Resources and Environmental Management, Faculty of Management, University of Haifa, Mount Carmel, Haifa, 31905, Israel; Yitzhak, S., Poria Medical Center, Tiberius, Israel; Tzabary, I., Soroka University Medical Center, Beer-Sheva, Israel; Haim, A., Department of Natural Resources and Environmental Management, Faculty of Management, University of Haifa, Mount Carmel, Haifa, 31905, Israel</t>
  </si>
  <si>
    <t>Women are exposed to indoor and outdoor artificial light at night (ALAN) in urban and rural environments. Excessive exposure to hazardous ALAN containing short wavelength light may suppress pineal melatonin production and lead to an increased breast cancer (BC) risk. Our objective was to address the differences in BC risks related to light exposure in urban and rural communities. We examined indoor and outdoor light habits of BC patients and controls that had lived in urban and rural areas in a 5-year period, 10 to 15 years before the time of the study. Individual data, night time sleeping habits and individual exposure to ALAN habits were collected using a questionnaire. A total of 252 women (110 BC patients and 142 controls) participated in this study. The sample was divided to subgroups according to dwelling area and disease status. Age matching was completed between all subgroups. Odds ratios (ORs) with 95% confidence intervals (CIs) were estimated for urban and rural women separately, using binary logistic regression. OR results of urban population (92 BC patients and 72 control) revealed that BC risk increases with daily use of cellphone (OR = 2.13, 95% CI = 1.01-4.49, P &lt;.05) and residence near strong ALAN sources (OR = 1.51, 95% CI = 0.99-2.30, P &lt;.06). Nevertheless, BC risk decreases if a woman was born in Israel (OR = 0.44, 95% CI = 0.21-0.93, P &lt;.03), longer sleep duration (OR = 0.75, 95% CI = 0.53-1.05, P &lt;.1), and reading with bed light illumination before retiring to sleep (OR = 0.77, 95% CI = 0.61-0.96, P &lt;.02). Furthermore, in the rural population (18 BC patients and 66 control) BC risk increases with the number of years past since the last menstruation (OR = 1.12, 95% CI = 1.03-1.22, P &lt;.01). However, BC risk decreases with longer sleep duration (OR = 0.53, 95% CI = 0.24-1.14, P &lt;.1), reading with room light illumination before retiring to sleep (OR = 0.55, 95% CI = 0.29-1.06, P &lt;.07), and sleeping with closed shutters during the night (OR = 0.66, 95% CI = 0.41-1.04, P &lt;.08). These data support the idea that indoor and outdoor nighttime light exposures differ between urban and rural women. Therefore, we suggest that women can influence BC risk and incidence by applying protective personal lighting habits. Further studies with larger sample sizes are needed to strengthen the results. © SAGE Publications.</t>
  </si>
  <si>
    <t>artificial light at night; breast cancer; rural; short wavelength illumination; urban</t>
  </si>
  <si>
    <t>adult; Article; breast cancer; cancer risk; controlled study; female; human; illumination; Israel; light exposure; major clinical study; menstruation; middle aged; mobile phone; priority journal; questionnaire; risk assessment; rural area; sleep time; urban area; breast tumor; circadian rhythm; habit; incidence; light; metabolism; odds ratio; physiology; risk factor; rural population; sleep; statistical model; statistics and numerical data; urban population; melatonin; Breast Neoplasms; Circadian Rhythm; Female; Habits; Humans; Incidence; Israel; Light; Logistic Models; Melatonin; Middle Aged; Odds Ratio; Risk Factors; Rural Population; Sleep; Urban Population</t>
  </si>
  <si>
    <t>Keshet-Sitton, A.; Department of Natural Resources and Environmental Management, Faculty of Management, University of HaifaIsrael; email: atalyaks@gmail.com</t>
  </si>
  <si>
    <t>2-s2.0-85019552274</t>
  </si>
  <si>
    <t>Cernysiov V., Mauricas M., Girkontaite I.</t>
  </si>
  <si>
    <t>Leucocyte infiltration in lymphoid organs and peritoneal cavity upon immunization: Dependence on circadian rhythmicity and melatonin 24-h profile</t>
  </si>
  <si>
    <t>European Journal of Inflammation</t>
  </si>
  <si>
    <t>10.1177/1721727X1100900302</t>
  </si>
  <si>
    <t>https://www.scopus.com/inward/record.uri?eid=2-s2.0-84858634749&amp;doi=10.1177%2f1721727X1100900302&amp;partnerID=40&amp;md5=88b5848a0097214c9bed786af9087792</t>
  </si>
  <si>
    <t>Department of Immunology, State Research Institute, Centre for Innovative Medicine, Vilnius, Lithuania; Department of Microbiology and Biotechnology, Faculty of Natural Sciences, Vilnius University, Lithuania</t>
  </si>
  <si>
    <t>Cernysiov, V., Department of Immunology, State Research Institute, Centre for Innovative Medicine, Vilnius, Lithuania, Department of Microbiology and Biotechnology, Faculty of Natural Sciences, Vilnius University, Lithuania; Mauricas, M., Department of Immunology, State Research Institute, Centre for Innovative Medicine, Vilnius, Lithuania; Girkontaite, I., Department of Immunology, State Research Institute, Centre for Innovative Medicine, Vilnius, Lithuania</t>
  </si>
  <si>
    <t>Circadian rhythmicity and melatonin secretion influence many functions in mammals, including the immune system function. The aim of our study is to investigate the effect of suppression of melatonin synthesis (caused by constant lighting) on the quantity of leucocytes in immunized BALB/c mice. The mice were kept under different lighting conditions: (1) customary environmental lighting; (2) constant exposure to light; (3) exposure to light and daily melatonin treatment. The disrupted melatonin synthesis had no effect on the number of cells in the thymus, bone marrow, spleen, lymph nodes and Peyer's patches of immunized mice. However, the mice kept under constant light had an increased number of leucocytes in the peritoneal cavity when immunizations were performed in the evening. Melatonin treatment normalized the cell number. When the immunizations were performed in the morning, the numbers of cells in peritoneum of mice kept under constant lighting conditions were lower compared to mice exposed to normal lighting conditions. The number of cells of mice kept in normal light/dark conditions was significantly higher when the immunizations were performed in the morning. The number of peritoneal cells, however, did not depend on the immunization time when mice were kept under constant lighting. In conclusion, the amount of peritoneal cells in mice immunized with T cell-dependent antigens seems to be related to circadian rhythmicity, melatonin production and immunization timing. Copyright © by BIOLIFE, s.a.s.</t>
  </si>
  <si>
    <t>Circadian rhythmicity; Granulocytes; Lymphocytes; Macrophages; Melatonin; Peritoneal cells; T cell dependent; T-cell independent</t>
  </si>
  <si>
    <t>CD4 antigen; CD8 antigen; immunoglobulin D; immunoglobulin M; melatonin; T lymphocyte antigen; animal cell; animal experiment; article; bone marrow; cell count; circadian rhythm; controlled study; female; hormone release; illumination; immune system; immunization; light dark cycle; light exposure; lymph node; lymphoid organ; male; mouse; neutrophil chemotaxis; nonhuman; peritoneal cavity; Peyer patch; spleen; thymus</t>
  </si>
  <si>
    <t>immunoglobulin M, 9007-85-6; melatonin, 73-31-4</t>
  </si>
  <si>
    <t>Girkontaite, I.; Department of Immunology, State Research Institute, Centre for Innovative Medicine, Vilnius, Lithuania; email: igirkontaite@yahoo.com</t>
  </si>
  <si>
    <t>1721727X</t>
  </si>
  <si>
    <t>EJIUA</t>
  </si>
  <si>
    <t>Eur. J. Inflamm.</t>
  </si>
  <si>
    <t>2-s2.0-84858634749</t>
  </si>
  <si>
    <t>Akiyama T., Katsumura T., Nakagome S., Lee S.-I., Joh K., Soejima H., Fujimoto K., Kimura R., Ishida H., Hanihara T., Yasukouchi A., Satta Y., Higuchi S., Oota H.</t>
  </si>
  <si>
    <t>57194641103;36559616800;24401723000;55909429800;7006634985;13409579700;7403304453;7201883169;55437344300;7003959650;6701901911;7003462900;7202930876;7004610679;</t>
  </si>
  <si>
    <t>An ancestral haplotype of the human PERIOD2 gene associates with reduced sensitivity to light-induced melatonin suppression</t>
  </si>
  <si>
    <t xml:space="preserve"> e0178373</t>
  </si>
  <si>
    <t>10.1371/journal.pone.0178373</t>
  </si>
  <si>
    <t>https://www.scopus.com/inward/record.uri?eid=2-s2.0-85021334519&amp;doi=10.1371%2fjournal.pone.0178373&amp;partnerID=40&amp;md5=1060f95ea13aca7362a6a8fa02b90b75</t>
  </si>
  <si>
    <t>Department of Anatomy, Kitasato University School of Medicine, Sagamihara, Kanagawa, Japan; Department of Biosciences, School of Science, Kitasato University, Sagamihara, Kanagawa, Japan; Department of Evolutionary Studies of Biosystems, SOKENDAI (Graduate University for Advanced Studies), Hayama, Kanagawa, Japan; Department of Mathematical Analysis and Statistical Inference, Institute of Statistical Mathematics, Tachikawa, Tokyo, Japan; Department of Human Genetics, University of Chicago, Chicago, IL, United States; Department of Human Science, Faculty of Design, Kyushu University, Minami-ku Fukuoka, Japan; Department of Biomolecular Science, Faculty of Medicine, Saga University, Nabeshima, Saga, Japan; Department of Internal Medicine, Faculty of Medicine, Saga University, Nabeshima, Saga, Japan; Department of Human Biology and Anatomy, Faculty of Medicine, University of Ryukyus, Nishiharacho, Okinawa, Japan; Department of Biological Structure, Kitasato University Graduate School of Medical Sciences, Sagamihara, Kanagawa, Japan</t>
  </si>
  <si>
    <t>Akiyama, T., Department of Anatomy, Kitasato University School of Medicine, Sagamihara, Kanagawa, Japan, Department of Biosciences, School of Science, Kitasato University, Sagamihara, Kanagawa, Japan, Department of Evolutionary Studies of Biosystems, SOKENDAI (Graduate University for Advanced Studies), Hayama, Kanagawa, Japan; Katsumura, T., Department of Anatomy, Kitasato University School of Medicine, Sagamihara, Kanagawa, Japan; Nakagome, S., Department of Mathematical Analysis and Statistical Inference, Institute of Statistical Mathematics, Tachikawa, Tokyo, Japan, Department of Human Genetics, University of Chicago, Chicago, IL, United States; Lee, S.-I., Department of Human Science, Faculty of Design, Kyushu University, Minami-ku Fukuoka, Japan; Joh, K., Department of Biomolecular Science, Faculty of Medicine, Saga University, Nabeshima, Saga, Japan; Soejima, H., Department of Biomolecular Science, Faculty of Medicine, Saga University, Nabeshima, Saga, Japan; Fujimoto, K., Department of Internal Medicine, Faculty of Medicine, Saga University, Nabeshima, Saga, Japan; Kimura, R., Department of Human Biology and Anatomy, Faculty of Medicine, University of Ryukyus, Nishiharacho, Okinawa, Japan; Ishida, H., Department of Human Biology and Anatomy, Faculty of Medicine, University of Ryukyus, Nishiharacho, Okinawa, Japan; Hanihara, T., Department of Anatomy, Kitasato University School of Medicine, Sagamihara, Kanagawa, Japan, Department of Biological Structure, Kitasato University Graduate School of Medical Sciences, Sagamihara, Kanagawa, Japan; Yasukouchi, A., Department of Human Science, Faculty of Design, Kyushu University, Minami-ku Fukuoka, Japan; Satta, Y., Department of Evolutionary Studies of Biosystems, SOKENDAI (Graduate University for Advanced Studies), Hayama, Kanagawa, Japan; Higuchi, S., Department of Human Science, Faculty of Design, Kyushu University, Minami-ku Fukuoka, Japan; Oota, H., Department of Anatomy, Kitasato University School of Medicine, Sagamihara, Kanagawa, Japan, Department of Biological Structure, Kitasato University Graduate School of Medical Sciences, Sagamihara, Kanagawa, Japan</t>
  </si>
  <si>
    <t>Humans show various responses to the environmental stimulus in individual levels as physiological variations. However, it has been unclear if these are caused by genetic variations. In this study, we examined the association between the physiological variation of response to light-stimulus and genetic polymorphisms. We collected physiological data from 43 subjects, including light-induced melatonin suppression, and performed haplotype analyses on the clock genes, PER2 and PER3, exhibiting geographical differentiation of allele frequencies. Among the haplotypes of PER3, no significant difference in light sensitivity was found. However, three common haplotypes of PER2 accounted for more than 96% of the chromosomes in subjects, and 1 of those 3 had a significantly low-sensitive response to light-stimulus (P &lt; 0.05). The homozygote of the low-sensitive PER2 haplotype showed significantly lower percentages of melatonin suppression (P &lt; 0.05), and the heterozygotes of the haplotypes varied their ratios, indicating that the physiological variation for light-sensitivity is evidently related to the PER2 polymorphism. Compared with global haplotype frequencies, the haplotype with a low-sensitive response was more frequent in Africans than in non-Africans, and came to the root in the phylogenetic tree, suggesting that the low light-sensitive haplotype is the ancestral type, whereas the other haplotypes with high sensitivity to light are the derived types. Hence, we speculate that the high light-sensitive haplotypes have spread throughout the world after the Out-of-Africa migration of modern humans. © 2017 Akiyama et al. This is an open access article distributed under the terms of the Creative Commons Attribution License, which permits unrestricted use, distribution, and reproduction in any medium, provided the original author and source are credited.</t>
  </si>
  <si>
    <t>melatonin; PER2 protein; circadian rhythm signaling protein; melatonin; PER2 protein, human; adult; African; Article; chromosome; controlled study; enzyme repression; female; gene frequency; genetic association; genetic variation; haplotype; heterozygote; homozygote; human; informed consent; light exposure; male; normal human; PERIOD2 gene; phylogenetic tree; single nucleotide polymorphism; adolescent; allele; chemistry; gene frequency; genetic association study; genetics; genotype; light; phylogeny; saliva; single nucleotide polymorphism; young adult; Adolescent; Alleles; Female; Gene Frequency; Genetic Association Studies; Genotype; Haplotypes; Humans; Light; Male; Melatonin; Period Circadian Proteins; Phylogeny; Polymorphism, Single Nucleotide; Saliva; Young Adult</t>
  </si>
  <si>
    <t>melatonin, 73-31-4; Melatonin; PER2 protein, human; Period Circadian Proteins</t>
  </si>
  <si>
    <t>24370099, 25251046, 24370102
Japan Society for the Promotion of Science</t>
  </si>
  <si>
    <t>HI was supported by Grants-in-Aid for Scientific Research (B) (22370087) from the Japan Society for the Promotion of Science (JSPS) and University of the Ryukyus Strategic Research Grant. SH was supported by Grant-in-Aid for Scientific Research (B) (24370102) from JSPS. AY and HO were supported by Grant-in-Aid for Scientific Research (A) (25251046) from JSPS. HO was supported by Grant-in-Aid for Scientific Research (B) (24370099) from JSPS. The funders had no role in study design, data collection and analysis, decision to publish, or preparation of the manuscript.</t>
  </si>
  <si>
    <t>2-s2.0-85021334519</t>
  </si>
  <si>
    <t>Sletten T., Burgess H., Savic N., Gilbert S., Dawson D.</t>
  </si>
  <si>
    <t>17339795800;35619659300;56723814100;7202266372;7402379938;</t>
  </si>
  <si>
    <t>The effects of bright light and nighttime melatonin administration on cardiac activity.</t>
  </si>
  <si>
    <t>Journal of human ergology</t>
  </si>
  <si>
    <t>https://www.scopus.com/inward/record.uri?eid=2-s2.0-0642313106&amp;partnerID=40&amp;md5=ec28d17f768a64e96e0bf15c931b9071</t>
  </si>
  <si>
    <t>Centre for Sleep Research, University of South Australia, Adelaide, Australia</t>
  </si>
  <si>
    <t>Sletten, T., Centre for Sleep Research, University of South Australia, Adelaide, Australia; Burgess, H., Centre for Sleep Research, University of South Australia, Adelaide, Australia; Savic, N., Centre for Sleep Research, University of South Australia, Adelaide, Australia; Gilbert, S., Centre for Sleep Research, University of South Australia, Adelaide, Australia; Dawson, D., Centre for Sleep Research, University of South Australia, Adelaide, Australia</t>
  </si>
  <si>
    <t>Although melatonin has an important physiological role in the facilitation of sleep, its precise mechanism of action is not clear. To investigate the potential contribution of melatonin to influence cardiac autonomic activity in the evening, 16 young healthy subjects participated in a repeated measures design where cardiac autonomic activity, heart rate and blood pressure were examined during three experimental conditions. An initial baseline condition involved dim light exposure (&lt; 10 lux), permitting the normal nocturnal rise in endogenous melatonin. In other sessions, subjects were exposed to bright light (&gt; 3000 lux) to suppress melatonin secretion and administered a placebo or melatonin (5 mg) capsule at the estimated time of increase in endogenous melatonin (wake time + 14 hours). Heart rate, pre-ejection period (a measure of cardiac sympathetic activity) and respiratory sinus arrhythmia (a measure of parasympathetic activity) were not significantly altered in response to the three melatonin levels. While melatonin had no effect on diastolic blood pressure, systolic blood pressure was maximally decreased by 6 +/- 1.93 mmHg (mean +/- SEM, p &lt; 0.005) 150 minutes after exogenous melatonin. The results indicate that melatonin does not directly modulate cardiac autonomic activity, but may rather act directly on the cardiovascular system.</t>
  </si>
  <si>
    <t>melatonin; adolescent; adult; arousal; article; autonomic nervous system; blood; circadian rhythm; clinical trial; controlled clinical trial; controlled study; double blind procedure; drug effect; electrocardiography; female; heart; heart rate; human; illumination; innervation; male; physiology; randomized controlled trial; work schedule; Adolescent; Adult; Arousal; Autonomic Nervous System; Circadian Rhythm; Double-Blind Method; Electrocardiography, Ambulatory; Female; Heart; Heart Rate; Humans; Lighting; Male; Melatonin; Work Schedule Tolerance</t>
  </si>
  <si>
    <t>Sletten, T.</t>
  </si>
  <si>
    <t>J Hum Ergol (Tokyo)</t>
  </si>
  <si>
    <t>2-s2.0-0642313106</t>
  </si>
  <si>
    <t>Flynn A.K., Freeman D.A., Zucker I., Prendergast B.J.</t>
  </si>
  <si>
    <t>7103124302;7402382743;57210231031;7005365289;</t>
  </si>
  <si>
    <t>Testicular development in Siberian hamsters depends on frequency and pattern of melatonin signals</t>
  </si>
  <si>
    <t>4 48-4</t>
  </si>
  <si>
    <t>R1182</t>
  </si>
  <si>
    <t>R1189</t>
  </si>
  <si>
    <t>https://www.scopus.com/inward/record.uri?eid=2-s2.0-0033724955&amp;partnerID=40&amp;md5=76a66d14cac2f03b6040f7930be14b3b</t>
  </si>
  <si>
    <t>Department of Integrative Biology, University of California at Berkeley, Berkeley, CA 94720, United States; Department of Psychology, University of California at Berkeley, Berkeley, CA 94720, United States; Dept. of Psychology, Johns Hopkins Univ., Baltimore, MD 21218-2686, United States</t>
  </si>
  <si>
    <t>Flynn, A.K., Department of Integrative Biology, University of California at Berkeley, Berkeley, CA 94720, United States; Freeman, D.A., Department of Psychology, University of California at Berkeley, Berkeley, CA 94720, United States; Zucker, I., Department of Integrative Biology, University of California at Berkeley, Berkeley, CA 94720, United States, Department of Psychology, University of California at Berkeley, Berkeley, CA 94720, United States; Prendergast, B.J., Department of Psychology, University of California at Berkeley, Berkeley, CA 94720, United States, Dept. of Psychology, Johns Hopkins Univ., Baltimore, MD 21218-2686, United States</t>
  </si>
  <si>
    <t>We investigated the impact of frequency and pattern of melatonin signals on reproductive development in Siberian hamsters. Juvenile males gestated in short day lengths and housed in constant illumination to suppress melatonin secretion were infused with melatonin for 5 h either once or twice per day for 20 days. Melatonin infusions at either frequency produced equivalent increases in testes and body weights that exceeded those of animals infused with saline but were indistinguishable from those of hamsters transferred to long day lengths. The reproductive system appears to be maximally stimulated by a single short melatonin signal each day. Other animals kept from birth in a short photoperiod were treated 6 h after onset of darkness with the β-adrenergic receptor antagonist DL-propranolol to shorten melatonin secretion on the night of injection but not on subsequent nights. This permitted interpolation of short nightly melatonin signals of 4-5 h duration against a background of long melatonin signals of 10-12 h duration on other nights. Treatment regimes that maintained a 1:1 ratio of short to long melatonin signals for 8 wk stimulated reproductive development; a 1:2 signal ratio, in each of three different patterns, was uniformly ineffective. The number of successive short melatonin signals had little influence on the interval across which successive melatonin signals were summated to influence photoperiodic traits. The neuroendocrine axis appears more responsive to short melatonin signal frequency than pattern for development of the summer phenotype.</t>
  </si>
  <si>
    <t>DL-propranolol; Phodopus sungorus; Photoperiodism; Pineal; Puberty; Reproduction</t>
  </si>
  <si>
    <t>beta adrenergic receptor blocking agent; melatonin; propranolol; animal experiment; article; body weight; controlled study; darkness; genital system; illumination; infusion; male; nonhuman; phenotype; Phodopus; photoperiodicity; priority journal; protein secretion; signal transduction; testis development; Animals; Body Weight; Cricetinae; Female; Infusions, Intravenous; Light; Male; Melatonin; Organ Size; Phodopus; Photoperiod; Sexual Maturation; Signal Transduction; Testis</t>
  </si>
  <si>
    <t>Prendergast, B.J.; Dept. of Psychology, Johns Hopkins Univ., Baltimore, MD 21218-2686, United States; email: brianp@jhu.edu</t>
  </si>
  <si>
    <t>2-s2.0-0033724955</t>
  </si>
  <si>
    <t>Björkstén K.S., Basun H., Wetterberg L.</t>
  </si>
  <si>
    <t>6603180991;7005968290;7102706651;</t>
  </si>
  <si>
    <t>Disorganized sleep–wake schedule associated with neuroendocrine abnormalities in dementia. A clinical study</t>
  </si>
  <si>
    <t>International Journal of Geriatric Psychiatry</t>
  </si>
  <si>
    <t>10.1002/gps.930100205</t>
  </si>
  <si>
    <t>https://www.scopus.com/inward/record.uri?eid=2-s2.0-0028904476&amp;doi=10.1002%2fgps.930100205&amp;partnerID=40&amp;md5=9a1d679f603f4fc229834003326d491b</t>
  </si>
  <si>
    <t>Department of Psychiatry, Karolinska Institute, St Göran's Hospital, Stockholm, Sweden; Department of Psychiatry, Karolinska Institute, St Göran's Hospital, Stockholm, Sweden</t>
  </si>
  <si>
    <t>Björkstén, K.S., Department of Psychiatry, Karolinska Institute, St Göran's Hospital, Stockholm, Sweden; Basun, H., Department of Psychiatry, Karolinska Institute, St Göran's Hospital, Stockholm, Sweden; Wetterberg, L., Department of Psychiatry, Karolinska Institute, St Göran's Hospital, Stockholm, Sweden</t>
  </si>
  <si>
    <t>Demented patients were investigated by blood sampling at 10 occasions during a 24‐hour period. Serum levels of melatonin and cortisol were determined. One patient with probable vascular dementia had a severely disorganized sleep‐wake schedule and showed disturbed patterns of serum melatonin and cortisol. After withdrawal of alprenolol, substitution of a vitamin B12 deficiency and cataract surgery, the patient regained normal sleep habits and a normal circadian pattern of serum cortisol and melatonin. A patient with frontal lobe dementia and a disorganized sleep‐wake schedule showed a disturbed melatonin rhythm, unexpected cortisol peaks and a disability to suppress melatonin by light. Two Alzheimer patients with regular sleep habits had normal circadian patterns of serum melatonin and cortisol. Copyright © 1995 John Wiley &amp;amp; Sons, Ltd.</t>
  </si>
  <si>
    <t>dementia; Disorganized sleep‐wake schedule; serum cortisol; serum melatonin; vitamin B12</t>
  </si>
  <si>
    <t>alprenolol; cyanocobalamin; hydrocortisone; melatonin; aged; article; blood sampling; case report; cataract extraction; circadian rhythm; controlled study; dementia; female; hormone blood level; human; hydrocortisone blood level; male; multiinfarct dementia; neuroendocrinology; sleep disorder; sleep waking cycle</t>
  </si>
  <si>
    <t>Björkstén, K.S.; Department of Psychiatry, University Hospital, Linköping, S-581 85, Sweden</t>
  </si>
  <si>
    <t>Int. J. Geriatr. Psychiatry</t>
  </si>
  <si>
    <t>2-s2.0-0028904476</t>
  </si>
  <si>
    <t>Dimovski A.M., Robert K.A.</t>
  </si>
  <si>
    <t>57201882827;7005992646;</t>
  </si>
  <si>
    <t>Artificial light pollution: Shifting spectral wavelengths to mitigate physiological and health consequences in a nocturnal marsupial mammal</t>
  </si>
  <si>
    <t>Journal of Experimental Zoology Part A: Ecological and Integrative Physiology</t>
  </si>
  <si>
    <t>10.1002/jez.2163</t>
  </si>
  <si>
    <t>https://www.scopus.com/inward/record.uri?eid=2-s2.0-85046375243&amp;doi=10.1002%2fjez.2163&amp;partnerID=40&amp;md5=fe9b4231d5824235dc6a27033ef9c394</t>
  </si>
  <si>
    <t>Department of Ecology, Environment and Evolution, La Trobe University, Melbourne, Australia</t>
  </si>
  <si>
    <t>Dimovski, A.M., Department of Ecology, Environment and Evolution, La Trobe University, Melbourne, Australia; Robert, K.A., Department of Ecology, Environment and Evolution, La Trobe University, Melbourne, Australia</t>
  </si>
  <si>
    <t>The focus of sustainable lighting tends to be on reduced CO2 emissions and cost savings, but not on the wider environmental effects. Ironically, the introduction of energy-efficient lighting, such as light emitting diodes (LEDs), may be having a great impact on the health of wildlife. These white LEDs are generated with a high content of short-wavelength ‘blue’ light. While light of any kind can suppress melatonin and the physiological processes it regulates, these short wavelengths are potent suppressors of melatonin. Here, we manipulated the spectral composition of LED lights and tested their capacity to mitigate the physiological and health consequences associated with their use. We experimentally investigated the impact of white LEDs (peak wavelength 448 nm; mean irradiance 2.87 W/m2), long-wavelength shifted amber LEDs (peak wavelength 605 nm; mean irradiance 2.00 W/m2), and no lighting (irradiance from sky glow &amp;lt; 0.37 × 10−3 W/m2), on melatonin production, lipid peroxidation, and circulating antioxidant capacity in the tammar wallaby (Macropus eugenii). Night-time melatonin and oxidative status were determined at baseline and again following 10 weeks exposure to light treatments. White LED exposed wallabies had significantly suppressed nocturnal melatonin compared to no light and amber LED exposed wallabies, while there was no difference in lipid peroxidation. Antioxidant capacity declined from baseline to week 10 under all treatments. These results provide further evidence that short-wavelength light at night is a potent suppressor of nocturnal melatonin. Importantly, we also illustrate that shifting the spectral output to longer wavelengths could mitigate these negative physiological impacts. © 2018 Wiley Periodicals, Inc.</t>
  </si>
  <si>
    <t>ALAN; anthropogenic disturbance; circadian disruption; Macropus eugenii; melatonin; oxidative stress</t>
  </si>
  <si>
    <t>antioxidant; melatonin; animal; blood; color; female; illumination; kangaroo; light; lipid peroxidation; physiology; radiation response; Animals; Antioxidants; Color; Female; Light; Lighting; Lipid Peroxidation; Macropodidae; Melatonin</t>
  </si>
  <si>
    <t>melatonin, 73-31-4; Antioxidants; Melatonin</t>
  </si>
  <si>
    <t>830178
Australia and Pacific Science Foundation: APSF 15/3
La Trobe University: 830178
Australia and Pacific Science Foundation: APSF 15/3
10007502
Atomic Energy Council</t>
  </si>
  <si>
    <t>La Trobe University-Securing Food, Water and the Environment Research Focus Area Grant, Grant/Award Number: 830178; Australia and Pacific Science Foundation, Grant/Award Number: APSF 15/3</t>
  </si>
  <si>
    <t>Simon Watson provided advice on data analysis. We thank Hi-Lux Technical Services for the manufacture and supply of experimental lighting. The research was funded by an Australia &amp; Pacific Science Foundation Grant (APSF 15/3) and a La Trobe University Securing Food, Water and the Environment Research Focus Area Grant (830178) to K.A.R.</t>
  </si>
  <si>
    <t>All work was conducted according to relevant national and international guidelines. The project was approved by La Trobe University's Animal Ethics Committee (AEC 13–46) and the Department of Environment, Land, Water, and Planning Research Permit No: 10007502.</t>
  </si>
  <si>
    <t>Dimovski, A.M.; Department of Ecology, Environment and Evolution, La Trobe UniversityAustralia; email: amdimovski@students.latrobe.edu.au</t>
  </si>
  <si>
    <t>J. Exp. Zool. Part A Ecol. Integr. Physiol.</t>
  </si>
  <si>
    <t>2-s2.0-85046375243</t>
  </si>
  <si>
    <t>Qiu D., Xu S., Song C., Chi L., Li X., Sun G., Liu B., Liu Y.</t>
  </si>
  <si>
    <t>56336189000;55499139500;56471091400;55497444300;55975546700;54406320200;56834747900;55981092800;</t>
  </si>
  <si>
    <t>Effects of spectral composition, photoperiod and light intensity on the gonadal development of Atlantic salmon Salmo salar in recirculating aquaculture systems (RAS)</t>
  </si>
  <si>
    <t>Chinese Journal of Oceanology and Limnology</t>
  </si>
  <si>
    <t>10.1007/s00343-015-4011-3</t>
  </si>
  <si>
    <t>https://www.scopus.com/inward/record.uri?eid=2-s2.0-84920574574&amp;doi=10.1007%2fs00343-015-4011-3&amp;partnerID=40&amp;md5=7f48fa539fff0e6a6c0083ba32b895c2</t>
  </si>
  <si>
    <t>Institute of Oceanology, Chinese Academy of Sciences, Qingdao, 266071, China; University of Chinese Academy of Sciences, Beijing, 100049, China; Institute of Semiconductors, Chinese Academy of Sciences, Beijing, 100083, China</t>
  </si>
  <si>
    <t>Qiu, D., Institute of Oceanology, Chinese Academy of Sciences, Qingdao, 266071, China, University of Chinese Academy of Sciences, Beijing, 100049, China; Xu, S., Institute of Oceanology, Chinese Academy of Sciences, Qingdao, 266071, China; Song, C., Institute of Semiconductors, Chinese Academy of Sciences, Beijing, 100083, China; Chi, L., Institute of Oceanology, Chinese Academy of Sciences, Qingdao, 266071, China; Li, X., Institute of Oceanology, Chinese Academy of Sciences, Qingdao, 266071, China; Sun, G., Institute of Oceanology, Chinese Academy of Sciences, Qingdao, 266071, China, University of Chinese Academy of Sciences, Beijing, 100049, China; Liu, B., Institute of Oceanology, Chinese Academy of Sciences, Qingdao, 266071, China; Liu, Y., Institute of Oceanology, Chinese Academy of Sciences, Qingdao, 266071, China</t>
  </si>
  <si>
    <t>Artificial lighting regimes have been successfully used to inhibit sexual maturity of Atlantic salmon in confinement. However, when these operations are applied in commercial recirculating aquaculture systems (RAS) using standard lighting technology, sexual maturation is not suppressed. In this study, an L9 (33) orthogonal design was used to determine the effects of three factors (spectral composition, photoperiod, and light intensity) on the gonadal development of Atlantic salmon in RAS. We demonstrated that the photoperiod at the tested levels had a much greater effect on the gonadosomatic index and female Fulton condition factor than spectral composition and light intensity. The photoperiod had a significant effect on the secretion of sex steroids and melatonin (P&amp;lt;0.05), and a short photoperiod delayed sex steroid and melatonin level increases. The three test factors had no significant effects on the survival rate, specific growth rate, relative weight gain, and male Fulton condition factor (P&amp;gt;0.05). The optimum lighting levels in female and male Atlantic salmon were LD 8:16, 455 nm (or 625 nm), 8.60 W/m2; and LD 8:16, 8.60 W/m2, 455 nm respectively. These conditions not only delayed gonadal development, but also had no negative effects on Atlantic salmon growth in RAS. These results demonstrate that a combination of spectral composition, photoperiod and light intensity is effective at delaying the gonadal development of both male and female salmon in RAS. © 2015, Chinese Society for Oceanology and Limnology, Science Press and Springer-Verlag Berlin Heidelberg.</t>
  </si>
  <si>
    <t>artificial light regimes; gonadal development; recirculating aquaculture systems (RAS); Salmo salar</t>
  </si>
  <si>
    <t>Salmo salar</t>
  </si>
  <si>
    <t>Liu, Y.; Institute of Oceanology, Chinese Academy of SciencesChina</t>
  </si>
  <si>
    <t>Chin. J. Oceanol. Limnol.</t>
  </si>
  <si>
    <t>2-s2.0-84920574574</t>
  </si>
  <si>
    <t>Lorenc-Duda A., Berezińska M., Bothorel B., Pévet P., Zawilska J.B.</t>
  </si>
  <si>
    <t>24721544400;6507063367;6603601007;7101611483;7004273575;</t>
  </si>
  <si>
    <t>Turkey retina and pineal gland differentially respond to constant environment</t>
  </si>
  <si>
    <t>Journal of Comparative Physiology A: Neuroethology, Sensory, Neural, and Behavioral Physiology</t>
  </si>
  <si>
    <t>10.1007/s00359-008-0363-x</t>
  </si>
  <si>
    <t>https://www.scopus.com/inward/record.uri?eid=2-s2.0-51749087030&amp;doi=10.1007%2fs00359-008-0363-x&amp;partnerID=40&amp;md5=05f05c390d83319d8e80b07e171f69f3</t>
  </si>
  <si>
    <t>Department of Pharmacology, Medical University of Lodz, Lodz, Poland; Institut des Neurosciences Cellulaires et Intégratives, Départment de Neurobiologie des Rythmes, Centre National de la Recherche Scientifique, Strasbourg, France; Department of Pharmacodynamics, Medical University of Lodz, 1 Muszynskiego Str., 90-151 Lodz, Poland; Institute for Medical Biology, Polish Academy of Sciences, Lodz, Poland</t>
  </si>
  <si>
    <t>Lorenc-Duda, A., Department of Pharmacology, Medical University of Lodz, Lodz, Poland; Berezińska, M., Department of Pharmacology, Medical University of Lodz, Lodz, Poland; Bothorel, B., Institut des Neurosciences Cellulaires et Intégratives, Départment de Neurobiologie des Rythmes, Centre National de la Recherche Scientifique, Strasbourg, France; Pévet, P., Institut des Neurosciences Cellulaires et Intégratives, Départment de Neurobiologie des Rythmes, Centre National de la Recherche Scientifique, Strasbourg, France; Zawilska, J.B., Department of Pharmacodynamics, Medical University of Lodz, 1 Muszynskiego Str., 90-151 Lodz, Poland, Institute for Medical Biology, Polish Academy of Sciences, Lodz, Poland</t>
  </si>
  <si>
    <t>Dynamics of rhythmic oscillations in the activity of arylalkylamine N-acetyltransferase (AA-NAT, the penultimate and key regulatory enzyme in melatonin biosynthesis) were examined in the retina and pineal gland of turkeys maintained for 7 days in the environment without daily light-dark (LD) changes, namely constant darkness (DD) or continuous light (LL). The two tissues differentially responded to constant environment. In the retina, a circadian AA-NAT activity rhythm disappeared after 5 days of DD, while in the pineal gland it persisted for the whole experiment. No circadian rhythm was observed in the retinas of turkeys exposed to LL, although rhythmic oscillations in both AA-NAT and melatonin content were found in the pineal glands. Both tissues required one or two cycles of the re-installed LD for the full recovery of the high-amplitude AA-NAT rhythm suppressed under constant conditions. It is suggested that the retina of turkey is less able to maintain rhythmicity in constant environment and is more sensitive to changes in the environmental lighting conditions than the pineal gland. Our results indicate that, in contrast to mammals, pineal glands of light-exposed galliformes maintain the limited capacity to rhythmically produce melatonin. © 2008 Springer-Verlag.</t>
  </si>
  <si>
    <t>Circadian rhythm; Melatonin; Pineal gland; Retina; Turkey</t>
  </si>
  <si>
    <t>aralkylamine acetyltransferase; melatonin; animal; article; circadian rhythm; environment; female; histology; male; metabolism; newborn; physiology; pineal body; retina; turkey (bird); Animals; Animals, Newborn; Arylalkylamine N-Acetyltransferase; Circadian Rhythm; Environment; Female; Male; Melatonin; Pineal Gland; Retina; Turkeys</t>
  </si>
  <si>
    <t>aralkylamine acetyltransferase, 92941-56-5; melatonin, 73-31-4; Arylalkylamine N-Acetyltransferase, EC 2.3.1.87; Melatonin, 73-31-4</t>
  </si>
  <si>
    <t>Acknowledgments This work was supported by the grant no. 2 PO6D 025 29 from the Ministry of Science and Higher Education, Warsaw, Poland. The authors thank Dr. J.-P. Ravault (INRA, Nouzilly, France) for kindly providing the melatonin antibody. The technical assistance of Teresa Kwapisz is highly appreciated.</t>
  </si>
  <si>
    <t>Zawilska, J. B.; Department of Pharmacodynamics, Medical University of Lodz, 1 Muszynskiego Str., 90-151 Lodz, Poland; email: jzawilska@pharm.am.lodz.pl</t>
  </si>
  <si>
    <t>J. Comp. Physiol. A Neuroethol. Sens. Neural. Behav. Physiol.</t>
  </si>
  <si>
    <t>2-s2.0-51749087030</t>
  </si>
  <si>
    <t>Lee S.E., Kim S.J., Yang H., Jeong S.I., Hwang S.Y., Park C.-S., Park Y.S.</t>
  </si>
  <si>
    <t>35210819100;57203137733;36926782500;36925253100;57206137680;34980069200;56456886100;</t>
  </si>
  <si>
    <t>Molecular analysis of melatonin-induced changes in breast cancer cells: Microarray study of anti-cancer effect of melatonin</t>
  </si>
  <si>
    <t>Biochip Journal</t>
  </si>
  <si>
    <t>10.1007/s13206-011-5409-4</t>
  </si>
  <si>
    <t>https://www.scopus.com/inward/record.uri?eid=2-s2.0-82755170434&amp;doi=10.1007%2fs13206-011-5409-4&amp;partnerID=40&amp;md5=3af4089b14358ff1d6ffb1a96854606a</t>
  </si>
  <si>
    <t>Department of Microbiology, School of Medicine, Kyung Hee University, Seoul 130-701, South Korea; Genocheck Co., Ltd., Ansan, Gyeonggi-do, South Korea; Department of Biochemistry, Hanyang University, Ansan, Gyeonggi-do, South Korea</t>
  </si>
  <si>
    <t>Lee, S.E., Department of Microbiology, School of Medicine, Kyung Hee University, Seoul 130-701, South Korea; Kim, S.J., Genocheck Co., Ltd., Ansan, Gyeonggi-do, South Korea; Yang, H., Department of Microbiology, School of Medicine, Kyung Hee University, Seoul 130-701, South Korea; Jeong, S.I., Department of Microbiology, School of Medicine, Kyung Hee University, Seoul 130-701, South Korea; Hwang, S.Y., Genocheck Co., Ltd., Ansan, Gyeonggi-do, South Korea, Department of Biochemistry, Hanyang University, Ansan, Gyeonggi-do, South Korea; Park, C.-S., Department of Microbiology, School of Medicine, Kyung Hee University, Seoul 130-701, South Korea; Park, Y.S., Department of Microbiology, School of Medicine, Kyung Hee University, Seoul 130-701, South Korea</t>
  </si>
  <si>
    <t>Melatonin is a pineal secretory product that acts as a chemical messenger for the dark/light cycle and plays a central role in synchronization of circadian rhythms. Melatonin has been reported to exhibit a variety of therapeutic effects, including antiaging, anti-oxidative, anti-inflammation, and anticancer (such as induction of tumor suppressor genes and suppression of the metabolism of tumor cells, including breast cancer cells). In this study, we investigated the genome-wide transcriptional responses of MCF-7 human breast cancer cells exposed to melatonin by microarray gene expression profiling. We identified 1,946 and 983 genes that were 2-fold up- or down-regulated within 72 h of 1 nM and 100 nM melatonin treatment. Gene Ontology (GO) enrichment analysis was performed for identification of the biological functions and biological processes affected by the differential expression of genes in melatonin-stimulated cells. The differentially expressed genes that were dysregulated in many biological functions included cell proliferation, immune responses, translation, cell adhesion, apoptosis, and cell cycle. Our findings support the view that melatonin-stimulated changes in gene expression contribute to the anticancer effect of melatonin in breast cancer cells. © 2011 The Korean BioChip Society and Springer-Verlag Berlin Heidelberg.</t>
  </si>
  <si>
    <t>Anti-cancer effect; Breast cancer; Gene expression profile; MCF-7; Melatonin</t>
  </si>
  <si>
    <t>Biological systems; Cell adhesion; Cell death; Cell proliferation; Chemical analysis; Diseases; Gene therapy; Hormones; Ontology; Tumors; Anti-cancer effect; Breast Cancer; Gene expression profile; MCF-7; Melatonin; Gene expression; melatonin; antineoplastic activity; apoptosis; article; bioinformatics; breast cancer; cancer cell; cell adhesion; cell cycle; cell proliferation; cell strain MCF 7; controlled study; down regulation; gene expression profiling; gene expression regulation; gene identification; gene ontology enrichment analysis; growth inhibition; human; human cell; immune response; microarray analysis; nucleotide sequence; real time polymerase chain reaction; translation regulation; upregulation</t>
  </si>
  <si>
    <t>GENBANK: NM_000500, NM_000623, NM_002351, NM_003206, NM_003373, NM_004432, NM_004449, NM_004591, NM_004618, NM_006071, NM_006351, NM_006368, NM_006670, NM_007265, NM_014389, NM_014421, NM_024586, NM_025202, NM_152565</t>
  </si>
  <si>
    <t>Park, Y. S.; Department of Microbiology, School of Medicine, Kyung Hee University, Seoul 130-701, South Korea; email: yongseek@khu.ac.kr</t>
  </si>
  <si>
    <t>SpringerOpen</t>
  </si>
  <si>
    <t>Bioch. J.</t>
  </si>
  <si>
    <t>2-s2.0-82755170434</t>
  </si>
  <si>
    <t>Fraschini F., Esposti D., Demartini G., Scaglione F., Lucini V., Mariani M., Stankov B., Mancia M.</t>
  </si>
  <si>
    <t>57010954000;36552312800;6604065993;7006490651;7004834910;7202399242;7005995191;56230455000;</t>
  </si>
  <si>
    <t>In vivo and in vitro studies on modulation of the pineal endocrine function by L-acetyl-carnitine in the rat</t>
  </si>
  <si>
    <t>10.1016/0306-4530(91)90006-F</t>
  </si>
  <si>
    <t>https://www.scopus.com/inward/record.uri?eid=2-s2.0-0026355788&amp;doi=10.1016%2f0306-4530%2891%2990006-F&amp;partnerID=40&amp;md5=9cc45170e71f9920b18f830e50821c69</t>
  </si>
  <si>
    <t>Department of Pharmacology, University of Milan, Milan, Italy; Institute of Human Physiology II, University of Milan, Italy</t>
  </si>
  <si>
    <t>Fraschini, F., Department of Pharmacology, University of Milan, Milan, Italy; Esposti, D., Institute of Human Physiology II, University of Milan, Italy; Demartini, G., Department of Pharmacology, University of Milan, Milan, Italy; Scaglione, F., Department of Pharmacology, University of Milan, Milan, Italy; Lucini, V., Department of Pharmacology, University of Milan, Milan, Italy; Mariani, M., Department of Pharmacology, University of Milan, Milan, Italy; Stankov, B., Department of Pharmacology, University of Milan, Milan, Italy; Mancia, M., Institute of Human Physiology II, University of Milan, Italy</t>
  </si>
  <si>
    <t>Male Sprague-Dawley rats injected (i.p.) at 1500 with L-acetyl-carnitine in doses of 10, 30 or 90 mg/kg exhibited a notable increase in their pineal and serum melatonin content 1 hr later. Likewise, L-acetyl-carnitine administered in the same dose range induced a significant increase of pineal and serum melatonin content in rats treated at 0100h, following exposure of 30 min to bright white light to suppress endogenous melatonin. Under in vitro experimental conditions, however, 60 min of coincubation of isolated rat pineal glands with L-acetyl-carnitine (10-5M) did not result in an elevation in melatonin accumulated in the incubation medium. These results demonstrate that, in vivo, L-acetyl-carnitine can exert a modulatory action on synthesis and release of melatonin, possibly by modifying noradrenergic transmission and signal transduction in the pineal gland. © 1992.</t>
  </si>
  <si>
    <t>acetylcarnitine; melatonin; animal experiment; animal tissue; article; controlled study; hormone release; in vitro study; in vivo culture; intraperitoneal drug administration; male; nonhuman; pineal body; priority journal; rat; topical drug administration; Acetylcarnitine; Animal; Dose-Response Relationship, Drug; Male; Melatonin; Pineal Gland; Rats; Rats, Inbred Strains; Support, Non-U.S. Gov't; Tissue Culture</t>
  </si>
  <si>
    <t>Acetylcarnitine, 14992-62-2; Melatonin, 73-31-4</t>
  </si>
  <si>
    <t>Fraschini, F.; Department of Pharmacology, University of Milan, Milan, Italy</t>
  </si>
  <si>
    <t>2-s2.0-0026355788</t>
  </si>
  <si>
    <t>Kubis H.-P., Balzer I., Hardeland R.</t>
  </si>
  <si>
    <t>57070160000;6603957222;7006423034;</t>
  </si>
  <si>
    <t>Effects of 1,2-dihydro-4-hydroxy-6-methoxy-N-methyl quinoline in relation to circadian rhythms of NAD+ kinase and NADP+ autoreduction in Neurospora crassa and bioluminescence in Gonyaulax polyedra</t>
  </si>
  <si>
    <t>Comparative Biochemistry and Physiology. Part C, Comparative</t>
  </si>
  <si>
    <t>10.1016/0742-8413(92)90050-H</t>
  </si>
  <si>
    <t>https://www.scopus.com/inward/record.uri?eid=2-s2.0-0026763316&amp;doi=10.1016%2f0742-8413%2892%2990050-H&amp;partnerID=40&amp;md5=b3903d08d8d76092256d7911793bb6ec</t>
  </si>
  <si>
    <t>I. Zoologisches Institut, Universität Göttingen, Berliner Str. 28, D-3400 Göttingen, Germany (Tel.: 0551 39-5414)</t>
  </si>
  <si>
    <t>Kubis, H.-P., I. Zoologisches Institut, Universität Göttingen, Berliner Str. 28, D-3400 Göttingen, Germany (Tel.: 0551 39-5414); Balzer, I., I. Zoologisches Institut, Universität Göttingen, Berliner Str. 28, D-3400 Göttingen, Germany (Tel.: 0551 39-5414); Hardeland, R., I. Zoologisches Institut, Universität Göttingen, Berliner Str. 28, D-3400 Göttingen, Germany (Tel.: 0551 39-5414)</t>
  </si>
  <si>
    <t>1. In Neurospora crassa strain bd a, circadian rhythmicity was investigated in constant darkness. In the growing front of solid agar cultures, conidiation was preceded by a maximum of NAD+ kinase activity. The enzyme rhythmicity was suppressed by culturing mycelial discs in liquid medium, but became detectable again when this treatment was followed by 3 hr of air exposure. 2. In air-exposed discs, the circadian maximum of NAD+ kinase was enhanced by about 3-fold and advanced by about 3 hr upon administration of 1,2-dihydro-4-hydroxy-6-methoxy-N-methyl-quinoline (DHMMQ), whereas melatonin tended to reduce this rhythm. 3. DHMMQ stimulated the autoreduction of NADP+, the maximum of which followed that of NAD+ kinase. 4. Bioluminescence was measured in the dinoflagellate Gonyaulax polyedra, which was transferred from a light/dark cycle of 12:12 hr to constant darkness. 5. DHMMQ stimulated light emission up to more than 13-fold. When given at the low concentration of 10-6 M, the sensitivity towards DHMMQ varied greatly within the circadian cycle; the maximum of responsiveness occurred 3 hr after the onset of darkness, whereas no effects were seen in the late part of subjective night and during subjective day. © 1992.</t>
  </si>
  <si>
    <t>melatonin; nicotinamide adenine dinucleotide phosphate; phosphotransferase; quinoline derivative; animal experiment; article; bioluminescence; circadian rhythm; dinoflagellate; neurospora crassa; nonhuman; priority journal; reduction</t>
  </si>
  <si>
    <t>Hardeland, R.</t>
  </si>
  <si>
    <t>2-s2.0-0026763316</t>
  </si>
  <si>
    <t>Regente J., de Zeeuw J., Bes F., Nowozin C., Appelhoff S., Wahnschaffe A., Münch M., Kunz D.</t>
  </si>
  <si>
    <t>57192915778;57192920218;6601974960;57192913367;57192913960;55625669700;8986126800;7102913566;</t>
  </si>
  <si>
    <t>Can short-wavelength depleted bright light during single simulated night shifts prevent circadian phase shifts?</t>
  </si>
  <si>
    <t>10.1016/j.apergo.2016.12.014</t>
  </si>
  <si>
    <t>https://www.scopus.com/inward/record.uri?eid=2-s2.0-85009089842&amp;doi=10.1016%2fj.apergo.2016.12.014&amp;partnerID=40&amp;md5=8c2c5c31fc353eefbf66e459eaed7498</t>
  </si>
  <si>
    <t>Charité University Medicine, Institute of Physiology, Sleep Research &amp; Clinical Chronobiology, Berlin, Germany; Clinic for Sleep &amp; Chronomedicine, St-Hedwig-Krankenhaus, Berlin, D-10115, Germany; Department of Psychiatry, Psychotherapy and Psychosomatics, Immanuel Clinic Rüdersdorf, Medical School Brandenburg, Rüdersdorf near Berlin, Germany</t>
  </si>
  <si>
    <t>Regente, J., Charité University Medicine, Institute of Physiology, Sleep Research &amp; Clinical Chronobiology, Berlin, Germany, Department of Psychiatry, Psychotherapy and Psychosomatics, Immanuel Clinic Rüdersdorf, Medical School Brandenburg, Rüdersdorf near Berlin, Germany; de Zeeuw, J., Charité University Medicine, Institute of Physiology, Sleep Research &amp; Clinical Chronobiology, Berlin, Germany; Bes, F., Charité University Medicine, Institute of Physiology, Sleep Research &amp; Clinical Chronobiology, Berlin, Germany, Clinic for Sleep &amp; Chronomedicine, St-Hedwig-Krankenhaus, Berlin, D-10115, Germany; Nowozin, C., Charité University Medicine, Institute of Physiology, Sleep Research &amp; Clinical Chronobiology, Berlin, Germany, Clinic for Sleep &amp; Chronomedicine, St-Hedwig-Krankenhaus, Berlin, D-10115, Germany; Appelhoff, S., Charité University Medicine, Institute of Physiology, Sleep Research &amp; Clinical Chronobiology, Berlin, Germany; Wahnschaffe, A., Charité University Medicine, Institute of Physiology, Sleep Research &amp; Clinical Chronobiology, Berlin, Germany, Clinic for Sleep &amp; Chronomedicine, St-Hedwig-Krankenhaus, Berlin, D-10115, Germany; Münch, M., Charité University Medicine, Institute of Physiology, Sleep Research &amp; Clinical Chronobiology, Berlin, Germany, Clinic for Sleep &amp; Chronomedicine, St-Hedwig-Krankenhaus, Berlin, D-10115, Germany; Kunz, D., Charité University Medicine, Institute of Physiology, Sleep Research &amp; Clinical Chronobiology, Berlin, Germany, Clinic for Sleep &amp; Chronomedicine, St-Hedwig-Krankenhaus, Berlin, D-10115, Germany</t>
  </si>
  <si>
    <t>In single night shifts, extending habitual wake episodes leads to sleep deprivation induced decrements of performance during the shift and re-adaptation effects the next day. We investigated whether short-wavelength depleted (=filtered) bright light (FBL) during a simulated night shift would counteract such effects. Twenty-four participants underwent a simulated night shift in dim light (DL) and in FBL. Reaction times, subjective sleepiness and salivary melatonin concentrations were assessed during both nights. Daytime sleep was recorded after both simulated night shifts. During FBL, we found no melatonin suppression compared to DL, but slightly faster reaction times in the second half of the night. Daytime sleep was not statistically different between both lighting conditions (n = 24) and there was no significant phase shift after FBL (n = 11). To conclude, our results showed positive effects from FBL during simulated single night shifts which need to be further tested with larger groups, in more applied studies and compared to standard lighting. © 2016 Elsevier Ltd</t>
  </si>
  <si>
    <t>Blue-light depletion; Circadian; Shift work</t>
  </si>
  <si>
    <t>Hormones; Lighting; Sleep research; Blue light depletion; Bright lights; Circadian; Faster reactions; Lighting conditions; Shift work; Short wavelengths; Sleep deprivation; Phase shift; melatonin; melatonin; adult; alertness; Article; circadian rhythm; controlled study; daytime somnolence; female; human; human experiment; illumination; light; male; night work; nonREM sleep; response time; saliva level; shift worker; short wavelength depleted bright light; simulation; young adult; adaptation; circadian rhythm; electroencephalography; metabolism; physiology; psychomotor performance; reaction time; saliva; sleep stage; wakefulness; work schedule; Adaptation, Physiological; Circadian Rhythm; Electroencephalography; Female; Humans; Light; Male; Melatonin; Psychomotor Performance; Reaction Time; Saliva; Sleep Stages; Wakefulness; Work Schedule Tolerance; Young Adult</t>
  </si>
  <si>
    <t>Münch, M.; Charité University Medicine, Institute of Physiology, Sleep Research &amp; Clinical Chronobiology, Clinic for Sleep- &amp; Chronomedicine, c/o St. Hedwig-Krankenhaus, Grosse Hamburger-Strasse 5-11, Germany; email: mirjam.muench@charite.de</t>
  </si>
  <si>
    <t>2-s2.0-85009089842</t>
  </si>
  <si>
    <t>Gonzalez T.J., Lu Y., Boswell M., Boswell W., Medrano G., Walter S., Ellis S., Savage M., Varga Z.M., Lawrence C., Sanders G., Walter R.B.</t>
  </si>
  <si>
    <t>57195953467;56796935600;14123147400;56029402200;57195956851;56030764800;57195955932;54682266800;57193155391;15822587300;7201414626;7201766659;</t>
  </si>
  <si>
    <t>Fluorescent light exposure incites acute and prolonged immune responses in zebrafish (Danio rerio) skin</t>
  </si>
  <si>
    <t>Comparative Biochemistry and Physiology Part - C: Toxicology and Pharmacology</t>
  </si>
  <si>
    <t>10.1016/j.cbpc.2017.09.009</t>
  </si>
  <si>
    <t>https://www.scopus.com/inward/record.uri?eid=2-s2.0-85030478290&amp;doi=10.1016%2fj.cbpc.2017.09.009&amp;partnerID=40&amp;md5=3bfb80cfaab5fdf4e51f558ad28179a1</t>
  </si>
  <si>
    <t>Xiphophorus Genetic Stock Center, Department of Chemistry and Biochemistry, Texas State University, 419 Centennial Hall, 601 University Drive, San Marcos, TX  78666, United States; Zebrafish International Resource Center (ZIRC), 5274 University of Oregon EugeneOR  97403, United States; Children's Hospital Boston Karp Family Research Laboratories, 4th Floor One Blackfan Circle BostonMA  02115, United States; Department of Comparative Medicine, School of Medicine, University of Washington, Seattle, WA  98195-7340, United States</t>
  </si>
  <si>
    <t>Gonzalez, T.J., Xiphophorus Genetic Stock Center, Department of Chemistry and Biochemistry, Texas State University, 419 Centennial Hall, 601 University Drive, San Marcos, TX  78666, United States; Lu, Y., Xiphophorus Genetic Stock Center, Department of Chemistry and Biochemistry, Texas State University, 419 Centennial Hall, 601 University Drive, San Marcos, TX  78666, United States; Boswell, M., Xiphophorus Genetic Stock Center, Department of Chemistry and Biochemistry, Texas State University, 419 Centennial Hall, 601 University Drive, San Marcos, TX  78666, United States; Boswell, W., Xiphophorus Genetic Stock Center, Department of Chemistry and Biochemistry, Texas State University, 419 Centennial Hall, 601 University Drive, San Marcos, TX  78666, United States; Medrano, G., Xiphophorus Genetic Stock Center, Department of Chemistry and Biochemistry, Texas State University, 419 Centennial Hall, 601 University Drive, San Marcos, TX  78666, United States; Walter, S., Xiphophorus Genetic Stock Center, Department of Chemistry and Biochemistry, Texas State University, 419 Centennial Hall, 601 University Drive, San Marcos, TX  78666, United States; Ellis, S., Xiphophorus Genetic Stock Center, Department of Chemistry and Biochemistry, Texas State University, 419 Centennial Hall, 601 University Drive, San Marcos, TX  78666, United States; Savage, M., Xiphophorus Genetic Stock Center, Department of Chemistry and Biochemistry, Texas State University, 419 Centennial Hall, 601 University Drive, San Marcos, TX  78666, United States; Varga, Z.M., Zebrafish International Resource Center (ZIRC), 5274 University of Oregon EugeneOR  97403, United States; Lawrence, C., Children's Hospital Boston Karp Family Research Laboratories, 4th Floor One Blackfan Circle BostonMA  02115, United States; Sanders, G., Department of Comparative Medicine, School of Medicine, University of Washington, Seattle, WA  98195-7340, United States; Walter, R.B., Xiphophorus Genetic Stock Center, Department of Chemistry and Biochemistry, Texas State University, 419 Centennial Hall, 601 University Drive, San Marcos, TX  78666, United States</t>
  </si>
  <si>
    <t>Artificial light produces an emission spectrum that is considerably different than the solar spectrum. Artificial light has been shown to affect various behavior and physiological processes in vertebrates. However, there exists a paucity of data regarding the molecular genetic effects of artificial light exposure. Previous studies showed that one of the commonly used fluorescent light source (FL; 4100 K or “cool white”) can affect signaling pathways related to maintenance of circadian rhythm, cell cycle progression, chromosome segregation, and DNA repair/recombination in the skin of male Xiphophorus maculatus. These observations raise questions concerning the kinetics of the FL induced gene expression response, and which biological functions become modulated at various times after light exposure. To address these questions, we exposed zebrafish to 4100 K FL and utilized RNA-Seq to assess gene expression changes in skin at various times (1 to 12 h) after FL exposure. We found 4100 K FL incites a robust early (1 − 2h) transcriptional response, followed by a more protracted late response (i.e., 4–12 h). The early transcriptional response involves genes associated with cell migration/infiltration and cell proliferation as part of an overall increase in immune function and inflammation. The protracted late transcriptional response occurs within gene sets predicted to maintain and perpetuate the inflammatory response, as well as suppression of lipid, xenobiotic, and melatonin metabolism. © 2017 Elsevier Inc.</t>
  </si>
  <si>
    <t>Fluorescent light; RNA-Seq; Skin; Vertebrate; Zebrafish</t>
  </si>
  <si>
    <t>adult; animal experiment; animal tissue; Article; cell cycle progression; cell damage; cell infiltration; cell migration; cell proliferation; chromosome segregation; circadian rhythm; controlled study; DNA recombination; DNA repair; down regulation; fluorescent lighting; gene expression; gene expression profiling; gene induction; immune response; light exposure; male; nonhuman; priority journal; RNA sequence; signal transduction; skin; upregulation; Xiphophorus maculatus; young adult; zebra fish; animal; drug effect; fluorescence; gene expression regulation; genetic transcription; genetics; immunology; kinetics; light; metabolism; procedures; radiation response; real time polymerase chain reaction; skin; fish protein; transcriptome; Animals; Fish Proteins; Fluorescence; Gene Expression Profiling; Gene Expression Regulation; Kinetics; Light; Real-Time Polymerase Chain Reaction; Skin; Transcription, Genetic; Transcriptome; Zebrafish</t>
  </si>
  <si>
    <t>Fish Proteins</t>
  </si>
  <si>
    <t>National Institutes of Health: R24-OD-011120, R24-OD-018555, R25-GM-102783, R25-GM-107759
National Institutes of Health: R24-OD-011120, R24-OD-018555, R25-GM-102783, R25-GM-107759</t>
  </si>
  <si>
    <t>This work was supported by the National Institutes of Health , R25-GM-102783 , R25-GM-107759 , R24-OD-011120 , R24-OD-018555 .</t>
  </si>
  <si>
    <t>The authors would like to thank the staff of the Xiphophorus Genetic Stock Center, Texas State University, for maintaining the fish and caring for the animals used in this study. Support for this project was provided in part by the NIH grant awards; R25-GM-102783, R25-GM-107759, R24-OD-011120, R24-OD-018555. Appendix A</t>
  </si>
  <si>
    <t>Walter, R.B.; The Xiphophorus Genetic Stock Center, Department of Chemistry and Biochemistry, Texas State University, Centennial Hall 419, 601 University Drive, United States; email: RWalter@txstate.edu</t>
  </si>
  <si>
    <t>CBPPF</t>
  </si>
  <si>
    <t>Comp. Biochem. Physiol. C Toxicol. Pharmacol.</t>
  </si>
  <si>
    <t>2-s2.0-85030478290</t>
  </si>
  <si>
    <t>El-Bakry H.A., Ismail I.A., Soliman S.S.</t>
  </si>
  <si>
    <t>6603728805;57196764142;57202919144;</t>
  </si>
  <si>
    <t>Immunosenescence-like state is accelerated by constant light exposure and counteracted by melatonin or turmeric administration through DJ-1/Nrf2 and P53/Bax pathways</t>
  </si>
  <si>
    <t>10.1016/j.jphotobiol.2018.07.003</t>
  </si>
  <si>
    <t>https://www.scopus.com/inward/record.uri?eid=2-s2.0-85049795435&amp;doi=10.1016%2fj.jphotobiol.2018.07.003&amp;partnerID=40&amp;md5=4ff4e2e2a09f385defb8f8e751f2aa2a</t>
  </si>
  <si>
    <t>Department of Zoology &amp; Entomology, Faculty of Science, Minia University, Egypt; Department of Biology, Faculty of Science, Taibah University, Yanbu Branch, Saudi Arabia; Laboratory of Molecular Cell Biology, Department of Zoology, Faculty of Science, Assiut University, Assiut, 71516, Egypt</t>
  </si>
  <si>
    <t>El-Bakry, H.A., Department of Zoology &amp; Entomology, Faculty of Science, Minia University, Egypt; Ismail, I.A., Department of Biology, Faculty of Science, Taibah University, Yanbu Branch, Saudi Arabia, Laboratory of Molecular Cell Biology, Department of Zoology, Faculty of Science, Assiut University, Assiut, 71516, Egypt; Soliman, S.S., Department of Zoology &amp; Entomology, Faculty of Science, Minia University, Egypt</t>
  </si>
  <si>
    <t>The awareness of the interrelationship between immunosenescence and constant light exposure can provide new insights into the consequences of excessive exposure to light at night due to light pollution or shift work. Here, we investigated whether constant light exposure (LL) acts as an inducer of immunosenescence. We also determined the role of melatonin or turmeric in reversing the putative effects of constant light and explored for the first time the underlying molecular mechanisms. Young (3–4-month-old) rats were exposed daily to LL alone or in combination with each of melatonin and turmeric for 12 weeks. A group of aged rats (18-months old; n = 6) was used as a reference for natural immunosenescence. Constant light exposure resulted in remarkable pathophysiological alterations resembling those noticed in normal aged rats, manifested as apparent decreases in antioxidant activities as well as Nrf2 and DJ-1 expressions, striking augmentation in oxidative stress, proinflammatory cytokines and expression of TNFα Bax, and p53 genes, and deleterious changes of lymphoid organs, Co-administration of melatonin or turmeric was able to reverse all alterations induced by LL through upregulation of Nrf2/DJ-1 and downregulation of p53/Bax pathways. These data suggest that LL accelerates immunosenescence via oxidative stress and apoptotic pathways. They also demonstrate for the first time that turmeric is comparable to melatonin in boosting the immune function and counteracting the LL-associated immunosenescence. These effects suggest that turmeric supplementation can be used as an inexpensive intervention to prevent circadian disruption-related immunosenescence. However, to validate the effects of turmeric on humans further studies are warranted. © 2018 Elsevier B.V.</t>
  </si>
  <si>
    <t>Constant light; Gene expression; Immunosenescence; Melatonin; Oxidative stress; Proinflammatory cytokines</t>
  </si>
  <si>
    <t>cytokine; melatonin; protein Bax; protein deglycase DJ-1; protein p53; transcription factor Nrf2; tumor necrosis factor; turmeric; antioxidant; cytokine; melatonin; oxidoreductase; protein Bax; protein deglycase DJ-1; protein p53; transcription factor Nrf2; adult; aged; aging; animal cell; animal experiment; animal model; animal tissue; antioxidant activity; apoptosis; Article; Bax gene; controlled study; down regulation; drug mechanism; gene expression; histopathology; immunosenescence; immunostimulation; inflammation; light exposure; lymphoid organ; male; nonhuman; oxidative stress; p53 gene; pathophysiology; priority journal; protein expression; rat; tumor necrosis factor alpha gene; upregulation; young adult; animal; blood; circadian rhythm; drug effect; genetics; immunosenescence; light; metabolism; pathology; radiation response; signal transduction; spleen; thymus; Animals; Antioxidants; bcl-2-Associated X Protein; Circadian Rhythm; Cytokines; Down-Regulation; Immunosenescence; Light; Male; Melatonin; NF-E2-Related Factor 2; Oxidative Stress; Oxidoreductases; Protein Deglycase DJ-1; Rats; Signal Transduction; Spleen; Thymus Gland; Tumor Suppressor Protein p53; Up-Regulation</t>
  </si>
  <si>
    <t>melatonin, 73-31-4; turmeric, 8024-37-1; oxidoreductase, 9035-73-8, 9035-82-9, 9037-80-3, 9055-15-6; Antioxidants; bcl-2-Associated X Protein; Cytokines; Melatonin; NF-E2-Related Factor 2; Oxidoreductases; Protein Deglycase DJ-1; Tumor Suppressor Protein p53</t>
  </si>
  <si>
    <t>El-Bakry, H.A.; Department of Zoology &amp; Entomology, Faculty of Science, Minia UniversityEgypt; email: hanan.ali@mu.edu.eg</t>
  </si>
  <si>
    <t>2-s2.0-85049795435</t>
  </si>
  <si>
    <t>Shadan F.F.</t>
  </si>
  <si>
    <t>6701564126;</t>
  </si>
  <si>
    <t>A circadian model for viral persistence</t>
  </si>
  <si>
    <t>10.1016/j.mehy.2006.08.018</t>
  </si>
  <si>
    <t>https://www.scopus.com/inward/record.uri?eid=2-s2.0-33845917375&amp;doi=10.1016%2fj.mehy.2006.08.018&amp;partnerID=40&amp;md5=a5014b79e2d57d53cf4cedd025dcf5f1</t>
  </si>
  <si>
    <t>The Scripps Research Institute, Scripps Clinic, 10666 N. Torrey Pines Road, 403C, La Jolla, CA 92037, United States</t>
  </si>
  <si>
    <t>Shadan, F.F., The Scripps Research Institute, Scripps Clinic, 10666 N. Torrey Pines Road, 403C, La Jolla, CA 92037, United States</t>
  </si>
  <si>
    <t>Persistently infecting DNA viruses depend heavily on host cell DNA synthesis machinery. Replication of cellular and viral DNA is inhibited by mutagenic stress. It is hypothesized that diurnal regulation of viral DNA replication may occur at the level of cell cycle checkpoints and DNA repair, to protect DNA from exposure to UV light or other mutagens. This highly conserved mechanism is traced back to viruses that persist in prokaryotes and eukaryotes. Inhibition of viral DNA replication and the cell cycle in response to UV light may represent a functional building block in the evolution of circadian-gated DNA replication. Viral DNA replication appears to be closely linked to the circadian clock by interaction of viral promoters, early viral proteins and transcription factors. It is proposed here that under certain conditions viral oncogene expression is phase-shifted relative to that of tumor suppressor and DNA repair genes. The resulting desynchrony of checkpoint controls and DNA repair from diurnal genotoxic exposure produces cyclic periods of suboptimal response to DNA damage. This temporal vulnerability to genotoxic stress produces a "mutator phenotype" with inherent genome instability. The proposed model delineates areas of research with implications for viral pathogenesis and therapeutics. © 2006 Elsevier Ltd. All rights reserved.</t>
  </si>
  <si>
    <t>azacitidine; butyric acid; immunoglobulin; immunomodulating agent; melatonin; neutralizing antibody; nucleoside derivative; transcription factor; vaccine; valproic acid; virus protein; article; cell cycle; circadian rhythm; DNA damage; DNA repair; DNA replication; DNA synthesis; DNA virus; genomic instability; genotoxicity; host cell; malignant transformation; mutation; nonhuman; oncogene; persistent virus infection; priority journal; radiation exposure; tumor suppressor gene; ultraviolet radiation; viral genetics; virus infectivity; virus inhibition; virus virulence; Cell Cycle; Circadian Rhythm; DNA Methylation; DNA Replication; DNA, Viral; Hormones; Humans; Models, Biological; Virus Diseases; Virus Replication; DNA viruses; Eukaryota; Prokaryota</t>
  </si>
  <si>
    <t>azacitidine, 320-67-2, 52934-49-3; butyric acid, 107-92-6, 156-54-7, 461-55-2; immunoglobulin, 9007-83-4; melatonin, 73-31-4; valproic acid, 1069-66-5, 99-66-1; DNA, Viral; Hormones</t>
  </si>
  <si>
    <t>Shadan, F.F.; The Scripps Research Institute, Scripps Clinic, 10666 N. Torrey Pines Road, 403C, La Jolla, CA 92037, United States; email: ffshadan@yahoo.com</t>
  </si>
  <si>
    <t>2-s2.0-33845917375</t>
  </si>
  <si>
    <t>Liang D., Ni Z., Xia H., Xie Y., Lv X., Wang J., Lin L., Deng Q., Luo X.</t>
  </si>
  <si>
    <t>57201763469;57193494445;36783683400;57196715817;56779433200;57140941400;24169088000;56996716000;55293192600;</t>
  </si>
  <si>
    <t>Exogenous melatonin promotes biomass accumulation and photosynthesis of kiwifruit seedlings under drought stress</t>
  </si>
  <si>
    <t>Scientia Horticulturae</t>
  </si>
  <si>
    <t>10.1016/j.scienta.2018.10.058</t>
  </si>
  <si>
    <t>https://www.scopus.com/inward/record.uri?eid=2-s2.0-85055653288&amp;doi=10.1016%2fj.scienta.2018.10.058&amp;partnerID=40&amp;md5=83ae5f961da9f1ae4281ca0cdb094545</t>
  </si>
  <si>
    <t>College of Horticulture, Sichuan Agricultural University, Chengdu, 611130, China; Institute of Pomology and Olericulture, Sichuan Agricultural University, Chengdu, 611130, China; Sichuan Province Natural Resources Science Academy, Chengdu, 610015, China</t>
  </si>
  <si>
    <t>Liang, D., College of Horticulture, Sichuan Agricultural University, Chengdu, 611130, China, Institute of Pomology and Olericulture, Sichuan Agricultural University, Chengdu, 611130, China; Ni, Z., College of Horticulture, Sichuan Agricultural University, Chengdu, 611130, China; Xia, H., College of Horticulture, Sichuan Agricultural University, Chengdu, 611130, China, Institute of Pomology and Olericulture, Sichuan Agricultural University, Chengdu, 611130, China; Xie, Y., Sichuan Province Natural Resources Science Academy, Chengdu, 610015, China; Lv, X., College of Horticulture, Sichuan Agricultural University, Chengdu, 611130, China, Institute of Pomology and Olericulture, Sichuan Agricultural University, Chengdu, 611130, China; Wang, J., College of Horticulture, Sichuan Agricultural University, Chengdu, 611130, China, Institute of Pomology and Olericulture, Sichuan Agricultural University, Chengdu, 611130, China; Lin, L., College of Horticulture, Sichuan Agricultural University, Chengdu, 611130, China, Institute of Pomology and Olericulture, Sichuan Agricultural University, Chengdu, 611130, China; Deng, Q., College of Horticulture, Sichuan Agricultural University, Chengdu, 611130, China; Luo, X., College of Horticulture, Sichuan Agricultural University, Chengdu, 611130, China</t>
  </si>
  <si>
    <t>Melatonin is involved in regulating plant growth and responding to multiple environmental stresses. The underlying mechanism by which melatonin mediates drought tolerance in some plant species remains unknown. We investigated the effects of melatonin with different doses (50, 100, and 200 μM) on growth and photosynthesis in kiwifruit (A. chinensis var. deliciosa cv. Qinmei) seedlings under drought stress. Drought stress strongly suppressed biomass accumulation, damaged cellular membranes, and inhibited photosynthesis in the seedlings. However, irrigation with melatonin mitigated the drought-induced impairment in a dose-dependent manner, with the greatest efficiency provided by 100 μM. Melatonin promoted the development of the root system architecture, reduced lipid peroxidation and pigment degradation, alleviated injuries to cell membranes, promoted the accumulation of osmotica, and inhibited the degradation of or facilitated synthesis of certain proteins. In addition, melatonin improved photosynthesis by inhibiting stomatal closure, enhancing light energy absorption, and promoting electron transport in PSII. Moreover, transcription of 11 genes for enzymes involved in CO2 fixation (Rubisco, PGK, GAPA, FBA, FBP, TIM, TKT, RPK, SEBP, RPI, and RPE) was upregulated in response to melatonin. These results demonstrate that supplemental melatonin could effectively ameliorate the repression of biomass accumulation and photosynthesis caused by drought and thus enhance the seedlings adaptability to drought stress. © 2018 Elsevier B.V.</t>
  </si>
  <si>
    <t>CO2 fixation; Gas exchange; Kiwifruit; Melatonin; Root growth; Water scarcity</t>
  </si>
  <si>
    <t>bioaccumulation; biomass; carbon dioxide; carbon fixation; cell; drought stress; environmental stress; fruit; gas exchange; hormone; injury; membrane; oxidation; photosynthesis; pigment; protein; root system; seedling; water storage; Actinidia deliciosa</t>
  </si>
  <si>
    <t>Department of Science and Technology of Sichuan Province: 2017JY0054, 2016NZ0105</t>
  </si>
  <si>
    <t>This work was financially supported by the Sichuan Science and Technology Project ( 2016NZ0105 , 2017JY0054 ). Appendix A</t>
  </si>
  <si>
    <t>Xia, H.; College of Horticulture, Sichuan Agricultural UniversityChina; email: susanxia_2001@163.com</t>
  </si>
  <si>
    <t>SHRTA</t>
  </si>
  <si>
    <t>Sci. Hortic.</t>
  </si>
  <si>
    <t>2-s2.0-85055653288</t>
  </si>
  <si>
    <t>Glickman G.L., Harrison E.M., Elliott J.A., Gorman M.R.</t>
  </si>
  <si>
    <t>7003492763;26667647000;57203557765;7102043403;</t>
  </si>
  <si>
    <t>Increased photic sensitivity for phase resetting but not melatonin suppression in Siberian hamsters under short photoperiods</t>
  </si>
  <si>
    <t>10.1016/j.yhbeh.2014.01.002</t>
  </si>
  <si>
    <t>https://www.scopus.com/inward/record.uri?eid=2-s2.0-84896822799&amp;doi=10.1016%2fj.yhbeh.2014.01.002&amp;partnerID=40&amp;md5=4011d8292623490ffdad6d233a525b85</t>
  </si>
  <si>
    <t>University of California, San Diego, Department of Psychology, Center for Chronobiology, 9500 Gilman Drive, La Jolla, CA 92093, United States</t>
  </si>
  <si>
    <t>Glickman, G.L., University of California, San Diego, Department of Psychology, Center for Chronobiology, 9500 Gilman Drive, La Jolla, CA 92093, United States; Harrison, E.M., University of California, San Diego, Department of Psychology, Center for Chronobiology, 9500 Gilman Drive, La Jolla, CA 92093, United States; Elliott, J.A., University of California, San Diego, Department of Psychology, Center for Chronobiology, 9500 Gilman Drive, La Jolla, CA 92093, United States; Gorman, M.R., University of California, San Diego, Department of Psychology, Center for Chronobiology, 9500 Gilman Drive, La Jolla, CA 92093, United States</t>
  </si>
  <si>
    <t>Light regulates a variety of behavioral and physiological processes, including activity rhythms and hormone secretory patterns. Seasonal changes in the proportion of light in a day (photoperiod) further modulate those functions. Recently, short (SP) versus long days (LP) were found to markedly increase light sensitivity for phase shifting in Syrian hamsters. To our knowledge, photoperiod effects on light sensitivity have not been studied in other rodents, nor is it known if they generalize to other circadian responses. We tested whether photic phase shifting and melatonin suppression vary in Siberian hamsters maintained under LP or SP. Select irradiances of light were administered, and shifts in activity were determined. Photic sensitivity for melatonin suppression was examined in a separate group of animals via pulses of light across a 4 log-unit photon density range, with post-pulse plasma melatonin levels determined via RIA. Phase shifting and melatonin suppression were greater at higher irradiances for both LP and SP. The lower irradiance condition was below threshold for phase shifts in LP but not SP. Melatonin suppression did not vary by photoperiod, and the half saturation constant for fitted sigmoid curves was similar under LP and SP. Thus, the photoperiodic modulation of light sensitivity for phase shifting is conserved across two hamster genera. The dissociation of photoperiod effects on photic phase shifting and melatonin suppression suggests that the modulation of sensitivity occurs downstream of the common retinal input pathway. Understanding the mechanistic basis for this plasticity may yield therapeutic targets for optimizing light therapy practices. © 2014 Elsevier Inc.</t>
  </si>
  <si>
    <t>Circadian; Hamster; Light; Melatonin; Phase shift; Photoperiod; Sensitivity</t>
  </si>
  <si>
    <t>melatonin; melatonin; animal experiment; article; circadian rhythm; controlled study; hormone blood level; hormone determination; hormone inhibition; hormone response; light exposure; male; nonhuman; photoperiodicity; photosensitivity; priority journal; Siberian hamster; animal; animal behavior; blood; light; metabolism; Phodopus; physiology; radiation response; randomization; Animals; Behavior, Animal; Circadian Rhythm; Light; Male; Melatonin; Phodopus; Photoperiod; Random Allocation</t>
  </si>
  <si>
    <t>National Institutes of Health, NIH: NICHD36460
National Institutes of Health, NIH: NS067934
National Institutes of Health, NIH: NS30235</t>
  </si>
  <si>
    <t>Glickman, G.L.; University of California, San Diego, Department of Psychology, Center for Chronobiology, 9500 Gilman Drive, La Jolla, CA 92093, United States; email: glickman@ucsd.edu</t>
  </si>
  <si>
    <t>2-s2.0-84896822799</t>
  </si>
  <si>
    <t>Cahill G.M., Parsons S.E., Besharse J.C.</t>
  </si>
  <si>
    <t>7005277631;15027166000;7004828252;</t>
  </si>
  <si>
    <t>Spectral sensitivity of melatonin synthesis suppression in Xenopus eyecups</t>
  </si>
  <si>
    <t>10.1017/S0952523898153099</t>
  </si>
  <si>
    <t>https://www.scopus.com/inward/record.uri?eid=2-s2.0-0032078074&amp;doi=10.1017%2fS0952523898153099&amp;partnerID=40&amp;md5=546171c3de8cf74781d102f22845adbd</t>
  </si>
  <si>
    <t>Department of Biology, University of Houston, Houston; Department of Anatomy, University of Kansas Medical Center, Kansas City; Department of Biology, University of Houston, 4800 Calhoun Road, Houston, TX 77204-5513, United States; Department of Cellular Biology, Medical College of Wisconsin, Milwaukee, Wl 53201, United States</t>
  </si>
  <si>
    <t>Cahill, G.M., Department of Biology, University of Houston, Houston, Department of Biology, University of Houston, 4800 Calhoun Road, Houston, TX 77204-5513, United States; Parsons, S.E., Department of Anatomy, University of Kansas Medical Center, Kansas City; Besharse, J.C., Department of Anatomy, University of Kansas Medical Center, Kansas City, Department of Cellular Biology, Medical College of Wisconsin, Milwaukee, Wl 53201, United States</t>
  </si>
  <si>
    <t>Melatonin synthesis in retinal photoreceptors is stimulated at night by a circadian oscillator and suppressed acutely by light. To identify photoreceptor mechanisms involved in the acute suppression of melatonin synthesis, an action spectrum was measured for dark-adapted Xenopus laevis eyecups at night. Intensity-response curves at six wavelengths from 400 to 650 nm were parallel, suggesting that a single photopigment predominates in melatonin suppression. Half-saturating intensities at 400, 440, 0, and 533 nm were not significantly different from one another, at I-2 x 108 quanta cm-2 s-1. Significantly higher intensities of 580- and 650-nm light were required for melatonin suppression. These results indicate a predominant role for the principal green-absorbing rods in acute regulation of retinal melatonin synthesis in response to light, and argue against an important role for the red-absorbing cones. Higher than expected sensitivity at short wavelengths suggests that photoreceptors sensitive to blue and/or violet light may also contribute to melatonin suppression.</t>
  </si>
  <si>
    <t>Action spectrum; Circadian; Photoreceptors; Retina</t>
  </si>
  <si>
    <t>melatonin; animal; article; biosynthesis; circadian rhythm; dark adaptation; light; male; perceptive threshold; photoreceptor; physiology; Xenopus; Xenopus laevis; Animals; Circadian Rhythm; Dark Adaptation; Light; Male; Melatonin; Photoreceptors; Sensory Thresholds; Xenopus; Xenopus laevis</t>
  </si>
  <si>
    <t>Cahill, G.M.; Department of Biology, University of Houston, 4800 Calhoun Road, Houston, TX 77204-5513, United States</t>
  </si>
  <si>
    <t>VNEUE</t>
  </si>
  <si>
    <t>2-s2.0-0032078074</t>
  </si>
  <si>
    <t>Sharma S., Haldar C., Singh S.S.</t>
  </si>
  <si>
    <t>56140093400;57204302783;35270052700;</t>
  </si>
  <si>
    <t>Effect of Single Low Intensity Light Pulse Exposure and Melatonin Treatment on the Circadian Variation of Melatonin in Indian Palm Squirrel Funambulus pennanti</t>
  </si>
  <si>
    <t>10.1076/brhm.34.4.337.26225</t>
  </si>
  <si>
    <t>https://www.scopus.com/inward/record.uri?eid=2-s2.0-1642413663&amp;doi=10.1076%2fbrhm.34.4.337.26225&amp;partnerID=40&amp;md5=e464de389acc5302b135823af3e57cef</t>
  </si>
  <si>
    <t>Pineal Research Lab., Department of Zoology, Banaras Hindu University, Varanasi-221 005, India</t>
  </si>
  <si>
    <t>Sharma, S., Pineal Research Lab., Department of Zoology, Banaras Hindu University, Varanasi-221 005, India; Haldar, C., Pineal Research Lab., Department of Zoology, Banaras Hindu University, Varanasi-221 005, India; Singh, S.S., Pineal Research Lab., Department of Zoology, Banaras Hindu University, Varanasi-221 005, India</t>
  </si>
  <si>
    <t>The endogenous circadian rhythm of melatonin in mammals provides information regarding the resetting response of the mammalian circadian timing system in response to the changes in light dark cycle. Photoperiodic changes are reported to have acute and chronic effect on melatonin rhythm. Our aim in present experiment was to study the effect of single light pulse of low intensity on the circadian variation of melatonin in Indian palm squirrel. A short pulse of 5 min was given to the animals at 22:55 h on day 16th in natural photoperiodic condition of long day length (LD ∼ 13.55:10.05) and melatonin levels were estimated at every 4-h interval on ZT scale on day 17th (DD). Observations suggest that the light pulse given on day 16th suppressed the melatonin level on day 17th (DD). Besides this, it was also found that there was phase delay in the peak value of melatonin. Further, we tested the ability of single melatonin injection on the light pulse induced phase shift of acrophase of melatonin in this species F. pennanti. We injected the single physiological dose of melatonin (25 microgram/100g body wt.) just 5 min prior to the commencement of light pulse (22:50 h) on day 16 and melatonin levels were estimated on day 17th as above. Injection of melatonin prior to light pulse altered the suppressing and phase shifting effect of light in terms of peak concentration of melatonin in squirrels. Above data may lead us to conclude that the biological clock mechanism controlling circadian rhythm of melatonin in this rodent is in response to the phase shifting effect of light and acute melatonin treatment. Further, we may suggest that single melatonin injection has the capability to entrain melatonin rhythm but a dose dependent study is required to facilitate the suggestion.</t>
  </si>
  <si>
    <t>Circadian rhythm; Diurnal rodent; Funambulus pennanti; Light pulse; Melatonin</t>
  </si>
  <si>
    <t>melatonin; circadian rhythm; light intensity; melatonin; rodent; animal experiment; article; biological rhythm; circadian rhythm; controlled study; Funambulus pennanti; hormone blood level; illumination; light; light dark cycle; light intensity; male; nonhuman; radioimmunoassay; squirrel; Animalia; Funambulus palmarum; Funambulus pennanti; Mammalia; Rodentia; Sciuridae</t>
  </si>
  <si>
    <t>Haldar, C.; Pineal Research Lab., Department of Zoology, Banaras Hindu University, Varanasi-221 005, India; email: chaldar@banaras.ernet.in</t>
  </si>
  <si>
    <t>2-s2.0-1642413663</t>
  </si>
  <si>
    <t>Weinert D., Schöttner K., Müller L., Wienke A.</t>
  </si>
  <si>
    <t>7005559134;23089385800;56622203100;7006692172;</t>
  </si>
  <si>
    <t>Intensive voluntary wheel running may restore circadian activity rhythms and improves the impaired cognitive performance of arrhythmic Djungarian hamsters</t>
  </si>
  <si>
    <t>10.1080/07420528.2016.1205083</t>
  </si>
  <si>
    <t>https://www.scopus.com/inward/record.uri?eid=2-s2.0-84979517519&amp;doi=10.1080%2f07420528.2016.1205083&amp;partnerID=40&amp;md5=1f1b8c446cc9613b950d6885048f3ec6</t>
  </si>
  <si>
    <t>Institute of Biology, Department of Zoology, Martin Luther University Halle-Wittenberg, Halle, Germany; Institute of Entomology, Biology Centre CAS, Ceske Budejovice, Czech Republic; Institute of Medical Epidemiology, Biometrics and Informatics, Martin Luther University Halle-Wittenberg, Halle, Germany</t>
  </si>
  <si>
    <t>Weinert, D., Institute of Biology, Department of Zoology, Martin Luther University Halle-Wittenberg, Halle, Germany; Schöttner, K., Institute of Entomology, Biology Centre CAS, Ceske Budejovice, Czech Republic; Müller, L., Institute of Biology, Department of Zoology, Martin Luther University Halle-Wittenberg, Halle, Germany; Wienke, A., Institute of Medical Epidemiology, Biometrics and Informatics, Martin Luther University Halle-Wittenberg, Halle, Germany</t>
  </si>
  <si>
    <t>Circadian rhythms are highly important not only for the synchronization of animals and humans with their periodic environment but also for their fitness. Accordingly, the disruption of the circadian system may have adverse consequences. A certain number of animals in our breeding stock of Djungarian hamsters are episodically active throughout the day. Also body temperature and melatonin lack 24-h rhythms. Obviously in these animals, the suprachiasmatic nuclei (SCN) as the central pacemaker do not generate a circadian signal. Moreover, these so-called arrhythmic (AR) hamsters have cognitive deficits. Since motor activity is believed to stabilize circadian rhythms, we investigated the effect of voluntary wheel running. Hamsters were bred and kept under standardized housing conditions with food and water ad libitum and a 14 L/10 D lighting regimen. AR animals were selected according to their activity pattern obtained by means of passive infrared motion detectors. In a first step, the daily activity behavior was investigated for 3 weeks each without and with running wheels. To estimate putative photic masking effects, hamsters were exposed to light (LPs) and DPs and also released into constant darkness for a minimum of 3 weeks. A novel object recognition (NOR) test was performed to evaluate cognitive abilities both before and after 3 weeks of wheel availability. The activity patterns of hamsters with low wheel activity were still AR. With more intense running, daily patterns with higher values in the dark time were obtained. Obviously, this was due to masking as LPs did suppress and DPs induced motor activity. When transferred to constant darkness, in some animals the daily rhythm disappeared. In other hamsters, namely those which used the wheels most actively, the rhythm was preserved and free-ran, what can be taken as indication of a reconstitution of circadian rhythmicity. Also, animals showing a 24-h activity pattern after 3 weeks of extensive wheel running were able to recognize the novel object in the NOR test but not so before. The results show that voluntary exercise may reestablish circadian rhythmicity and improve cognitive performance. © 2016 Taylor &amp; Francis.</t>
  </si>
  <si>
    <t>arrhythmic activity pattern; circadian rhythm; cognitive performance; constant darkness; Djungarian hamster; masking; running wheel</t>
  </si>
  <si>
    <t>animal; animal behavior; circadian rhythm; cognition; cognitive defect; female; hamster; light; male; memory; motor activity; pathophysiology; Phodopus; physiology; suprachiasmatic nucleus; Animals; Behavior, Animal; Circadian Rhythm; Cognition; Cognition Disorders; Cricetinae; Female; Light; Male; Memory; Motor Activity; Phodopus; Suprachiasmatic Nucleus</t>
  </si>
  <si>
    <t>Weinert, D.; Martin-Luther-Universität Halle-Wittenberg, Institut für Biologie/Zoologie, Domplatz 4, Germany; email: weinert@zoologie.uni-halle.de</t>
  </si>
  <si>
    <t>2-s2.0-84979517519</t>
  </si>
  <si>
    <t>Florant G., Green R., Abel T., Hartzell S., Tamarkin L., Brainard G.</t>
  </si>
  <si>
    <t>7003838597;7403917538;35518469000;7003820828;7003640553;7003540124;</t>
  </si>
  <si>
    <t>Melatonin Profile in Marmots: The Influence of Catecholamines, Hibernation, and Light</t>
  </si>
  <si>
    <t>10.1111/j.1600-079X.1989.tb00659.x</t>
  </si>
  <si>
    <t>https://www.scopus.com/inward/record.uri?eid=2-s2.0-0024363338&amp;doi=10.1111%2fj.1600-079X.1989.tb00659.x&amp;partnerID=40&amp;md5=3135a248a90893733bef9086c367d5f3</t>
  </si>
  <si>
    <t>Department of Biology, Swarthmore College, Swarthmore, Pennsylvania, United States; National Institute of Health, Bethesda, Maryland, United States; Department of Neurology, Jefferson Medical College, Philadephia, United States</t>
  </si>
  <si>
    <t>Florant, G., Department of Biology, Swarthmore College, Swarthmore, Pennsylvania, United States, National Institute of Health, Bethesda, Maryland, United States, Department of Neurology, Jefferson Medical College, Philadephia, United States; Green, R., Department of Biology, Swarthmore College, Swarthmore, Pennsylvania, United States, National Institute of Health, Bethesda, Maryland, United States, Department of Neurology, Jefferson Medical College, Philadephia, United States; Abel, T., Department of Biology, Swarthmore College, Swarthmore, Pennsylvania, United States, National Institute of Health, Bethesda, Maryland, United States, Department of Neurology, Jefferson Medical College, Philadephia, United States; Hartzell, S., Department of Biology, Swarthmore College, Swarthmore, Pennsylvania, United States, National Institute of Health, Bethesda, Maryland, United States, Department of Neurology, Jefferson Medical College, Philadephia, United States; Tamarkin, L., Department of Biology, Swarthmore College, Swarthmore, Pennsylvania, United States, National Institute of Health, Bethesda, Maryland, United States, Department of Neurology, Jefferson Medical College, Philadephia, United States; Brainard, G., Department of Biology, Swarthmore College, Swarthmore, Pennsylvania, United States, National Institute of Health, Bethesda, Maryland, United States, Department of Neurology, Jefferson Medical College, Philadephia, United States</t>
  </si>
  <si>
    <t>The aim of this study was to determine the effects of circulating catecholamines and light on the daily melatonin rhythm in the marmot. Endogenous levels of circulating catecholamines and plasma melatonin were measured during arousal from hibernation in light and stuthes were performed on the circadian melatonin rhythm in two photoperiods (LD 4:20 and LD 8:16). In addition, stuthes were done on the capacity of broad‐band white light at normal room intensities (32 μm2 or 108 lx) and of low‐intensity monochromatic green light (500 nm; 1.4 μm2 or 31 lx) to suppress high nocturnal melatonin levels. We conclude that high levels of plasma catecholamines that occur during arousal from hibernation do not influence the production and secretion of pineal melatonin. During the nocturnal portion of its light/dark cycle, the marmot plasma melatonin rhythm is suppressed by both white light and low‐intensity green light. Copyright © 1989, Wiley Blackwell. All rights reserved</t>
  </si>
  <si>
    <t>mammals; photoperiod; pineal gland</t>
  </si>
  <si>
    <t>melatonin; animal cell; animal experiment; circadian rhythm; circannual rhythm; controlled study; hibernation; illumination; mammal; nonhuman; photoperiodicity; pineal body; sciuridae; Animal; Body Temperature; Catecholamines; Female; Hibernation; Light; Male; Marmota; Melatonin; Sciuridae; Support, Non-U.S. Gov't; Support, U.S. Gov't, Non-P.H.S.</t>
  </si>
  <si>
    <t>melatonin, 73-31-4; Catecholamines; Melatonin, 73-31-4</t>
  </si>
  <si>
    <t>Florant, G.; Department of Biology, Swarthmore College, Swarthmore, Pennsylvania, 19081, United States</t>
  </si>
  <si>
    <t>2-s2.0-0024363338</t>
  </si>
  <si>
    <t>Price L.L.A.</t>
  </si>
  <si>
    <t>55421200700;</t>
  </si>
  <si>
    <t>On the Role of Exponential Smoothing in Circadian Dosimetry</t>
  </si>
  <si>
    <t>10.1111/php.12282</t>
  </si>
  <si>
    <t>https://www.scopus.com/inward/record.uri?eid=2-s2.0-84941113296&amp;doi=10.1111%2fphp.12282&amp;partnerID=40&amp;md5=f47e452671d04fb7ebd742171f069518</t>
  </si>
  <si>
    <t>Public Health England, Centre for Radiation, Chemical and Environmental Hazards, Didcot, Oxfordshire, United Kingdom</t>
  </si>
  <si>
    <t>Price, L.L.A., Public Health England, Centre for Radiation, Chemical and Environmental Hazards, Didcot, Oxfordshire, United Kingdom</t>
  </si>
  <si>
    <t>The effects lighting has on health through modulation of circadian rhythms are becoming increasingly well documented. Data are still needed to show how light exposures are influenced by architecture and lighting design and circadian dosimetry analyses should provide duration, phase and amplitude measures of 24 h exposure profiles. Exponential smoothing is used to derive suitable metrics from 24 h light measurements collected from private dwellings. A further application of these modified exposure time series as physiological models of the light drive is discussed. Unlike previous light drive models, the dose rate persists into periods of darkness following exposures. Comparisons to long duration exposure studies suggest this type of persistent light drive model could be incorporated into contemporary physiological models of the human circadian oscillator. Exponential smoothing is used to convert noisy light exposure time series into circadian variables for amplitude, phase and duration of light exposures (or photoperiod). This modifies the reciprocity view of dose calculation, and matches the duration-response of melatonin suppression to light. As well as applying these calculations to personal light exposures, available light exposures within buildings can be analyzed using these metrics to investigate the effects of design on circadian entrainment. Data for a sample of private UK dwellings are analyzed in contrasting seasons. © 2014 Crown copyright.</t>
  </si>
  <si>
    <t>architecture; circadian rhythm; human; illumination; light; photoperiodicity; physiology; professional practice; radiometry; season; statistical model; statistics and numerical data; Architecture as Topic; Circadian Rhythm; House Calls; Humans; Light; Lighting; Models, Statistical; Photoperiod; Radiometry; Seasons</t>
  </si>
  <si>
    <t>Price, L.L.A.; Public Health England, Centre for Radiation, Chemical and Environmental HazardsUnited Kingdom; email: Luke.Price@phe.gov.uk</t>
  </si>
  <si>
    <t>2-s2.0-84941113296</t>
  </si>
  <si>
    <t>Lee S., Uchiyama Y., Shimomura Y., Katsuura T.</t>
  </si>
  <si>
    <t>36551201000;57195538856;7201828772;7003701476;</t>
  </si>
  <si>
    <t>Subadditive responses to extremely short blue and green pulsed light on visual evoked potentials, pupillary constriction and electroretinograms</t>
  </si>
  <si>
    <t>10.1186/s40101-017-0156-4</t>
  </si>
  <si>
    <t>https://www.scopus.com/inward/record.uri?eid=2-s2.0-85040516237&amp;doi=10.1186%2fs40101-017-0156-4&amp;partnerID=40&amp;md5=58f5293264939fd9d167a4289e287ba1</t>
  </si>
  <si>
    <t>Center for Environment, Health and Sciences, Chiba University, 6-2-1 Kashiwanoha, Kashiwa, Chiba, 277-0882, Japan; Graduate School of Engineering, Chiba University, Chiba, Japan</t>
  </si>
  <si>
    <t>Lee, S., Center for Environment, Health and Sciences, Chiba University, 6-2-1 Kashiwanoha, Kashiwa, Chiba, 277-0882, Japan; Uchiyama, Y., Graduate School of Engineering, Chiba University, Chiba, Japan; Shimomura, Y., Graduate School of Engineering, Chiba University, Chiba, Japan; Katsuura, T., Graduate School of Engineering, Chiba University, Chiba, Japan</t>
  </si>
  <si>
    <t>Background: The simultaneous exposure to blue and green light was reported to result in less melatonin suppression than monochromatic exposure to blue or green light. Here, we conducted an experiment using extremely short blue- and green-pulsed light to examine their visual and nonvisual effects on visual evoked potentials (VEPs), pupillary constriction, electroretinograms (ERGs), and subjective evaluations. Methods: Twelve adult male subjects were exposed to three light conditions: blue-pulsed light (2.5-ms pulse width), green-pulsed light (2.5-ms pulse width), and simultaneous blue- and green-pulsed light with white background light. We measured the subject's pupil diameter three times in each condition. Then, after 10 min of rest, the subject was exposed to the same three light conditions. We measured the averaged ERG and VEP during 210 pulsed-light exposures in each condition. We also determined subjective evaluations using a visual analog scale (VAS) method. Results: The pupillary constriction during the simultaneous exposure to blue- and green-pulsed light was significantly lower than that during the blue-pulsed light exposure despite the double irradiance intensity of the combination. We also found that the b/|a| wave of the ERGs during the simultaneous exposure to blue- and green-pulsed light was lower than that during the blue-pulsed light exposure. We confirmed the subadditive response to pulsed light on pupillary constriction and ERG. However, the P100 of the VEPs during the blue-pulsed light were smaller than those during the simultaneous blue- and green-pulsed light and green-pulsed light, indicating that the P100 amplitude might depend on the luminance of light. Conclusions: Our findings demonstrated the effect of the subadditive response to extremely short pulsed light on pupillary constriction and ERG responses. The effects on ipRGCs by the blue-pulsed light exposure are apparently reduced by the simultaneous irradiation of green light. The blue versus yellow (b/y) bipolar cells in the retina might be responsible for this phenomenon. © The Author(s).</t>
  </si>
  <si>
    <t>adult; electroretinography; human; light; male; photostimulation; physiology; procedures; pupil reflex; radiation response; visual evoked potential; Adult; Electroretinography; Evoked Potentials, Visual; Humans; Light; Male; Photic Stimulation; Reflex, Pupillary</t>
  </si>
  <si>
    <t>Japan Society for the Promotion of Science: 26291098</t>
  </si>
  <si>
    <t>This work was supported by JSPS KAKENHI grant number 26291098.</t>
  </si>
  <si>
    <t>Lee, S.; Center for Environment, Health and Sciences, Chiba University, 6-2-1 Kashiwanoha, Japan; email: yisoomin@chiba-u.jp</t>
  </si>
  <si>
    <t>2-s2.0-85040516237</t>
  </si>
  <si>
    <t>Tokura H., Kim H.-E.</t>
  </si>
  <si>
    <t>7004376299;55766543400;</t>
  </si>
  <si>
    <t>How does light intensity influence evening dressing behavior in the cold?</t>
  </si>
  <si>
    <t>10.2114/jpa.24.37</t>
  </si>
  <si>
    <t>https://www.scopus.com/inward/record.uri?eid=2-s2.0-15244356733&amp;doi=10.2114%2fjpa.24.37&amp;partnerID=40&amp;md5=6f0debf19a64046e1079025c7c476464</t>
  </si>
  <si>
    <t>Institute of Textiles and Clothing, Hong Kong Polytechnic University, Hong Kong; Department of Clothing and Textiles, Kyungpook National University, South Korea; Institute of Textiles and Clothing, Hong Kong Polytechnic University, Hung Hom, Kowloon, Hong Kong</t>
  </si>
  <si>
    <t>Tokura, H., Institute of Textiles and Clothing, Hong Kong Polytechnic University, Hong Kong, Institute of Textiles and Clothing, Hong Kong Polytechnic University, Hung Hom, Kowloon, Hong Kong; Kim, H.-E., Department of Clothing and Textiles, Kyungpook National University, South Korea</t>
  </si>
  <si>
    <t>Core temperature (tympanic and rectal temperatures) is lowered for several hours under diurnal bright light exposure and its evening fall is inhibited under evening bright light exposure. Melatonin may be involved in the behavior of these core temperatures. Diurnal bright light exposure for several hours may make dressing behavior and thermal sensibility in the evening cold slower and dull, compared with diurnal dim light exposure. On the contrary, evening bright light exposure for several hours may make the dressing behavior and thermal sensibility in the evening cold quicker and sharper, compared with evening dim light exposure. The underlying physiological mechanisms for these findings are that the thermoregulatory set-point would be reduced more markedly in the evening under the influence of higher elevation of melatonin under the diurnal bright light exposure, and its evening decline would be inhibited by suppression of the nocturnal rise of melatonin under evening bright light exposure.</t>
  </si>
  <si>
    <t>Bright/dim light; Circadian rhythm; Core temperature; Daytime; Driving force of dressing behavior in the cold; Evening; Load error; Thermoregulatory set-point</t>
  </si>
  <si>
    <t>melatonin; article; circadian rhythm; clothing; cold; comparative study; core temperature; grooming; human; light exposure; light intensity; physiology; thermoregulation; Adult; Body Temperature Regulation; Circadian Rhythm; Clothing; Cold; Female; Humans; Light</t>
  </si>
  <si>
    <t>Tokura, H.; Institute of Textiles and Clothing, Hong Kong Polytechnic University, Hung Hom, Kowloon, Hong Kong; email: tchiromi@polyu.edu.hk</t>
  </si>
  <si>
    <t>2-s2.0-15244356733</t>
  </si>
  <si>
    <t>Takahashi Y., Katsuura T., Shimomura Y., Iwanaga K.</t>
  </si>
  <si>
    <t>16748364500;7003701476;7201828772;7006685775;</t>
  </si>
  <si>
    <t>Prediction model of light-induced melatonin suppression</t>
  </si>
  <si>
    <t>10.2150/jlve.35.123</t>
  </si>
  <si>
    <t>https://www.scopus.com/inward/record.uri?eid=2-s2.0-84855930354&amp;doi=10.2150%2fjlve.35.123&amp;partnerID=40&amp;md5=89ac4e58b74605d008c0a0cf306b2d6b</t>
  </si>
  <si>
    <t>Chiba University, Japan</t>
  </si>
  <si>
    <t>Takahashi, Y., Chiba University, Japan; Katsuura, T., Chiba University, Japan; Shimomura, Y., Chiba University, Japan; Iwanaga, K., Chiba University, Japan</t>
  </si>
  <si>
    <t>The prediction method of melatonin suppression values was based on previous studies related to melatonin suppression and pupil constriction. Estimated values that considered pupil constriction were larger than the actual suppression values. We focused on the pupil constriction and its correction factor to interpret the action spectrum for the properties of the melatonin suppression model. When the correction factor was used to modify the model, actual suppression values were almost completely predictable. These factors suggest that it might be possible to explain the indescribable results.</t>
  </si>
  <si>
    <t>Action spectrum; Circadian; Melatonin; Photoreceptor; Pupil; Suprachiasmatic nucleus</t>
  </si>
  <si>
    <t>Action spectra; Circadian; Melatonin; Photoreceptor; Pupil; Suprachiasmatic nucleus; Mathematical models; Hormones</t>
  </si>
  <si>
    <t>Takahashi, Y.; Chiba UniversityJapan</t>
  </si>
  <si>
    <t>2-s2.0-84855930354</t>
  </si>
  <si>
    <t>Mustapha M.K., Okafor B.U., Olaoti K.S., Oyelakin O.K.</t>
  </si>
  <si>
    <t>35761364700;55190980200;55191351700;55191516200;</t>
  </si>
  <si>
    <t>Effects of three different photoperiods on the growth and body coloration of juvenile African catfish, Clarias gariepinus (Burchell)</t>
  </si>
  <si>
    <t>Archives of Polish Fisheries</t>
  </si>
  <si>
    <t>10.2478/v10086-012-0007-1</t>
  </si>
  <si>
    <t>https://www.scopus.com/inward/record.uri?eid=2-s2.0-84859901351&amp;doi=10.2478%2fv10086-012-0007-1&amp;partnerID=40&amp;md5=f5fcd30298df011111de48abf5d7d9ce</t>
  </si>
  <si>
    <t>Department of Zoology, University of Ilorin, Ilorin, Nigeria</t>
  </si>
  <si>
    <t>Mustapha, M.K., Department of Zoology, University of Ilorin, Ilorin, Nigeria; Okafor, B.U., Department of Zoology, University of Ilorin, Ilorin, Nigeria; Olaoti, K.S., Department of Zoology, University of Ilorin, Ilorin, Nigeria; Oyelakin, O.K., Department of Zoology, University of Ilorin, Ilorin, Nigeria</t>
  </si>
  <si>
    <t>Sixty juveniles of the African catfish, Clarias gariepinus (Burchell), were reared in triplicate under three different photoperiods: 24 h total darkness (24D:0L); 24 h total light (24L:0D); 12 h darkness and 12 h light (12D:12L). The latter served as the control in order to investigate the effects of light duration on the growth, body coloration, and feed conversion efficiency of the juveniles. Water quality in the tanks was also measured. Significant (P &lt; 0.05) increases in body weight, specific growth rate, and food conversion efficiency were recorded among the fish cultured under 24D:0L, followed by 24L:0D, while those under 12D:12L showed the least growth increase. The high growth increase recorded in the 24D:0L was attributed to better food conversion efficiency and the suppression of swimming activity, aggression, and stress in the dark. All these enabled more energy to be converted to body weight. The body coloration of these fishes was also darker than in the other photoperiods. This was due to the physiological response of the fish in the dark to increase the stimulation and production of melatonin. The simple, low-cost technique of a 24D:0L photoperiod should be applied to ponds in order to achieve faster growth of this fish in less time.</t>
  </si>
  <si>
    <t>body color; Claridae; feed conversion efficiency; growth; nocturnal; photoperiod</t>
  </si>
  <si>
    <t>Clarias gariepinus; Pisces</t>
  </si>
  <si>
    <t>Mustapha, M.K.; Department of Zoology, University of Ilorin, Ilorin, Nigeria; email: moonstapha@yahoo.com</t>
  </si>
  <si>
    <t>Arch. Pol. Fish.</t>
  </si>
  <si>
    <t>2-s2.0-84859901351</t>
  </si>
  <si>
    <t>Montagnese S., Middleton B., Corrias M., Mani A.R., Skene D.J., Morgan M.Y.</t>
  </si>
  <si>
    <t>8778703700;7102750967;55974812200;7101619634;21035951300;56765086300;</t>
  </si>
  <si>
    <t>Assessment of 6-sulfatoxymelatonin rhythms and melatonin response to light in disease states: Lessons from cirrhosis</t>
  </si>
  <si>
    <t>10.3109/07420528.2014.961607</t>
  </si>
  <si>
    <t>https://www.scopus.com/inward/record.uri?eid=2-s2.0-84924409213&amp;doi=10.3109%2f07420528.2014.961607&amp;partnerID=40&amp;md5=baed7f721a333cec0f1fd13929a704d2</t>
  </si>
  <si>
    <t>Department of Medicine, University of Padova, Padova, Italy; Faculty of Health and Medical Sciences, University of Surrey, Guildford, United Kingdom; Department of Physiology, Faculty of Medical Sciences, Tarbiat Modares University, Tehran, Iran; UCL Institute for Liver and Digestive Health, Royal Free Campus, University College London Medical School, London, United Kingdom</t>
  </si>
  <si>
    <t>Montagnese, S., Department of Medicine, University of Padova, Padova, Italy; Middleton, B., Faculty of Health and Medical Sciences, University of Surrey, Guildford, United Kingdom; Corrias, M., Department of Medicine, University of Padova, Padova, Italy; Mani, A.R., Department of Physiology, Faculty of Medical Sciences, Tarbiat Modares University, Tehran, Iran; Skene, D.J., Faculty of Health and Medical Sciences, University of Surrey, Guildford, United Kingdom; Morgan, M.Y., UCL Institute for Liver and Digestive Health, Royal Free Campus, University College London Medical School, London, United Kingdom</t>
  </si>
  <si>
    <t>Circadian rhythmicity and non-visual sensitivity to light can be assessed, in healthy subjects, by measuring the rhythm of the urinary melatonin metabolite 6-sulphatoxymelatonin (aMT6s) and by determining the response of plasma melatonin to nocturnal retinal light exposure, respectively. However, the validity of these techniques has not been assessed in disease states in which disruption of the circadian rhythm is known or suspected to occur. Thus, the aims of this study were as follows: (i) to assess the reliability of circadian aMT6s profile estimates derived from 36h versus 56h urine collections and (ii) to test different models for calculating melatonin suppression in response to light in healthy volunteers and patients with cirrhosis. Twenty patients with biopsy-proven cirrhosis and 10 matched healthy volunteers undertook: (i) separate 36- and 56-h urine collections, under controlled conditions, for cosinor analysis of the urinary aMT6s profile; (ii) a melatonin suppression test, comprising of a baseline night, during which subjects were woken and asked to sit in front of a switched off light sphere, and an experimental night, identically executed, except that the light sphere was switched on and the subjects were exposed to white light (4.1×1014 photons/cm2/s) for 30min. Alternative approaches to the calculation of melatonin suppression were taken, with/without inclusion of the baseline night. Eighteen patients and eight healthy volunteers had matched analysable 36- and 56-h urinary samples. Cosinor analysis showed a significant fit in 88% of the remaining 56h collections, and 48% of the remaining 36-h collections. Thus, eight patients and five healthy volunteers had matched analysable samples for cosinor analysis. In the healthy volunteers, aMT6s profile indices obtained using the 36- and the 56-h collections did not differ significantly. In contrast, considerably more variability was observed in patients [i.e. the difference in the aMT6s peak time was 0.5±1.7h (limits of agreement: -3.9; +2.9h)]. No difficulties were encountered in obtaining suppression estimates by use of the experimental night only. In contrast, suppression estimates obtained by use of both nights were considered inaccurate in one (11%) healthy volunteer and in 5 (28%) patients, primarily because: (i) melatonin concentrations at the beginning of light administration were significantly different on baseline and experimental night; (ii) the rise in melatonin was inconsistent on baseline night; and (iii) the shape of the rising phase of melatonin was different on baseline and experimental night. In conclusion, shorter urine collections lead to a higher number of profiles with no significant cosinor fit, and differences in cosinor indices obtained from the 36- and 56-h collections were considerable, especially in patients. Thus, 56-h collections are probably advisable. Use of both baseline and experimental nights to calculate melatonin suppression often resulted in increased variation and confounding, due to point oscillations in melatonin concentration and lack of repeatability of the melatonin profiles on the two nights. Thus, use of the experimental night only is probably advisable. © 2014 Informa Healthcare USA, Inc.</t>
  </si>
  <si>
    <t>6-sulphatoxymelatonin; Cirrhosis; Light suppression</t>
  </si>
  <si>
    <t>6-sulfatoxymelatonin; melatonin; adult; aged; analogs and derivatives; blood; circadian rhythm; female; human; light; liver cirrhosis; male; metabolism; middle aged; normal human; reproducibility; sleep; time; urine; Adult; Aged; Circadian Rhythm; Female; Healthy Volunteers; Humans; Light; Liver Cirrhosis; Male; Melatonin; Middle Aged; Reproducibility of Results; Sleep; Time Factors</t>
  </si>
  <si>
    <t>melatonin, 73-31-4; 6-sulfatoxymelatonin; Melatonin</t>
  </si>
  <si>
    <t>European Association for the Study of the Liver
Ricercatori 2009</t>
  </si>
  <si>
    <t>This work was part-funded by an EASL Sheila Sherlock Fellowship to S. M.; M. C. is funded by a grant from the Italian Ministry of Health to SM (Giovani Ricercatori 2009); D. J. S. is a Royal Society Wolfson Research Merit Award holder; and Stockgrand Ltd. (UK) undertook the plasma melatonin and urinary 6-sulphatoxymelatonin assays. Prof. Debra Skene and Dr. Benita Middleton are co-directors of Stockgrand Ltd.</t>
  </si>
  <si>
    <t>Montagnese, S.; Dipartimento di Medicina, University of Padova, Via Giustiniani, 2, Italy</t>
  </si>
  <si>
    <t>2-s2.0-84924409213</t>
  </si>
  <si>
    <t>Wang T., Dong Y., Wang Z., Cao J., Chen Y.</t>
  </si>
  <si>
    <t>36022924000;24398385500;13806690100;47460930900;56091486700;</t>
  </si>
  <si>
    <t>Secretion pathway of liver IGF-1 via JAK2/STAT3 in chick embryo under the monochromatic light</t>
  </si>
  <si>
    <t>Growth Factors</t>
  </si>
  <si>
    <t>10.3109/08977194.2016.1170679</t>
  </si>
  <si>
    <t>https://www.scopus.com/inward/record.uri?eid=2-s2.0-84965000064&amp;doi=10.3109%2f08977194.2016.1170679&amp;partnerID=40&amp;md5=5653266914eff52b70ff92cd245f8236</t>
  </si>
  <si>
    <t>Laboratory of Anatomy of Domestic Animals, College of Animal Medicine, China Agricultural University, Haidian, Beijing, China</t>
  </si>
  <si>
    <t>Wang, T., Laboratory of Anatomy of Domestic Animals, College of Animal Medicine, China Agricultural University, Haidian, Beijing, China; Dong, Y., Laboratory of Anatomy of Domestic Animals, College of Animal Medicine, China Agricultural University, Haidian, Beijing, China; Wang, Z., Laboratory of Anatomy of Domestic Animals, College of Animal Medicine, China Agricultural University, Haidian, Beijing, China; Cao, J., Laboratory of Anatomy of Domestic Animals, College of Animal Medicine, China Agricultural University, Haidian, Beijing, China; Chen, Y., Laboratory of Anatomy of Domestic Animals, College of Animal Medicine, China Agricultural University, Haidian, Beijing, China</t>
  </si>
  <si>
    <t>This study reveals mechanism of monochromatic light on the IGF-1 secretion of chick embryo liver. The chick embryos were incubated and exposed to continuous red, green, blue light or a dark environment. Compared to other light-treated groups, green light increased IGF-1 and melatonin concentrations both in plasma and liver, and Mel1a, Mel1b and Mel1c receptors expressions in liver but decreased p-JAK2, p-STAT3 and ROS in liver. IGF-1 had a positive correlation with melatonin, but a negative relevance with p-JAK2 and p-STAT3. In vitro, the IGF-1 level in the hepatocyte supernatant was enhanced by melatonin with lower p-JAK2/p-STAT3 and ROS levels, which was suppressed by Mel1c antagonist but not Mel1a/Mel1b or Mel1b antagonists. AG490 (JAK/STAT inhibitor) promoted role of melatonin-Mel1c modulated IGF-1 secretion. These results suggest the antioxidant effect of melatonin mediated the green light-enhanced IGF-1 secretion of chick embryo liver through Mel1c receptor to inhibit the JAK2/STAT3 pathway. © 2016 Informa UK Limited, trading as Taylor &amp; Francis Group.</t>
  </si>
  <si>
    <t>chick embryo; IGF-1; JAK2/STAT3; liver; Monochromatic light</t>
  </si>
  <si>
    <t>Janus kinase 2; melatonin; n benzyl 2 cyano 3 (3,4 dihydroxyphenyl)acrylamide; somatomedin C; STAT3 protein; Janus kinase 2; melatonin receptor; reactive oxygen metabolite; somatomedin C; STAT3 protein; animal cell; Article; embryo; light; liver cell; monochromatic light; nonhuman; priority journal; secretory pathway; animal; blood; cell culture; chick embryo; liver; metabolism; radiation response; secretion (process); Animals; Cells, Cultured; Chick Embryo; Hepatocytes; Insulin-Like Growth Factor I; Janus Kinase 2; Light; Liver; Melatonin; Reactive Oxygen Species; Receptors, Melatonin; STAT3 Transcription Factor</t>
  </si>
  <si>
    <t>melatonin, 73-31-4; n benzyl 2 cyano 3 (3,4 dihydroxyphenyl)acrylamide, 133550-30-8; somatomedin C, 67763-96-6; Insulin-Like Growth Factor I; Janus Kinase 2; Melatonin; Reactive Oxygen Species; Receptors, Melatonin; STAT3 Transcription Factor</t>
  </si>
  <si>
    <t>Dong, Y.; Laboratory of Anatomy of Domestic Animals, College of Animal Medicine, China Agricultural UniversityChina; email: yxchen@cau.edu.cn</t>
  </si>
  <si>
    <t>GRFAE</t>
  </si>
  <si>
    <t>2-s2.0-84965000064</t>
  </si>
  <si>
    <t>Knaier R., Schäfer J., Rossmeissl A., Klenk C., Hanssen H., Höchsmann C., Cajochen C., Schmidt-Trucksäss A.</t>
  </si>
  <si>
    <t>56786517200;9280009000;56366798100;57194326068;24605274700;56928465800;7003530216;57193000446;</t>
  </si>
  <si>
    <t>Prime time light exposures do not seem to improve maximal physical performance in male elite athletes, but enhance end-spurt performance</t>
  </si>
  <si>
    <t>Frontiers in Physiology</t>
  </si>
  <si>
    <t>10.3389/fphys.2017.00264</t>
  </si>
  <si>
    <t>https://www.scopus.com/inward/record.uri?eid=2-s2.0-85019748418&amp;doi=10.3389%2ffphys.2017.00264&amp;partnerID=40&amp;md5=c38a366824e5cd38317324476530e504</t>
  </si>
  <si>
    <t>Division Sports and Exercise Medicine, Department of Sport, Exercise and Health, University of Basel, Basel, Switzerland; Basel Institute for Clinical Epidemiology and Biostatistics, University Hospital Basel and University of Basel, Basel, Switzerland; Centre for Chronobiology, Psychiatric Hospital of the University of Basel, Basel, Switzerland; Transfaculty Research Platform Molecular and Cognitive Neurosciences, University of Basel, Basel, Switzerland</t>
  </si>
  <si>
    <t>Knaier, R., Division Sports and Exercise Medicine, Department of Sport, Exercise and Health, University of Basel, Basel, Switzerland; Schäfer, J., Division Sports and Exercise Medicine, Department of Sport, Exercise and Health, University of Basel, Basel, Switzerland, Basel Institute for Clinical Epidemiology and Biostatistics, University Hospital Basel and University of Basel, Basel, Switzerland; Rossmeissl, A., Division Sports and Exercise Medicine, Department of Sport, Exercise and Health, University of Basel, Basel, Switzerland; Klenk, C., Division Sports and Exercise Medicine, Department of Sport, Exercise and Health, University of Basel, Basel, Switzerland; Hanssen, H., Division Sports and Exercise Medicine, Department of Sport, Exercise and Health, University of Basel, Basel, Switzerland; Höchsmann, C., Division Sports and Exercise Medicine, Department of Sport, Exercise and Health, University of Basel, Basel, Switzerland; Cajochen, C., Centre for Chronobiology, Psychiatric Hospital of the University of Basel, Basel, Switzerland, Transfaculty Research Platform Molecular and Cognitive Neurosciences, University of Basel, Basel, Switzerland; Schmidt-Trucksäss, A., Division Sports and Exercise Medicine, Department of Sport, Exercise and Health, University of Basel, Basel, Switzerland</t>
  </si>
  <si>
    <t>Many sports competitions take place during television prime time, a time of the day when many athletes have already exceeded their time of peak performance. We assessed the effect of different light exposure modalities on physical performance and melatonin levels in athletes during prime time. Seventy-two young, male elite athletes with a median (interquartile range) age of 23 (21; 29) years and maximum oxygen uptake (VO2max) of 63 (58; 66) ml/kg/min were randomly assigned to three different light exposure groups: bright light (BRIGHT), blue monochromatic light (BLUE), and control light (CONTROL). Each light exposure lasted 60 min and was scheduled to start 17 h after each individual's midpoint of sleep (median time: 9:17 pm). Immediately after light exposure, a 12-min time trial was performed on a bicycle ergometer. The test supervisor and participants were blinded to the light condition each participant was exposed to. The median received light intensities and peak wavelengths (photopic lx/nm) measured at eye level were 1319/545 in BRIGHT, 203/469 in BLUE, and 115/545 in CONTROL. In a multivariate analysis adjusted for individual VO2max, total work performed in 12 min did not significantly differ between the three groups. The amount of exposure to non-image forming light was positively associated with the performance gain during the time trial, defined as the ratio of the work performed in the first and last minute of the time trial, and with stronger melatonin suppression. Specifically, a tenfold increase in the exposure to melanopic light was associated with a performance gain of 8.0% (95% confidence interval: 2.6, 13.3; P = 0.004) and a melatonin decrease of -0.9 pg/ml (95% confidence interval: -1.5, -0.3; P = 0.006). Exposure to bright or blue light did not significantly improve maximum cycling performance in a 12-min all-out time trial. However, it is noteworthy that the estimated difference of 4.1 kJ between BRIGHT and CONTROL might represent an important performance advantage justifying further studies. In conclusion, we report novel evidence that evening light exposure, which strongly impacts the human circadian timing system, enables elite athletes to better maintain performance across a 12-min cycling time trial. © 2017 Knaier, Schäfer, Rossmeissl, Klenk, Hanssen, Höchsmann, Cajochen and Schmidt-Trucksäss.</t>
  </si>
  <si>
    <t>Blue light; Bright light; Chronotype; Circadian rhythm; Melatonin</t>
  </si>
  <si>
    <t>melatonin; adult; Article; athlete; athletic performance; bicycle ergometry; blue light; bright light; brightness; circadian rhythm; controlled study; expectation; human; human experiment; light exposure; light intensity; male; mood; motivation; normal human; oxygen consumption; physical performance; somnolence</t>
  </si>
  <si>
    <t>Schmidt-Trucksäss, A.; Division Sports and Exercise Medicine, Department of Sport, Exercise and Health, University of BaselSwitzerland; email: arno.schmidt-trucksaess@unibas.ch</t>
  </si>
  <si>
    <t>Frontiers Research Foundation</t>
  </si>
  <si>
    <t>1664042X</t>
  </si>
  <si>
    <t>Front. Physiol.</t>
  </si>
  <si>
    <t>2-s2.0-85019748418</t>
  </si>
  <si>
    <t>Hontela A.</t>
  </si>
  <si>
    <t>57207535435;</t>
  </si>
  <si>
    <t>Daily cycles of serum gonadotropin hormone in fish</t>
  </si>
  <si>
    <t>Transactions of the American Fisheries Society</t>
  </si>
  <si>
    <t>10.1577/1548-8659(1984)113[458:DCOSGH]2.0.CO;2</t>
  </si>
  <si>
    <t>https://www.scopus.com/inward/record.uri?eid=2-s2.0-84918450611&amp;doi=10.1577%2f1548-8659%281984%29113%5b458%3aDCOSGH%5d2.0.CO%3b2&amp;partnerID=40&amp;md5=6fb87e975fd6ea872d34e65c8a9e2e73</t>
  </si>
  <si>
    <t>Department of Pharmacology and Therapeutics, University of Calgary, Calgary, AB, T2N 1N4, Canada</t>
  </si>
  <si>
    <t>Hontela, A., Department of Pharmacology and Therapeutics, University of Calgary, Calgary, AB, T2N 1N4, Canada</t>
  </si>
  <si>
    <t>Serum gonadotropin hormone (GTH) concentrations were determined by radioimmunoassay in goldfish Carassius auratus subjected to short photophase and cold or warm temperature, or long photophase and warm temperature for various lengths of time in winter and spring. The effects of an outdoor pond regime, phase-shifting of the photoperiod and feeding times, warm temperature pulses, pinealectomy, blinding, and melatonin treatment on the daily cycles in serum GTH concentrations were investigated. Ovarian condition was assessed by histology to allow correlation with GTH. The GTH cycles detected in the laboratory were similar to the cycles found in fish kept in an outdoor pond under similar environmental regimes. In addition to photoperiod and temperature, the length of the acclimation period had an effect on the patterns of the daily cycles in serum GTH concentrations. Timing of daily peaks in serum GTH concentrations was shifted by shifting of the photoperiod and feeding times. Photoperiod and feeding entrained the daily cycle in serum GTH when the onset of light and first feeding were 4 hours apart but not when they were 10 hours apart. A pulse of warm temperature promoted fluctuations in GTH when the warmth was imposed during the day, but not when imposed during the night. Pinealectomy and blinding suppressed fluctuations in serum GTH concentrations under long photophase and warm temperature, but pinealectomy promoted fluctuations under short photophase and warm temperature. Melatonin, a pineal indoleamine, lowered the GTH peak when administered in the morning; however, no effect was detected from the afternoon injections. In most experiments, abolition of the daily fluctuations in serum GTH concentrations was correlated with smaller ovaries or ovarian atresia. The daily cycle in serum GTH promoted ovarian growth more than steady low or high serum GTH concentrations. © 1984 by the American Fisheries Society.</t>
  </si>
  <si>
    <t>Hontela, A.; Department of Pharmacology and Therapeutics, University of Calgary, Calgary, AB, T2N 1N4, Canada</t>
  </si>
  <si>
    <t>Trans. Am. Fish. Soc.</t>
  </si>
  <si>
    <t>2-s2.0-84918450611</t>
  </si>
  <si>
    <t>Ghaderi R., Sehatbakhsh S., Bakhshaee M., Sharifzadeh G.R.</t>
  </si>
  <si>
    <t>36911938000;55979603600;55963550600;24448693800;</t>
  </si>
  <si>
    <t>Urinary melatonin levels and skin malignancy</t>
  </si>
  <si>
    <t>Iranian Journal of Medical Sciences</t>
  </si>
  <si>
    <t>https://www.scopus.com/inward/record.uri?eid=2-s2.0-84891428513&amp;partnerID=40&amp;md5=530231baae9f588c780a7e79a39e5c22</t>
  </si>
  <si>
    <t>Department of Dermatology, Birjand University of Medical Sciences, Birjand, Iran; The Sinus and Endoscopic Surgery Research Center, Mashhad University of Medical Sciences, Mashhad, Mashhad, Iran; Department of Epidemiology, Birjand University of Medical Sciences, Birjand, Iran</t>
  </si>
  <si>
    <t>Ghaderi, R., Department of Dermatology, Birjand University of Medical Sciences, Birjand, Iran; Sehatbakhsh, S., The Sinus and Endoscopic Surgery Research Center, Mashhad University of Medical Sciences, Mashhad, Mashhad, Iran; Bakhshaee, M., The Sinus and Endoscopic Surgery Research Center, Mashhad University of Medical Sciences, Mashhad, Mashhad, Iran; Sharifzadeh, G.R., Department of Epidemiology, Birjand University of Medical Sciences, Birjand, Iran</t>
  </si>
  <si>
    <t>Melatonin inhibits tumor genesis in a variety of in vivo and in vitro experimental models of neoplasia. In industrialized societies, light at night, by suppressing melatonin production, poses a new risk for the development of a variety of cancers such as breast cancer. This effect on skin has been previously studied only in animals and not in humans. Our goal was to examine the relationship between 24-hour 6-sulphatoxymelatonin levels and skin cancer in a case-control study of 70 patients with skin cancer and 70 healthy individuals. The level of 6-sulfatoxymelatonin was measured in 24-hour urine by the ELISA method. In the case group, 55 (78%) patients had basal cell carcinoma and 15 (22%) had squamous cell carcinoma. The mean level of 24-hour urine 6-sulfatoxymelatonin was significantly higher in the control group (P&lt;0.001). Also, sleep duration had a significant difference between the two groups (P=0.001). It seems that a low level of 24-hour urinary 6-sulfatoxymelatonin renders human beings prone to skin cancer. This association, however, requires further investigation.</t>
  </si>
  <si>
    <t>Basal cell carcinoma; Melatonin; Skin neoplasm; Squamous cell carcinoma</t>
  </si>
  <si>
    <t>6 sulphatoxymelatonin; melatonin; unclassified drug; adult; age distribution; article; basal cell carcinoma; controlled study; disease association; enzyme linked immunosorbent assay; female; hormone urine level; human; light exposure; major clinical study; male; sex difference; sleep quality; sleep time; squamous cell carcinoma; sun exposure; urinalysis</t>
  </si>
  <si>
    <t>Bakhshaee, M.; Department of Ear, Nose and Throat, Ghaem Hospital, Ahmadabad Boulevard, Mashhad, Iran; email: mehbakhsh@yahoo.com</t>
  </si>
  <si>
    <t>IJMSD</t>
  </si>
  <si>
    <t>Iran. J. Med. Sci.</t>
  </si>
  <si>
    <t>2-s2.0-84891428513</t>
  </si>
  <si>
    <t>Zawilska J.B., Lorenc A., Berezińska M.</t>
  </si>
  <si>
    <t>7004273575;22835654900;6507063367;</t>
  </si>
  <si>
    <t>Regulation of serotonin N-acetyltransferase activity in the chick pineal gland by UV-A and white light: Role of MK-801- and SCH 23390-sensitive retinal signals</t>
  </si>
  <si>
    <t>Pharmacological Reports</t>
  </si>
  <si>
    <t>https://www.scopus.com/inward/record.uri?eid=2-s2.0-35048833700&amp;partnerID=40&amp;md5=fc33c6dcd473f9f06d3294093fcac225</t>
  </si>
  <si>
    <t>Department of Pharmacodynamics, Medical University of Łódź, Muszyńskiego 1, PL 90-151 Łódź, Poland; Centre for Medical Biology, Polish Academy of Sciences, Lodowa 106, PL 93-232 Łódź, Poland; Department of Pharmacology, Medical University of Łódź, Zeligowskiego 7/9, PL 90-752 Łódź, Poland</t>
  </si>
  <si>
    <t>Zawilska, J.B., Department of Pharmacodynamics, Medical University of Łódź, Muszyńskiego 1, PL 90-151 Łódź, Poland, Centre for Medical Biology, Polish Academy of Sciences, Lodowa 106, PL 93-232 Łódź, Poland; Lorenc, A., Department of Pharmacology, Medical University of Łódź, Zeligowskiego 7/9, PL 90-752 Łódź, Poland; Berezińska, M., Department of Pharmacology, Medical University of Łódź, Zeligowskiego 7/9, PL 90-752 Łódź, Poland</t>
  </si>
  <si>
    <t>The rhythmic melatonin synthesis in the pineal gland is one of the most extensively studied circadian rhythms in vertebrates. Light is the dominant environmental factor controlling this process. Light at night acutely suppresses pineal melatonin content and activity of serotonin N-acetyltransferase (AANAT; the key and penultimate enzyme in the hormone biosynthetic pathway). In addition, pulses of light appropriately timed reset the circadian oscillator generating the melatonin rhythm. Although the avian pineal gland is a directly photosensitive organ, it has recently been demonstrated that light perceived by the eyes only regulates its activity. The present study shows that ocular exposure of chicks to UV-A radiation or white light during the second half of the subjective nighf markedly decreased AANAT activity in the pineal gland, and produced a significant phase advance of the circadian rhythm of the enzyme activity. Both the suppressive and phase-shifting effects of UV-A light were antagonized by intraocular pretreatment of birds with NM 801 (a selective blocker of NMDA glutamate receptors), but were not modified by SCH 23390 (a selective antagonist of D1 doparnine receptors). On the other hand, the suppressive and phase shifting effects of retinally perceived white light were antagonized by inbwcular injection of SCH 23390, and not affected by MK 801. Our results demonstrate that retinal illumination with UV-A radiation and white light provide powerful signals that shift phase of the circadian oscillator generating melatonin rhythm in the chick pineal gland. It is suggested that control of pineal melatonin synthesis by retinally perceived UV-A and white light might involve input from different photoreceptors. Copyright © 2007 by Institute of Pharmacology Polish Academy of Sciences.</t>
  </si>
  <si>
    <t>AANAT; Chick; Circadian rhythm; Dopamine; Glutamate; Light; Melatonin; Pineal gland</t>
  </si>
  <si>
    <t>8 chloro 2,3,4,5 tetrahydro 3 methyl 5 phenyl 1h 3 benzazepin 7 ol hydrogen maleate; dizocilpine; melatonin; serotonin n acetyltransferase; animal experiment; animal tissue; article; circadian rhythm; controlled study; drug mechanism; enzyme activity; enzyme regulation; illumination; light dark cycle; light exposure; nonhuman; phase transition; photoreceptor; photosensitivity; pineal body; retina; signal transduction; ultraviolet A radiation; white light; (R)-2,3,4,5-Tetrahydro-8-chloro-3-methyl-5-phenyl-1H-3-benzazepin-7-ol; Acetyl Coenzyme A; Age Factors; Analysis of Variance; Animals; Arylalkylamine N-Acetyltransferase; Carbon Radioisotopes; Chickens; Circadian Rhythm; Dizocilpine Maleate; Dose-Response Relationship, Drug; Injections; Light; Male; Pineal Gland; Receptors, Dopamine D1; Receptors, N-Methyl-D-Aspartate; Retina; Time Factors; Tryptamines; Ultraviolet Rays</t>
  </si>
  <si>
    <t>8 chloro 2,3,4,5 tetrahydro 3 methyl 5 phenyl 1h 3 benzazepin 7 ol hydrogen maleate, 87134-87-0; dizocilpine, 77086-21-6; melatonin, 73-31-4; (R)-2,3,4,5-Tetrahydro-8-chloro-3-methyl-5-phenyl-1H-3-benzazepin-7-ol, 87075-17-0; Acetyl Coenzyme A, 72-89-9; Arylalkylamine N-Acetyltransferase, EC 2.3.1.87; Carbon Radioisotopes; Dizocilpine Maleate, 77086-22-7; Receptors, Dopamine D1; Receptors, N-Methyl-D-Aspartate; tryptamine, 61-54-1; Tryptamines</t>
  </si>
  <si>
    <t>mk 801, Bristol, United Kingdom; sch 23390, Bristol, United Kingdom</t>
  </si>
  <si>
    <t>Bristol, United Kingdom</t>
  </si>
  <si>
    <t>Zawilska, J.B.; Department of Pharmacodynamics, Medical University of Łódź, Muszyńskiego 1, PL 90-191 Ĺódź, Poland; email: jzawilska@pharm.am.lodz.pl</t>
  </si>
  <si>
    <t>Pharmacol. Rep.</t>
  </si>
  <si>
    <t>2-s2.0-35048833700</t>
  </si>
  <si>
    <t>Aral E., Uslu S., Sunal E., Eker Sariboyaci A., Okar I., Aral E.</t>
  </si>
  <si>
    <t>6602877689;6603773560;6506782667;14037443800;6701453837;6602877688;</t>
  </si>
  <si>
    <t>Response of the pineal gland in rats exposed to three different light spectra of short periods</t>
  </si>
  <si>
    <t>Turkish Journal of Veterinary and Animal Sciences</t>
  </si>
  <si>
    <t>https://www.scopus.com/inward/record.uri?eid=2-s2.0-33745900762&amp;partnerID=40&amp;md5=f6a003f0bc6bc6ee27439bc937f00540</t>
  </si>
  <si>
    <t>Department of Histology-Embryology, Faculty of Medicine, Osmangazi University, Eskisehir, Turkey; Department of Biochemistry, Faculty of Medicine, Osmangazi University, Eskisehir, Turkey; Department of Histology-Embryology, Faculty of Medicine, Marmara University, Istanbul, Turkey; Department of Physics, Faculty of Arts and Sciences, Osmangazi University, Eskisehir, Turkey</t>
  </si>
  <si>
    <t>Aral, E., Department of Histology-Embryology, Faculty of Medicine, Osmangazi University, Eskisehir, Turkey; Uslu, S., Department of Biochemistry, Faculty of Medicine, Osmangazi University, Eskisehir, Turkey; Sunal, E., Department of Biochemistry, Faculty of Medicine, Osmangazi University, Eskisehir, Turkey; Eker Sariboyaci, A., Department of Histology-Embryology, Faculty of Medicine, Osmangazi University, Eskisehir, Turkey; Okar, I., Department of Histology-Embryology, Faculty of Medicine, Marmara University, Istanbul, Turkey; Aral, E., Department of Physics, Faculty of Arts and Sciences, Osmangazi University, Eskisehir, Turkey</t>
  </si>
  <si>
    <t>The pineal gland is a part of the photo-endocrine system. Photon energy is important for the function of this system, and affects the level of nocturnal melatonin. In mammals light-induced suppression of melatonin production is dependent on the intensity and wavelength of the light used. We studied the chronic effects of light wavelengths on the pineal gland in rats after exposure to a short photoperiod using 3 different light spectra with the same irradiance. Male Sprague-Dawley rats were used. The animals were divided into 5 groups. They were exposed 8/16 L:D periods in rooms under automatically regulated light and climate. Lee filters were used for the light spectra application. From animals at the age of 6 months blood samples were taken over a week at the third hour of the dark period under dim red light. The pineal glands were processed for electron microscopy. Melatonin levels in the blood were analyzed by ELISA. Melatonin levels were the higher in control group and group 5 (blue light spectra) compared to the others. We demonstrated that blue light spectra have a greater effect on melatonin production in rats. © TÜBİTAK.</t>
  </si>
  <si>
    <t>Light spectra; Melatonin; Pineal gland; Short photoperiod</t>
  </si>
  <si>
    <t>Aral, E.; Department of Histology-Embryology, Faculty of Medicine, Osmangazi University, Eskisehir, Turkey; email: erinca@ogu.edu.tr</t>
  </si>
  <si>
    <t>Turk. J. Vet. Anim. Sci.</t>
  </si>
  <si>
    <t>2-s2.0-33745900762</t>
  </si>
  <si>
    <t>Davis L.S.</t>
  </si>
  <si>
    <t>7403145362;</t>
  </si>
  <si>
    <t>The control of behaviour: free-running circadian rhythms in the Antarctic summer</t>
  </si>
  <si>
    <t>The penguins</t>
  </si>
  <si>
    <t>https://www.scopus.com/inward/record.uri?eid=2-s2.0-0029434941&amp;partnerID=40&amp;md5=985dc526c3a57fb8367071f85756cfe2</t>
  </si>
  <si>
    <t>Dept of Zoo, Univ of Otago, PO Box 56, Dunedin, New Zealand</t>
  </si>
  <si>
    <t>Davis, L.S., Dept of Zoo, Univ of Otago, PO Box 56, Dunedin, New Zealand</t>
  </si>
  <si>
    <t>If the behaviour of penguins is influenced by an endogenous circadian clock entrained by diurnal changes in light, as is typical of birds, then such behaviour should exhibit free-running circadian rhythms under constant light conditions. This study makes use of the natural experimental situation that exists with Adelie penguins Pygoscelis adeliae breeding under conditions of continuous daylight at high latitudes during the Antarctic summer. Although light intensity was not constant, it was always above threshold levels that in temperate environments cause melatonin secretion to be suppressed. Autocorrelation and spectral analysis of behaviours from the group as a whole and individuals, respectively, revealed underlying rhythms with periodicities that, consistent with them being free-running, differed from 24 hr.</t>
  </si>
  <si>
    <t>Adelie penguin; circadian rhythm; Antarctica; Pygoscelis adeliae</t>
  </si>
  <si>
    <t>Davis, L.S.; Dept of Zoo, Univ of Otago, PO Box 56, Dunedin, New Zealand</t>
  </si>
  <si>
    <t>Dann P.et al</t>
  </si>
  <si>
    <t>Surrey Beatty</t>
  </si>
  <si>
    <t>2-s2.0-0029434941</t>
  </si>
  <si>
    <t>Guo Q., Wang Z., Dong Y., Cao J., Chen Y.</t>
  </si>
  <si>
    <t>56654635700;13806690100;24398385500;47460930900;56091486700;</t>
  </si>
  <si>
    <t>Physiological crosstalk between the AC/PKA and PLC/PKC pathways modulates melatonin-mediated, monochromatic-light-induced proliferation of T-lymphocytes in chickens</t>
  </si>
  <si>
    <t>10.1007/s00441-017-2644-6</t>
  </si>
  <si>
    <t>https://www.scopus.com/inward/record.uri?eid=2-s2.0-85025166656&amp;doi=10.1007%2fs00441-017-2644-6&amp;partnerID=40&amp;md5=af0989889b5eb4c87a010a39806768ea</t>
  </si>
  <si>
    <t>Laboratory of Veterinary Anatomy, College of Veterinary Medicine, China Agricultural University, Beijing, 100193, China; Beijing Milu Ecological Research Center, Beijing, 100076, China</t>
  </si>
  <si>
    <t>Guo, Q., Laboratory of Veterinary Anatomy, College of Veterinary Medicine, China Agricultural University, Beijing, 100193, China, Beijing Milu Ecological Research Center, Beijing, 100076, China; Wang, Z., Laboratory of Veterinary Anatomy, College of Veterinary Medicine, China Agricultural University, Beijing, 100193, China; Dong, Y., Laboratory of Veterinary Anatomy, College of Veterinary Medicine, China Agricultural University, Beijing, 100193, China; Cao, J., Laboratory of Veterinary Anatomy, College of Veterinary Medicine, China Agricultural University, Beijing, 100193, China; Chen, Y., Laboratory of Veterinary Anatomy, College of Veterinary Medicine, China Agricultural University, Beijing, 100193, China</t>
  </si>
  <si>
    <t>Previous study has demonstrated that melatonin plays a critical role in monochromatic-light-induced lymphocyte proliferation in response to T cell mitogen concanavalin A (ConA). However, its intracellular mechanism is still unclear. In this study, we investigate the intracellular signal pathways of melatonin receptor-mediated T-lymphocyte proliferation in the spleens of chicks exposed to different light wavelengths. Results showed that green light enhanced T-lymphocyte proliferation by 2.46–6.83% and increased splenic mRNA and protein expressions of melatonin receptor subtypes (Mel1a, Mel1b and Mel1c) by 16.05–40.43% compared with the white, red and blue light groups. However, pinealectomy resulted in a decrease in T-lymphocyte proliferation and melatonin receptor expression with no statistically significant differences between the different light groups. In vitro experiments showed that the Mel1b selective antagonist 4P–PDOT, the Mel1c selective antagonist prazosin and the mitogen-activated protein kinase kinase-1 (MEK-1) inhibitor PD98059 suppressed both melatonin-induced lymphocyte proliferation in response to ConA and melatonin- and ConA-stimulated extracellular signal-regulated kinase 1/2 (ERK1/2) activity but that the Mel1a/Mel1b non-selective antagonist luzindole did not. In addition, pretreatment with forskolin (FSK, the adenylyl cyclase activator), H89 (the PKA inhibitor), U73122 (the PLC inhibitor) or Go6983 (the broad spectrum PKC inhibitor) markedly attenuated melatonin- and ConA-stimulated T-lymphocyte proliferation and ERK1/2 activity. These results demonstrate that melatonin mediates green-light-induced T-lymphocyte proliferation via the Mel1b and Mel1c receptors by triggering crosstalk between the cAMP/PKA and PLC/PKC signal pathways followed by ERK1/2 activation. © 2017, Springer-Verlag Berlin Heidelberg.</t>
  </si>
  <si>
    <t>Chicken; Melatonin receptor; Monochromatic light; Signal pathway; T-lymphocyte proliferation</t>
  </si>
  <si>
    <t>1 [[6 (3 methoxyestra 1,3,5(10) trien 17beta yl)amino]hexyl] 1h pyrrole 2,5 dione; 2 (2 amino 3 methoxyphenyl)chromone; 2 [1 (3 dimethylaminopropyl) 5 methoxy 1h indol 3 yl] 3 (1h indol 3 yl)maleimide; concanavalin A; cyclic AMP dependent protein kinase; forskolin; Mel1a protein; Mel1b protein; Mel1c protein; melatonin receptor; messenger RNA; mitogen activated protein kinase 1; mitogen activated protein kinase 3; n [2 (4 bromocinnamylamino)ethyl] 5 isoquinolinesulfonamide; prazosin; unclassified drug; adenylate cyclase; concanavalin A; cyclic AMP dependent protein kinase; melatonin; melatonin receptor; messenger RNA; mitogen activated protein kinase; phospholipase C; protein kinase C; animal cell; animal tissue; Article; blue light; broiler; chicken; controlled study; drug activity; enzyme activation; enzyme activity; GAPDH gene; green light; in vitro study; intracellular signaling; light; lymphocyte proliferation; male; Mel1a gene; Mel1b gene; Mel1c gene; molecular interaction; nonhuman; pinealectomy; priority journal; protein expression; protein protein interaction; red light; spectral sensitivity; spleen; T lymphocyte; white light; animal; cell proliferation; chicken; cytology; drug effect; genetics; metabolism; radiation response; signal transduction; spleen; T lymphocyte; Adenylyl Cyclases; Animals; Cell Proliferation; Chickens; Concanavalin A; Cyclic AMP-Dependent Protein Kinases; Extracellular Signal-Regulated MAP Kinases; Light; Male; Melatonin; Protein Kinase C; Receptors, Melatonin; RNA, Messenger; Signal Transduction; Spleen; T-Lymphocytes; Type C Phospholipases</t>
  </si>
  <si>
    <t>1 [[6 (3 methoxyestra 1,3,5(10) trien 17beta yl)amino]hexyl] 1h pyrrole 2,5 dione, 112648-68-7; 2 (2 amino 3 methoxyphenyl)chromone, 167869-21-8; 2 [1 (3 dimethylaminopropyl) 5 methoxy 1h indol 3 yl] 3 (1h indol 3 yl)maleimide, 133053-19-7; concanavalin A, 11028-71-0; cyclic AMP dependent protein kinase; forskolin, 66575-29-9; mitogen activated protein kinase 1, 137632-08-7; mitogen activated protein kinase 3, 137632-07-6; n [2 (4 bromocinnamylamino)ethyl] 5 isoquinolinesulfonamide, 127243-85-0; prazosin, 19216-56-9, 19237-84-4; adenylate cyclase, 9012-42-4; melatonin, 73-31-4; mitogen activated protein kinase, 142243-02-5; phospholipase C, 9001-86-9; protein kinase C, 141436-78-4; protein kinase C theta; Adenylyl Cyclases; Concanavalin A; Cyclic AMP-Dependent Protein Kinases; Extracellular Signal-Regulated MAP Kinases; Melatonin; Protein Kinase C; Receptors, Melatonin; RNA, Messenger; Type C Phospholipases</t>
  </si>
  <si>
    <t>go 6983; h 89; pd 98059; u 73122</t>
  </si>
  <si>
    <t>Specialized Research Fund for the Doctoral Program of Higher Education of China, SRFDP: 20130008110031
National High-tech Research and Development Program: 2013AA102306
31172277, 31372387, 31472157, 31672501, 31272516</t>
  </si>
  <si>
    <t>Acknowledgements This work was supported by the National High Technology Research and Development Program of China (2013AA102306), Chinese National Nature of Science Foundation (31172277, 31272516, 31372387, 31472157 and 31672501), and Chinese Specialized Research Fund for the Doctoral Program of Higher Education (20130008110031).</t>
  </si>
  <si>
    <t>Chen, Y.; Laboratory of Veterinary Anatomy, College of Veterinary Medicine, China Agricultural UniversityChina; email: yxchen@cau.edu.cn</t>
  </si>
  <si>
    <t>2-s2.0-85025166656</t>
  </si>
  <si>
    <t>Daya S., Nonaka K.O., Reiter R.J.</t>
  </si>
  <si>
    <t>7101838686;55959183900;7402574751;</t>
  </si>
  <si>
    <t>Melatonin counteracts the 5-aminolevulinic acid-induced rise of rat forebrain tryptophan and serotonin concentrations at night</t>
  </si>
  <si>
    <t>10.1016/0304-3940(90)90437-E</t>
  </si>
  <si>
    <t>https://www.scopus.com/inward/record.uri?eid=2-s2.0-0025282382&amp;doi=10.1016%2f0304-3940%2890%2990437-E&amp;partnerID=40&amp;md5=a0dd73e3764cd4c3676a7d45cf7473f5</t>
  </si>
  <si>
    <t>Department of Cellular and Structural Biology, The University of Texas Health Science Center, San Antonio, TX, United States</t>
  </si>
  <si>
    <t>Daya, S., Department of Cellular and Structural Biology, The University of Texas Health Science Center, San Antonio, TX, United States; Nonaka, K.O., Department of Cellular and Structural Biology, The University of Texas Health Science Center, San Antonio, TX, United States; Reiter, R.J., Department of Cellular and Structural Biology, The University of Texas Health Science Center, San Antonio, TX, United States</t>
  </si>
  <si>
    <t>When rats were exposed to extended light into the normal dark phase, the administration of 5-aminolevulinic acid (5-ALA) markedly stimulated the accumulation of tryptophan (TRP) and the synthesis of serotonin (5-HT) in the forebrain. When a single injection of melatonin (25 μg) was given near the end of the 5-ALA treatment, the rise in forebrain TRP levels was either totally prevented or reversed; likewise, the increased levels of 5-HT were also suppressed. Melatonin by itself also slightly suppressed forebrain TRP levels in non-5-ALA-treated rats. Whether these are pharmacological or physiological effects of melatonin remains to be determined. © 1990.</t>
  </si>
  <si>
    <t>5-Aminolevulinic acid; Melatonin; Serotonin; Tryptophan</t>
  </si>
  <si>
    <t>aminolevulinic acid; melatonin; serotonin; tryptophan; animal cell; animal experiment; article; forebrain; light dark cycle; male; nonhuman; priority journal; rat; subcutaneous drug administration; Aminolevulinic Acid; Animal; Brain; Circadian Rhythm; Darkness; Levulinic Acids; Light; Male; Melatonin; Rats; Rats, Inbred Strains; Serotonin; Support, Non-U.S. Gov't; Support, U.S. Gov't, Non-P.H.S.; Support, U.S. Gov't, P.H.S.; Tryptophan</t>
  </si>
  <si>
    <t>Aminolevulinic Acid, 106-60-5; Levulinic Acids; Melatonin, 73-31-4; Serotonin, 50-67-9; Tryptophan, 73-22-3</t>
  </si>
  <si>
    <t>Australian-American Fulbright Commission
National Science Foundation: DCB-871 1241
National Institutes of Health: HD-10202</t>
  </si>
  <si>
    <t>S.D. was supported by a scholarship from the Fulbright Commission. K.O.N. was support~cl by Conselho Nacional de Desenvolvimento Cientifico e Tecnologico from Brazil. The study was supported by NSF grant DCB-871 1241 and NIH Grant HD-10202. The authors are grateful to Diana Frasier for her excellent technical assistance.</t>
  </si>
  <si>
    <t>Reiter, R.J.; Department of Cellular and Structural Biology, The University of Texas Health Science Center, San Antonio, TX, United States</t>
  </si>
  <si>
    <t>2-s2.0-0025282382</t>
  </si>
  <si>
    <t>Baxendale S.A.</t>
  </si>
  <si>
    <t>7004038207;</t>
  </si>
  <si>
    <t>Light therapy as a treatment for epilepsy</t>
  </si>
  <si>
    <t>10.1016/j.mehy.2011.01.025</t>
  </si>
  <si>
    <t>https://www.scopus.com/inward/record.uri?eid=2-s2.0-79954416473&amp;doi=10.1016%2fj.mehy.2011.01.025&amp;partnerID=40&amp;md5=f36e9081ddbb49ef6af57e7a29e1f058</t>
  </si>
  <si>
    <t>Department of Clinical and Experimental Epilepsy, Institute of Neurology UCL, Queen Square, London, United Kingdom; National Society for Epilepsy, Chalfont St. Peter, Buckinghamshire, United Kingdom</t>
  </si>
  <si>
    <t>Baxendale, S.A., Department of Clinical and Experimental Epilepsy, Institute of Neurology UCL, Queen Square, London, United Kingdom, National Society for Epilepsy, Chalfont St. Peter, Buckinghamshire, United Kingdom</t>
  </si>
  <si>
    <t>From a neurobiological level to epidemiological studies, there are four strands of evidence in the scientific literature that indicate that light therapy could be an effective treatment for some people with epilepsy.(1) Sunlight is important in the endogenous production and regulation of melatonin and vitamin D, both of which influence seizure thresholds. Although melatonin influences seizure thresholds, the relationship is complex. General down-regulating effects may have different effects on seizure thresholds for people with generalised and partial epilepsy syndromes. Specific actions within the hippocampus may mean that patients with temporal lobe epilepsy are particularly susceptible to the endogenous expression of melatonin via inhibitory actions on dopaminergic activity reducing seizure thresholds.(2) If suppression of melatonin results in fewer seizures this should be evident in seasonal variations in seizure frequencies. Seizure frequencies increase in the winter and on dull overcast days. Within this larger circannual rhythm, local light conditions are also associated with variations in seizure frequencies. Controlling for seasonal patterns, complex partial seizures are significantly less likely to occur on bright sunny days, than on dull days with fewer hours of sunshine, regardless of the time of year.(3) On a wider scale, some epidemiological studies also suggest a lower prevalence of epilepsy in southern Europe compared to Scandinavia and Northern Europe.(4) Light therapy is an established medical treatment for depression. Recent research suggests that some forms of epilepsy and depression are bi-directional conditions. The mechanism of action underlying light therapy for affective disorders remains the subject of much research but is thought to involve the enhancement of the monoaminergic systems targeted by antidepressant drugs (serotonin, dopamine, and norepinephrine); systems also implicated in a number of epilepsy syndromes.In this paper, we propose the hypothesis that exposure to high intensity light may be an effective, non-invasive add-on treatment for people with temporal lobe epilepsy. Although it is more likely to be palliative than curative, it may help smooth out some of the seasonal peaks in seizure frequencies, a pattern that increases the risk of serious manifestations of the condition such as status epilepticus and sudden unexpected death in epilepsy. © 2011 Elsevier Ltd.</t>
  </si>
  <si>
    <t>dopamine; melatonin; noradrenalin; serotonin; vitamin D; add on therapy; article; circadian rhythm; depression; dopaminergic activity; down regulation; epilepsy; epileptic state; focal epilepsy; generalized epilepsy; hippocampus; human; neurobiology; palliative therapy; phototherapy; prevalence; Scandinavia; season; seizure threshold; Southern Europe; sudden death; sunlight; temporal lobe epilepsy; treatment outcome; winter; Anticonvulsants; Epilepsy; Epilepsy, Temporal Lobe; Humans; Light; Melatonin; Models, Biological; Models, Theoretical; Neurobiology; Phototherapy; Risk; Seizures; Sunlight; Vitamin D</t>
  </si>
  <si>
    <t>dopamine, 51-61-6, 62-31-7; melatonin, 73-31-4; noradrenalin, 1407-84-7, 51-41-2; serotonin, 50-67-9; Anticonvulsants; Melatonin, 73-31-4; Vitamin D, 1406-16-2</t>
  </si>
  <si>
    <t>Action Medical Research</t>
  </si>
  <si>
    <t>Action Medical Research are currently funding a randomised, placebo controlled trial of light therapy for partial epilepsy at the National Hospital for Neurology and Neurosurgery. The trial will complete in March 2011.</t>
  </si>
  <si>
    <t>Baxendale, S.A.; Department of Neuropsychology (Box 37), National Hospital for Neurology and Neurosurgery, Queen Square, London WC1N 3BG, United Kingdom; email: sallieb@ion.ucl.ac.uk</t>
  </si>
  <si>
    <t>2-s2.0-79954416473</t>
  </si>
  <si>
    <t>Hanifin J.P., Lockley S.W., Cecil K., West K., Jablonski M., Warfield B., James M., Ayers M., Byrne B., Gerner E., Pineda C., Rollag M., Brainard G.C.</t>
  </si>
  <si>
    <t>7102742786;56751118900;57197414479;43761697500;35248292900;43761695900;43761169700;43761015000;8336699800;8336699900;20434842800;7004476998;7003540124;</t>
  </si>
  <si>
    <t>Randomized trial of polychromatic blue-enriched light for circadian phase shifting, melatonin suppression, and alerting responses</t>
  </si>
  <si>
    <t>10.1016/j.physbeh.2018.10.004</t>
  </si>
  <si>
    <t>https://www.scopus.com/inward/record.uri?eid=2-s2.0-85055030479&amp;doi=10.1016%2fj.physbeh.2018.10.004&amp;partnerID=40&amp;md5=d1680042a7bc12c1896ed1597f1900fe</t>
  </si>
  <si>
    <t>Department of Neurology, Thomas Jefferson University, Philadelphia, PA  19107, United States; Division of Sleep and Circadian Disorders, Departments of Medicine and Neurology, Brigham and Women's Hospital, Harvard Medical School, Boston, MA  02115, United States</t>
  </si>
  <si>
    <t>Hanifin, J.P., Department of Neurology, Thomas Jefferson University, Philadelphia, PA  19107, United States; Lockley, S.W., Division of Sleep and Circadian Disorders, Departments of Medicine and Neurology, Brigham and Women's Hospital, Harvard Medical School, Boston, MA  02115, United States; Cecil, K., Department of Neurology, Thomas Jefferson University, Philadelphia, PA  19107, United States; West, K., Department of Neurology, Thomas Jefferson University, Philadelphia, PA  19107, United States; Jablonski, M., Department of Neurology, Thomas Jefferson University, Philadelphia, PA  19107, United States; Warfield, B., Department of Neurology, Thomas Jefferson University, Philadelphia, PA  19107, United States; James, M., Department of Neurology, Thomas Jefferson University, Philadelphia, PA  19107, United States; Ayers, M., Department of Neurology, Thomas Jefferson University, Philadelphia, PA  19107, United States; Byrne, B., Department of Neurology, Thomas Jefferson University, Philadelphia, PA  19107, United States; Gerner, E., Department of Neurology, Thomas Jefferson University, Philadelphia, PA  19107, United States; Pineda, C., Department of Neurology, Thomas Jefferson University, Philadelphia, PA  19107, United States; Rollag, M., Department of Neurology, Thomas Jefferson University, Philadelphia, PA  19107, United States; Brainard, G.C., Department of Neurology, Thomas Jefferson University, Philadelphia, PA  19107, United States</t>
  </si>
  <si>
    <t>Wavelength comparisons have indicated that circadian phase-shifting and enhancement of subjective and EEG-correlates of alertness have a higher sensitivity to short wavelength visible light. The aim of the current study was to test whether polychromatic light enriched in the blue portion of the spectrum (17,000 K) has increased efficacy for melatonin suppression, circadian phase-shifting, and alertness as compared to an equal photon density exposure to a standard white polychromatic light (4000 K). Twenty healthy participants were studied in a time-free environment for 7 days. The protocol included two baseline days followed by a 26-h constant routine (CR1) to assess initial circadian phase. Following CR1, participants were exposed to a full-field fluorescent light (1 × 10 14 photons/cm 2 /s, 4000 K or 17,000 K, n = 10/condition) for 6.5 h during the biological night. Following an 8 h recovery sleep, a second 30-h CR was performed. Melatonin suppression was assessed from the difference during the light exposure and the corresponding clock time 24 h earlier during CR1. Phase-shifts were calculated from the clock time difference in dim light melatonin onset time (DLMO) between CR1 and CR2. Blue-enriched light caused significantly greater suppression of melatonin than standard light ((mean ± SD) 70.9 ± 19.6% and 42.8 ± 29.1%, respectively, p &amp;lt; 0.05). There was no significant difference in the magnitude of phase delay shifts. Blue-enriched light significantly improved subjective alertness (p &amp;lt; 0.05) but no differences were found for objective alertness. These data contribute to the optimization of the short wavelength-enriched spectra and intensities needed for circadian, neuroendocrine and neurobehavioral regulation. © 2018 Elsevier Inc.</t>
  </si>
  <si>
    <t>Alertness; Circadian rhythm; Light response; Melatonin</t>
  </si>
  <si>
    <t>melatonin; adult; alertness; Article; blue light; circadian rhythm; clinical assessment; comparative study; controlled study; female; fluorescent lighting; human; human experiment; light exposure; male; molecular clock; normal human; outcome assessment; photon; polychromatic blue enriched light; priority journal; sleep; somnolence; spectral sensitivity; young adult</t>
  </si>
  <si>
    <t>National Space Biomedical Research Institute: NASA NCC 9-58
U.S. Department of Energy
Philips Oral Healthcare
National Science Foundation
University of California, San Diego
Thomas Jefferson University</t>
  </si>
  <si>
    <t>Primary research support was provided by the National Space Biomedical Research Institute through NASA NCC 9-58. Additional support was provided by the Philadelphia Section of the Illuminating Engineering Society.</t>
  </si>
  <si>
    <t>JPH has no conflicts of interests related to the research or results reported in this paper. In the interests of full disclosure, however, he reports that through Thomas Jefferson University, his laboratory has received equipment, advice, or financial support from the IESNA Philadelphia Chapter; PhotoPharmics; and BIOS. In the past year, he has receive travel support from the Department of Energy and The National Science Foundation. SWL has no conflicts of interests related to the research or results reported in this paper. In the interests of full disclosure, commercial interests from the last 3 years (2015–2018) are listed below. SWL has received consulting fees from the Atlanta Falcons, Atlanta Hawks, Pegasus Capital Advisors LP, Serrado Capital, Slingshot Insights; and has current consulting contracts with Akili Interactive, Consumer Sleep Solutions, Delos Living LLC, Headwaters Inc., Hintsa Performance AG, Light Cognitive, Lighting Science Group Corporation, Mental Workout, PlanLED, OpTerra Energy Services Inc., Six Senses, Wyle Integrated Science and Engineering. SWL has received unrestricted equipment gifts from Biological Illuminations LLC, Bionetics Corporation and F.Lux Software LLC; has equity in iSLEEP, Pty; advance author payment and/or royalties from Oxford University Press; honoraria plus travel, accommodation and/or meals for invited seminars, conference presentations or teaching from BHP Billiton, Lightfair, Informa Exhibitions (USGBC), Teague; travel, accommodation and/or meals only (no honoraria) for invited seminars, conference presentations or teaching from DIN, FASEB, Lightfair, SLTBR and USGBC. SWL has completed an investigator-initiated research grant from Biological Illumination LLC and has an ongoing investigator initiated grant from F. Lux Software LLC. SWL holds a process patent for ‘Systems and methods for determining and/or controlling sleep quality’, which is assigned to the Brigham and Women's Hospital per Hospital policy. SWL has also served as a paid expert for legal proceedings related to light, sleep and health. SWL is also a Program Leader for the CRC for Alertness, Safety and Productivity, Australia. GCB has no conflicts of interests related to the research or results reported in this paper. In the interests of full disclosure, however, he reports that through Thomas Jefferson University, his laboratory has received equipment, advice, or financial support from the IESNA Philadelphia Chapter; Panasonic, OSRAM-Sylvania, Philips Lighting; Lutron, Lighting Sciences Group, Apollo Lighting; PhotoPharmics; BioBrite Inc., BIOS and Litebook. In the past year, he has receive travel support from the Department of Energy, The National Science Foundation, The University of California San Diego, DIN (Germany), The Society for Light Treatment and Biological Rhythms, The Rowe Lectureship, and The Institute for Integrative Health. He holds two currently issued patents (USPTO #09/853,428 and #8,366,755) and two continuing patent applications (USPTO #09/853,428 and World PCT 2005/004948AZ).</t>
  </si>
  <si>
    <t>Hanifin, J.P.; Department of Neurology, Thomas Jefferson University, 1025 Walnut Street, Suite 507, United States; email: john.hanifin@jefferson.edu</t>
  </si>
  <si>
    <t>2-s2.0-85055030479</t>
  </si>
  <si>
    <t>Gomes C.C., Preto S.</t>
  </si>
  <si>
    <t>56559415900;57191072904;</t>
  </si>
  <si>
    <t>Blue Light: A Blessing or a Curse?</t>
  </si>
  <si>
    <t>Procedia Manufacturing</t>
  </si>
  <si>
    <t>10.1016/j.promfg.2015.07.459</t>
  </si>
  <si>
    <t>https://www.scopus.com/inward/record.uri?eid=2-s2.0-85010021975&amp;doi=10.1016%2fj.promfg.2015.07.459&amp;partnerID=40&amp;md5=befb3027139ca34ddc597c062c69a891</t>
  </si>
  <si>
    <t>Faculdade de Arquitectura e Artes Universidade Lusíada de Lisboa, Portugal; Faculdade de Arquitectura da Universidade de Lisboa, Portugal</t>
  </si>
  <si>
    <t>Gomes, C.C., Faculdade de Arquitectura e Artes Universidade Lusíada de Lisboa, Portugal; Preto, S., Faculdade de Arquitectura da Universidade de Lisboa, Portugal</t>
  </si>
  <si>
    <t>In workplaces environments, a well-planned lighting design requires a multidisciplinary knowledge and interdisciplinary involvement. This involves more than economic issues. Today we are forced to decrease the energy consumption which can be achieved throughout the use of LED lighting. Architects/designers have to have in mind when creating or remodeling a workplace is the simple fact that they are not designing for themselves, to their own aesthetic values, culture, and preferences. Environment evokes different emotions and light could, and should be used to, elicit the best and avoid the worst impact. It seems to be that we spend almost 90% of our lifetime in an indoor environment of some kind. However, visible light goes from 360 nm to 780 nm which influence us in different ways. Light affects our body and mind, both visual and non-visually and they are essential to keep our biological needs in balance. These non-visual functions depend on the intrinsically photosensitive retinal ganglion cells (ipRGCs). The lighting layout principal concern is providing a good light for seeing, however, the non-visual functions are the ones that regulate and synchronize our biological functions such as our circadian entrainment, pupillary light reflex, melatonin regulation, cognitive performance, mood, locomotors activity, memory, body temperature, etc… We must have in mind that blue light, for instance, is present in natural light but also in artificial light. Nowadays, there are plenty of blue-rich light sources particularly in technological gadgets. Blue light is essential since it triggers physiological responses and is important to visual processes including color perception in spite of studies that indicate the opposite. Blue light is used to induce physiological rest. Memory, alertness, attention span, reaction times, learning ability and cognitive performance all perform much better under blue light; but it can also suppress melatonin secretion. The present paper aims to study the “do's and don'ts” of lighting design in a workplace. To achieve such goals the research will be conducted throughout literature review. © 2015 The Authors</t>
  </si>
  <si>
    <t>Blue light; Circadian rhythm; Emotion; Non-visual; Visual; Wavelength/spectral; Wellbeing</t>
  </si>
  <si>
    <t>Preto, S.; Faculdade de Arquitectura da Universidade de LisboaPortugal; email: sandrapreto@hotmail.com</t>
  </si>
  <si>
    <t>Procedia Manuf.</t>
  </si>
  <si>
    <t>2-s2.0-85010021975</t>
  </si>
  <si>
    <t>Weisgerber D.M., Nikol M., Mistlberger R.E.</t>
  </si>
  <si>
    <t>57192837617;57192829811;7005970188;</t>
  </si>
  <si>
    <t>Driving home from the night shift: a bright light intervention study</t>
  </si>
  <si>
    <t>10.1016/j.sleep.2016.09.010</t>
  </si>
  <si>
    <t>https://www.scopus.com/inward/record.uri?eid=2-s2.0-85008319141&amp;doi=10.1016%2fj.sleep.2016.09.010&amp;partnerID=40&amp;md5=5aa075e5eafc4d5d90a8c4f889ee8393</t>
  </si>
  <si>
    <t>Department of Psychology, Simon Fraser University, Burnaby, BC  V5A1S6, Canada; Department of Psychology, Thompson Rivers University, Kamloops, BC  V2C0C8, Canada</t>
  </si>
  <si>
    <t>Weisgerber, D.M., Department of Psychology, Simon Fraser University, Burnaby, BC  V5A1S6, Canada, Department of Psychology, Thompson Rivers University, Kamloops, BC  V2C0C8, Canada; Nikol, M., Department of Psychology, Simon Fraser University, Burnaby, BC  V5A1S6, Canada; Mistlberger, R.E., Department of Psychology, Simon Fraser University, Burnaby, BC  V5A1S6, Canada</t>
  </si>
  <si>
    <t>Sleep deprivation (SD) impairs vigilance and increases the risk of driving accidents during the commute home after night work. Bright light (BL) can enhance alertness and cognitive performance. We examined the effects of BL (5600 lux) versus dim light (DL, 35 lux) at the end of a night awake on driving performance. Methods Subjects (N = 19, 22.8 ± 4 ya) completed three conditions, counterbalanced for order at &gt;1 week intervals. The two overnight SD conditions began in the lab at usual bedtime. After six hours in DL, subjects were exposed to 45 min BL or continued DL, and then completed a 44 min driving test (two lap circuit) in a high fidelity simulator. In the rested condition, subjects slept at home until habitual wakeup time, were transported to the lab and ∼45 min after wakeup, received BL and then the driving test. Results Oral temperature decreased while reaction time and sleepiness increased across both SD nights. BL suppressed salivary melatonin but had little or no effect on sleepiness or reaction time. SD markedly increased incidents and accidents. Five subjects (26%) sustained a terminal accident (eg, car flip) in the SD-DL condition, but none did so in the SD-BL or rested-BL conditions. Compared to SD-DL, SD-BL was associated with fewer incidents and accidents overall, and with better performance on the second lap of the circuit on several performance measures. Conclusion BL at the end of a night shift may have potential as a countermeasure to improve driving following night work. © 2016 Elsevier B.V.</t>
  </si>
  <si>
    <t>Bright light; Driving simulator; Shiftwork; Sleep deprivation</t>
  </si>
  <si>
    <t>melatonin; adult; Article; car driving; comparative study; driving ability; female; human; human experiment; light exposure; male; mouth temperature; night work; normal human; priority journal; reaction time; saliva analysis; sleep deprivation; sleep time; somnolence; traffic accident; car driving; clinical trial; fatigue; phototherapy; prevention and control; procedures; shift schedule; young adult; Accidents, Traffic; Adult; Automobile Driving; Fatigue; Female; Humans; Male; Phototherapy; Shift Work Schedule; Sleep Deprivation; Young Adult</t>
  </si>
  <si>
    <t>Natural Sciences and Engineering Research Council of Canada: RGPIN155172</t>
  </si>
  <si>
    <t>We thank Dr. Matt Yanko, Nicole Kim and Andrea Smit for technical assistance. Funding was provided by an NSERC operating grant (RGPIN155172) to Ralph Mistlberger.</t>
  </si>
  <si>
    <t>Mistlberger, R.E.; Department of Psychology, Simon Fraser UniversityCanada; email: Mistlber@sfu.ca</t>
  </si>
  <si>
    <t>2-s2.0-85008319141</t>
  </si>
  <si>
    <t>Benloucif S., Bauer G.L., Dubocovich M.L., Finkel S.I., Zee P.C.</t>
  </si>
  <si>
    <t>6604037030;7402068214;7005904605;7006555793;7003736895;</t>
  </si>
  <si>
    <t>Nimodipine potentiates the light-induced suppression of melatonin</t>
  </si>
  <si>
    <t>10.1016/S0304-3940(99)00554-6</t>
  </si>
  <si>
    <t>https://www.scopus.com/inward/record.uri?eid=2-s2.0-0032748340&amp;doi=10.1016%2fS0304-3940%2899%2900554-6&amp;partnerID=40&amp;md5=9473940d223821ebef2628ea0139675a</t>
  </si>
  <si>
    <t>Dept. Molec. Pharmacol. Biol. Chem., NW. Univ. Med. Sch., 303 E. C., Chicago, IL 60611, United States; Department of Neurology, NW. Univ. Med. Sch., 303 E. C., Chicago, IL 60611, United States; Dept. of Psychiat. and Behav. Sci., NW. Univ. Med. Sch., 303 E. C., Chicago, IL 60611, United States; Ctr. for Circadian Biol. and Med., NW. Univ. Med. Sch., 303 E. C., Chicago, IL 60611, United States; Northwestern Drug Discovery Program, NW. Univ. Med. Sch., 303 E. C., Chicago, IL 60611, United States</t>
  </si>
  <si>
    <t>Benloucif, S., Dept. Molec. Pharmacol. Biol. Chem., NW. Univ. Med. Sch., 303 E. C., Chicago, IL 60611, United States, Ctr. for Circadian Biol. and Med., NW. Univ. Med. Sch., 303 E. C., Chicago, IL 60611, United States; Bauer, G.L., Department of Neurology, NW. Univ. Med. Sch., 303 E. C., Chicago, IL 60611, United States; Dubocovich, M.L., Dept. Molec. Pharmacol. Biol. Chem., NW. Univ. Med. Sch., 303 E. C., Chicago, IL 60611, United States, Ctr. for Circadian Biol. and Med., NW. Univ. Med. Sch., 303 E. C., Chicago, IL 60611, United States, Northwestern Drug Discovery Program, NW. Univ. Med. Sch., 303 E. C., Chicago, IL 60611, United States; Finkel, S.I., Dept. of Psychiat. and Behav. Sci., NW. Univ. Med. Sch., 303 E. C., Chicago, IL 60611, United States, Ctr. for Circadian Biol. and Med., NW. Univ. Med. Sch., 303 E. C., Chicago, IL 60611, United States; Zee, P.C., Department of Neurology, NW. Univ. Med. Sch., 303 E. C., Chicago, IL 60611, United States, Ctr. for Circadian Biol. and Med., NW. Univ. Med. Sch., 303 E. C., Chicago, IL 60611, United States, Northwestern Drug Discovery Program, NW. Univ. Med. Sch., 303 E. C., Chicago, IL 60611, United States</t>
  </si>
  <si>
    <t>In mammals the phase shifting response of the circadian clock to light can be enhanced by administration of the calcium channel antagonist nimodipine. In the present study we assessed the potential for nimodipine to affect the responsiveness of the human circadian clock to light by measuring the light-induced suppression of melatonin levels in plasma. Seven healthy young subjects (3M, 4F, 27.3±1.8 years old) were admitted on four occasions to the Clinical Research Center at Northwestern University Medical School. Blood was collected during the night to assess the effect of nimodipine (30 mg, orally, 01:30 h) on plasma melatonin levels in the presence or absence of light (500 lux, 2-3 am). Melatonin levels in plasma were measured by radioimmunoassay. Exposure to light for 1 h suppressed melatonin levels in plasma by nearly 38% relative to samples obtained at the same time in the absence of light (P=0.013). Nimodipine administration did not modify plasma melatonin levels. However, combined treatment with nimodipine and light suppressed melatonin levels in plasma by 59%. Levels of plasma melatonin were significantly lower following treatment with nimodipine and light than following treatment with placebo/light (P=0.014). Thus, the calcium channel antagonist nimodipine potentiated the suppressive effect of light on melatonin levels in plasma. These results suggest that the calcium channel antagonist nimodipine may also potentiate the response of the human circadian clock to light, and might thus be useful in combination with phototherapy for the treatment of sleep and circadian rhythm disorders. Copyright (C) 1999 Elsevier Science Ireland Ltd.</t>
  </si>
  <si>
    <t>Age; Aging; Calcium; Light; Melatonin; Nimodipine</t>
  </si>
  <si>
    <t>calcium channel blocking agent; melatonin; nimodipine; placebo; adult; aging; article; circadian rhythm; clinical trial; controlled clinical trial; controlled study; female; hormone blood level; hormone release; human; human experiment; light exposure; male; normal human; oral drug administration; phototherapy; priority journal; radioimmunoassay; sleep; Adult; Calcium Channel Blockers; Circadian Rhythm; Female; Humans; Light; Male; Melatonin; Nimodipine</t>
  </si>
  <si>
    <t>Calcium Channel Blockers; Melatonin, 73-31-4; Nimodipine, 66085-59-4</t>
  </si>
  <si>
    <t>U.S. Public Health Service: NCRR-00048, K01 AG00810
North-West University</t>
  </si>
  <si>
    <t>The authors are grateful to the subject volunteers for their participation in this study, to Fred W. Turek and Joseph S. Takahashi for helpful discussions, Imke Janssen for statistical analysis, Gloria Park for technical assistance, Jane Regalado for drug randomization, and to the supervisors and staff of the Clinical Research Center at Northwestern University. This study was supported in part by USPHS grants NCRR-00048, K01 AG00810, a Bayer Corporation Educational Grant, and the Buehler Center on Aging at NWU.</t>
  </si>
  <si>
    <t>Benloucif, S.; Department Molecular Pharmacology, Northwestern University, Medical School, 303 East Chicago Avenue, Chicago, IL 60611, United States; email: s-benloucif@nwu.edu</t>
  </si>
  <si>
    <t>2-s2.0-0032748340</t>
  </si>
  <si>
    <t>Mustanoja S.M., Hätönen T., Alila-Johansson A., Laakso M.-L.</t>
  </si>
  <si>
    <t>6603141219;6602156841;6602661116;7202693190;</t>
  </si>
  <si>
    <t>Evidence against alpha2-adrenoceptor involvement in the regulation of rat melatonin synthesis by ambient lighting</t>
  </si>
  <si>
    <t>10.1016/S0306-4522(99)00057-3</t>
  </si>
  <si>
    <t>https://www.scopus.com/inward/record.uri?eid=2-s2.0-0344759132&amp;doi=10.1016%2fS0306-4522%2899%2900057-3&amp;partnerID=40&amp;md5=1c2bfc92accf2df2c1d898d46eb37aa3</t>
  </si>
  <si>
    <t>Department of Physiology, Inst. Biomed., Univ. Helsinki, P.O., Helsinki, Finland</t>
  </si>
  <si>
    <t>Mustanoja, S.M., Department of Physiology, Inst. Biomed., Univ. Helsinki, P.O., Helsinki, Finland; Hätönen, T., Department of Physiology, Inst. Biomed., Univ. Helsinki, P.O., Helsinki, Finland; Alila-Johansson, A., Department of Physiology, Inst. Biomed., Univ. Helsinki, P.O., Helsinki, Finland; Laakso, M.-L., Department of Physiology, Inst. Biomed., Univ. Helsinki, P.O., Helsinki, Finland</t>
  </si>
  <si>
    <t>This study was carried out to clarify the role of α2-adrenoceptors in the regulation of pineal melatonin synthesis. Medetomidine, a selective α2- adrenoceptor agonist, was previously found to be a potent suppressor of nocturnal melatonin levels in rats. Medetomidine and α2-adrenoceptor antagonists atipamezole and yohimbine were injected into rats in different conditions, and their pineal melatonin contents were measured by radioimmunoassay. Experiment 1: Blocking the α2-adrenoceptors and possible non-adrenergic binding sites with atipamezole did not counteract the light- induced suppression of nocturnal melatonin. These receptors are, thus, not essential for the suppression of melatonin by light. Experiment 2: Blocking the α2-adrenoceptors with atipamezole or yohimbine did not sensitize the pineal melatonin synthesis to daytime darkness in the light/dark-entrained rats. The binding sites are not involved in keeping the daytime melatonin levels low, even in darkness. Experiment 3: The rats were sensitized to daytime darkness by keeping them for seven days in constant light. The dark- elicited melatonin rise was suppressed by a lower dose of medetomidine than the normal nocturnal rise in light/dark-entrained rats, while atipamezole had no effect. The results showed that α2-adrenoceptor insufficiency is not involved in the constant light-induced pineal supersensitivity. In summary, the experiments indicated that the physiological regulation of melatonin synthesis by ambient lighting in rats does not depend on α2-adrenergic mechanisms.</t>
  </si>
  <si>
    <t>α2-adrenoceptor; Circadian rhythm; Lighting; Melatonin; Pineal gland; Suprachiasmatic nuclei</t>
  </si>
  <si>
    <t>alpha 2 adrenergic receptor; alpha 2 adrenergic receptor blocking agent; alpha 2 adrenergic receptor stimulating agent; atipamezole; medetomidine; melatonin; yohimbine; animal experiment; animal tissue; article; hormonal regulation; hormone synthesis; light dark cycle; male; nonhuman; photostimulation; pineal body; priority journal; protein determination; radioimmunoassay; rat; Adrenergic alpha-Agonists; Adrenergic alpha-Antagonists; Animals; Circadian Rhythm; Imidazoles; Lighting; Male; Medetomidine; Melatonin; Pineal Gland; Rats; Rats, Wistar; Receptors, Adrenergic, alpha; Yohimbine</t>
  </si>
  <si>
    <t>Adrenergic alpha-Agonists; Adrenergic alpha-Antagonists; atipamezole, 104054-27-5; Imidazoles; Medetomidine, 86347-14-0; Melatonin, 73-31-4; Receptors, Adrenergic, alpha; Yohimbine, 146-48-5</t>
  </si>
  <si>
    <t>Mustanoja, S.M.; Department of Physiology, Institute of Biomedicine, University of Helsinki, P.O. Box 9, Fin-00014 Helsinki, Finland</t>
  </si>
  <si>
    <t>2-s2.0-0344759132</t>
  </si>
  <si>
    <t>Singh M., Jou J.-H., Sahoo S., Sujith S., He Z.-K., Krucaite G., Grigalevicius S., Wang C.-W.</t>
  </si>
  <si>
    <t>57203297295;35083609400;56982461100;57202014780;57190006926;42061745000;6602444309;7501627398;</t>
  </si>
  <si>
    <t>High light-quality OLEDs with a wet-processed single emissive layer</t>
  </si>
  <si>
    <t>10.1038/s41598-018-24125-4</t>
  </si>
  <si>
    <t>https://www.scopus.com/inward/record.uri?eid=2-s2.0-85046763599&amp;doi=10.1038%2fs41598-018-24125-4&amp;partnerID=40&amp;md5=24962f44121a94c53efea10bff9fd91d</t>
  </si>
  <si>
    <t>Department of Materials Science and Engineering, National Tsing Hua University, Hsin-Chu, Taiwan, Taiwan; Department of Polymer Chemistry and Technology, Kaunas University of Technology, Radvilenu plentas 19, Kaunas, LT50254, Lithuania; Institute of Optoelectronics and Electrical Engineering, National Chung Cheng University, Taiwan, Taiwan</t>
  </si>
  <si>
    <t>Singh, M., Department of Materials Science and Engineering, National Tsing Hua University, Hsin-Chu, Taiwan, Taiwan; Jou, J.-H., Department of Materials Science and Engineering, National Tsing Hua University, Hsin-Chu, Taiwan, Taiwan; Sahoo, S., Department of Materials Science and Engineering, National Tsing Hua University, Hsin-Chu, Taiwan, Taiwan; Sujith, S., Department of Materials Science and Engineering, National Tsing Hua University, Hsin-Chu, Taiwan, Taiwan; He, Z.-K., Department of Materials Science and Engineering, National Tsing Hua University, Hsin-Chu, Taiwan, Taiwan; Krucaite, G., Department of Polymer Chemistry and Technology, Kaunas University of Technology, Radvilenu plentas 19, Kaunas, LT50254, Lithuania; Grigalevicius, S., Department of Polymer Chemistry and Technology, Kaunas University of Technology, Radvilenu plentas 19, Kaunas, LT50254, Lithuania; Wang, C.-W., Institute of Optoelectronics and Electrical Engineering, National Chung Cheng University, Taiwan, Taiwan</t>
  </si>
  <si>
    <t>High light-quality and low color temperature are crucial to justify a comfortable healthy illumination. Wet-process enables electronic devices cost-effective fabrication feasibility. We present herein low color temperature, blue-emission hazards free organic light emitting diodes (OLEDs) with very-high light-quality indices, that with a single emissive layer spin-coated with multiple blackbody-radiation complementary dyes, namely deep-red, yellow, green and sky-blue. Specifically, an OLED with a 1,854 K color temperature showed a color rendering index (CRI) of 90 and a spectrum resemblance index (SRI) of 88, whose melatonin suppression sensitivity is only 3% relative to a reference blue light of 480 nm. Its maximum retina permissible exposure limit is 3,454 seconds at 100 lx, 11, 10 and 6 times longer and safer than the counterparts of compact fluorescent lamp (5,920 K), light emitting diode (5,500 K) and OLED (5,000 K). By incorporating a co-host, tris(4-carbazoyl-9-ylphenyl)amine (TCTA), the resulting OLED showed a current efficiency of 24.9 cd/A and an external quantum efficiency of 24.5% at 100 cd/m2. It exhibited ultra-high light quality with a CRI of 93 and an SRI of 92. These prove blue-hazard free, high quality and healthy OLED to be fabrication feasible via the easy-to-apply wet-processed single emissive layer with multiple emitters. © 2018 The Author(s).</t>
  </si>
  <si>
    <t>Ministry of Economic Affairs: MEA 104-EC-17-A-07-S3-012
Ministry of Science and Technology, Taiwan: MOST 105-2119-M-007-012</t>
  </si>
  <si>
    <t>This work was financial supported by Ministry of Economic Affairs through grant MEA 104-EC-17-A-07-S3-012, Ministry of Science and Technology through grant MOST 105-2119-M-007-012 and Research Council of Lithuania through grant no. S-MIP-17-64.</t>
  </si>
  <si>
    <t>Jou, J.-H.; Department of Materials Science and Engineering, National Tsing Hua UniversityTaiwan; email: jjou@mx.nthu.edu.tw</t>
  </si>
  <si>
    <t>2-s2.0-85046763599</t>
  </si>
  <si>
    <t>Sun Q., Hu Y., Dai Y., Ma D.</t>
  </si>
  <si>
    <t>57190742150;57199456384;57198070229;7402075594;</t>
  </si>
  <si>
    <t>Low color-temperature, high color rendering index hybrid white organic light-emitting diodes by the effective control of exciton recombination zone</t>
  </si>
  <si>
    <t>10.1039/c7tc02829f</t>
  </si>
  <si>
    <t>https://www.scopus.com/inward/record.uri?eid=2-s2.0-85027560417&amp;doi=10.1039%2fc7tc02829f&amp;partnerID=40&amp;md5=4bc2f0ce5319245f5b94cd0392317be4</t>
  </si>
  <si>
    <t>Institute of Polymer Optoelectronic Materials and Devices, State Key Laboratory of Luminescent Materials and Devices, South China University of Technology, Guangzhou, 510640, China</t>
  </si>
  <si>
    <t>Sun, Q., Institute of Polymer Optoelectronic Materials and Devices, State Key Laboratory of Luminescent Materials and Devices, South China University of Technology, Guangzhou, 510640, China; Hu, Y., Institute of Polymer Optoelectronic Materials and Devices, State Key Laboratory of Luminescent Materials and Devices, South China University of Technology, Guangzhou, 510640, China; Dai, Y., Institute of Polymer Optoelectronic Materials and Devices, State Key Laboratory of Luminescent Materials and Devices, South China University of Technology, Guangzhou, 510640, China; Ma, D., Institute of Polymer Optoelectronic Materials and Devices, State Key Laboratory of Luminescent Materials and Devices, South China University of Technology, Guangzhou, 510640, China</t>
  </si>
  <si>
    <t>Excitons dominate the optoelectronic properties of organic devices. Lighting sources with a low color-temperature (CT) and high color rendering index (CRI) are preferred for low suppression of melatonin secretion and better visual comfort. Herein, we designed and fabricated low CT and high CRI hybrid white organic light-emitting diodes (WOLEDs) via the effective control of exciton recombination in the emitting zone. In our structure, the three emissive layers of red EML/yellow-blue EML/spacer/green EML were employed, and the yellow phosphor was doped in the blue fluorescence host at a low concentration. This guaranteed that the yellow emission was from the phosphor, and the blue emission was from the fluorescent host; therefore, the four-color warm WOLEDs with low CT and high CRI were obtained well. Via optimization, it was observed that the best performing device showed a low CT of ∼1945 K with a maximum power efficiency of 20.6 lm W -1 and retained ∼2000 K with a power efficiency of 16.9 lm W -1 at a luminance of 1000 cd m -2 , which is better than other low CT light sources such as incandescent bulbs and candles. Furthermore, the resulting device also exhibited a CRI as high as 95. The low CT hybrid WOLEDs provide a promising alternative for night lighting to safeguard human health. © 2017 The Royal Society of Chemistry.</t>
  </si>
  <si>
    <t>Color; Efficiency; Excitons; Fluorescence; Light emission; Light emitting diodes; Light sources; Lighting; Optoelectronic devices; Phosphors; Exciton recombination; Exciton recombination zones; High color rendering index; Hybrid white organic light-emitting diodes; Incandescent bulbs; Low color temperatures; Low concentrations; Optoelectronic properties; Organic light emitting diodes (OLED)</t>
  </si>
  <si>
    <t>2016YFB0400700
National Natural Science Foundation of China: 91433201, 51333007, 11661131001</t>
  </si>
  <si>
    <t>The authors gratefully acknowledge the National Key Research and Development Plan of China (2016YFB0400700) and the National Natural Science Foundation of China (Grant No. 51333007, 91433201, 11661131001) for supporting this research</t>
  </si>
  <si>
    <t>Ma, D.; Institute of Polymer Optoelectronic Materials and Devices, State Key Laboratory of Luminescent Materials and Devices, South China University of TechnologyChina; email: msdgma@scut.edu.cn</t>
  </si>
  <si>
    <t>2-s2.0-85027560417</t>
  </si>
  <si>
    <t>Freeman D.A., Larkin J.E., Seliby L.</t>
  </si>
  <si>
    <t>7402382743;35432510700;6504689845;</t>
  </si>
  <si>
    <t>Testicular and somatic growth in Siberian hamsters depend on the melatonin-free interval between twice daily melatonin signals</t>
  </si>
  <si>
    <t>10.1046/j.0007-1331.2001.00767.x</t>
  </si>
  <si>
    <t>https://www.scopus.com/inward/record.uri?eid=2-s2.0-0036170941&amp;doi=10.1046%2fj.0007-1331.2001.00767.x&amp;partnerID=40&amp;md5=4a508ce0f23ad11559cb984fc3695d2b</t>
  </si>
  <si>
    <t>Department of Psychology, University of California, Berkeley, CA, United States; 3210 Tolman Hall, Department of Psychology, University of California, Berkeley, CA 94270-1650, United States</t>
  </si>
  <si>
    <t>Freeman, D.A., Department of Psychology, University of California, Berkeley, CA, United States, 3210 Tolman Hall, Department of Psychology, University of California, Berkeley, CA 94270-1650, United States; Larkin, J.E., Department of Psychology, University of California, Berkeley, CA, United States; Seliby, L., Department of Psychology, University of California, Berkeley, CA, United States</t>
  </si>
  <si>
    <t>In Siberian hamsters, day length is encoded by the duration of the nocturnal melatonin signal; short and long melatonin signals over the course of several weeks stimulate and inhibit somatic and gonadal development, respectively, in prepubertal males. We sought to determine whether juvenile male Siberian hamsters respond to multiple melatonin signals each day and the manner in which the sequence of melatonin signals and the duration of the melatonin-free interval between signals affects development. Twenty-one day old male Siberian hamsters, gestated and maintained in a short-day photoperiod of 10 h light/day (10 L), were transferred to constant light to suppress endogenous melatonin secretion and received s.c. infusions of melatonin or saline for 12 days. Hamsters infused with saline retained small testes, whereas one short melatonin infusion each day resulted in significant testicular growth. Other hamsters were provided with two melatonin signals each day, one long (9 h) and one short (4 or 5 h); the order in which these signals was administered and the duration of the melatonin-free interval after each signal varied between groups. In asymmetrical melatonin infusions, the first and second daily infusions were followed by 3-h and 7-h melatonin-free intervals, respectively, whereas in symmetrical infusions, each melatonin signal was followed by a 5-h melatonin-free interval. In the asymmetrical sequence, the melatonin signal that immediately preceded the longer melatonin-free interval determined the rate gonadal growth. Equal melatonin-free intervals after each of the long and short daily melatonin infusions produced intermediate increases in gonadal and somatic development. The hypothalamic-pituitary-gonadal axis of Siberian hamsters can respond to multiple melatonin signals each day, with the rate of testicular growth determined primarily by the duration of the melatonin-free interval following each infusion.</t>
  </si>
  <si>
    <t>Body mass; Gonads; Melatonin; Phodopus sungorus; Seasonality</t>
  </si>
  <si>
    <t>melatonin; sodium chloride; animal experiment; animal model; article; body growth; circadian rhythm; controlled study; gonad development; growth rate; hormone inhibition; hormone release; hormone response; hypothalamus hypophysis gonad system; male; nonhuman; Phodopus; photoperiodicity; pregnancy; priority journal; signal transduction; testis development; Animals; Body Weight; Cricetinae; Drug Administration Schedule; Male; Melatonin; Neurosecretory Systems; Phodopus; Signal Transduction; Testis</t>
  </si>
  <si>
    <t>2-s2.0-0036170941</t>
  </si>
  <si>
    <t>Laakso M.-L., Porkka-Heiskanen T., Stenberg D., Alila A., Hätönen T.</t>
  </si>
  <si>
    <t>7202693190;7003683803;7004342131;6603038377;6602156841;</t>
  </si>
  <si>
    <t>Suppression of Human Melatonin by Light over the Course of the Rising Phase of the Synthesis</t>
  </si>
  <si>
    <t>10.1080/09291019409360273</t>
  </si>
  <si>
    <t>https://www.scopus.com/inward/record.uri?eid=2-s2.0-0028042486&amp;doi=10.1080%2f09291019409360273&amp;partnerID=40&amp;md5=0cc81b1bd30cc7d75f0cf14f9043e8b4</t>
  </si>
  <si>
    <t>Laakso, M.-L.; Porkka-Heiskanen, T.; Stenberg, D.; Alila, A.; Hätönen, T.</t>
  </si>
  <si>
    <t>In several animal species the response of the pineal melatonin synthesis to light alters during the night, but uxnthe possible changes in humans are not exactly known. Nine volunteers were exposed to 500-lx light for one hour at different times over the course of the rising phase of the melatonin synthesis. The exposure times were related to the individual circadian phases by using the time point of the half-maximal melatonin level as a reference. Melatonin was measured by radioimmunoassay in salivary samples collected at 15-120-min intervals. Only when the melatonin levels were related to the prelight levels, the light-induced suppression was smaller and the postlight recovery was greater in the early than in the late rising phase. No differences were found, if the levels were related to the corresponding control values. Thus, the sensitivity of the human melatonin synthesis to light did not change during the rising phase. It cannot explain the increase of the light-induced phase delays of circadian rhythms that is supposed to occur during the first half of the night. © 1994, Taylor &amp; Francis Group, LLC. All rights reserved.</t>
  </si>
  <si>
    <t>circadian; human; light; Melatonin; photic; pineal; rhythms</t>
  </si>
  <si>
    <t>Yrjö Jahnssonin Säätiö</t>
  </si>
  <si>
    <t>This study was supported by Yrjö Jahnsson Foundation, Helsinki, Finland.</t>
  </si>
  <si>
    <t>Laakso, M.-L.; Department of Physiology, University of Helsinki, P.O. Bok 9, Finland</t>
  </si>
  <si>
    <t>2-s2.0-0028042486</t>
  </si>
  <si>
    <t>Smith J.S., Kripke D.F., Elliott J.A., Youngstedt S.D.</t>
  </si>
  <si>
    <t>7410180108;7006891661;35757353900;7003569906;</t>
  </si>
  <si>
    <t>Illumination of upper and middle visual fields produces equivalent suppression of melatonin in older volunteers</t>
  </si>
  <si>
    <t>10.1081/CBI-120014107</t>
  </si>
  <si>
    <t>https://www.scopus.com/inward/record.uri?eid=2-s2.0-0036405424&amp;doi=10.1081%2fCBI-120014107&amp;partnerID=40&amp;md5=dc12a5a6c3f690adc2a44fe8785b061d</t>
  </si>
  <si>
    <t>Sam and Rose Stein Institute for Research on Aging, Department of Psychiatry, University of California. San Diego 0667, San Diego, CA 92093-0667, United States; Department of Psychiatry, University of California. San Diego 0667, 9500 Gilman Drive, San Diego, CA 92093-0667, United States</t>
  </si>
  <si>
    <t>Smith, J.S., Sam and Rose Stein Institute for Research on Aging, Department of Psychiatry, University of California. San Diego 0667, San Diego, CA 92093-0667, United States; Kripke, D.F., Department of Psychiatry, University of California. San Diego 0667, 9500 Gilman Drive, San Diego, CA 92093-0667, United States; Elliott, J.A., Sam and Rose Stein Institute for Research on Aging, Department of Psychiatry, University of California. San Diego 0667, San Diego, CA 92093-0667, United States; Youngstedt, S.D., Sam and Rose Stein Institute for Research on Aging, Department of Psychiatry, University of California. San Diego 0667, San Diego, CA 92093-0667, United States</t>
  </si>
  <si>
    <t>Bright light treatment has become an important method of treating depression and circadian rhythm sleep disorders. The efficacy of bright light treatment may be dependent upon the position of the light-source, as it determines the relative illumination in each portion of the visual field. This study compared illumination of upper and middle visual fields to determine whether melatonin suppression is different or equivalent. Thirteen older volunteers received three illumination conditions in counterbalanced orders: 1000lux in the upper visual field, 1000 lux in the middle visual field, or dim diffuse illumination &lt; 5 lux. A four-choice reaction time task was performed during tests to ensure eye direction and illumination of the intended portion of the visual field. Illumination in the upper and middle visual fields significantly suppressed melatonin compared to &lt; 5 lux (p &lt; 0.001). Melatonin suppression was not significantly different with upper or middle field illumination. These results indicate that bright light treatments placed above the eye level might be as effective as those requiring patients to look directly at the light source. Clinical comparative testing would be valuable. In addition, this study demonstrates that significant suppression of melatonin may be achieved through the use of bright light in healthy older volunteers.</t>
  </si>
  <si>
    <t>Aging; Circadian; Human; Light; Melatonin; Retina; Suppression; Visual field</t>
  </si>
  <si>
    <t>melatonin; melatonin; adult; aged; aging; article; brightness; depression; female; hormone determination; hormone inhibition; human; illumination; male; normal human; phototherapy; saliva level; sleep disorder; visual field; biosynthesis; circadian rhythm; circadian rhythm sleep disorder; light; metabolism; middle aged; phototherapy; physiology; radiation exposure; saliva; Aged; Circadian Rhythm; Depression; Female; Humans; Light; Male; Melatonin; Middle Aged; Phototherapy; Saliva; Sleep Disorders, Circadian Rhythm; Visual Fields</t>
  </si>
  <si>
    <t>Siragusa Foundation
National Institutes of Health: AG15763, AG12364, HL61280
Sam and Rose Stein Institute for Research on Aging</t>
  </si>
  <si>
    <t>This study was supported by IRA0012 from the Sam and Rose Stein Institute for Research on Aging (SIRA) and by NIH grants HL61280, AG12364, and AG15763. Charles Senger, Ph.D., assisted this study.</t>
  </si>
  <si>
    <t>Kripke, D.F.; Department of Psychiatry, University of California, San Diego, 9500 Gilman Drive, San Diego, CA 92093-0667, United States; email: dkripke@ucsd.edu</t>
  </si>
  <si>
    <t>2-s2.0-0036405424</t>
  </si>
  <si>
    <t>Fielke S.L., Young I.R., Walker D.W., McMillen I.C.</t>
  </si>
  <si>
    <t>7801628549;35108321800;7404440174;7005086651;</t>
  </si>
  <si>
    <t>Effect of two weeks of continuous light on the development of the circadian melatonin rhythm in newborn lambs</t>
  </si>
  <si>
    <t>10.1111/j.1600-079X.1994.tb00122.x</t>
  </si>
  <si>
    <t>https://www.scopus.com/inward/record.uri?eid=2-s2.0-0028523259&amp;doi=10.1111%2fj.1600-079X.1994.tb00122.x&amp;partnerID=40&amp;md5=9418362096abc987a0f44061008da72c</t>
  </si>
  <si>
    <t>Department of Physiology, University of Adelaide, Adelaide, South Australia, Australia; Department of Physiology, Monash University, Clayton, Victoria, Australia</t>
  </si>
  <si>
    <t>Fielke, S.L., Department of Physiology, University of Adelaide, Adelaide, South Australia, Australia; Young, I.R., Department of Physiology, Monash University, Clayton, Victoria, Australia; Walker, D.W., Department of Physiology, Monash University, Clayton, Victoria, Australia; McMillen, I.C., Department of Physiology, University of Adelaide, Adelaide, South Australia, Australia</t>
  </si>
  <si>
    <t>Fielke SI, Young IR, Walker DW, McMillen IC. Effect of two weeks of continuous light on the development of the circadian melatonin rhythm in newborn lambs. J. Pineal Res. 1994; 17: 118–122 We have investigated the effect of exposure of newborn lambs to continuous light during the first 2 weeks after birth on the subsequent development of the phase and amplitude of the plasma melatonin rhythm during the next 8 weeks. During the first 2 weeks after birth, the mean plasma melatonin concentrations were significantly lower (P &lt; 0. 001) in lambs exposed to continuous light (58 ± 15 pmol/1, n = 7) than in lambs exposed to LD 12: 12 (i. e., “normal” lighting: 189 ± 38 pmol/1, n = 9). Between 3 and 4 weeks of age, plasma melatonin concentrations during the daily light and dark periods were also significantly lower in the lambs exposed to continuous light during the first 2 weeks after birth. There was no effect of time of day on plasma melatonin in either group of lambs during the first 2 weeks after birth but between 3 and 10 weeks of age there was a significant (P &lt; 0. 001) effect of light and dark and time of day on plasma melatonin concentrations which was the same in both groups of lambs. Plasma melatonin concentrations were higher in the dark period than in the light period and between 2100 and 0700 than between 0900 and 1700 at all ages after week 2. We have therefore demonstrated that exposure of the lamb to 2 weeks of continuous light after birth results in a suppression of melatonin secretion that extends beyond the end of the exposure to continuous light. Copyright © 1994, Wiley Blackwell. All rights reserved</t>
  </si>
  <si>
    <t>sheep‐melatonin‐circadian rhythm‐newborn lambs</t>
  </si>
  <si>
    <t>melatonin; animal; article; blood; circadian rhythm; female; light; male; physiology; pineal body; radioimmunoassay; sheep; Animal; Animals, Newborn; Circadian Rhythm; Female; Light; Male; Melatonin; Pineal Gland; Radioimmunoassay; Sheep; Support, Non-U.S. Gov't</t>
  </si>
  <si>
    <t>McMillen, I.C.; Department of Physiology, University of Adelaide, Adelaide, South Australia, 5005, Australia</t>
  </si>
  <si>
    <t>2-s2.0-0028523259</t>
  </si>
  <si>
    <t>Hazlerigg D., Lomet D., Lincoln G., Dardente H.</t>
  </si>
  <si>
    <t>6701834786;13410807100;7006590910;6602707333;</t>
  </si>
  <si>
    <t>Neuroendocrine correlates of the critical day length response in the Soay sheep</t>
  </si>
  <si>
    <t xml:space="preserve"> e12631</t>
  </si>
  <si>
    <t>10.1111/jne.12631</t>
  </si>
  <si>
    <t>https://www.scopus.com/inward/record.uri?eid=2-s2.0-85052587236&amp;doi=10.1111%2fjne.12631&amp;partnerID=40&amp;md5=12dedce5bb3196d83dbb89c914c55ce0</t>
  </si>
  <si>
    <t>Department of Arctic and Marine Biology, University of Tromsø, Tromsø, Norway; PRC, INRA, CNRS, IFCE, Université de Tours, Nouzilly, France; Queen's Medical Research Institute, University of Edinburgh, Edinburgh, United Kingdom</t>
  </si>
  <si>
    <t>Hazlerigg, D., Department of Arctic and Marine Biology, University of Tromsø, Tromsø, Norway; Lomet, D., PRC, INRA, CNRS, IFCE, Université de Tours, Nouzilly, France; Lincoln, G., Queen's Medical Research Institute, University of Edinburgh, Edinburgh, United Kingdom; Dardente, H., PRC, INRA, CNRS, IFCE, Université de Tours, Nouzilly, France</t>
  </si>
  <si>
    <t>In mammals, melatonin is the hormone responsible for synchronisation of seasonal physiological cycles of physiology to the solar year. Melatonin is secreted by the pineal gland with a profile reflecting the duration of the night and acts via melatonin-responsive cells in the pituitary pars tuberalis (PT), which in turn modulate hypothalamic thyroid hormone status. Recent models suggest that the actions of melatonin in the PT depend critically on day length-dependent changes in the expression of eyes absent 3 (Eya3), which is a coactivator for thyrotrophin β-subunit (Tshβ) gene transcription. According to this model, short photoperiods suppress Eya3 and hence Tshβ expression, whereas long photoperiods produce the inverse effect. Studies underpinning this model have relied on step changes in photoperiod (from 8 to 16 hours of light/24 hours) and have not compared the sensitive ranges of photoperiods for changes in Eya3 and Tshβ expression with those for relevant downstream molecular and endocrine responses. We therefore performed a “critical day length” experiment in Soay sheep, in which animals acclimated to 8 hours of light/24 hours (SP) were exposed to a range of increased photoperiods spanning the range 11.75 to 16 hours (LP) and then responses at the level of the PT, hypothalamus and hormonal output were assessed. Although Eya3 and Tshβ both showed the predicted SP vs LP differences, they responded quite differently to intermediate photoperiods within this range and, at the individual animal level, no clear Eya3-Tshβ relationship could be seen. This result is inconsistent with a simple coactivator model for EYA3 action in the PT. Further downstream layers of nonlinearity were also seen in terms of the Tshβ-dio2 and the dio2-testosterone relationships. We conclude that the transduction of progressive changes in photoperiod into transitions in endocrine output is an emergent property of a multistep signalling cascade within the mammalian neuroendocrine system. © 2018 British Society for Neuroendocrinology</t>
  </si>
  <si>
    <t>dio2 protein; eyes absent 3 protein; follitropin; melatonin; oxidoreductase; testosterone; thyroid hormone; thyrotropin beta subunit; unclassified drug; acclimatization; animal experiment; animal tissue; Article; controlled study; correlation coefficient; critical day length; day length; gene expression; genetic transcription; genetic transduction; hormone release; hypophysis pars tuberalis; light; male; mediobasal hypothalamus; molecular biology; neuroendocrine system; night; nonhuman; photoperiodicity; pineal body; priority journal; seasonal variation; sheep breed; signal transduction; soay sheep; solar cycle</t>
  </si>
  <si>
    <t>follitropin, 9002-68-0; melatonin, 73-31-4; oxidoreductase, 9035-73-8, 9035-82-9, 9037-80-3, 9055-15-6; testosterone, 58-22-0</t>
  </si>
  <si>
    <t>Human Frontier Science Program
Marie Curie: HD</t>
  </si>
  <si>
    <t>We thank the staff at the Marshall Building (Edinburgh) for expert care of the animals, as well as A. L. Lainé and C. Laclie of the Phenotyping-Endocrinology laboratory for hormonal assays (Nouzilly). This work was supported by project grant awards from the UK BBSRC and the HFSP “Evolution of seasonal timers” (DH) and by a Marie Curie Career Integration Grant (HD).</t>
  </si>
  <si>
    <t>Hazlerigg, D.; Department of Arctic and Marine Biology, University of TromsøNorway; email: david.hazlerigg@uit.no</t>
  </si>
  <si>
    <t>2-s2.0-85052587236</t>
  </si>
  <si>
    <t>Komada Y., Aoki K., Gohshi S., Ichioka H., Shibata S.</t>
  </si>
  <si>
    <t>35336879500;42360963300;6602394359;36173170700;7402120611;</t>
  </si>
  <si>
    <t>Effects of television luminance and wavelength at habitual bedtime on melatonin and cortisol secretion in humans</t>
  </si>
  <si>
    <t>Sleep and Biological Rhythms</t>
  </si>
  <si>
    <t>10.1111/sbr.12121</t>
  </si>
  <si>
    <t>https://www.scopus.com/inward/record.uri?eid=2-s2.0-84944352867&amp;doi=10.1111%2fsbr.12121&amp;partnerID=40&amp;md5=5e201257f4846b8e418b824d421d65c4</t>
  </si>
  <si>
    <t>Department of Somnology, Tokyo Medical University, Tokyo, Japan; Laboratory of Physiology and Pharmacology, School of Advanced Science and Engineering, Waseda University, Tokyo, Japan; Faculty of Informatics, Kogakuin University, Tokyo, Japan; Institute of Display, Sharp Corporation, Tenri, Nara, Japan</t>
  </si>
  <si>
    <t>Komada, Y., Department of Somnology, Tokyo Medical University, Tokyo, Japan; Aoki, K., Laboratory of Physiology and Pharmacology, School of Advanced Science and Engineering, Waseda University, Tokyo, Japan; Gohshi, S., Faculty of Informatics, Kogakuin University, Tokyo, Japan; Ichioka, H., Institute of Display, Sharp Corporation, Tenri, Nara, Japan; Shibata, S., Department of Somnology, Tokyo Medical University, Tokyo, Japan</t>
  </si>
  <si>
    <t>The aim of this study was to examine the effect of exposure to different types of television displays at habitual bedtime on human melatonin and cortisol secretion. Thirteen male participants (mean age: 22.7 ± 0.85 years) were tested over three nights in one baseline and two experimental sessions. Participants were instructed to watch a movie on four different luminance- and wavelength-controlled television displays: normal luminance (450 candela [cd]/m2) or high luminance (1200cd/m2) and normal blue light or half blue light. Salivary melatonin and cortisol levels were measured at two time points before and after television viewing. There was no significant difference in cortisol secretion due to the different displays. Melatonin suppression was significantly lower following the exposure to the half-blue light display compared with the normal blue light display. These results suggest that the use of half-blue light displays during night time may prevent circadian rhythm dysfunction. © 2015 Japanese Society of Sleep Research.</t>
  </si>
  <si>
    <t>Blue light; Circadian rhythm; Cortisol; Human; Melatonin</t>
  </si>
  <si>
    <t>hydrocortisone; melatonin; adult; analysis of variance; Article; blue light; circadian rhythm; controlled study; electricity; environmental temperature; green light; habitual bedtime; hormone release; human; light; luminance; male; priority journal; red light; saliva level; sleep pattern; sleep waking cycle; television; television viewing; waveform; wavelength; young adult</t>
  </si>
  <si>
    <t>Shibata, S.; Laboratory of Physiology and Pharmacology, School of Advanced Science and Engineering, Waseda University, 2-2 Wakamatsu, Japan</t>
  </si>
  <si>
    <t>SBRLB</t>
  </si>
  <si>
    <t>Sleep Biol. Rhythms</t>
  </si>
  <si>
    <t>2-s2.0-84944352867</t>
  </si>
  <si>
    <t>Nagare R., Rea M.S., Plitnick B., Figueiro M.G.</t>
  </si>
  <si>
    <t>57200221338;57203044495;35071763800;6603467729;</t>
  </si>
  <si>
    <t>Effect of White Light Devoid of “Cyan” Spectrum Radiation on Nighttime Melatonin Suppression Over a 1-h Exposure Duration</t>
  </si>
  <si>
    <t>10.1177/0748730419830013</t>
  </si>
  <si>
    <t>https://www.scopus.com/inward/record.uri?eid=2-s2.0-85062472662&amp;doi=10.1177%2f0748730419830013&amp;partnerID=40&amp;md5=f18af86075e1f05cf22d1d3cfd60ff00</t>
  </si>
  <si>
    <t>Nagare, R., Lighting Research Center, Rensselaer Polytechnic Institute, Troy, NY, United States; Rea, M.S., Lighting Research Center, Rensselaer Polytechnic Institute, Troy, NY, United States; Plitnick, B., Lighting Research Center, Rensselaer Polytechnic Institute, Troy, NY, United States; Figueiro, M.G., Lighting Research Center, Rensselaer Polytechnic Institute, Troy, NY, United States</t>
  </si>
  <si>
    <t>The intrinsically photosensitive retinal ganglion cells are the main conduit of the light signal emanating from the retina to the biological clock located in the suprachiasmatic nuclei of the hypothalamus. Lighting manufacturers are developing white light sources that are devoid of wavelengths around 480 nm (“cyan gap”) to reduce their impact on the circadian system. The present study was designed to investigate whether exposure to a “cyan-gap,” 3000 K white light source, spectrally tuned to reduce radiant power between 475 and 495 nm (reducing stimulation of the melanopsin-containing photoreceptor), would suppress melatonin less than a conventional 3000 K light source. The study’s 2 phases employed a within-subjects experimental design involving the same 16 adult participants. In Phase 1, participants were exposed for 1 h to 3 experimental conditions over the course of 3 consecutive weeks: 1) dim light control (&amp;lt;5 lux at the eyes); 2) 800 lux at the eyes of a 3000 K light source; and 3) 800 lux at the eyes of a 3000 K, “cyan-gap” modified (3000 K mod) light source. The same protocol was repeated in Phase 2, but light levels were reduced to 400 lux at the eyes. As hypothesized, there were significant main effects of light level (F1,12 = 9.1, p &amp;lt; 0.05, ηp² = 0.43) and exposure duration (F1,12 = 47.7, p &amp;lt; 0.05, ηp² = 0.80) but there was no significant main effect of spectrum (F1,12 = 0.16, p &amp;gt; 0.05, ηp² = 0.01). There were no significant interactions with spectrum. Contrary to our model predictions, our results showed that short-term exposures (≤ 1 h) to “cyan-gap” light sources suppressed melatonin similarly to conventional light sources of the same CCT and photopic illuminance at the eyes. © 2019 The Author(s).</t>
  </si>
  <si>
    <t>circadian; cyan-deficient lighting; cyan-gap lighting; light at night; melatonin suppression; spectrum</t>
  </si>
  <si>
    <t>Philips Oral Healthcare
5T32AG057464
National Institutes of Health, NIH</t>
  </si>
  <si>
    <t>The present study was funded by LumiLeds, the Light and Health Alliance (Acuity Brands, CREE, Current Powered by GE, Ketra, Osram, Philips, and USAI Lighting) and the NIH Training Program in Alzheimer’s Disease Clinical and Translational Research (NIA 5T32AG057464). None of the sponsors participated in the design, data collection or data analyses. The authors would like to thank Wouter Soer (LumiLeds), and LRC staff (Sharon Lesage, David Pedler, Kassandra Gonzales, Martin Overington, and Howard Ohlhous) for their technical and editorial assistance.</t>
  </si>
  <si>
    <t>Figueiro, M.G.; Lighting Research Center, Rensselaer Polytechnic InstituteUnited States; email: figuem@rpi.edu</t>
  </si>
  <si>
    <t>2-s2.0-85062472662</t>
  </si>
  <si>
    <t>Nagare R., Plitnick B., Figueiro M.G.</t>
  </si>
  <si>
    <t>57200221338;35071763800;6603467729;</t>
  </si>
  <si>
    <t>Effect of exposure duration and light spectra on nighttime melatonin suppression in adolescents and adults</t>
  </si>
  <si>
    <t>10.1177/1477153518763003</t>
  </si>
  <si>
    <t>https://www.scopus.com/inward/record.uri?eid=2-s2.0-85044084284&amp;doi=10.1177%2f1477153518763003&amp;partnerID=40&amp;md5=e376729a718eae4fca18a48475961cbf</t>
  </si>
  <si>
    <t>Nagare, R., Lighting Research Center, Rensselaer Polytechnic Institute, Troy, NY, United States; Plitnick, B., Lighting Research Center, Rensselaer Polytechnic Institute, Troy, NY, United States; Figueiro, M.G., Lighting Research Center, Rensselaer Polytechnic Institute, Troy, NY, United States</t>
  </si>
  <si>
    <t>This study investigated how light exposure duration affects melatonin suppression, a well-established marker of circadian phase, and whether adolescents (13–18 years) are more sensitive to short-wavelength (blue) light than adults (32–51 years). Twenty-four participants (12 adolescents, 12 adults) were exposed to three lighting conditions during successive 4-h study nights that were separated by at least one week. In addition to a dim light (&lt;5 lux) control, participants were exposed to two light spectra (warm (2700 K) and cool (5600 K)) delivering a circadian stimulus of 0.25 at eye level. Repeated measures analysis of variance revealed a significant main effect of exposure duration, indicating that a longer duration exposure suppressed melatonin to a greater degree. The analysis further revealed a significant main effect of spectrum and a significant interaction between spectrum and participant age. For the adolescents, but not the adults, melatonin suppression was significantly greater after exposure to the 5600 K intervention (43%) compared to the 2700 K intervention (29%), suggesting an increased sensitivity to short-wavelength radiation. These results will be used to extend the model of human circadian phototransduction to incorporate factors such as exposure duration and participant age to better predict effective circadian stimulus. © The Chartered Institution of Building Services Engineers 2018.</t>
  </si>
  <si>
    <t>Wavemeters; Exposure durations; Light exposure; Light spectrum; Lighting conditions; Main effect; Phototransduction; Repeated measures; Short wavelengths; Hormones</t>
  </si>
  <si>
    <t>Philips Oral Healthcare</t>
  </si>
  <si>
    <t>The authors disclosed receipt of the following financial support for the research, authorship and/or publication of this article: Funding for the study was provided by the Lighting Research Center’s Light and Health Alliance (Acuity Brands, CREE, Current by GE, Ketra, OSRAM, Philips and USAI Lighting). USAI Lighting provided the ceiling luminaires used in the study. The manufacturers did not have any input in the experimental design, data collection, analysis and manuscript writing.</t>
  </si>
  <si>
    <t>2-s2.0-85044084284</t>
  </si>
  <si>
    <t>Akacem L.D., Wright K.P., Jr., LeBourgeois M.K.</t>
  </si>
  <si>
    <t>55888472200;7403324944;55127246400;</t>
  </si>
  <si>
    <t>Sensitivity of the circadian system to evening bright light in preschool-age children</t>
  </si>
  <si>
    <t xml:space="preserve"> e13617</t>
  </si>
  <si>
    <t>10.14814/phy2.13617</t>
  </si>
  <si>
    <t>https://www.scopus.com/inward/record.uri?eid=2-s2.0-85043576164&amp;doi=10.14814%2fphy2.13617&amp;partnerID=40&amp;md5=5ce4d5bc58ee477b5b67f552faa433d5</t>
  </si>
  <si>
    <t>Sleep and Development Laboratory, Department of Integrative Physiology, University of Colorado Boulder, Boulder, CO, United States; Sleep and Chronobiology Laboratory, Department of Integrative Physiology, University of Colorado Boulder, Boulder, CO, United States</t>
  </si>
  <si>
    <t>Akacem, L.D., Sleep and Development Laboratory, Department of Integrative Physiology, University of Colorado Boulder, Boulder, CO, United States; Wright, K.P., Jr., Sleep and Chronobiology Laboratory, Department of Integrative Physiology, University of Colorado Boulder, Boulder, CO, United States; LeBourgeois, M.K., Sleep and Development Laboratory, Department of Integrative Physiology, University of Colorado Boulder, Boulder, CO, United States</t>
  </si>
  <si>
    <t>Although the light-induced melatonin suppression response is well characterized in adults, studies examining the dynamics of this effect in children are scarce. The purpose of this study was to quantify the magnitude of evening light-induced melatonin suppression in preschool-age children. Healthy children (n = 10; 7 females; 4.3 ± 1.1 years) participated in a 7-day protocol. On days 1-5, children followed a strict sleep schedule. On day 6, children entered a dim light environment (&lt;15 lux) for 1-h before providing salivary samples every 20- to 30-min from the afternoon until 50-min after scheduled bedtime. On day 7, subjects remained in dim light conditions until 1-h before bedtime, at which time they were exposed to a bright light stimulus (~1000 lux) for 1-h and then re-entered dim light conditions. Saliva samples were obtained before, during, and after bright light exposure and were time anchored to samples taken the previous evening. We found robust melatonin suppression (87.6 ± 10.0%) in response to the bright light stimulus. Melatonin levels remained attenuated for 50-min after termination of the light stimulus (P &lt; 0.008). Furthermore, melatonin levels did not return to 50% of those observed in the dim light condition 50-min after the light exposure for 7/10 children. Our findings demonstrate a robust light-induced melatonin suppression response in preschool-age children. These findings have implications for understanding the role of evening light exposure in the development of evening settling difficulties and may serve as experimental evidence to support recommendations regarding light exposure and sleep hygiene practices in early childhood. © 2018 The Authors.</t>
  </si>
  <si>
    <t>Circadian; Light; Melatonin suppression; Preschool children; Sleep</t>
  </si>
  <si>
    <t>melatonin; melatonin; actimetry; Article; child; circadian rhythm; contrast sensitivity; female; human; human experiment; light exposure; male; night sleep; normal human; preschool child; radioimmunoassay; sleep time; child health; light; metabolism; photoperiodicity; saliva; sleep; standards; Child; Child Health; Child, Preschool; Circadian Rhythm; Female; Humans; Light; Male; Melatonin; Photoperiod; Saliva; Sleep</t>
  </si>
  <si>
    <t>We thank the children and their families for making this study possible. We also thank the staff and students of Sleep and Development Laboratory at the University of Colorado Boulder who helped collect these data. This study was crowdfunded through the University of Colorado Boulder. With permission, we acknowledge the following individuals for donating to the crowdfunding campaign that made this study possible: Mia Fill, Corey Theiss, Evan Chinoy, Raymond Najjar, Brian Brady, Jessica Calihan, Tsegereda Teklewold, Laura Maguire, Tracy Mott, Matthew Mizer, Kent Lindquist, Tresdon Jones, Byron Ellis, Dennis Miller, Alex Berger, Kati Pederson, Leonardo Bermudez, Josiane Broussard, Tim Mickiewicz, Colleen Gribbin, Stephen Lassonde, Lisa Korte, Roman Mitz, Jayne Bellando, Alexander Jones, Laurie Maguire, Jim Crossin, Tami Meier, Cristin Bazzanella, Felix Casta-nar, Karen Schneider, Rebekah Tribble, Steven Hobbs, Margaret Doucette, Katherine Sharkey, Hannah Craven, Jakob Sedig, April Schmidt, Becky Crossin, Jennifer Doucette, and Lumie. Many others contributed anonymously, and we sincerely appreciate their support. Publication of this manuscript was funded by the University of Colorado Boulder Libraries Open Access Fund.</t>
  </si>
  <si>
    <t>LeBourgeois, M.K.; Department of Integrative Physiology, University of Colorado Boulder, 354 UCB, United States; email: monique.lebourgeois@colorado.edu</t>
  </si>
  <si>
    <t>2-s2.0-85043576164</t>
  </si>
  <si>
    <t>Minato K., Takahashi K., Ikeno N., Watanabe M., Endo H., Yamamoto H.</t>
  </si>
  <si>
    <t>7102811937;55741324800;6701477252;55517364200;57206295450;56306861800;</t>
  </si>
  <si>
    <t>Evidence for Prolactin-Releasing and Release-Inhibiting Effects of Melatonin, Serotonin and Arginine Vasotocin</t>
  </si>
  <si>
    <t>The Tohoku Journal of Experimental Medicine</t>
  </si>
  <si>
    <t>10.1620/tjem.141.107</t>
  </si>
  <si>
    <t>https://www.scopus.com/inward/record.uri?eid=2-s2.0-0021056601&amp;doi=10.1620%2ftjem.141.107&amp;partnerID=40&amp;md5=74e7d1c46f6fa0eed77e6040c00d8335</t>
  </si>
  <si>
    <t>Department of Obstetrics and Gynecology, Tohoku University School of Medicine, Sendai 980, Japan; Department of Obstetrics, Gynecology Sendai National Hospital, Sendai 980, Japan</t>
  </si>
  <si>
    <t>Minato, K., Department of Obstetrics and Gynecology, Tohoku University School of Medicine, Sendai 980, Japan; Takahashi, K., Department of Obstetrics, Gynecology Sendai National Hospital, Sendai 980, Japan; Ikeno, N., Department of Obstetrics, Gynecology Sendai National Hospital, Sendai 980, Japan; Watanabe, M., Department of Obstetrics, Gynecology Sendai National Hospital, Sendai 980, Japan; Endo, H., Department of Obstetrics, Gynecology Sendai National Hospital, Sendai 980, Japan; Yamamoto, H., Department of Obstetrics, Gynecology Sendai National Hospital, Sendai 980, Japan</t>
  </si>
  <si>
    <t>Minato, K., Takahashi, K., Ikeno, N., Watanabe, M., Endo, H. and Yamamoto, H. Evidence for Prolactin-Releasing and Release-Inhibiting Effects of Melatonin, Serotonin and Arginine Vasotocin. Tohoku J. exp. Med., 1983, 141 (1), 107-116-----Adult female Wistar rats (in 12 hr light/12 hr dark) were pinealectomized (PX) or sham-operated (SO) either 21 days after ovariectomy or on the 15-17th day of pregnancy. Ovariectomized (OVX) rats were injected with estrogen and progesterone (EP) 48 hr before decapitation. Melatonin, serotonin or arginine vasotocin (AVT; 50, 100 or 200 μg) were administered intravenously into OVX-EP rats 9 days after pineal removal. In PX and SO groups, the same study was done 3 days after delivery. Sera and pituitaries were collected 30 min after injection in order to determine prolactin (PRL) levels. Fifty μg melatonin significantly suppressed serum PRL levels in PX-OVX-EP rats and PX postpartum rats, but had not significant effect in SO-OVX-EP or PX postpartum rats. After administration of AVT, serum PRL levels markedly rose in PX and SO rats. These results suggest that melatonin may act not only to stimulate but also to inhibit rat PRL secretion and that the stimulatory function would be superior to its inhibitory function when the pineal gland is intact.------------prolactin; pineal gland; melatonin; serotonin; arginine vasotocin. © 1983, Tohoku University Medical Press. All rights reserved.</t>
  </si>
  <si>
    <t>argiprestocin; estrogen; melatonin; progesterone; serotonin; animal experiment; central nervous system; dose response; drug efficacy; drug response; endocrine system; female genital system; hypophysis; intravenous drug administration; nonhuman; ovariectomy; pineal body; prolactin release; radioimmunoassay; rat; Animals; Estradiol Congeners; Female; Melatonin; Ovary; Pineal Gland; Postpartum Period; Pregnancy; Progesterone; Prolactin; Rats; Rats, Inbred Strains; Serotonin; Vasotocin</t>
  </si>
  <si>
    <t>argiprestocin, 113-80-4, 9034-50-8; melatonin, 73-31-4; progesterone, 57-83-0; serotonin, 50-67-9; Estradiol Congeners; Melatonin, 73-31-4; Progesterone, 57-83-0; Prolactin, 9002-62-4; Serotonin, 50-67-9; Vasotocin, 9034-50-8</t>
  </si>
  <si>
    <t>bachem; sigma</t>
  </si>
  <si>
    <t>Tohoku J. Exp. Med.</t>
  </si>
  <si>
    <t>2-s2.0-0021056601</t>
  </si>
  <si>
    <t>Nakamura T., Uchida K., Moriguchi Y., Okamoto N., Morita Y.</t>
  </si>
  <si>
    <t>57206352011;16074050900;7005856593;36851502300;7402316652;</t>
  </si>
  <si>
    <t>Transient fluctuation of serum melatonin rhythm is suppressed centrally by vitamin B12</t>
  </si>
  <si>
    <t>10.3109/07420529709001446</t>
  </si>
  <si>
    <t>https://www.scopus.com/inward/record.uri?eid=2-s2.0-0030830777&amp;doi=10.3109%2f07420529709001446&amp;partnerID=40&amp;md5=8df877741e10741e3b145634c4b3ac0e</t>
  </si>
  <si>
    <t>Grad. Sch. Electron. Sci. Technol., Shizuoka University, 3-5-1 Johoku, Hamamatsu 432, Japan; First Department of Physiology, Hamamatsu University, School of Medicine, 3600 Handa-cho, Hamamatsu 431-31, Japan; Department of Psychiatry, Kikugawa General Hospital, Kikugawa-cho, Shizuoka Prefecture 439, Japan</t>
  </si>
  <si>
    <t>Nakamura, T., Grad. Sch. Electron. Sci. Technol., Shizuoka University, 3-5-1 Johoku, Hamamatsu 432, Japan; Uchida, K., First Department of Physiology, Hamamatsu University, School of Medicine, 3600 Handa-cho, Hamamatsu 431-31, Japan; Moriguchi, Y., First Department of Physiology, Hamamatsu University, School of Medicine, 3600 Handa-cho, Hamamatsu 431-31, Japan; Okamoto, N., Department of Psychiatry, Kikugawa General Hospital, Kikugawa-cho, Shizuoka Prefecture 439, Japan; Morita, Y., Grad. Sch. Electron. Sci. Technol., Shizuoka University, 3-5-1 Johoku, Hamamatsu 432, Japan, First Department of Physiology, Hamamatsu University, School of Medicine, 3600 Handa-cho, Hamamatsu 431-31, Japan</t>
  </si>
  <si>
    <t>Vitamin B12 has been reported to improve sleep-wake rhythm disorders. Although the mechanism is still unclear, a change in the sensitivity of the circadian clock system to photic input is thought to be a possible mechanism of the effect. In this study, the effect of the vitamin B12 on the circadian aspect of the electroretinogram (ERG) and serum melatonin level was analyzed in rats. Vitamin B12, α-(5,6-dimethylbenzimidazolyl)-co-methyl- cobamide was daily administrated subcutaneously for 8 weeks to adult male Wister rats in the experimental group, and saline was given to the control group. The ERGs were recorded under dark adaptation during the night and day, and under light adaptation (0.1 lux) during the night. Blood was drawn before and after ERG recording. The amplitudes of the a-wave, b-wave, and trough- to-peak of both waves and latencies of ERG were analyzed following various exposures to stimuli of light intensity. These parameters in the group treated with vitamin B12 showed similar characteristics to the control group, and no significant difference was observed between the two groups. The melatonin levels of both groups before the measurement of ERG were similar under each measurement condition. The elevated serum melatonin concentration in the control group under dark adaptation at night was suppressed after the series of 10-msec light stimuli used for measurement of ERG. However, this suppressing effect of light pulses on melatonin level was significantly inhibited in the group treated with vitamin B12. Under light adaptation during the night and under dark adaptation during the day, melatonin levels after the measurement of ERG were not different between the groups. From these results, it is suggested that vitamin B12 is effective in suppressing melatonin rhythm disturbances introduced by transient light stimulation, and it affects the site more central than the retinal level.</t>
  </si>
  <si>
    <t>Circadian rhythm; Electroretinogram; Light; Rat; Serum melatonin; Vitamin B12</t>
  </si>
  <si>
    <t>cyanocobalamin; melatonin; sodium chloride; animal experiment; article; circadian rhythm; controlled study; dark adaptation; electroretinography; light adaptation; male; nonhuman; rat; sleep waking cycle</t>
  </si>
  <si>
    <t>cyanocobalamin, 53570-76-6, 68-19-9, 8064-09-3; melatonin, 73-31-4; sodium chloride, 7647-14-5</t>
  </si>
  <si>
    <t>Nakamura, T.; Graduate Sch. of Elec. Scie./Tech., Shizuoka University, 3-5-1 Johoku, Hamamatsu 432, Japan; email: nakamura@gsest.shizuoka.ac.jp</t>
  </si>
  <si>
    <t>2-s2.0-0030830777</t>
  </si>
  <si>
    <t>Wang T.-H., Hsueh C., Chen C.-C., Li W.-S., Yeh C.-T., Lian J.-H., Chang J.-L., Chen C.-Y.</t>
  </si>
  <si>
    <t>56209070600;7102910897;57192220192;57203876683;25935661400;55311446900;8742243100;35197831000;</t>
  </si>
  <si>
    <t>Melatonin inhibits the progression of hepatocellular carcinoma through microRNA let7i-3p mediated RAF1 reduction</t>
  </si>
  <si>
    <t>10.3390/ijms19092687</t>
  </si>
  <si>
    <t>https://www.scopus.com/inward/record.uri?eid=2-s2.0-85053326246&amp;doi=10.3390%2fijms19092687&amp;partnerID=40&amp;md5=de018af89c654c10c34dcd0451c4ae68</t>
  </si>
  <si>
    <t>Chang Gung Memorial Hospital, Tao-Yuan, 33305, Taiwan; College of Human Ecology, Chang Gung University of Science and Technology, Tao-Yuan, 33303, Taiwan; Liver Research Center, Department of Hepato-Gastroenterology, Chang Gung Memorial Hospital, Tao-Yuan, 33305, Taiwan; Department of Anatomic Pathology, Chang Gung Memorial Hospital, Chang Gung University School of Medicine, Tao-Yuan, 33305, Taiwan; Chang Gung University, Tao-Yuan, 33303, Taiwan; Genomic Medicine Core Laboratory, Chang Gung Memorial Hospital, Tao-Yuan, 33305, Taiwan; Department of Pathology and Laboratory Medicine, Taoyuan Armed Forces General Hospital, Tao-Yuan, 32551, Taiwan; Biomedical Engineering Department, Ming Chuan University, Tao-Yuan, 33348, Taiwan</t>
  </si>
  <si>
    <t>Wang, T.-H., Chang Gung Memorial Hospital, Tao-Yuan, 33305, Taiwan, College of Human Ecology, Chang Gung University of Science and Technology, Tao-Yuan, 33303, Taiwan, Liver Research Center, Department of Hepato-Gastroenterology, Chang Gung Memorial Hospital, Tao-Yuan, 33305, Taiwan; Hsueh, C., Chang Gung Memorial Hospital, Tao-Yuan, 33305, Taiwan, Department of Anatomic Pathology, Chang Gung Memorial Hospital, Chang Gung University School of Medicine, Tao-Yuan, 33305, Taiwan; Chen, C.-C., Chang Gung Memorial Hospital, Tao-Yuan, 33305, Taiwan, Chang Gung University, Tao-Yuan, 33303, Taiwan; Li, W.-S., Chang Gung Memorial Hospital, Tao-Yuan, 33305, Taiwan, College of Human Ecology, Chang Gung University of Science and Technology, Tao-Yuan, 33303, Taiwan; Yeh, C.-T., Liver Research Center, Department of Hepato-Gastroenterology, Chang Gung Memorial Hospital, Tao-Yuan, 33305, Taiwan; Lian, J.-H., Genomic Medicine Core Laboratory, Chang Gung Memorial Hospital, Tao-Yuan, 33305, Taiwan; Chang, J.-L., Department of Pathology and Laboratory Medicine, Taoyuan Armed Forces General Hospital, Tao-Yuan, 32551, Taiwan, Biomedical Engineering Department, Ming Chuan University, Tao-Yuan, 33348, Taiwan; Chen, C.-Y., Chang Gung Memorial Hospital, Tao-Yuan, 33305, Taiwan, College of Human Ecology, Chang Gung University of Science and Technology, Tao-Yuan, 33303, Taiwan</t>
  </si>
  <si>
    <t>Melatonin is the main pineal hormone that relays light/dark-cycle information to the circadian system. Recent studies have examined the intrinsic antitumor activity of melatonin in various cancers, including hepatocellular carcinoma (HCC), the primary life-threatening malignancy in both sexes in Taiwan. However, the detailed regulatory mechanisms underlying melatonin’s anti-HCC activity remain incompletely understood. Here, we investigated the mechanisms by which the anti-HCC activity of melatonin is regulated. Human hepatoma cell lines were treated with 1 and 2 mM melatonin, and functional assays were used to dissect melatonin’s antitumor effect in HCC; small-RNA sequencing was performed to identify the microRNAs (miRNAs) involved in the anti-HCC activity of melatonin; and quantitative RT-PCR and Western blotting were used to elucidate how miRNAs regulate melatonin-mediated HCC suppression. Melatonin treatment at both doses strongly inhibited the proliferation, migration and invasion capacities of Huh7 and HepG2 cell lines, and melatonin treatment markedly induced the expression of the miRNA let7i-3p in cells. Notably, transfection of cells with a let7i-3p mimic drastically reduced RAF1 expression and activation of mitogen-activated protein kinase signaling downstream from RAF1, and rescue-assay results demonstrated that melatonin inhibited HCC progression by modulating let7i-3p-mediated RAF1 suppression. Our findings support the view that melatonin treatment holds considerable promise as a therapy for HCC. © 2018 by the authors. Licensee MDPI, Basel, Switzerland.</t>
  </si>
  <si>
    <t>Hepatocellular carcinoma; Melatonin; MiRNA let7i-3p; RAF1</t>
  </si>
  <si>
    <t>melatonin; microRNA; mitogen activated protein kinase; melatonin; microRNA; mirnlet7 microRNA, human; Raf protein; Raf1 protein, human; animal experiment; antineoplastic activity; Article; cancer growth; cell invasion; cell migration; cell proliferation; cell proliferation assay; gene sequence; genetic transfection; human; human cell; immunohistochemistry; liver cell carcinoma; mouse; nonhuman; protein expression; reverse transcription polymerase chain reaction; RNA extraction; signal transduction; tumor growth; Western blotting; 3' untranslated region; cell motion; cell survival; disease exacerbation; drug effect; gene expression regulation; genetics; Hep-G2 cell line; liver cell carcinoma; liver tumor; MAPK signaling; tumor cell line; 3' Untranslated Regions; Carcinoma, Hepatocellular; Cell Line, Tumor; Cell Movement; Cell Proliferation; Cell Survival; Disease Progression; Gene Expression Regulation, Neoplastic; Hep G2 Cells; Humans; Liver Neoplasms; MAP Kinase Signaling System; Melatonin; MicroRNAs; Proto-Oncogene Proteins c-raf</t>
  </si>
  <si>
    <t>melatonin, 73-31-4; mitogen activated protein kinase, 142243-02-5; 3' Untranslated Regions; Melatonin; MicroRNAs; mirnlet7 microRNA, human; Proto-Oncogene Proteins c-raf; Raf1 protein, human</t>
  </si>
  <si>
    <t>Ministry of Science and Technology, Taiwan
106-2320-B-182A-003-and 107-2314-B-182A-140-MY3
CMRPG3G0941
AFTYGH-107-02</t>
  </si>
  <si>
    <t>Funding: This work was supported by grants from the Ministry of Science and Technology, Taiwan (MOST 106-2320-B-182A-003-and 107-2314-B-182A-140-MY3), Taoyuan Armed Forces General Hospital, Taiwan (AFTYGH-107-02), and Chang Gung Medical Research Program, Taiwan (CMRPG3G0941).</t>
  </si>
  <si>
    <t>Chang, J.-L.; Department of Pathology and Laboratory Medicine, Taoyuan Armed Forces General HospitalTaiwan; email: junn9liang@yahoo.com.tw</t>
  </si>
  <si>
    <t>2-s2.0-85053326246</t>
  </si>
  <si>
    <t>Roa H.I., Suazo G.I., Cantín L.M., Zavando M.D.</t>
  </si>
  <si>
    <t>38362368000;22986675000;26424913200;36155030700;</t>
  </si>
  <si>
    <t>Morphologic changes in rat's pineal gland after eliminating retinal photic stimulation [Cambios morfológicos en la glándula pineal de ratas luego de la eliminación de la estimulación fótica retiniana]</t>
  </si>
  <si>
    <t>International Journal of Morphology</t>
  </si>
  <si>
    <t>10.4067/S0717-95022008000300025</t>
  </si>
  <si>
    <t>https://www.scopus.com/inward/record.uri?eid=2-s2.0-77956763368&amp;doi=10.4067%2fS0717-95022008000300025&amp;partnerID=40&amp;md5=b67cb86527ff0cd766a0be19b12e24b2</t>
  </si>
  <si>
    <t>Unidad de Anatomía Normal, Universidad de Talca, Chile; Departamento de Estomatología, Universidad de Talca, Chile</t>
  </si>
  <si>
    <t>Roa, H.I., Unidad de Anatomía Normal, Universidad de Talca, Chile; Suazo, G.I., Unidad de Anatomía Normal, Universidad de Talca, Chile; Cantín, L.M., Unidad de Anatomía Normal, Universidad de Talca, Chile; Zavando, M.D., Departamento de Estomatología, Universidad de Talca, Chile</t>
  </si>
  <si>
    <t>Melatonin secretion from mammalian pineal glands is regulated by light stimulation by means of a complex neuroanatomical pathway that includes the retina, hypothalamic suprachiasmatic nucleus, intermediolateral nucleus of the thoracic spinal cord, and finally, the superior cervical ganglia. The purpose of this study was to analyze the changes in the pinealocytes and the blood vessel density of the pineal gland after eliminating photic stimulation in rats. Thirteen adult Sprague-Dawley rats were divided into 2 groups, Group I acted as control, and Group II was subjected to a retinal lesion, by means of alcohol injected bilaterally to both ocular bulbs. After 3 weeks, the glands of both groups were processed with hematoxilin-eosin (HE) and observed with an optic microscope. Group II results presented higher values in the number of pinealocytes and in the blood vessels observed. The differences with Group I was significant at p &lt;0.01. These results give an indirect evidence of the effect that photic stimulation suppression has in the pineal gland in rats.</t>
  </si>
  <si>
    <t>Photic stimulation; Pineal gland; Pinealocytes; Rat</t>
  </si>
  <si>
    <t>Suazo, G. I.; Unidad de Anatomía Normal, Universidad de Talca, Avenida Lircay s/n oficina N 104, Talca, Chile; email: isuazo@utalca.cl</t>
  </si>
  <si>
    <t>English; Spanish</t>
  </si>
  <si>
    <t>Int. J. Morphol.</t>
  </si>
  <si>
    <t>2-s2.0-77956763368</t>
  </si>
  <si>
    <t>Łaszewska K., Goroncy A., Weber P., Pracki T., Tafil-Klawe M., Pracka D., Złomańczuk P.</t>
  </si>
  <si>
    <t>57202081336;14119877300;56811848200;23490225900;6701817721;23490103200;15047167100;</t>
  </si>
  <si>
    <t>Daytime Acute Non-Visual Alerting Response in Brain Activity Occurs as a Result of Short- and Long-Wavelengths of Light</t>
  </si>
  <si>
    <t>Journal of Psychophysiology</t>
  </si>
  <si>
    <t>10.1027/0269-8803/a000199</t>
  </si>
  <si>
    <t>https://www.scopus.com/inward/record.uri?eid=2-s2.0-85047503191&amp;doi=10.1027%2f0269-8803%2fa000199&amp;partnerID=40&amp;md5=093b4c60f60f87cd6612a548ffd5cda1</t>
  </si>
  <si>
    <t>Department of Physiology, Human Physiology Unit, Faculty of Medicine, Nicolaus Copernicus University, Ludwik Rydygier Collegium Medicum in Bydgoszcz, Jagiellońska 13-15, Bydgoszcz, 85-067, Poland; Department of Probability Theory and Stochastic Analysis, Faculty of Mathematics and Computer Science, Nicolaus Copernicus University, Toruń, Poland; Department of Atomic, Molecular and Optical Physics, Gdańsk University of Technology, Gdańsk, Poland</t>
  </si>
  <si>
    <t>Łaszewska, K., Department of Physiology, Human Physiology Unit, Faculty of Medicine, Nicolaus Copernicus University, Ludwik Rydygier Collegium Medicum in Bydgoszcz, Jagiellońska 13-15, Bydgoszcz, 85-067, Poland; Goroncy, A., Department of Probability Theory and Stochastic Analysis, Faculty of Mathematics and Computer Science, Nicolaus Copernicus University, Toruń, Poland; Weber, P., Department of Atomic, Molecular and Optical Physics, Gdańsk University of Technology, Gdańsk, Poland; Pracki, T., Department of Physiology, Human Physiology Unit, Faculty of Medicine, Nicolaus Copernicus University, Ludwik Rydygier Collegium Medicum in Bydgoszcz, Jagiellońska 13-15, Bydgoszcz, 85-067, Poland; Tafil-Klawe, M., Department of Physiology, Human Physiology Unit, Faculty of Medicine, Nicolaus Copernicus University, Ludwik Rydygier Collegium Medicum in Bydgoszcz, Jagiellońska 13-15, Bydgoszcz, 85-067, Poland; Pracka, D., Department of Physiology, Human Physiology Unit, Faculty of Medicine, Nicolaus Copernicus University, Ludwik Rydygier Collegium Medicum in Bydgoszcz, Jagiellońska 13-15, Bydgoszcz, 85-067, Poland; Złomańczuk, P., Department of Physiology, Human Physiology Unit, Faculty of Medicine, Nicolaus Copernicus University, Ludwik Rydygier Collegium Medicum in Bydgoszcz, Jagiellońska 13-15, Bydgoszcz, 85-067, Poland</t>
  </si>
  <si>
    <t>Very recent preliminary findings concerning the alerting capacities of light stimulus with long-wavelengths suggest the existence of neural pathways other than melatonin suppression that trigger the nonvisual response. Though the nonvisual effects of light during the daytime have not been investigated thoroughly, they are definitely worth investigating. The purpose of the present study is to enrich existing evidence by describing how quantitative electroencephalography (EEG) signal analysis can give insight into the measurement of the acute nonvisual response observed in brain states generated during daytime exposure to light (when melatonin secretion is negligible). EEG changes were assessed in 19 subjects during the daytime while being exposed to both short- (blue, 72 μW/cm2) and long-wavelength (red, 18 μW/cm2) radiation. We showed that artificial light stimulus as low as 40 lux decreases the synchronization in the upper theta, lower alpha, and upper alpha EEG activity spectrum. The direction of change was consistent with an increased level of alertness. We can conclude that EEG analysis is an indicator of the acute nonvisual response to daytime light. Surprisingly, the response was more spread over the scalp during exposure to red light than to blue light. According to our study, the response to long-wavelength stimulus that inhibits sleepiness, thereby inducing alertness, also takes place at the bright part of the 24-hr day when human beings are naturally predisposed to be exposed to a high level of sunlight: between 12 and 4 PM. The absorption spectrum of the nonvisual system seems to have different characteristics than was previously suspected: it is not dominated by the short-wavelengths, but involves long-wavelengths. Since we observed the predominance of the red-light alerting effect over the blue-light in this experiment, we conclude that more than one mechanism, beyond the melatonin pathway, must be involved. © 2017 Hogrefe Publishing.</t>
  </si>
  <si>
    <t>acute nonvisual alerting response; circadian light phase; electroencephalogram (EEG); light; sleepiness</t>
  </si>
  <si>
    <t>melatonin; Article; blue light; brain; darkness; data analysis; electroencephalogram; electroencephalography; eye movement; human; illumination; light; light exposure; night sleep; preliminary data; psychologic test; questionnaire; red light; screening; sleep; sleep quality; somnolence; spectroscopy; visual reaction time; wakefulness</t>
  </si>
  <si>
    <t>Hogrefe Publishing GmbH</t>
  </si>
  <si>
    <t>JPSYE</t>
  </si>
  <si>
    <t>J. Psychophysiol.</t>
  </si>
  <si>
    <t>2-s2.0-85047503191</t>
  </si>
  <si>
    <t>Anjum B., Singh R.B., Verma N., Singh R., Mahdi A.A., Singh R.K., de Meester F., Wilczynska A., Takahashi T., Dharwadkar S., Wilson D.W.</t>
  </si>
  <si>
    <t>54900519800;57198437321;7102496979;57208517033;7005124671;56424225600;6602496526;37008847300;55722364200;7005497639;56222628800;</t>
  </si>
  <si>
    <t>Associations of circadian disruption of sleep and nutritional factors with risk of cancer</t>
  </si>
  <si>
    <t>Open Nutraceuticals Journal</t>
  </si>
  <si>
    <t>SUPPL.1</t>
  </si>
  <si>
    <t>10.2174/1876396001205010124</t>
  </si>
  <si>
    <t>https://www.scopus.com/inward/record.uri?eid=2-s2.0-84861899485&amp;doi=10.2174%2f1876396001205010124&amp;partnerID=40&amp;md5=2daf4ad4d58b8377210c66684df8ccc5</t>
  </si>
  <si>
    <t>Departments of Biochemistry, C S M Medical University, Lucknow, 226003, India; Halberg Hospital and Research Institute, Moradabad, India; Departments of Physiology, C S M Medical University, Lucknow, 226003, India; Department of Biochemistry, SGRRIM and HS, Dehradun, 248001, India; The Tsim Tsoum Institute, Krakow, Poland; Graduate School of Human Environment Science, Fukuoka Women's University, Japan; SB College of Science, Aurangabad, India; School of Medicine and Health, Durham, United Kingdom</t>
  </si>
  <si>
    <t>Anjum, B., Departments of Biochemistry, C S M Medical University, Lucknow, 226003, India; Singh, R.B., Halberg Hospital and Research Institute, Moradabad, India; Verma, N., Departments of Physiology, C S M Medical University, Lucknow, 226003, India; Singh, R., Departments of Biochemistry, C S M Medical University, Lucknow, 226003, India; Mahdi, A.A., Departments of Biochemistry, C S M Medical University, Lucknow, 226003, India; Singh, R.K., Department of Biochemistry, SGRRIM and HS, Dehradun, 248001, India; de Meester, F., The Tsim Tsoum Institute, Krakow, Poland; Wilczynska, A., The Tsim Tsoum Institute, Krakow, Poland; Takahashi, T., Graduate School of Human Environment Science, Fukuoka Women's University, Japan; Dharwadkar, S., SB College of Science, Aurangabad, India; Wilson, D.W., School of Medicine and Health, Durham, United Kingdom</t>
  </si>
  <si>
    <t>Background: Daily entrainment of the human circadian clock is important for good human health. In previous studies, shift work has been linked to higher risk of chronic diseases, including certain types of cancers. Exposure to light at night suppresses the physiologic production of melatonin, a hormone that has antiproliferative effects on intestinal cancers. In the present review, we examine the available evidence on sleep disruption, changes in nutrient intake and nutritional factors and risk of cancers. Methods: Internet search of PubMed and discussion with colleagues. Results: Recent studies indicate that night shift work appears to have independent influence on the function of the endocrine system, gastrointestinal tract and circadian brain function. Sleep disruption enhances cortisol secretion and ghrelin release from the stomach and decreases melatonin and leptin which interfere with functioning of beta cells of pancreas. Apart from biological dysfunctions, behavioral changes, increased intake of refined carbohydrates, w-6 fats and low w-3 fats, physical inactivity, excess of tobacco and alcoholism appear to be common among night shift workers. Leptin signals the brain to feel satiety whereas ghrelin, produced in the stomach, signals hunger. Recent studies also indicate that sleep-deprived individuals with hormonal changes have greater cravings for sweet and fatty foods. Apart from this, stress hormone cortisol, which increases with sleep deprivation also contribute to hunger. In addition to altered hormone levels, late night awakening provides greater opportunity to eat, smoke and drink alcohol and eating often includes high-caloric foods. Epidemiological studies indicate that sleep disruption may be associated with obesity and other chronic diseases including cancers. Since electric light at night has adverse effects among night shift workers compared to day shift workers, it has been proposed that a portion of the high and rising risk of breast and prostate cancer worldwide may be because of night shift work. The suppression of melatonin by exposure to light at night may be one reason for the higher rates of breast, prostate and colorectal cancers in the developed world. Suppression of nocturnal melatonin by exposure to light at night results in lack of protection by melatonin on cancer cell receptor sites which allows the uptake of linoleic acid (LA) which in turn enhances the growth of cancer cells. Melatonin is a protective, oncostatic hormone and strong antioxidant having evolved in all plants and animals over the millennia. It is possible that rotating night shift at least three nights per month for 15 or more years may increase the risk of colorectal cancer and other cancers. Conclusions: Experimental evidence and limited human evidence allowed the International Agency for Research on Cancer (IARC) to classify circadian disruption of sleep, as a probable human carcinogen, group 2A. Behavioral changes, intake of fast foods, physical inactivity, excess of tobacco and alcoholism are common among night shift workers which may also apart from deficiency of melatonin. © Anjum et al.</t>
  </si>
  <si>
    <t>Diet; Light at night; Melatonin; Night shift; Nutrient</t>
  </si>
  <si>
    <t>ghrelin; hydrocortisone; leptin; melatonin; alcoholism; arousal; article; behavior change; breast cancer; caloric intake; cancer epidemiology; cancer risk; carbohydrate intake; circadian rhythm sleep disorder; colorectal cancer; diet therapy; disease association; drinking behavior; evidence based medicine; fat intake; human; hunger; immobilization; lifestyle modification; light exposure; molecular dynamics; nonhuman; nutritional assessment; obesity; priority journal; prostate cancer; risk assessment; satiety; shift worker; signal transduction; sleep deprivation; smoking habit; tobacco; treatment planning; working time; Animalia; Nicotiana tabacum</t>
  </si>
  <si>
    <t>ghrelin, 304853-26-7; hydrocortisone, 50-23-7; melatonin, 73-31-4</t>
  </si>
  <si>
    <t>Singh, R. B.; Halberg Hospital and Research Institute, Moradabad, India; email: rbs@tsimtsoum.net</t>
  </si>
  <si>
    <t>Open Nutraceuticals J.</t>
  </si>
  <si>
    <t>2-s2.0-84861899485</t>
  </si>
  <si>
    <t>Mortazavi S.A.R., Parhoodeh S., Hosseini M.A., Arabi H., Malakooti H., Nematollahi S., Mortazavi G., Darvish L., Mortazavi S.M.J.</t>
  </si>
  <si>
    <t>56049565300;36160625600;57188844205;57203841517;57203837930;56624359400;26637103200;55853789500;57199416316;</t>
  </si>
  <si>
    <t>Blocking short-wavelength component of the visible light emitted by smartphones’ screens improves human sleep quality</t>
  </si>
  <si>
    <t>Journal of Biomedical Physics and Engineering</t>
  </si>
  <si>
    <t>10.22086/jbpe.v0i0.647</t>
  </si>
  <si>
    <t>https://www.scopus.com/inward/record.uri?eid=2-s2.0-85053135606&amp;doi=10.22086%2fjbpe.v0i0.647&amp;partnerID=40&amp;md5=388f28c56dbd63bd96c28d14b28a764a</t>
  </si>
  <si>
    <t>School of Medicine, Shiraz University of Medical Sciences, Shiraz, Iran; Physics Department, Shiraz branch, Islamic Azad University, Shiraz, Iran; Ionizing and Non-Ionizing Radiation Protection Research Center (INIR-PRC), Shiraz University of Medical Sciences, Shiraz, Iran; Biostatistics Department, School of Medicine, Shiraz University of Medical Sciences, Shiraz, Iran; Department of Radiology, Faculty of Para-Medicine, Hormozgan University of Medical Sciences, Bandar Abbas, Iran; Medical Physics and Medical Engineering Department, School of Medicine, Shiraz University of Medical Sciences, Shiraz, Iran</t>
  </si>
  <si>
    <t>Mortazavi, S.A.R., School of Medicine, Shiraz University of Medical Sciences, Shiraz, Iran; Parhoodeh, S., Physics Department, Shiraz branch, Islamic Azad University, Shiraz, Iran; Hosseini, M.A., Ionizing and Non-Ionizing Radiation Protection Research Center (INIR-PRC), Shiraz University of Medical Sciences, Shiraz, Iran; Arabi, H., School of Medicine, Shiraz University of Medical Sciences, Shiraz, Iran; Malakooti, H., School of Medicine, Shiraz University of Medical Sciences, Shiraz, Iran; Nematollahi, S., Biostatistics Department, School of Medicine, Shiraz University of Medical Sciences, Shiraz, Iran; Mortazavi, G., Ionizing and Non-Ionizing Radiation Protection Research Center (INIR-PRC), Shiraz University of Medical Sciences, Shiraz, Iran; Darvish, L., Department of Radiology, Faculty of Para-Medicine, Hormozgan University of Medical Sciences, Bandar Abbas, Iran; Mortazavi, S.M.J., Ionizing and Non-Ionizing Radiation Protection Research Center (INIR-PRC), Shiraz University of Medical Sciences, Shiraz, Iran, Medical Physics and Medical Engineering Department, School of Medicine, Shiraz University of Medical Sciences, Shiraz, Iran</t>
  </si>
  <si>
    <t>Background: It has been shown that short-wavelength blue component of the visible light spectrum can alter the circadian rhythm and suppress the level of melatonin hormone. The short-wavelength light emitted by smartphones’ screens can affect the sleep quality of the people who use these devices at night through suppression of melatonin. Objectives: In this study, we examined the effects of covering the screens of smartphones with different filters (changing the effective wavelength of the light) on sleep delay time in 43 healthy students. Materials and Methods: Volunteer students were asked to go to bed at 23:00 and to use their mobile phones in bed for watching a natural life documentary movie for 60 minutes. No filter was used for one night while amber and blue filters were used for other 2 nights. Photospectrometry method was used to determine the output spectrum of the light passing through the filters used for covering the screens of the mobile phones. The order for utilizing amber or blue filters or using no filter was selected randomly. After 1 hour, the participants were asked to record their sleep delay time measured by a modified form of sleep time record sheet. Results: The mean sleep delay time for the “no-filter” night was 20.84±9.15 minutes, while the sleep delay times for the nights with amber and blue filters were 15.26±1.04 and 26.33±1.59 minutes, respectively. Conclusion: The findings obtained in this study support this hypothesis that blue light possibly suppresses the secretion of melatonin more than the longer wavelengths of the visible light spectrum. Using amber filter in this study significantly improved the sleep quality. Altogether, these findings lead us to this conclusion that blocking the short-wavelength component of the light emitted by smartphones’ screens improves human sleep. © 2018, Shiraz University of Medical Sciences. All rights reserved.</t>
  </si>
  <si>
    <t>Blue light; Display; Mobile phones; Screen; Sleep quality; Smartphones</t>
  </si>
  <si>
    <t>melatonin; adult; Article; blue light; circadian rhythm; female; human; light; light exposure; male; questionnaire; sleep delay time; sleep disorder assessment; sleep quality; spectrophotometry</t>
  </si>
  <si>
    <t>This study was supported by the Ionizing</t>
  </si>
  <si>
    <t>Mortazavi, S.M.J.; Medical Physics, Ionizing and Non-ionizing Radiation Protection Research Center (INIRPRC), Fox Chase Cancer Center, 333 Cottman Avenue, United States; email: S.M.Javad.Mor-tazavi@fccc.edu</t>
  </si>
  <si>
    <t>Shiraz University of Medical Sciences</t>
  </si>
  <si>
    <t>J. Biomed. Phys. Eng.</t>
  </si>
  <si>
    <t>2-s2.0-85053135606</t>
  </si>
  <si>
    <t>Mihu D., Costin N., Ciortea R., Georgescu C., Ciortea V.M., Groza D.M.</t>
  </si>
  <si>
    <t>23100566100;23099066900;23099073600;24610288400;7801665632;35195725500;</t>
  </si>
  <si>
    <t>Melatonin, a prognostic marker in oncologic pathology</t>
  </si>
  <si>
    <t>Gineco.ro</t>
  </si>
  <si>
    <t>https://www.scopus.com/inward/record.uri?eid=2-s2.0-79955831981&amp;partnerID=40&amp;md5=89da7d938bc652ea596ea3443b933436</t>
  </si>
  <si>
    <t>Department of Obstetrics and Gynecology II, Iuliu Haţieganu University of Medicine and Pharmacy, Cluj-Napoca, Romania; Department of Endocrinology, Iuliu Haţieganu University of Medicine and Pharmacy, Cluj-Napoca, Romania; Department of Rehabilitation and Physical Medicine, Iuliu Haţieganu University of Medicine and Pharmacy, Cluj-Napoca, Romania</t>
  </si>
  <si>
    <t>Mihu, D., Department of Obstetrics and Gynecology II, Iuliu Haţieganu University of Medicine and Pharmacy, Cluj-Napoca, Romania; Costin, N., Department of Obstetrics and Gynecology II, Iuliu Haţieganu University of Medicine and Pharmacy, Cluj-Napoca, Romania; Ciortea, R., Department of Obstetrics and Gynecology II, Iuliu Haţieganu University of Medicine and Pharmacy, Cluj-Napoca, Romania; Georgescu, C., Department of Endocrinology, Iuliu Haţieganu University of Medicine and Pharmacy, Cluj-Napoca, Romania; Ciortea, V.M., Department of Rehabilitation and Physical Medicine, Iuliu Haţieganu University of Medicine and Pharmacy, Cluj-Napoca, Romania; Groza, D.M., Department of Obstetrics and Gynecology II, Iuliu Haţieganu University of Medicine and Pharmacy, Cluj-Napoca, Romania</t>
  </si>
  <si>
    <t>Melatonin is the major secretion product of the pineal gland. The main function of melatonin is to control the sleep-wake mechanism and the circadian rhythm. Pineal secretion follows a circadian rhythm with low levels during the day and high levels at night. In people who work in night shifts, melatonin suppression following nocturnal exposure to artificial light alters the inhibition of ovarian estrogen secretion resulting in high estrogen levels, directly linked with the incidence of breast and endometrial cancer. Melatonin also plays a role in neuroendocrine regulation, in boosting immunity, in neutralizing free radicals, in reducing angiogenesis and in increasing apoptosis. Over the past years, studies on animals and humans have demonstrated that melatonin has important oncostatic effects. Blood melatonin levels are reversely correlated with the tumor proliferation index in patients with breast, endometrial and ovarian cancer. All this evidence supports the idea that melatonin levels can be a useful biochemical marker in the prevention, the diagnosis, the treatment monitoring and the prognosis of various types of cancer.</t>
  </si>
  <si>
    <t>Angiogenesis; Apoptosis; Cancer; Melatonin; Oncostatic effect</t>
  </si>
  <si>
    <t>endothelin 1; glutathione; interleukin 1; interleukin 12; interleukin 6; linoleic acid; melatonin; melatonin 2 receptor; tumor necrosis factor alpha; vasculotropin; angiogenesis; antineoplastic activity; apoptosis; article; brain tumor; breast cancer; cancer growth; cancer incidence; cancer inhibition; carcinogenesis; cell proliferation; circadian rhythm; colorectal cancer; endometrium cancer; estrogen synthesis; histopathology; hormone synthesis; human; immunomodulation; ionizing radiation; kidney tumor; lipid peroxidation; liver tumor; lung tumor; melanoma; metastasis; ovary carcinoma; oxidative stress; prognosis; prostate cancer; radiation protection; sleep waking cycle</t>
  </si>
  <si>
    <t>glutathione, 70-18-8; interleukin 12, 138415-13-1; linoleic acid, 1509-85-9, 2197-37-7, 60-33-3, 822-17-3; melatonin, 73-31-4; vasculotropin, 127464-60-2</t>
  </si>
  <si>
    <t>Ciortea, R.; Department of Obstetrics and Gynecology II, Iuliu Haţieganu University of Medicine and Pharmacy, Cluj-Napoca, Romania; email: r_ciortea@yahoo.com</t>
  </si>
  <si>
    <t>2-s2.0-79955831981</t>
  </si>
  <si>
    <t>Whitmore J.N., French J., Fischer J.R.</t>
  </si>
  <si>
    <t>7005818465;7403331021;57198876710;</t>
  </si>
  <si>
    <t>Psychophysiological effects of a brief nocturnal light exposure.</t>
  </si>
  <si>
    <t>https://www.scopus.com/inward/record.uri?eid=2-s2.0-0642313103&amp;partnerID=40&amp;md5=932bafa38c2f1a1e4cbe34d7c10276b0</t>
  </si>
  <si>
    <t>Air Force Research Laboratory, Brooks AFB, United States</t>
  </si>
  <si>
    <t>Whitmore, J.N., Air Force Research Laboratory, Brooks AFB, United States; French, J., Air Force Research Laboratory, Brooks AFB, United States; Fischer, J.R., Air Force Research Laboratory, Brooks AFB, United States</t>
  </si>
  <si>
    <t>This study compared the effects of a brief pulse (60-minute) of three full spectrum light intensities (1000, 500 and 30 lux) and two green light intensities (1000 and 500 lux) administered between 0200 and 0300 hrs. Ten participants were involved in this repeated measures study. Each participant experienced one condition every week for five weekends. Sessions began at 1800 hours and ended at 0600 hours the following day. Outside of the 60-minute exposure period, each session was spent in 30 lux white light. Oral temperature, salivary melatonin, cognitive performance and subjective mood were sampled throughout the sessions. Analysis revealed that all of the experimental light conditions significantly reduced salivary melatonin concentrations immediately following the pulse. This effect was not maintained beyond the duration of the light pulse. There was no significant effect on oral temperature. There were also no significant effects on cognitive performance and subjective mood, though some positive trends were observed. These results argue that brief, moderate intensity, pulses of either green or full spectrum light are sufficient to suppress the normal nocturnal rise in melatonin. However, the level of suppression obtained does not translate into significant improvement in cognitive performance or subjective mood.</t>
  </si>
  <si>
    <t>melatonin; adolescent; adult; affect; arousal; article; attention; blood; circadian rhythm; clinical trial; color vision; female; human; illumination; male; metabolism; methodology; neuropsychological test; photostimulation; physiology; saliva; task performance; work schedule; Adolescent; Adult; Affect; Arousal; Attention; Circadian Rhythm; Color Perception; Female; Humans; Lighting; Male; Melatonin; Neuropsychological Tests; Photic Stimulation; Saliva; Task Performance and Analysis; Work Schedule Tolerance</t>
  </si>
  <si>
    <t>Whitmore, J.N.</t>
  </si>
  <si>
    <t>2-s2.0-0642313103</t>
  </si>
  <si>
    <t>Zawilska J.B., Derbiszewska T.</t>
  </si>
  <si>
    <t>7004273575;6507869773;</t>
  </si>
  <si>
    <t>Possible involvement of D4-like dopamine receptor in regulation of serotonin N-acetyltransferase activity in duck retina</t>
  </si>
  <si>
    <t>https://www.scopus.com/inward/record.uri?eid=2-s2.0-0028971406&amp;partnerID=40&amp;md5=946e5f5c56ec7a2e15ea245cac2b2018</t>
  </si>
  <si>
    <t>Department of Biogenic Amines, Polish Academy of Sciences, P-225, 90-950 Lodz, Poland</t>
  </si>
  <si>
    <t>Zawilska, J.B., Department of Biogenic Amines, Polish Academy of Sciences, P-225, 90-950 Lodz, Poland; Derbiszewska, T., Department of Biogenic Amines, Polish Academy of Sciences, P-225, 90-950 Lodz, Poland</t>
  </si>
  <si>
    <t>The dopamine (DA) receptor regulating serotonin N-acetyltransferase (NAT) activity in duck retina was characterized pharmacologically. Systemic administration to ducks of quinpirole (a D3/D4-DA receptor agonist) and 7-OH-DPAT (a D3-DA receptor agonist) suppressed the nighttime NAT activity of the retina in a dose-dependent manner, with quinpirole being two orders of magnitude more potent than 7-OH-DPAT. Bromocriptine (a D2/D3-DA receptor agonist) and SKF 38393 (an agonist of the D1 family of DA receptors) were ineffective. The suppressive effect of quinpirole on NAT activity was blocked by spiroperidol and clozapine (antagonists of the D2 family of DA receptors), and not affected by SCH 23390 (an antagonist of the D1 family). The results extend our data on chick retina (which demonstrate an important role of D4-like DA receptor in the control of melatonin biosynthesis) and suggest that DA receptor regulating NAT activity in the duck retina belongs to the D2 family and may represent a D4-like subtype.</t>
  </si>
  <si>
    <t>dopamine receptors; duck; retina; serotonin N-acetyltransferase</t>
  </si>
  <si>
    <t>2 dipropylamino 7 hydroxytetralin; 2,3,4,5 tetrahydro 7,8 dihydroxy 1 phenyl 1h 3 benzazepine; 8 chloro 2,3,4,5 tetrahydro 3 methyl 5 phenyl 1h 3 benzazepin 7 ol hydrogen maleate; acyltransferase; bromocriptine; clozapine; dopamine 1 receptor blocking agent; dopamine 1 receptor stimulating agent; dopamine 2 receptor; dopamine 2 receptor blocking agent; dopamine 2 receptor stimulating agent; dopamine 3 receptor stimulating agent; dopamine 4 receptor; dopamine 4 receptor agonist; dopamine receptor; dopamine receptor blocking agent; dopamine receptor stimulating agent; quinpirole; receptor subtype; spiperone; unclassified drug; 7 hydroxy 2 N,N dipropylaminotetralin; 7-hydroxy-2-N,N-dipropylaminotetralin; arylamine acetyltransferase; dopamine receptor stimulating agent; ergoline derivative; quinpirole; serotonin; tetralin derivative; animal experiment; animal tissue; article; controlled study; darkness; drug antagonism; duck; enzyme regulation; intraperitoneal drug administration; light; night; nonhuman; retina; animal; dose response; drug effect; female; male; metabolism; physiology; Animals; Arylamine N-Acetyltransferase; Dopamine Agonists; Dose-Response Relationship, Drug; Ducks; Ergolines; Female; Male; Quinpirole; Receptors, Dopamine; Retina; Serotonin; Tetrahydronaphthalenes</t>
  </si>
  <si>
    <t>2 dipropylamino 7 hydroxytetralin, 74938-11-7; 2,3,4,5 tetrahydro 7,8 dihydroxy 1 phenyl 1h 3 benzazepine, 67287-49-4; 8 chloro 2,3,4,5 tetrahydro 3 methyl 5 phenyl 1h 3 benzazepin 7 ol hydrogen maleate, 87134-87-0; acyltransferase, 9012-30-0, 9054-54-0; bromocriptine, 25614-03-3; clozapine, 5786-21-0; dopamine 4 receptor, 137750-34-6; quinpirole, 73625-62-4, 80373-22-4, 85760-75-4, 85798-08-9; spiperone, 749-02-0; 7-hydroxy-2-N,N-dipropylaminotetralin, 74938-11-7; Arylamine N-Acetyltransferase, EC 2.3.1.5; Dopamine Agonists; Ergolines; Quinpirole, 85760-74-3; Receptors, Dopamine; Serotonin, 50-67-9; Tetrahydronaphthalenes</t>
  </si>
  <si>
    <t>sch 23390, rbi, United States; skf 38393, rbi, United States</t>
  </si>
  <si>
    <t>rbi, United States</t>
  </si>
  <si>
    <t>Zawilska, J.B.; Department of Biogenic Amines, Polish Academy of Sciences, P-225, 90-950 Lodz, Poland</t>
  </si>
  <si>
    <t>POL. J. PHARMACOL.</t>
  </si>
  <si>
    <t>2-s2.0-0028971406</t>
  </si>
  <si>
    <t>Diaz Lopez B., Urquijo C., Menendez-Abraham E., Marin Fernandez B.</t>
  </si>
  <si>
    <t>55984403900;6504794261;6603251101;6603572238;</t>
  </si>
  <si>
    <t>Effect of the lack of melatonin signal on the O2 uptake in sexual nervous structures in male rats</t>
  </si>
  <si>
    <t>Indian Journal of Medical Research - Section B Biomedical Research Other Than Infectious Diseases</t>
  </si>
  <si>
    <t>OCT.</t>
  </si>
  <si>
    <t>https://www.scopus.com/inward/record.uri?eid=2-s2.0-0027857920&amp;partnerID=40&amp;md5=0f994aaaf87c09bbc23f0fccb6550b14</t>
  </si>
  <si>
    <t>Departamento de Biologia Funcional, Universidad de Oviedo, Faculted de Medicine, C/Julain Claveria, s/n, 33006 Oviedo, Spain</t>
  </si>
  <si>
    <t>Diaz Lopez, B., Departamento de Biologia Funcional, Universidad de Oviedo, Faculted de Medicine, C/Julain Claveria, s/n, 33006 Oviedo, Spain; Urquijo, C., Departamento de Biologia Funcional, Universidad de Oviedo, Faculted de Medicine, C/Julain Claveria, s/n, 33006 Oviedo, Spain; Menendez-Abraham, E., Departamento de Biologia Funcional, Universidad de Oviedo, Faculted de Medicine, C/Julain Claveria, s/n, 33006 Oviedo, Spain; Marin Fernandez, B., Departamento de Biologia Funcional, Universidad de Oviedo, Faculted de Medicine, C/Julain Claveria, s/n, 33006 Oviedo, Spain</t>
  </si>
  <si>
    <t>The effect of the absence of melatonin signal, induced by pinealectomy as well as by continuous light on the oxidative metabolism of nervous structures of the male rat was studied. The selected nervous tissues structures involved in sexual processes of the male rat were amygdala, ventral hypothalamus, septal area pituitary and posterior cortex (latero-occipital); the anterior cortex (latero-frontal) was studied as the control brain area of the rat's sexual activity, while the testes were also studied. Oxidative metabolism was determined by its O2 uptake (QO2) in these tissues. Four groups of rats were studied viz., controls killed during daytime (7 h after lights on), controls killed at night time (5 h after lights off), pinealectomized rats killed during daytime, and male rats kept under constant lighting from birth. The results did not show statistically significant differences of the QO2 (μl O2/mg wet tissue/h) in the nervous structures involved in sexual processes or in the testes of the rat subjected to pinealectomy or continuous light. Only the QO2 of the anterior cortex showed significant difference (P&amp;lt;0.05) between day time and night time values of the control group. The pineal gland weight showed a suppressive effect produced by continuous light from birth compared to control group values during the day (P&amp;lt;0.05) and at night (P&amp;lt;0.01). The results of this study indicate that the inhibitory effect of the pineal gland on the neuroendocrine reproductive axis of the rat is due to a longer increased nocturnal peak of melatonin, and that the lack of the pineal gland has no effect on the functional activity of nervous structures involved in sexual processes of the rat.</t>
  </si>
  <si>
    <t>Animal; Brain; Male; Melatonin; Oxygen; Rats; Rats, Wistar; Sex Behavior, Animal</t>
  </si>
  <si>
    <t>Melatonin, 73-31-4; Oxygen, 7782-44-7</t>
  </si>
  <si>
    <t>Diaz Lopez, B.; Departamento de Biologia Funcional, Universidad de Oviedo, Faculted de Medicine, C/Julain Claveria, s/n, 33006 Oviedo, Spain</t>
  </si>
  <si>
    <t>IMBDE</t>
  </si>
  <si>
    <t>INDIAN J. MED. RES. SECT. B BIOMED. RES. OTHER THAN INFECT. DIS.</t>
  </si>
  <si>
    <t>2-s2.0-0027857920</t>
  </si>
  <si>
    <t>Grota L., Holloway W., Brown G.</t>
  </si>
  <si>
    <t>Melatonin receptors in pineal</t>
  </si>
  <si>
    <t>Advances in the Biosciences</t>
  </si>
  <si>
    <t>https://www.scopus.com/inward/record.uri?eid=2-s2.0-49149138590&amp;partnerID=40&amp;md5=538401618bf3e32f3ead2308db646a95</t>
  </si>
  <si>
    <t>Department of Psychiatry, University of Rochester School of Medicine and Dentistry, Rochester, NY 14642, United States; Department of Neuroscience, McMaster University, Hamilton, Ont., Canada</t>
  </si>
  <si>
    <t>Grota, L., Department of Psychiatry, University of Rochester School of Medicine and Dentistry, Rochester, NY 14642, United States; Holloway, W., Department of Psychiatry, University of Rochester School of Medicine and Dentistry, Rochester, NY 14642, United States; Brown, G., Department of Neuroscience, McMaster University, Hamilton, Ont., Canada</t>
  </si>
  <si>
    <t>Melatonin coupled to a binding material has been identified in the pineal gland of the rat using a semi-quantitative immunohistological procedure. Bound melatonin has a daily pattern markedly different from melatonin determined by radioimmunoassay, with low levels early in the light, increasing through the day to a maximum in the early dark. This change is suppressed by acute melatonin or vehicle injection, regardless of when during the day the injections are given. The functional properties of this binding substance are unknown. © 1981.</t>
  </si>
  <si>
    <t>Immunocytochemistry; Melatonin; Pineal Gland; Receptor; Rhythms</t>
  </si>
  <si>
    <t>William Holloway was supported by N.I.M.H. training grant No. MH 14650 °</t>
  </si>
  <si>
    <t>Grota, L.; Department of Psychiatry, University of Rochester School of Medicine and Dentistry, Rochester, NY 14642, United States</t>
  </si>
  <si>
    <t>2-s2.0-49149138590</t>
  </si>
  <si>
    <t>Petterborg L.J., West D.A., Rudeen P.K., Ganjam V.K.</t>
  </si>
  <si>
    <t>7004199477;35515281200;7003722410;7005144062;</t>
  </si>
  <si>
    <t>Effect of testosterone replacement on the alteration of steroid metabolism in the hypothalamic-preoptic area of male hamsters treated with melatonin</t>
  </si>
  <si>
    <t>Steroids</t>
  </si>
  <si>
    <t>10.1016/0039-128X(91)90009-K</t>
  </si>
  <si>
    <t>https://www.scopus.com/inward/record.uri?eid=2-s2.0-0025757348&amp;doi=10.1016%2f0039-128X%2891%2990009-K&amp;partnerID=40&amp;md5=384b41b730954f834edf5736102649a1</t>
  </si>
  <si>
    <t>Departments of Anatomy and Neurobiology, University of Missouri, Columbia, MO, United States; Veterinary Biomedical Sciences, University of Missouri, Columbia, MO, United States</t>
  </si>
  <si>
    <t>Petterborg, L.J., Departments of Anatomy and Neurobiology, University of Missouri, Columbia, MO, United States; West, D.A., Veterinary Biomedical Sciences, University of Missouri, Columbia, MO, United States; Rudeen, P.K., Departments of Anatomy and Neurobiology, University of Missouri, Columbia, MO, United States; Ganjam, V.K., Veterinary Biomedical Sciences, University of Missouri, Columbia, MO, United States</t>
  </si>
  <si>
    <t>Adult male hamsters were maintained under 14 hours of light per day and randomly assigned to groups that received daily afternoon melatonin (25 μg) or vehicle injections. Animals from both groups were killed following 4, 8, and 12 weeks of treatment. By 12 weeks, the melatonin-treated hamsters had significant reductions in the weights of the testes and seminal vesicles, serum testosterone levels, and hypothalamic-preoptic area (HPOA) aromatase activities. Hypothalamic-preoptic area 5α-reductase activities did not differ between groups. In a second experiment, hamsters were again treated with melatonin or vehicle for 12 weeks prior to being killed. After 10 weeks of treatment, groups of melatonintreated animals received subcutaneous silastic capsules (5, 10, or 20 mm) filled with testosterone. Animals in two other groups were given blank implants or no implants at all. Two weeks later, at autopsy, reproductive organ weights, serum testosterone levels, and HPOA aromatase activities were significantly suppressed by melatonin administration. 5α-Reductase activity in the HPOA was not affected. Hamsters that had been given the 10- and 20-mm testosterone implants exhibited normal seminal vesicle weights and HPOA aromatase activities. These results suggest that melatonin-induced reduction of HPOA aromatase activity is mediated by decreased circulating levels of testosterone. © 1991.</t>
  </si>
  <si>
    <t>5α-reductase; aromatase; hamster HPOA; hypothalamic-preoptic area (HPOA); melatonin; steroids; testosterone</t>
  </si>
  <si>
    <t>aromatase; melatonin; steroid 5alpha reductase; testosterone; animal experiment; animal tissue; article; hamster; hypothalamus; male; nonhuman; preoptic area; steroid metabolism; subcutaneous drug administration; Animal; Feedback; Hamsters; Male; Melatonin; Mesocricetus; Preoptic Area; Random Allocation; Steroids; Support, U.S. Gov't, P.H.S.; Testosterone; Animalia; Cricetinae</t>
  </si>
  <si>
    <t>Melatonin, 73-31-4; Steroids; Testosterone, 57-85-2</t>
  </si>
  <si>
    <t>British Renal Society
National Institute on Alcohol Abuse and Alcoholism</t>
  </si>
  <si>
    <t>This work was supported in part by an institutional BRS grant (to L.J.P.) and NIAAA grant no. AA00107 (to P.K.R.).</t>
  </si>
  <si>
    <t>Petterborg, L.J.; Departments of Anatomy and Neurobiology, University of Missouri, Columbia, MO, United States</t>
  </si>
  <si>
    <t>0039128X</t>
  </si>
  <si>
    <t>STEDA</t>
  </si>
  <si>
    <t>2-s2.0-0025757348</t>
  </si>
  <si>
    <t>duplicate name</t>
  </si>
  <si>
    <t>Andre J.S., Parrish J.</t>
  </si>
  <si>
    <t>7401495886;57197594469;</t>
  </si>
  <si>
    <t>Inhibition of estrous cyclicity in golden hamsters by melatonin administration on the day of proestrus</t>
  </si>
  <si>
    <t>10.1002/jez.1402070117</t>
  </si>
  <si>
    <t>https://www.scopus.com/inward/record.uri?eid=2-s2.0-0018338703&amp;doi=10.1002%2fjez.1402070117&amp;partnerID=40&amp;md5=e70337b2ef7788ccb783d0f5dd7578ff</t>
  </si>
  <si>
    <t>Department of Biology, Emporia State University, Emporia, Kansas, 66801, United States</t>
  </si>
  <si>
    <t>Andre, J.S., Department of Biology, Emporia State University, Emporia, Kansas, 66801, United States; Parrish, J., Department of Biology, Emporia State University, Emporia, Kansas, 66801, United States</t>
  </si>
  <si>
    <t>Single injections of melatonin (25 micrograms) were administered to female hamsters, 15 minutes before lights‐out (14L:10D), during either the early diestrous (day 1) or proestrous (day 4) phase of the estrous cycle. Hamsters which received melatonin only on the evening of proestrus became anovulatory by three weeks of treatment, while those that were injected with melatonin during diestrus, or administered oil on either day 1 or 4, continued to exhibit normal estrous cycles. These results indicate that quartan injections of melatonin can suppress reproductive function in female hamsters, and that the effectiveness of the injections may be dependent upon the stage of the estrous cycle at which they are administered. Copyright © 1979 Wiley‐Liss, Inc., A Wiley Company</t>
  </si>
  <si>
    <t>melatonin; animal; article; drug effect; estrus; female; hamster; pregnancy; proestrus; Animal; Estrus; Female; Hamsters; Melatonin; Mesocricetus; Pregnancy; Proestrus</t>
  </si>
  <si>
    <t>Parrish, J.; Department of Biology, Emporia State University, Emporia, Kansas, 66801, United States</t>
  </si>
  <si>
    <t>2-s2.0-0018338703</t>
  </si>
  <si>
    <t>Kumar J., Malik S., Bhardwaj S.K., Rani S.</t>
  </si>
  <si>
    <t>56414037600;7402973278;7006786499;7005597725;</t>
  </si>
  <si>
    <t>Bright light at night alters the perception of daylength in Indian weaver bird (Ploceus philippinus)</t>
  </si>
  <si>
    <t>10.1002/jez.2201</t>
  </si>
  <si>
    <t>https://www.scopus.com/inward/record.uri?eid=2-s2.0-85055474973&amp;doi=10.1002%2fjez.2201&amp;partnerID=40&amp;md5=48dc5b6bd91050c64d0b004f7ecfa46e</t>
  </si>
  <si>
    <t>Department of Zoology, University of Lucknow, Lucknow, India; Department of Zoology, CCS University, Meerut, India</t>
  </si>
  <si>
    <t>Kumar, J., Department of Zoology, University of Lucknow, Lucknow, India; Malik, S., Department of Zoology, University of Lucknow, Lucknow, India; Bhardwaj, S.K., Department of Zoology, CCS University, Meerut, India; Rani, S., Department of Zoology, University of Lucknow, Lucknow, India</t>
  </si>
  <si>
    <t>The brighter nights have posed new challenges to the wild species by affecting their temporal physiology. The present study on Indian weaver bird (Ploceus philippinus) investigated if exposure to bright light at different phases of night affects their clock-mediated daily functions. Birds were placed individually in specially designed activity cages under short days and long nights (8L:16D; L = 100 lux, D &lt; 0.1 lux) for ∼3 weeks (19 days). Thereafter, they were divided into four groups (n = 6–9), and given ∼2 lux light either for the entire night (ZT 08–24; zeitgeber time 0 = time of light on; pattern A) or for 4 hr (pattern B), placed in 16 hr night such that its onset coincides with the onset of night (early night group, ZT 08–12), its end with the end of night (late night group, ZT 20–24), or the night was interrupted in the middle (midnight group, ZT 14–18). The results showed that bright light in entire night induced early onset of day activity and fragmented rest at night, however, if given at different phases of night, it made the days longer by delaying end (early night group) or advancing onset of daily activity (late night group). It also suppressed the melatonin levels and increased body temperature. These results suggest that bright light at night alters the perception of daylength and affects the underlying physiology. The findings may be useful in adopting a strategy for use of night light without disturbing species fitness in their environment. © 2018 Wiley Periodicals, Inc.</t>
  </si>
  <si>
    <t>bright light at night; locomotor activity; melatonin; temperature; weaver bird</t>
  </si>
  <si>
    <t>melatonin; animal; blood; body temperature; illumination; light; locomotion; Passeriformes; photoperiodicity; physiology; radiation response; season; Animals; Body Temperature; Light; Lighting; Locomotion; Melatonin; Passeriformes; Photoperiod; Seasons</t>
  </si>
  <si>
    <t>University Grants Commission: 201112-RGNF-SC-UTT-11960
Department of Biotechnology , Ministry of Science and Technology: BT/PR4984/MED/30/752/2012
Department of Biotechnology, Government of West Bengal: BT/PR4984/ MED/30/752/2012</t>
  </si>
  <si>
    <t>Department of Biotechnology , Ministry of Science and Technology, Grant/Award Number: BT/PR4984/MED/30/752/2012; University Grants Commission, Grant/Award Number: 201112-RGNF-SC-UTT-11960</t>
  </si>
  <si>
    <t>We thank the anonymous reviewers for their useful suggestions to help us improve quality of the manuscript. Financial support from the Department of Biotechnology, New Delhi, India (BT/PR4984/ MED/30/752/2012) is gratefully acknowledged. J.K. is a recipient of the UGC Rajiv Gandhi National Fellowship (201112-RGNF-SC-UTT-11960).</t>
  </si>
  <si>
    <t>Rani, S.; Department of Zoology, University of LucknowIndia; email: sangeetarani7@yahoo.com</t>
  </si>
  <si>
    <t>2-s2.0-85055474973</t>
  </si>
  <si>
    <t>Yang X., Zou D., Tang S., Fan T., Su H., Hu R., Zhou Q., Gui S., Zuo L., Wang Y.</t>
  </si>
  <si>
    <t>56902128200;56902208400;57015926200;56386710400;57056829500;36481397600;56440554300;7003486361;57203030381;55733786600;</t>
  </si>
  <si>
    <t>Ameliorative effect of melatonin against increased intestinal permeability in diabetic rats: possible involvement of MLCK-dependent MLC phosphorylation</t>
  </si>
  <si>
    <t>Molecular and Cellular Biochemistry</t>
  </si>
  <si>
    <t>10.1007/s11010-016-2691-4</t>
  </si>
  <si>
    <t>https://www.scopus.com/inward/record.uri?eid=2-s2.0-84962300155&amp;doi=10.1007%2fs11010-016-2691-4&amp;partnerID=40&amp;md5=7237f12f91ec3e8bad2a9bb51a0895ad</t>
  </si>
  <si>
    <t>Laboratory of Molecular Biology and Department of Biochemistry, Anhui Medical University, Hefei, Anhui  230032, China; Department of Endocrinology, The First Affiliated Hospital of Anhui Medical University, Hefei, Anhui  230032, China; Department of Respiratory Medicine, The First Affiliated Hospital of Anhui Medical University, Hefei, Anhui  230032, China; Key Laboratory of Gene Research of Anhui Province, Hefei, Anhui  230032, China</t>
  </si>
  <si>
    <t>Yang, X., Laboratory of Molecular Biology and Department of Biochemistry, Anhui Medical University, Hefei, Anhui  230032, China; Zou, D., Laboratory of Molecular Biology and Department of Biochemistry, Anhui Medical University, Hefei, Anhui  230032, China; Tang, S., Department of Endocrinology, The First Affiliated Hospital of Anhui Medical University, Hefei, Anhui  230032, China; Fan, T., Department of Respiratory Medicine, The First Affiliated Hospital of Anhui Medical University, Hefei, Anhui  230032, China; Su, H., Laboratory of Molecular Biology and Department of Biochemistry, Anhui Medical University, Hefei, Anhui  230032, China; Hu, R., Laboratory of Molecular Biology and Department of Biochemistry, Anhui Medical University, Hefei, Anhui  230032, China, Key Laboratory of Gene Research of Anhui Province, Hefei, Anhui  230032, China; Zhou, Q., Laboratory of Molecular Biology and Department of Biochemistry, Anhui Medical University, Hefei, Anhui  230032, China, Key Laboratory of Gene Research of Anhui Province, Hefei, Anhui  230032, China; Gui, S., Department of Respiratory Medicine, The First Affiliated Hospital of Anhui Medical University, Hefei, Anhui  230032, China, Key Laboratory of Gene Research of Anhui Province, Hefei, Anhui  230032, China; Zuo, L., Laboratory of Molecular Biology and Department of Biochemistry, Anhui Medical University, Hefei, Anhui  230032, China, Key Laboratory of Gene Research of Anhui Province, Hefei, Anhui  230032, China; Wang, Y., Laboratory of Molecular Biology and Department of Biochemistry, Anhui Medical University, Hefei, Anhui  230032, China, Key Laboratory of Gene Research of Anhui Province, Hefei, Anhui  230032, China</t>
  </si>
  <si>
    <t>The increased intestinal permeability and functional impairment play an important role in type 2 diabetes (T2D), and melatonin may possess enteroprotection properties. Therefore, we used streptozotocin-induced diabetic rat model to investigate the regulation of intestinal permeability by melatonin. Rats were randomly divided into three groups, including control, diabetes mellitus (DM), and DM rats treated with melatonin. Melatonin was administered (10 mg/kg/day) by gavage for 24 weeks. The DM rats significantly increased the serum fasting blood glucose and lipid levels, which were alleviated by melatonin treatment. Importantly, the intestinal epithelial permeability was significantly increased in DM rats but was ameliorated following treatment with melatonin. These findings also indicated the expression of myosin light chain kinase (MLCK) and phosphorylation of MLC targeting subunit (MYPT) induced myosin light chain (MLC) phosphorylation level was markedly elevated in hyperglycemic and hyperlipidemic status. They were partly associated with down-regulated membrane type 1 and 2 (MT1 and MT2) expression, and up-regulated Rho-associated protein kinase (ROCK) expression and increased extracellular signal-regulated kinase (ERK) phosphorylation. However, the changes in target protein expression were reversed by melatonin. In conclusion, our results show melatonin beneficial effects on impaired intestinal epithelial permeability in T2D by suppressing ERK/MLCK- and ROCK/MCLP-dependent MLC phosphorylation. © 2016, Springer Science+Business Media New York.</t>
  </si>
  <si>
    <t>Diabetes; Intestinal epithelial permeability; Melatonin; Myosin light chain kinase</t>
  </si>
  <si>
    <t>glucose; melatonin; membrane protein; membrane type 1 protein; membrane type 2 protein; mitogen activated protein kinase; myosin light chain; myosin light chain kinase; Rho kinase; streptozocin; unclassified drug; melatonin; melatonin 1 receptor; melatonin 2 receptor; mitogen activated protein kinase; myosin light chain; myosin light chain kinase; Rho kinase; animal experiment; animal model; animal tissue; Article; controlled study; down regulation; drug effect; enzyme phosphorylation; glucose blood level; hyperglycemia; hyperlipidemia; intestine mucosa permeability; jejunum; male; non insulin dependent diabetes mellitus; nonhuman; protein expression; protein phosphorylation; rat; rat model; stomach protection; streptozotocin-induced diabetes mellitus; upregulation; animal; drug effects; experimental diabetes mellitus; intestine absorption; metabolism; non insulin dependent diabetes mellitus; pathology; Sprague Dawley rat; Animals; Diabetes Mellitus, Experimental; Diabetes Mellitus, Type 2; Extracellular Signal-Regulated MAP Kinases; Intestinal Absorption; Male; Melatonin; Myosin Light Chains; Myosin-Light-Chain Kinase; Rats; Rats, Sprague-Dawley; Receptor, Melatonin, MT1; Receptor, Melatonin, MT2; rho-Associated Kinases</t>
  </si>
  <si>
    <t>glucose, 50-99-7, 84778-64-3; melatonin, 73-31-4; mitogen activated protein kinase, 142243-02-5; myosin light chain kinase, 51845-53-5; streptozocin, 18883-66-4; Extracellular Signal-Regulated MAP Kinases; Melatonin; Myosin Light Chains; Myosin-Light-Chain Kinase; Receptor, Melatonin, MT1; Receptor, Melatonin, MT2; rho-Associated Kinases</t>
  </si>
  <si>
    <t>Zuo, L.; Laboratory of Molecular Biology and Department of Biochemistry, Anhui Medical UniversityChina; email: lizuo1981@163.com</t>
  </si>
  <si>
    <t>MCBIB</t>
  </si>
  <si>
    <t>Mol. Cell. Biochem.</t>
  </si>
  <si>
    <t>2-s2.0-84962300155</t>
  </si>
  <si>
    <t>Fuller G., Raghanti M.A., Dennis P.M., Kuhar C.W., Willis M.A., Schook M.W., Lukas K.E.</t>
  </si>
  <si>
    <t>36573544500;8359398500;56353424500;6602237916;7102968001;55913744200;7005286175;</t>
  </si>
  <si>
    <t>A comparison of nocturnal primate behavior in exhibits illuminated with red and blue light</t>
  </si>
  <si>
    <t>Applied Animal Behaviour Science</t>
  </si>
  <si>
    <t>10.1016/j.applanim.2016.08.011</t>
  </si>
  <si>
    <t>https://www.scopus.com/inward/record.uri?eid=2-s2.0-84994096962&amp;doi=10.1016%2fj.applanim.2016.08.011&amp;partnerID=40&amp;md5=35b94d37c79614110b948a4afc5ea8b2</t>
  </si>
  <si>
    <t>Conservation and Science, Cleveland Metroparks Zoo, 3900 Wildlife Way, Cleveland, OH  44109, United States; Department of Biology, Case Western Reserve University, 10900 Euclid Ave., Cleveland, OH  44106, United States; Department of Anthropology and School of Biomedical Sciences, Kent State University, 226 Lowry Hall, Kent, OH  44242, United States; Department of Veterinary Preventive Medicine, The Ohio State University, 1900 Coffey Rd., Columbus, OH  43210, United States; Center for Zoo Animal Welfare, Detroit Zoological Society, 8450 West 10 Mile Road, Royal Oak, MI  48067, United States</t>
  </si>
  <si>
    <t>Fuller, G., Conservation and Science, Cleveland Metroparks Zoo, 3900 Wildlife Way, Cleveland, OH  44109, United States, Department of Biology, Case Western Reserve University, 10900 Euclid Ave., Cleveland, OH  44106, United States, Center for Zoo Animal Welfare, Detroit Zoological Society, 8450 West 10 Mile Road, Royal Oak, MI  48067, United States; Raghanti, M.A., Conservation and Science, Cleveland Metroparks Zoo, 3900 Wildlife Way, Cleveland, OH  44109, United States, Department of Anthropology and School of Biomedical Sciences, Kent State University, 226 Lowry Hall, Kent, OH  44242, United States; Dennis, P.M., Conservation and Science, Cleveland Metroparks Zoo, 3900 Wildlife Way, Cleveland, OH  44109, United States, Department of Biology, Case Western Reserve University, 10900 Euclid Ave., Cleveland, OH  44106, United States, Department of Veterinary Preventive Medicine, The Ohio State University, 1900 Coffey Rd., Columbus, OH  43210, United States; Kuhar, C.W., Conservation and Science, Cleveland Metroparks Zoo, 3900 Wildlife Way, Cleveland, OH  44109, United States, Department of Biology, Case Western Reserve University, 10900 Euclid Ave., Cleveland, OH  44106, United States; Willis, M.A., Department of Biology, Case Western Reserve University, 10900 Euclid Ave., Cleveland, OH  44106, United States; Schook, M.W., Conservation and Science, Cleveland Metroparks Zoo, 3900 Wildlife Way, Cleveland, OH  44109, United States, Department of Biology, Case Western Reserve University, 10900 Euclid Ave., Cleveland, OH  44106, United States; Lukas, K.E., Conservation and Science, Cleveland Metroparks Zoo, 3900 Wildlife Way, Cleveland, OH  44109, United States, Department of Biology, Case Western Reserve University, 10900 Euclid Ave., Cleveland, OH  44106, United States</t>
  </si>
  <si>
    <t>Over evolutionary time, light from the sun, moon, and stars has provided organisms with reliable information about the passage of time; but modern artificial lighting has drastically altered these cues. Evidence is accumulating that exposure to light at night—particularly blue wavelengths—from computer screens, urban light pollution, or as an occupational hazard of night-shift work has major implications for human health. Nocturnal animals in zoos are generally housed on reversed light cycles and are illuminated by blue or red artificial light so that daytime visitors can observe their active behaviors. However, previous research suggests that exposure to light all 24 h of the day and exposure to blue light during the dark phase can be harmful to human and animal health. Information about the consequences of lighting design for animal health and behavior is needed to formulate evidence-based guidelines for the exhibition of nocturnal animals in zoos. This study was conducted with nocturnal strepsirrhines at two facilities, one where the standard practice was to house nocturnal primates under blue light, and the other red. We experimentally changed the color of light illuminating habitats during the dark phase using an ABA study design and recorded continuous behavior data. We hypothesized that activity levels and time allocated to specific active behaviors would be lower under blue light compared to red. The overall percent of time spent performing active behaviors was lower when subjects were housed under blue light compared to red (generalized linear mixed models: pottos (N = 4), F 1,1169  = 54.0, p &amp;lt; 0.001; pygmy slow lorises (N = 2), F 1,689  = 26.4, p &amp;lt; 0.001; moholi bushbabies (N = 2), F 1,482  = 99.1, p &amp;lt; 0.001; and aye-aye (N = 1), F 1,312  = 8.4, p = 0.005). These changes were largely due to increased time spent moving around exhibits and examining objects under red light. We were also able to measure concentrations of the timekeeping hormone melatonin in the saliva of the aye-aye and found that levels were significantly lower in blue light compared to red (F 1,85  = 18.0, p &amp;lt; 0.001). These results offer a compelling reason to reconsider the practice of exhibiting nocturnal animals under blue light, as wavelength-dependent suppression of behavior and hormones may have important implications for animal health and welfare. © 2016 Elsevier B.V.</t>
  </si>
  <si>
    <t>Activity levels; Circadian disruption; Salivary melatonin; Zoo lighting design</t>
  </si>
  <si>
    <t>comparative study; endocrine disruptor; experimental study; hormone; light effect; nocturnal activity; occupational exposure; primate; zoo; Animalia; Daubentoniidae; Loridae; Nycticebus pygmaeus; Primates</t>
  </si>
  <si>
    <t>Case Western Reserve University</t>
  </si>
  <si>
    <t>This research was funded by Cleveland Metroparks Zoo and Case Western Reserve University .</t>
  </si>
  <si>
    <t>Fuller, G.8450 West 10 Mile Road, United States; email: gfuller@dzs.org</t>
  </si>
  <si>
    <t>AABSE</t>
  </si>
  <si>
    <t>Appl. Anim. Behav. Sci.</t>
  </si>
  <si>
    <t>2-s2.0-84994096962</t>
  </si>
  <si>
    <t>Spoelstra H.</t>
  </si>
  <si>
    <t>6701401575;</t>
  </si>
  <si>
    <t>New device for monitoring the colors of the night</t>
  </si>
  <si>
    <t>Journal of Quantitative Spectroscopy and Radiative Transfer</t>
  </si>
  <si>
    <t>10.1016/j.jqsrt.2014.01.001</t>
  </si>
  <si>
    <t>https://www.scopus.com/inward/record.uri?eid=2-s2.0-84896545066&amp;doi=10.1016%2fj.jqsrt.2014.01.001&amp;partnerID=40&amp;md5=f93611bc3e7d4cec5761c4b590500799</t>
  </si>
  <si>
    <t>Lumineux Consult, Landgraafstraat 96, 6845 ED Arnhem, Netherlands</t>
  </si>
  <si>
    <t>Spoelstra, H., Lumineux Consult, Landgraafstraat 96, 6845 ED Arnhem, Netherlands</t>
  </si>
  <si>
    <t>The introduction of LED lighting in the outdoor environment may increase the amount of blue light in the night sky color spectrum. This can cause more light pollution due to Rayleigh scattering of the shorter wavelengths. Blue light may also have an impact on circadian rhythm of humans due to the suppression of melatonin. At present no long-term data sets of the color spectrum of the night sky are available. In order to facilitate the monitoring of levels and variations in the night sky spectrum, a low cost multi-filter instrument has been developed. Design considerations are described as well as the choice of suitable filters, which are critical - especially in the green wavelength band from 500 to 600. nm. Filters from the optical industry were chosen for this band because available astronomical filters exclude some or all of the low and high-pressure sodium lines from lamps, which are important in light pollution research. Correction factors are calculated to correct for the detector response and filter transmissions. Results at a suburban monitoring station showed that the light levels between 500 and 600. nm are dominant during clear and cloudy skies. The relative contribution of blue light increases with a clear moonless night sky. The change in color spectrum of the night sky under moonlit skies is more complex and is still under study. © 2014 Elsevier Ltd.</t>
  </si>
  <si>
    <t>Filters; Light pollution; Monitoring; Night sky spectrum</t>
  </si>
  <si>
    <t>Color; Filters (for fluids); Lighting; Monitoring; Pollution; Correction factors; Design considerations; High-pressure sodiums; Light pollution; Monitoring stations; Night sky spectrum; Outdoor environment; Relative contribution; Light emitting diodes; circadian rhythm; color; light effect; light pollution; monitoring; nightglow; spectral analysis</t>
  </si>
  <si>
    <t>Spoelstra, H.; Lumineux Consult, Landgraafstraat 96, 6845 ED Arnhem, Netherlands; email: henk@lumineux-consult.com</t>
  </si>
  <si>
    <t>J. Quant. Spectrosc. Radiat. Transf.</t>
  </si>
  <si>
    <t>2-s2.0-84896545066</t>
  </si>
  <si>
    <t>Petit A., Karila L., Estellat C., Moisan D., Reynaud M., D'Ortho M.-P., Lejoyeux M., Levy F.</t>
  </si>
  <si>
    <t>36187229700;56056334100;11141213900;57192378931;7006252175;7003844088;7005613880;55250791400;</t>
  </si>
  <si>
    <t>Sleep disorders in Internet addiction [Les troubles du sommeil dans l'addiction à Internet]</t>
  </si>
  <si>
    <t>Presse Medicale</t>
  </si>
  <si>
    <t>10.1016/j.lpm.2016.04.025</t>
  </si>
  <si>
    <t>https://www.scopus.com/inward/record.uri?eid=2-s2.0-85005950795&amp;doi=10.1016%2fj.lpm.2016.04.025&amp;partnerID=40&amp;md5=2314fa88c4311870a2d6a261647728c3</t>
  </si>
  <si>
    <t>Cabinet Carnot, 26, avenue Carnot, Paris, 75017, France; AP–HP, France université Paris VII, hôpital Bichat, faculté de médecine, service de psychiatrie, addictologie, et tabacologie, Paris, 75018, France; AP–HP, hôpital Paul-Brousse, centre d'enseignement, de recherche, et de traitement des addictions, Villejuif, 94800, France; AP–HP, France université Paris VII, hôpital Bichat, faculté de médecine, pôle santé publique, recherche clinique et information médicale, Paris, 75018, France; Université Denis-Diderot Paris 7, hôpital Bichat, centre du sommeil, service de physiologie explorations fonctionnelles multidisciplinaires, Paris, 75018, France; AP–HP, France université Paris VI, hôpital Pitié-Salpêtrière, faculté de médecine, service de psychiatrie, Paris, 75013, France</t>
  </si>
  <si>
    <t>Petit, A., Cabinet Carnot, 26, avenue Carnot, Paris, 75017, France, AP–HP, France université Paris VII, hôpital Bichat, faculté de médecine, service de psychiatrie, addictologie, et tabacologie, Paris, 75018, France; Karila, L., AP–HP, hôpital Paul-Brousse, centre d'enseignement, de recherche, et de traitement des addictions, Villejuif, 94800, France; Estellat, C., AP–HP, France université Paris VII, hôpital Bichat, faculté de médecine, pôle santé publique, recherche clinique et information médicale, Paris, 75018, France; Moisan, D., AP–HP, France université Paris VII, hôpital Bichat, faculté de médecine, service de psychiatrie, addictologie, et tabacologie, Paris, 75018, France; Reynaud, M., AP–HP, hôpital Paul-Brousse, centre d'enseignement, de recherche, et de traitement des addictions, Villejuif, 94800, France; D'Ortho, M.-P., Université Denis-Diderot Paris 7, hôpital Bichat, centre du sommeil, service de physiologie explorations fonctionnelles multidisciplinaires, Paris, 75018, France; Lejoyeux, M., AP–HP, France université Paris VII, hôpital Bichat, faculté de médecine, service de psychiatrie, addictologie, et tabacologie, Paris, 75018, France; Levy, F., AP–HP, France université Paris VI, hôpital Pitié-Salpêtrière, faculté de médecine, service de psychiatrie, Paris, 75013, France</t>
  </si>
  <si>
    <t>Background The relationship between sleep disorders and Internet addiction has been little work. Given the importance of these disorders, we felt it appropriate to make a synthesis of available data and to establish causality or accountability between Internet addiction and the onset of sleep disorders. Methods A literature review was then performed. We selected scientific articles in English and French, published between 1987 and 2016 by consulting the databases Medline, Embase, PsycINFO and Google Scholar. The words used alone or in combination are as follows: addiction, dependence, Internet, behavioral addiction, sleep. Results A computer screen light inhibits melatonin secretion and acts as a real external desynchronizer circadian rhythm resulting in a withdrawal syndrome or syndrome sleep phase delay when the stress of social awakening is suppressed. Conclusion We assume here that the specific treatment of addictive disorders have an influence on sleep disorders. © 2016</t>
  </si>
  <si>
    <t>melatonin; arousal; Article; behavior disorder; circadian rhythm; computer; disease assessment; hormone release; internet addiction; light exposure; sleep disorder; social stress; syndrome sleep phase delay; systematic review; withdrawal syndrome; addiction; complication; human; Internet; mental disease; Sleep Wake Disorders; Behavior, Addictive; Humans; Internet; Mental Disorders; Sleep Wake Disorders</t>
  </si>
  <si>
    <t>Petit, A.; Ap–Hp, France Université Paris Vii, HôPital Bichat, Faculté De MéDecine, Service De Psychiatrie, Addictologie, Et TabacologieFrance; email: aymericpetit@hotmail.fr</t>
  </si>
  <si>
    <t>PRMEE</t>
  </si>
  <si>
    <t>English; French</t>
  </si>
  <si>
    <t>Presse Med.</t>
  </si>
  <si>
    <t>2-s2.0-85005950795</t>
  </si>
  <si>
    <t>Burk R.</t>
  </si>
  <si>
    <t>22936931000;</t>
  </si>
  <si>
    <t>Aromatase inhibitor-induced joint pain: Melatonin's role</t>
  </si>
  <si>
    <t>10.1016/j.mehy.2008.07.040</t>
  </si>
  <si>
    <t>https://www.scopus.com/inward/record.uri?eid=2-s2.0-53949106529&amp;doi=10.1016%2fj.mehy.2008.07.040&amp;partnerID=40&amp;md5=269f6c49a9e8bcb48bca28ac4fd6b20e</t>
  </si>
  <si>
    <t>Burk Labs, 9414 168th Place NE, Redmond, WA 98052, United States</t>
  </si>
  <si>
    <t>Burk, R., Burk Labs, 9414 168th Place NE, Redmond, WA 98052, United States</t>
  </si>
  <si>
    <t>Aromatase inhibitors (AIs) enjoy increasing use in breast cancer adjuvant therapy. But the joint pain associated with AIs significantly reduces patient adherence despite the clear survival benefits of this class of drugs. Two clues point to a novel hypothesis for this unexplained symptom. First, realizing that joint pain is associated with virtually all estrogen-depleting breast cancer treatments suggests that the cause is broader than this particular class of drugs. Second, the strongly circadian nature of these symptoms suggests circadian hormone involvement. This puts new light on some existing research findings: that estrogen depletion can increase pineal melatonin, that the ability of light to suppress pineal melatonin is more variable than once thought, and that an altered melatonin cycle is associated with rheumatoid arthritis patients, where identical circadian symptoms present. It is hypothesized that when AIs decrease estrogen levels, light-induced melatonin suppression (LIMS) loses efficacy, leading to an abnormal melatonin cycle as seen in rheumatoid arthritis patients, producing (via mechanisms not yet understood) the symptoms of morning stiffness. Not all frequencies of retinal light are equally effective at suppressing pineal melatonin; most artificial lighting has less relevant spectral density than sunlight. This hypothesis predicts that some patients can suppress the circadian joint pain associated with aromatase inhibitors merely by getting sufficient hours of daily retinal sunlight. A single patient history is discussed, in which a series of treatments had no effect on AI joint pain, while extended exposure to sunlight produced a definitive elimination of symptoms the next morning. To conclusively demonstrate the role of melatonin, light-emitting diodes of an appropriate frequency were mounted on a cap for the patient to wear. If worn first thing in the morning, the cap sharply curtailed the duration of morning stiffness. If worn for a sufficient number of hours during the day, the cap suppressed symptoms the next morning, just as sunlight did. Because of evidence for melatonin's oncostatic properties, this hypothesis potentially has implications beyond decreasing the number of patients that discontinue AIs. It may be that some portion of the survival benefit of AIs is due to their indirect effect on melatonin, not just their direct effect on estrogen. © 2008 Elsevier Ltd. All rights reserved.</t>
  </si>
  <si>
    <t>aromatase inhibitor; bisphosphonic acid derivative; estrogen; melatonin; nonsteroid antiinflammatory agent; steroid; tamoxifen; vitamin D; anamnesis; arthralgia; article; breast cancer; cancer adjuvant therapy; cancer survival; hormone action; human; light emitting diode; morning stiffness; priority journal; rheumatoid arthritis; Aromatase Inhibitors; Arthralgia; Arthritis, Rheumatoid; Circadian Rhythm; Estrogens; Humans; Longitudinal Studies; Melatonin; Models, Biological</t>
  </si>
  <si>
    <t>melatonin, 73-31-4; tamoxifen, 10540-29-1; Aromatase Inhibitors; Estrogens; Melatonin, 73-31-4</t>
  </si>
  <si>
    <t>Burk, R.; Burk Labs, 9414 168th Place NE, Redmond, WA 98052, United States; email: ronburk@gmail.com</t>
  </si>
  <si>
    <t>2-s2.0-53949106529</t>
  </si>
  <si>
    <t>Jou J.-H., He Z.-K., Su Y.-T., Tsai Y.-F., Wu C.-H.</t>
  </si>
  <si>
    <t>35083609400;57190006926;57190003960;15752008700;57191264171;</t>
  </si>
  <si>
    <t>Approach for fabricating healthy OLED light sources with visual quality and energy-saving character</t>
  </si>
  <si>
    <t>10.1016/j.orgel.2016.09.005</t>
  </si>
  <si>
    <t>https://www.scopus.com/inward/record.uri?eid=2-s2.0-84988493714&amp;doi=10.1016%2fj.orgel.2016.09.005&amp;partnerID=40&amp;md5=6f1c8b735b9cda63635b959b1a46bc47</t>
  </si>
  <si>
    <t>Department of Materials Science and Engineering, National Tsing Hua University, Hsin-Chu, Taiwan</t>
  </si>
  <si>
    <t>Jou, J.-H., Department of Materials Science and Engineering, National Tsing Hua University, Hsin-Chu, Taiwan; He, Z.-K., Department of Materials Science and Engineering, National Tsing Hua University, Hsin-Chu, Taiwan; Su, Y.-T., Department of Materials Science and Engineering, National Tsing Hua University, Hsin-Chu, Taiwan; Tsai, Y.-F., Department of Materials Science and Engineering, National Tsing Hua University, Hsin-Chu, Taiwan; Wu, C.-H., Department of Materials Science and Engineering, National Tsing Hua University, Hsin-Chu, Taiwan</t>
  </si>
  <si>
    <t>Healthy light has attracted increasing attentions due to recognizing the hazards that modern light has caused to physiology, human eyes, ecology, and artworks. Hence, studies concentrated on the design and fabrication of hazard-free lighting sources has been significantly increasing. However, issues on light quality and energy-saving are of great importance. Here, we present an original approach to enable the generation of human-eye-friendly and melatonin suppression-less healthy light with high light-quality and energy-saving characters. Taking a three-band organic light-emitting diode (OLED) for example, the suppression threat can be reduced by 83% as the color temperature of the resulting light is decreased from 6000 to 2000 K, while slightly sacrificing its theoretical efficacy limit from 260 to 245 lm/W and spectrum resemblance index (SRI) from 90 to 83. Notably, a comparatively more healthy light can be obtained by incorporating lesser deep-blue and -red emissions even at the same color temperature. The same approach can also apply to other lighting technologies such as light-emitting diode. © 2016 Elsevier B.V.</t>
  </si>
  <si>
    <t>Energy-saving; Healthy light; High visual-quality; Lighting design; OLED</t>
  </si>
  <si>
    <t>Fabrication; Hazards; Organic light emitting diodes (OLED); Supercomputers; Color temperatures; High lights; Light quality; Lighting designs; Lighting technology; OLED; Red emissions; Visual qualities; Energy conservation</t>
  </si>
  <si>
    <t>103-2923-E-007-003-MY3
Ministry of Science and Technology, Taiwan
Ministry of Science and Technology, Taiwan: MEA 104-EC-17-A-07-S3-012
Ministry of Science and Technology, Taiwan</t>
  </si>
  <si>
    <t>The authors would like to acknowledge the support from the Energy Fund of Ministry of Economics Affairs and Ministry of Science and Technology, Taiwan . This work was financially supported in part by Grants MEA 104-EC-17-A-07-S3-012 , MOST 104-2119- M -007-012 , MOST 103-2923-E-007-003-MY3 .</t>
  </si>
  <si>
    <t>Org. Electron</t>
  </si>
  <si>
    <t>2-s2.0-84988493714</t>
  </si>
  <si>
    <t>Tchekalarova J., Stoynova T., Ilieva K., Mitreva R., Atanasova M.</t>
  </si>
  <si>
    <t>55882727900;57202460370;55882478300;12781100000;6603598007;</t>
  </si>
  <si>
    <t>Agomelatine treatment corrects symptoms of depression and anxiety by restoring the disrupted melatonin circadian rhythms of rats exposed to chronic constant light</t>
  </si>
  <si>
    <t>10.1016/j.pbb.2018.05.016</t>
  </si>
  <si>
    <t>https://www.scopus.com/inward/record.uri?eid=2-s2.0-85048475115&amp;doi=10.1016%2fj.pbb.2018.05.016&amp;partnerID=40&amp;md5=d9982c983125a4d7ef14d29d27e8d2cf</t>
  </si>
  <si>
    <t>Institute of Neurobiology, Bulgarian Academy of Sciences, Sofia, 1113, Bulgaria; Department of Biology, Medical University of Pleven, Pleven, 5800, Bulgaria</t>
  </si>
  <si>
    <t>Tchekalarova, J., Institute of Neurobiology, Bulgarian Academy of Sciences, Sofia, 1113, Bulgaria; Stoynova, T., Institute of Neurobiology, Bulgarian Academy of Sciences, Sofia, 1113, Bulgaria; Ilieva, K., Department of Biology, Medical University of Pleven, Pleven, 5800, Bulgaria; Mitreva, R., Institute of Neurobiology, Bulgarian Academy of Sciences, Sofia, 1113, Bulgaria; Atanasova, M., Department of Biology, Medical University of Pleven, Pleven, 5800, Bulgaria</t>
  </si>
  <si>
    <t>Desynchronization of circadian rhythms is a hallmark of depression. The antidepressant agomelatine, which is an MT 1 /MT 2 melatonin receptor agonist/5-HT 2C serotonin receptor antagonist has advantages compared to the selective serotonin reuptake inhibitors as a circadian phase-shifting agent. The present study was designed to explore whether agomelatine is able to have an antidepressant effect on rats exposed to chronic constant light (CCL) for 6 weeks. Focus is also placed on whether this activity affects diurnal rhythms of depressive-like symptoms and is associated with restoration of impaired circadian rhythms in plasma melatonin and corticosterone. We report that CCL induced a depressive-like symptoms associated with decreased grooming in the splash test during the subjective light/inactive phase. Anhedonia-like deficit in the saccharine preference test and increased immobility in the forced swimming test were both detected during the subjective dark/active phase. The disturbed emotional fluctuations due to CCL were corrected by agomelatine treatment (40 mg/kg, i.p. for 3 weeks). Agomelatine also restored novelty-induced hypophagia, which reflects an anxiety state, during the subjective Light and Dark phase, respectively, in rats exposed to CCL. Parallel to the observed positive influence on behavior, this melatonin analogue restored impaired circadian patterns of plasma melatonin but not that of corticosterone. These findings demonstrated the antidepressant-like effect of agomelatine in rats exposed to CCL possibly exerted via correction of melatonin rhythms and are suggestive of the therapeutic potential of this drug in a subpopulation of people characterized by a melatonin deficit. © 2018 Elsevier Inc.</t>
  </si>
  <si>
    <t>Agomelatine; Circadian rhythms; Constant chronic light; Corticosterone; Depression; Melatonin</t>
  </si>
  <si>
    <t>agomelatine; corticosterone; melatonin; saccharin; acetamide derivative; agomelatine; melatonin; anhedonia; animal experiment; animal model; antidepressant activity; anxiety disorder; Article; chronic stress; circadian rhythm; controlled study; depression; emotional disorder; experimental behavioral test; forced swim test; grooming; hormone blood level; hypophagia; light dark cycle; light exposure; male; nonhuman; novelty suppressed feeding test; open field test; priority journal; rat; saccharine preference test; splash test; taste preference; total distance traveled; animal; animal behavior; anxiety; blood; circadian rhythm; depression; drug effect; illumination; prevention and control; procedures; sleep therapy; Acetamides; Animals; Anxiety; Behavior, Animal; Circadian Rhythm; Corticosterone; Depression; Lighting; Male; Melatonin; Rats; Sleep Phase Chronotherapy</t>
  </si>
  <si>
    <t>agomelatine, 138112-76-2; corticosterone, 50-22-6; melatonin, 73-31-4; saccharin, 81-07-2; Acetamides; Corticosterone; Melatonin; S 20098</t>
  </si>
  <si>
    <t>Servier, France</t>
  </si>
  <si>
    <t>Bulgarian National Science Fund, BNSF: DM 11/4, № DN 03/10</t>
  </si>
  <si>
    <t>This work was supported by the National Science Fund of Bulgaria (research grant # № DN 03/10 ; DM 11/4 ). We thank Tsvetelin Lisaev, Medical University – Pleven for his assistance in preparation the manuscript.</t>
  </si>
  <si>
    <t>2-s2.0-85048475115</t>
  </si>
  <si>
    <t>Morita T., Chimura A., Tokura H.</t>
  </si>
  <si>
    <t>56815211600;6506323919;7004376299;</t>
  </si>
  <si>
    <t>Preferred illuminance self-selected by women under the influence of face cooling</t>
  </si>
  <si>
    <t>10.1016/j.physbeh.2003.12.015</t>
  </si>
  <si>
    <t>https://www.scopus.com/inward/record.uri?eid=2-s2.0-1842418500&amp;doi=10.1016%2fj.physbeh.2003.12.015&amp;partnerID=40&amp;md5=5815a0a00e7035edca6aaf1d121850a2</t>
  </si>
  <si>
    <t>Housing Science Division, Comprehensive Housing R and D, Sekisui House Ltd., Kyoto 619-0224, Japan; Department of Environmental Health, Nara Women's University, Nara 630-8506, Japan; Institute of Textiles and Clothing, Hong Kong Polytechnic University, Kowloon, Hong Kong; Dept. of Living Environ. Science, Fukuoka Women's University, Fukuoka 813-8529, Japan</t>
  </si>
  <si>
    <t>Morita, T., Housing Science Division, Comprehensive Housing R and D, Sekisui House Ltd., Kyoto 619-0224, Japan, Dept. of Living Environ. Science, Fukuoka Women's University, Fukuoka 813-8529, Japan; Chimura, A., Department of Environmental Health, Nara Women's University, Nara 630-8506, Japan; Tokura, H., Institute of Textiles and Clothing, Hong Kong Polytechnic University, Kowloon, Hong Kong</t>
  </si>
  <si>
    <t>The aim of the study was to investigate the illuminance selected in the morning by subjects whose face was cooled and whose tympanic temperature has been lowered by 0.15-0.25°C. The hypothesis tested was that a difference between the actual core temperature and its set point (load error) will influence the preferred illuminance. Specifically, it was hypothesised that a greater load error would lead to the choice of a higher light intensity because this would suppress the melatonin secretion more effectively and thus accelerate the morning rise of core temperature. Seven females served as participants. They were required to rise in the morning 3 h after their minimum rectal temperature, as judged from measurements of rectal temperature made during sleep. The subjects sat 1.5 m away from a lighting box and every 15 min were instructed to choose the level of illuminance (light intensity) they preferred by manipulating a lever in the control box. This procedure was performed twice, in the face-cooling and no-face-cooling condition. The major finding was that a higher light intensity was preferred when the face was cooled down by 0.15-0.25°C, suggesting that an increased load error between actual core temperature and its set point may play a behavioural role in the selection of preferred illuminance. © 2004 Elsevier Inc. All rights reserved.</t>
  </si>
  <si>
    <t>Face cooling; Load error; Preferred illuminance; Set point; Tympanic temperature</t>
  </si>
  <si>
    <t>melatonin; adult; article; controlled study; cooling; core temperature; eardrum; face; female; human; human experiment; illumination; light intensity; normal human; priority journal; rectum temperature; temperature sensitivity</t>
  </si>
  <si>
    <t>Morita, T.; Dept. of Living Environ. Science, Fukuoka Women's University, Fukuoka 813-8529, Japan; email: morita@fwu.ac.jp</t>
  </si>
  <si>
    <t>2-s2.0-1842418500</t>
  </si>
  <si>
    <t>Laakso M.-L., Mustanoja S.M., Hätönen T., Alila-Johansson A.</t>
  </si>
  <si>
    <t>7202693190;6603141219;6602156841;6602661116;</t>
  </si>
  <si>
    <t>Alpha2-adrenoceptor agonist medetomidine affects the melatonin rhythm in rats</t>
  </si>
  <si>
    <t>10.1016/S0304-3940(97)00856-2</t>
  </si>
  <si>
    <t>https://www.scopus.com/inward/record.uri?eid=2-s2.0-0031444641&amp;doi=10.1016%2fS0304-3940%2897%2900856-2&amp;partnerID=40&amp;md5=576c446a96ef1a290ba5a51668b13527</t>
  </si>
  <si>
    <t>Institute of Biomedicine, Dept. Physiol., P.O. Box 9, F., Helsinki, Finland</t>
  </si>
  <si>
    <t>Laakso, M.-L., Institute of Biomedicine, Dept. Physiol., P.O. Box 9, F., Helsinki, Finland; Mustanoja, S.M., Institute of Biomedicine, Dept. Physiol., P.O. Box 9, F., Helsinki, Finland; Hätönen, T., Institute of Biomedicine, Dept. Physiol., P.O. Box 9, F., Helsinki, Finland; Alila-Johansson, A., Institute of Biomedicine, Dept. Physiol., P.O. Box 9, F., Helsinki, Finland</t>
  </si>
  <si>
    <t>We investigated whether alpha2-adrenergic mechanisms participate in the regulation of the daily melatonin rhythm. Female Wistar rats, living under 12:12 h light-dark conditions received a subcutaneous injection of saline or medetomidine (alpha2-adrenoceptor agonist; 100 μg/kg) 1 h after lights off. Thereafter they were kept in continuous darkness. Pineal glands were collected for melatonin measurements at 2-h intervals during the first and second subjective nights. During both nights, a significant elevation of melatonin levels in medetomidine-injected rats was found 2 h later than in control rats. We interpret the first-night delay to be a sign of medetomidine's suppressive effect on melatonin synthesis, and the second- night delay a medetomidine-induced resetting of the circadian clock controlling the melatonin onset.</t>
  </si>
  <si>
    <t>Alpha2-adrenoceptors; Circadian rhythms; Medetomidine; Melatonin; Pineal gland</t>
  </si>
  <si>
    <t>alpha 2 adrenergic receptor stimulating agent; isoprenaline; medetomidine; melatonin; animal cell; animal experiment; article; circadian rhythm; female; hormone release; lipophilicity; nonhuman; pineal gland function; priority journal; rat; signal transduction; suprachiasmatic nucleus; Adrenergic alpha-Agonists; Analysis of Variance; Animals; Circadian Rhythm; Female; Imidazoles; Medetomidine; Melatonin; Photoperiod; Pineal Gland; Rats; Rats, Wistar; Time Factors</t>
  </si>
  <si>
    <t>Adrenergic alpha-Agonists; Imidazoles; Medetomidine, 86347-14-0; Melatonin, 73-31-4</t>
  </si>
  <si>
    <t>Laakso, M.-L.; Institute of Biomedicine, Department of Physiology, University of Helsinki, P.O. Box 9, FIN-00014 Helsinki, Finland</t>
  </si>
  <si>
    <t>2-s2.0-0031444641</t>
  </si>
  <si>
    <t>Wheeler S.E., Fitzgerald B.P.</t>
  </si>
  <si>
    <t>35858958700;7101809782;</t>
  </si>
  <si>
    <t>Prolactin concentrations are not suppressed in mares administered constant exogenous melatonin</t>
  </si>
  <si>
    <t>Journal of Equine Veterinary Science</t>
  </si>
  <si>
    <t>10.1016/S0737-0806(98)80185-8</t>
  </si>
  <si>
    <t>https://www.scopus.com/inward/record.uri?eid=2-s2.0-0032352711&amp;doi=10.1016%2fS0737-0806%2898%2980185-8&amp;partnerID=40&amp;md5=6ea9b4037d9581abb78a248e14e0c1cd</t>
  </si>
  <si>
    <t>Department of Veterinary Science, Maxwell Gluck Equine Research Center, University of Kentucky, Lexington, KY 40546-0099, United States</t>
  </si>
  <si>
    <t>Wheeler, S.E., Department of Veterinary Science, Maxwell Gluck Equine Research Center, University of Kentucky, Lexington, KY 40546-0099, United States; Fitzgerald, B.P., Department of Veterinary Science, Maxwell Gluck Equine Research Center, University of Kentucky, Lexington, KY 40546-0099, United States</t>
  </si>
  <si>
    <t>On the summer solstice (June 21, 1996), six of 12 intact light horse mares randomly chosen from a larger herd were subcutaneously implanted with ALZET®a osmotic minipumps containing a melatonin solution (16 mg/ml) designed to release approximately 960 μg of melatonin/day. An additional two mares received implants containing only the saline-DMSO vehicle and four remained untreated. Blood samples were collected on days 5, 26, and 59 of treatment to monitor melatonin concentrations and to verify pump function. Prolactin concentrations were determined from blood samples collected via jugular cannulae every 12 min for 8 hours on days 25, 46, and 89 after initial implantation. On day 89, samples were collected hourly for 16 hours following the initial 8-hour sampling period. Melatonin and prolactin concentrations were determined in the blood samples by radioimmunoassay. Mean circulating concentrations of melatonin in treated mares (n=6) were found to be significantly elevated when compared to controls (n=6); however, there was no significant difference in prolactin concentrations between the groups. These studies demonstrate that long-term treatment with melatonin is unaccompanied by a change in prolactin secretion.</t>
  </si>
  <si>
    <t>Fitzgerald, B.P.; Department of Veterinary Science, Maxwell Gluck Equine Research Center, University of Kentucky, Lexington, KY 40546-0099, United States</t>
  </si>
  <si>
    <t>JEVSC</t>
  </si>
  <si>
    <t>J. Equine Vet. Sci.</t>
  </si>
  <si>
    <t>2-s2.0-0032352711</t>
  </si>
  <si>
    <t>10.1054/mehy.1998.0629</t>
  </si>
  <si>
    <t>https://www.scopus.com/inward/record.uri?eid=2-s2.0-0033067836&amp;doi=10.1054%2fmehy.1998.0629&amp;partnerID=40&amp;md5=49a60d4b3b084a8aeb7acd6b75dc965a</t>
  </si>
  <si>
    <t>Department of Psychiatry, University of Helsinki, Tukholmankatu 8C, Helsinki, FIN-00290, Finland</t>
  </si>
  <si>
    <t>Partonen, T., Department of Psychiatry, University of Helsinki, Tukholmankatu 8C, Helsinki, FIN-00290, Finland</t>
  </si>
  <si>
    <t>melatonin; circadian rhythm; infertility; light; ovary follicle development; priority journal; seasonal variation; short survey; spermatogenesis</t>
  </si>
  <si>
    <t>2-s2.0-0033067836</t>
  </si>
  <si>
    <t>Zeman M., Molcan L., Herichova I., Okuliarova M.</t>
  </si>
  <si>
    <t>7102749121;40461904600;55985661900;24076830300;</t>
  </si>
  <si>
    <t>Endocrine and cardiovascular rhythms differentially adapt to chronic phase-delay shifts in rats</t>
  </si>
  <si>
    <t>10.1080/07420528.2016.1203332</t>
  </si>
  <si>
    <t>https://www.scopus.com/inward/record.uri?eid=2-s2.0-84979633660&amp;doi=10.1080%2f07420528.2016.1203332&amp;partnerID=40&amp;md5=a1b293cb0be12bf87cdcb6fc89382d4f</t>
  </si>
  <si>
    <t>Department of Animal Physiology and Ethology, Faculty of Natural Sciences, Comenius University, Bratislava, Slovakia</t>
  </si>
  <si>
    <t>Zeman, M., Department of Animal Physiology and Ethology, Faculty of Natural Sciences, Comenius University, Bratislava, Slovakia; Molcan, L., Department of Animal Physiology and Ethology, Faculty of Natural Sciences, Comenius University, Bratislava, Slovakia; Herichova, I., Department of Animal Physiology and Ethology, Faculty of Natural Sciences, Comenius University, Bratislava, Slovakia; Okuliarova, M., Department of Animal Physiology and Ethology, Faculty of Natural Sciences, Comenius University, Bratislava, Slovakia</t>
  </si>
  <si>
    <t>Disturbances in regular circadian oscillations can have negative effects on cardiovascular function, but epidemiological data are inconclusive and new data from animal experiments elucidating critical biological mechanisms are needed. To evaluate the consequences of chronic phase shifts of the light/dark (LD) cycle on hormonal and cardiovascular rhythms, two experiments were performed. In Experiment 1, male rats were exposed to either a regular 12:12 LD cycle (CONT) or rotating 8-h phase-delay shifts of LD every second day (SHIFT) for 10 weeks. During this period, blood pressure (BP) was monitored weekly, and daily rhythms of melatonin, corticosterone, leptin and testosterone were evaluated at the end of the experiment. In Experiment 2, female rats were exposed to the identical shifted LD schedule for 12 weeks, and daily rhythms of BP, heart rate (HR) and locomotor activity were recorded using telemetry. Preserved melatonin rhythms were found in the pineal gland, plasma, heart and kidney of SHIFT rats with damped amplitude in the plasma and heart, suggesting that the central oscillator can adapt to chronic phase-delay shifts. In contrast, daily rhythms of corticosterone, testosterone and leptin were eliminated in SHIFT rats. Exposure to phase shifts did not lead to increased body weight and elevated BP. However, a shifted LD schedule substantially decreased the amplitude and suppressed the circadian power of the daily rhythms of BP and HR, implying weakened circadian control of physiological and behavioural processes. The results demonstrate that endocrine and cardiovascular rhythms can differentially adapt to chronic phase-delay shifts, promoting internal desynchronization between central and peripheral oscillators, which in combination with other negative environmental stimuli may result in negative health effects. © 2016 Taylor &amp; Francis.</t>
  </si>
  <si>
    <t>blood pressure; corticosterone; heart rate; leptin; Melatonin; testosterone</t>
  </si>
  <si>
    <t>corticosterone; leptin; melatonin; testosterone; animal; blood pressure; circadian rhythm; endocrine gland; female; heart rate; light; locomotion; male; metabolism; physiology; randomization; rat; Wistar rat; Animals; Blood Pressure; Circadian Rhythm; Corticosterone; Endocrine Glands; Female; Heart Rate; Leptin; Light; Locomotion; Male; Melatonin; Random Allocation; Rats; Rats, Wistar; Testosterone</t>
  </si>
  <si>
    <t>corticosterone, 50-22-6; melatonin, 73-31-4; testosterone, 58-22-0; Corticosterone; Leptin; Melatonin; Testosterone</t>
  </si>
  <si>
    <t>Zeman, M.; Department of Animal Physiology and Ethology, Faculty of Natural Sciences, Comenius University, Ilkovičova 6, Slovakia; email: mzeman@fns.uniba.sk</t>
  </si>
  <si>
    <t>2-s2.0-84979633660</t>
  </si>
  <si>
    <t>Saha I., Chatterjee U., Chaudhuri-Sengupta S., Maiti B.R.</t>
  </si>
  <si>
    <t>14621869800;15755056500;6508009142;7102940435;</t>
  </si>
  <si>
    <t>Suppression of circadian rhythms of pineal and testicular hormones following lithium treatment in normal and reversed light - dark cycles, constant light and constant dark in rats</t>
  </si>
  <si>
    <t>10.1080/09291010600831802</t>
  </si>
  <si>
    <t>https://www.scopus.com/inward/record.uri?eid=2-s2.0-33845940886&amp;doi=10.1080%2f09291010600831802&amp;partnerID=40&amp;md5=91f928e19098c9748e3ff94004cef2a9</t>
  </si>
  <si>
    <t>Department of Zoology, University of Calcutta, 35 Ballygunge Circular Road, Calcutta - 700 019, India</t>
  </si>
  <si>
    <t>Saha, I., Department of Zoology, University of Calcutta, 35 Ballygunge Circular Road, Calcutta - 700 019, India; Chatterjee, U., Department of Zoology, University of Calcutta, 35 Ballygunge Circular Road, Calcutta - 700 019, India; Chaudhuri-Sengupta, S., Department of Zoology, University of Calcutta, 35 Ballygunge Circular Road, Calcutta - 700 019, India; Maiti, B.R., Department of Zoology, University of Calcutta, 35 Ballygunge Circular Road, Calcutta - 700 019, India</t>
  </si>
  <si>
    <t>The aim of the current investigation was to study the effect of lithium on circadian rhythms of pineal - testicular hormones by quantitations of pineal and serum serotonin, N-acetylserotonin and melatonin, and serum testosterone at four time points (06.00, 12.00, 18.00 and 24.00) of a 24-hr period under normal photoperiod (L:D), reversed photoperiod (D:L), constant light (L:L) and constant dark phase (D:D) in rats. Circadian rhythms were observed in pineal hormones in all the combinations of photoperiodic regimens, except in constant light, and in testosterone levels in all the photoperiodic combinations. Pineal and serum N-acetylserotonin and melatonin levels were higher than serotonin at night (24.00 hr), in natural L:D cycle, in reversed L:D cycle or similar to normal L:D cycle in constant dark phase, without any change in constant light. In contrast, testosterone level was higher in light phase (12.00 hr through 18.00 hr) than in the dark phase (24.00 hr through 06.00 hr) in normal L:D cycle, in reversed L:D cycle, similar to normal L:D cycle in constant dark (D:D), and reversed to that of the normal L:D cycle in constant light (L:L). Lithium treatment (2 mEq/kg body weight daily for 15 days) suppressed the magnitude of circadian rhythms of pineal and serum serotonin, N-acetylserotonin and melatonin, and testosterone levels by decreasing their levels at four time points of a 24-hr period in natural L:D or reversed D:L cycle and in constant dark (D:D). Pineal indoleamine levels were reduced after lithium treatment even in constant light (L:L). Moreover, lithium abolished the melatonin rhythms in rats exposed to normal (L:D) and reversed L:D (D:L) cycles, and sustained the rhythms in constant dark. But testosterone rhythm was abolished after lithium treatment in normal (L:D)/reversed L:D (D:L) cycle or even in constant light/dark. The findings indicate that the circadian rhythm exists in pineal hormones in alternate light - dark cycle (L:D/D:L) and in constant dark (D:D), but was absent in constant light phase (L:L) in rats. Lithium not only suppresses the circadian rhythms of pineal hormones, but abolishes the pineal melatonin rhythm only in alternate light - dark cycles, but sustains it in constant dark. The testosterone rhythm is abolished after lithium treatment in alternate light - dark cycle and constant light/dark. It is suggested that (a) normal circadian rhythms of pineal hormones are regulated by pulse dark phase in normal rats, (b) lithium abolishes pineal hormonal rhythm only in pulse light but sustains it in constant dark phase, and (c) circadian testosterone rhythm occurs in both pulse light or pulse dark phase in normal rats, and lithium abolishes the rhythm in all the combinations of the photoperiod. The differential responses of circadian rhythms of pineal and testicular hormones to pulse light or pulse dark in normal and lithium recipients are discussed. © 2007 Taylor &amp; Francis.</t>
  </si>
  <si>
    <t>Circadian rhythm; Lithium; Melatonin; N-acetylserotonin; Pineal; Rat; Serotonin; Testosterone</t>
  </si>
  <si>
    <t>indoleamine; lithium chloride; melatonin; n acetylserotonin; pineal body hormone; serotonin; testis peptide hormone; testosterone; circadian rhythm; hormone; inhibition; lithium; photoperiod; rodent; animal experiment; animal tissue; article; circadian rhythm; controlled study; drug effect; hormone blood level; hormone determination; hormone response; light dark cycle; male; nonhuman; pharmacodynamics; photoperiodicity; quantitative analysis; rat; serotonin blood level; testosterone blood level</t>
  </si>
  <si>
    <t>indoleamine, 56480-48-9; lithium chloride, 7447-41-8; melatonin, 73-31-4; n acetylserotonin, 17994-17-1; serotonin, 50-67-9; testosterone, 58-22-0</t>
  </si>
  <si>
    <t>Maiti, B.R.; Department of Zoology, University of Calcutta, 35 Ballygunge Circular Road, Calcutta - 700 019, India; email: brmaiti@vsnl.net</t>
  </si>
  <si>
    <t>2-s2.0-33845940886</t>
  </si>
  <si>
    <t>Subala S.P.R.R., Shivakumar M.S.</t>
  </si>
  <si>
    <t>57191839685;36704286100;</t>
  </si>
  <si>
    <t>Changes in light and dark periods affect the arylalkylamine N-acetyl transferase, melatonin activities and redox status in the head and hemolymph of nocturnal insect Spodoptera litura</t>
  </si>
  <si>
    <t>10.1080/09291016.2017.1325564</t>
  </si>
  <si>
    <t>https://www.scopus.com/inward/record.uri?eid=2-s2.0-85019641054&amp;doi=10.1080%2f09291016.2017.1325564&amp;partnerID=40&amp;md5=7d19bac5e5c08c04bd45edc2aca604a6</t>
  </si>
  <si>
    <t>Molecular Entomology Laboratory, Department of Biotechnology, School of Biosciences, Periyar University, Salem, India</t>
  </si>
  <si>
    <t>Subala, S.P.R.R., Molecular Entomology Laboratory, Department of Biotechnology, School of Biosciences, Periyar University, Salem, India; Shivakumar, M.S., Molecular Entomology Laboratory, Department of Biotechnology, School of Biosciences, Periyar University, Salem, India</t>
  </si>
  <si>
    <t>The present study was conducted to describe the impact of circadian rhythm on melatonin levels and redox statusunder three photoperiods (12L:12D, 0L:24D, and 24L:0D) in head and hemolymph of Spodoptera litura. Melatonin is an powerful antioxidant and controls the reproduction of organisms. In this study, melatonin levels, Arylalkylamine N-acetyltransferase(AA-NAT), and antioxidant enzyme activities were analyzed. Results showed melatonin, AA-NAT levels in hemolymph were significantly (p &lt; 0.05) higher during the dark period than during LL regime. HPLC chromatogram of the insect head and hemolymph showed 5 peaks while hemolymph showed 6 peaks in LD, and LLregimes. The day-night changes of melatonin increased the antioxidant enzymes (GST, CAT, POX) persisted in the insect hemolymph, but were suppressed by constant light. The present study leads us to speculate that synthesis and release of melatonin in the S.litura head occur as circadian rhythm and light has an inhibitory effect on melatonin synthesis. © 2017 Informa UK Limited, trading as Taylor &amp; Francis Group.</t>
  </si>
  <si>
    <t>Arylalkylamine N-acetyltransferase; Circadian rhythm; Hemolymph; Melatonin; Nocturnal insect</t>
  </si>
  <si>
    <t>Hexapoda; Spodoptera litura</t>
  </si>
  <si>
    <t>University Grants Commission, UGC: 42-201/2013 (SR)</t>
  </si>
  <si>
    <t>This work was supported by the University Grants Commission, New Delhi, India [grant number 42-201/2013 (SR)].</t>
  </si>
  <si>
    <t>Shivakumar, M.S.; MoleculaR Entomology Laboratory, Department of Biotechnology, School of Biosciences, Periyar UniversityIndia; email: skentomol@gmail.com</t>
  </si>
  <si>
    <t>2-s2.0-85019641054</t>
  </si>
  <si>
    <t>Taufique S.K.T., Prabhat A., Kumar V.</t>
  </si>
  <si>
    <t>57190517321;57199170405;57202531757;</t>
  </si>
  <si>
    <t>Illuminated night alters hippocampal gene expressions and induces depressive-like responses in diurnal corvids</t>
  </si>
  <si>
    <t>10.1111/ejn.14157</t>
  </si>
  <si>
    <t>https://www.scopus.com/inward/record.uri?eid=2-s2.0-85054063894&amp;doi=10.1111%2fejn.14157&amp;partnerID=40&amp;md5=880e6a431d9b83c6afff0e26f9c09dce</t>
  </si>
  <si>
    <t>Department of Zoology, IndoUS Center for Biological Timing, University of Delhi, Delhi, India</t>
  </si>
  <si>
    <t>Taufique, S.K.T., Department of Zoology, IndoUS Center for Biological Timing, University of Delhi, Delhi, India; Prabhat, A., Department of Zoology, IndoUS Center for Biological Timing, University of Delhi, Delhi, India; Kumar, V., Department of Zoology, IndoUS Center for Biological Timing, University of Delhi, Delhi, India</t>
  </si>
  <si>
    <t>Artificial light at night induces circadian disruptions and causes cognitive impairment and mood disorders; yet very little is known about the neural and molecular correlates of these effects in diurnal animals. We manipulated the night environment and examined cellular and molecular changes in hippocampus, the brain region involved in cognition and mood, of Indian house crows (Corvus splendens) exposed to 12 hr light (150 lux): 12 hr darkness (0 lux). Diurnal corvids are an ideal model species with cognitive abilities at par with mammals. Dim light (6 lux) at night (dLAN) altered daily activity:rest pattern, reduced sleep, and induced depressive-like responses (decreased eating and self-grooming, self-mutilation, and reduced novel object exploration); return to an absolute dark night reversed these negative effects. dLAN suppressed nocturnal melatonin levels; however, diurnal corticosterone levels were unaffected. Concomitant reduction of immunoreactivity for DCX and BDNF suggested dLAN-induced suppression of hippocampal neurogenesis and compromised neuronal health. dLAN also negatively influenced hippocampal expression of genes associated with depressive-like responses (bdnf, il-1β, tnfr1, nr4a2), but not of those associated with neuronal plasticity (egr1, creb, syngap, syn2, grin2a, grin2b), cellular oxidative stress (gst, sod3, cat1) and neuronal death (caspase2, caspase3, foxo3). Furthermore, we envisaged the role of BDNF and showed epigenetic modification of bdnf gene by decreased histone H3 acetylation and increased hdac4 expression under dLAN. These results demonstrate transcriptional and epigenetic bases of dLAN-induced negative effects in diurnal crows, and provide insights into the risks of exposure to illuminated nights to animals including humans in an urban setting. © 2018 Federation of European Neuroscience Societies and John Wiley &amp; Sons Ltd</t>
  </si>
  <si>
    <t>corvid; depressive-like response; dLAN; mood; sleep</t>
  </si>
  <si>
    <t>University Grants Commission, UGC
Department of Science and Technology, Government of Kerala
University of Delhi, DU</t>
  </si>
  <si>
    <t>Department of Science and Technology under its Cognitive Science Initiative and DU PURSE program, University of Delhi under its R&amp;D Program. SKTT and AP received Research Fellowships from the University Grants Commission, New Delhi, India.</t>
  </si>
  <si>
    <t>This work was supported by a grant from the Department of Science and Technology under its Cognitive Science Initiative and DU PURSE program, University of Delhi under its R&amp;D Program.</t>
  </si>
  <si>
    <t>Kumar, V.; Department of Zoology, IndoUS Center for Biological Timing, University of DelhiIndia; email: drvkumar11@yahoo.com</t>
  </si>
  <si>
    <t>2-s2.0-85054063894</t>
  </si>
  <si>
    <t>Manzano e Silva M.J., Singh R., Haldar C., Vigh B., Szél A.</t>
  </si>
  <si>
    <t>6506146686;56161565900;57204302783;56210379600;7003826701;</t>
  </si>
  <si>
    <t>Peripheral autonomic nerves of human pineal organ terminate on vessels, their supposed role in the periodic secretion of pineal melatonin</t>
  </si>
  <si>
    <t>APMIS</t>
  </si>
  <si>
    <t>10.1111/j.1600-0463.2011.02867.x</t>
  </si>
  <si>
    <t>https://www.scopus.com/inward/record.uri?eid=2-s2.0-84863825422&amp;doi=10.1111%2fj.1600-0463.2011.02867.x&amp;partnerID=40&amp;md5=50c974997999c14ce295af07f5718d80</t>
  </si>
  <si>
    <t>Occupational Health Service, Centro Hospitalar de Lisboa Central, Lisbon, Portugal; Department of Anatomy, Institute of Medical Sciences, Banaras Hindu University, India; Pineal Research Laboratory, Department of Zoology, Banaras Hindu University, India; Department of Human Morphology, Developmental Biology, Semmelweis University, Budapest, Hungary</t>
  </si>
  <si>
    <t>Manzano e Silva, M.J., Occupational Health Service, Centro Hospitalar de Lisboa Central, Lisbon, Portugal; Singh, R., Department of Anatomy, Institute of Medical Sciences, Banaras Hindu University, India; Haldar, C., Pineal Research Laboratory, Department of Zoology, Banaras Hindu University, India; Vigh, B., Department of Human Morphology, Developmental Biology, Semmelweis University, Budapest, Hungary; Szél, A., Department of Human Morphology, Developmental Biology, Semmelweis University, Budapest, Hungary</t>
  </si>
  <si>
    <t>Nonvisual pineal and retinal photoreceptors are synchronizing circadian and circannual periodicity to the environmental light periods in the function of various organs. Melatonin of the pineal organ is secreted at night and represents an important factor of this periodic regulation. Night illumination suppressing melatonin secretion may result in pathological events like breast and colorectal cancer. Experimental works demonstrated the role of autonomic nerves in the pineal melatonin secretion. It was supposed that mammalian pineals have lost their photoreceptor capacity that is present in submammalians, and sympathetic fibers would mediate light information from the retina to regulate melatonin secretion. Retinal afferentation may reach the organ by central nerve fibers via the pineal habenulae as well. In our earlier works we have found that the pineal organ developing from lobular evaginations of the epithalamus differs from peripheral endocrine glands and is composed of a retina-like central nervous tissue that is comprised of cone-like pinealocytes, secondary pineal neurons and glial cells. Their autonomic nerves in submammalians as well as in mammalian animals do not terminate on pineal cells, rather, they run in the meningeal septa among pineal lobules and form vasomotor nerve endings. Concerning the adult human pineal there are no detailed fine structural data about the termination of autonomic fibers, therefore, in the present work we investigated the ultrastructure of the human pineal peripheral autonomic nerve fibers. It was found, that similarly to other parts of the brain, autonomic nerves do not enter the human pineal nervous tissue itself but separated by glial limiting membranes take their course in the meningeal septa of the organ and terminate on vessels by vasomotor endings. We suppose that these autonomic vasomotor nerves serve the regulation of the pineal blood supply according to the circadian and circannual changes of the metabolic activity of the organ and support by this effect the secretion of pineal neurohormones including melatonin. © 2012 The Authors APMIS © 2012 APMIS.</t>
  </si>
  <si>
    <t>Autonomic nerves; Human pineal; Vasomotor innervation</t>
  </si>
  <si>
    <t>melatonin; adult; article; autonomic nerve; blood vessel; electron microscopy; hormone release; human; human tissue; microscopy; nerve ending; nerve fiber; peripheral nerve; pineal body; priority journal; tissue structure; Autonomic Nervous System; Circadian Clocks; Humans; Light; Melatonin; Nerve Endings; Nerve Fibers; Neuroglia; Peripheral Nervous System; Photoreceptor Cells; Photoreceptor Cells, Vertebrate; Pineal Gland; Retina; Vasomotor System</t>
  </si>
  <si>
    <t>Vigh, B.; Department of Human Morphology, Developmental Biology, Semmelweis University, Budapest, Hungary; email: vigh.bela@med.semmelweis-univ.hu</t>
  </si>
  <si>
    <t>APMSE</t>
  </si>
  <si>
    <t>2-s2.0-84863825422</t>
  </si>
  <si>
    <t>Hauser U.E., Benson B.</t>
  </si>
  <si>
    <t>7003796764;7101826198;</t>
  </si>
  <si>
    <t>Comparison of the Effects of Short Photoperiod Exposure and Melatonin Treatment in Ovariectomized LSH/SsLak Hamsters</t>
  </si>
  <si>
    <t>10.1111/j.1600-079X.1989.tb00452.x</t>
  </si>
  <si>
    <t>https://www.scopus.com/inward/record.uri?eid=2-s2.0-0024397733&amp;doi=10.1111%2fj.1600-079X.1989.tb00452.x&amp;partnerID=40&amp;md5=a1f405d2b5eade5baebd690239ffb7c7</t>
  </si>
  <si>
    <t>Department of Anatomy, University of Arizona, Tucson, United States</t>
  </si>
  <si>
    <t>Hauser, U.E., Department of Anatomy, University of Arizona, Tucson, United States; Benson, B., Department of Anatomy, University of Arizona, Tucson, United States</t>
  </si>
  <si>
    <t>The object of this study was to compare the effects of short photoperiod (SP) and melatonin (MEL) treatment on the reproductive axis in ovariectomized LSH/SsLak hamsters. Animals acclimatized in long photoperiods (LP) (14L:10D) and showing regular estrous cycles were ovariectomized. Half of the operated hamsters received Silastic capsules containing 17‐beta estradiol (E2). On the following day the animals were further subdivided into three groups: the animals in one group received daily afternoon injects of melatonin (MEL), those in a second group were given the vehicle, and animals in the third group were transferred from LP to SP (8L:16D). All animals were killed after 30 days. In hamsters without E2 replacement, MEL or SP exposure significantly suppressed serum and pituitary FSH levels, although MEL was more effective in this regard. On the other hand, SP exposure did not change serum FSH levels in animals with E2 implants, whereas MEL effectively suppressed them. SP or MEL reduced serum LH levels to a similar extent in the absence of E2 replacement, yet in animals with E2 implants only MEL significantly lowered LH levels below LP E2‐treated controls. This was in contrast to effects on the pituitary where both treatments were equally effective in the depression of LH content. Serum PRL levels were similarly suppressed by MEL or SP exposure in E2‐treated hamsters. On the other hand, pituitary PRL levels were not affected by either treatment in animals with E2‐containing capsules, whereas SP or MEL treatment both significantly depressed pituitary PRL contents in hamsters without E2 replacement. SP treatment lowered MBH LHRH contents in animals with E2‐containing capsules; no other significant changes in hypothalamic LHRH were noted. The data suggest that daily treatment with 25 μg of MEL is generally more effective in the suppression of gonadotropin levels than SP exposure. It is suspected that the mode of administration of MEL, and its quantity, may interact with estrogen differently than SP in the induction of physiological changes and regulation of the LHRH system. Copyright © 1989, Wiley Blackwell. All rights reserved</t>
  </si>
  <si>
    <t>gonadotropins; LHRH; LSH/SsLak hamsters; melatonin; reproductive system</t>
  </si>
  <si>
    <t>estradiol; follitropin; gonadorelin; luteinizing hormone; melatonin; radioisotope; animal cell; animal experiment; controlled study; estrus cycle; female; hamster; hypothalamus; nonhuman; ovariectomy; photoperiodicity; Animal; Comparative Study; Estradiol; Female; Follicle Stimulating Hormone; Gonadorelin; Hamsters; Hypothalamus; Light; Luteinizing Hormone; Melatonin; Ovariectomy; Periodicity; Prolactin; Radioimmunoassay; Support, U.S. Gov't, P.H.S.</t>
  </si>
  <si>
    <t>estradiol, 50-28-2; follitropin, 9002-68-0; gonadorelin, 33515-09-2, 9034-40-6; luteinizing hormone, 39341-83-8, 9002-67-9; melatonin, 73-31-4; Estradiol, 50-28-2; Follicle Stimulating Hormone, 9002-68-0; Gonadorelin, 33515-09-2; Luteinizing Hormone, 9002-67-9; Melatonin, 73-31-4; Prolactin, 9002-62-4</t>
  </si>
  <si>
    <t>Benson, B.; Department of Anatomy, College of Medicine, Tucson, Arizona, 85724, United States</t>
  </si>
  <si>
    <t>2-s2.0-0024397733</t>
  </si>
  <si>
    <t>Bhagat L., Duraiswami S., Muralidhar K.</t>
  </si>
  <si>
    <t>57189456648;6602902248;7102034257;</t>
  </si>
  <si>
    <t>Mode of action of inhibin‐like pineal antigonadotropin is different from melatonin during compensatory ovarian hypertrophy</t>
  </si>
  <si>
    <t>10.1111/j.1600-079X.1994.tb00101.x</t>
  </si>
  <si>
    <t>https://www.scopus.com/inward/record.uri?eid=2-s2.0-0028440776&amp;doi=10.1111%2fj.1600-079X.1994.tb00101.x&amp;partnerID=40&amp;md5=fb20299d5685d3afd48417999bc4f3dc</t>
  </si>
  <si>
    <t>Laboratory for Biochemistry, Department of Zoology, University of Delhi, Delhi, India</t>
  </si>
  <si>
    <t>Bhagat, L., Laboratory for Biochemistry, Department of Zoology, University of Delhi, Delhi, India; Duraiswami, S., Laboratory for Biochemistry, Department of Zoology, University of Delhi, Delhi, India; Muralidhar, K., Laboratory for Biochemistry, Department of Zoology, University of Delhi, Delhi, India</t>
  </si>
  <si>
    <t>Bhagat L, Duraiswami S, Muralidhar K. Mode of action of inhibin‐like pineal antigonadotropin is different from melatonin during compensatory ovarian hypertrophy. J. Pineal Res. 1994:16:193–197. Both melatonin and pineal antigonadotropic peptides have the same end effect, i. e., prevention of the hypertrophic response when tested in the conventional compensatory ovarian hypertrophy (COH) model. The present work was undertaken to study the effect of melatonin and a melatonin‐ and steroid‐free inhibin‐like ovine pineal antigonadotropin (PI) on serum follicle stimulating hormone (FSH), luteinizing hormone (LH), and prolactin (PRL) following hemiovariec‐tomy in adult Holtzman rats and also to ascertain if any similarity exists in their mode of action during COH. While melatonin prevented the transient rise in FSH at 12 hr after unilateral ovariectomy (ULO), thus retaining the basal preoperative level, PI depressed basal levels of FSH too. In addition, melatonin suppressed PRL and LH levels at 12 hr and 120 hr after ULO, respectively. PI, on the other hand, had no effect on serum LH and PRL levels. In light of our earlier in vitro results, which showed a direct inhibitory effect of PI and not of melatonin on pituitary FSH synthesis and release, the present results indicate a dichotomy in the mode of action of PI and melatonin. PI acts directly at the level of the pituitary while melatonin may act at the level of the hypothalamus or higher brain centers to suppress the FSH surge and the ensuing compensatory response. Copyright © 1994, Wiley Blackwell. All rights reserved</t>
  </si>
  <si>
    <t>antigonadotropin; compensatory ovarian hypertrophy; follicle stimulating hormone; melatonin; pineal</t>
  </si>
  <si>
    <t>follitropin; inhibin; luteinizing hormone; melatonin; prolactin; animal; article; blood; comparative study; dose response; drug effect; female; hypertrophy; ovary; pathology; pineal body; radioimmunoassay; rat; rat strain; Animal; Comparative Study; Dose-Response Relationship, Drug; Female; Follicle Stimulating Hormone; Hypertrophy; Inhibins; Luteinizing Hormone; Melatonin; Ovary; Pineal Gland; Prolactin; Radioimmunoassay; Rats; Rats, Sprague-Dawley; Support, Non-U.S. Gov't</t>
  </si>
  <si>
    <t>follitropin, 9002-68-0; inhibin, 57285-09-3, 69494-61-7; luteinizing hormone, 39341-83-8, 9002-67-9; melatonin, 73-31-4; prolactin, 12585-34-1, 50647-00-2, 9002-62-4; Follicle Stimulating Hormone, 9002-68-0; Inhibins, 57285-09-3; Luteinizing Hormone, 9002-67-9; Melatonin, 73-31-4; Prolactin, 9002-62-4</t>
  </si>
  <si>
    <t>Bhagat, L.; Department of Zoology, University of Delhi, Delhi, 110007, India</t>
  </si>
  <si>
    <t>2-s2.0-0028440776</t>
  </si>
  <si>
    <t>Li S., Cao J., Wang Z., Dong Y., Wang W., Chen Y.</t>
  </si>
  <si>
    <t>57189593668;47460930900;13806690100;24398385500;57189593352;56091486700;</t>
  </si>
  <si>
    <t>Melatonin Mediates Monochromatic Light-induced Insulin-like Growth Factor 1 Secretion of Chick Liver: Involvement of Membrane Receptors</t>
  </si>
  <si>
    <t>10.1111/php.12594</t>
  </si>
  <si>
    <t>https://www.scopus.com/inward/record.uri?eid=2-s2.0-84979620548&amp;doi=10.1111%2fphp.12594&amp;partnerID=40&amp;md5=04faa46878b1e202060c1da61b6b4e79</t>
  </si>
  <si>
    <t>Laboratory of Anatomy of Domestic Animal, College of Animal Medicine, China Agricultural University, Beijing, China; Department of Animal Husbandry and Veterinary, Beijing Vocational College of Agriculture, Beijing, China</t>
  </si>
  <si>
    <t>Li, S., Laboratory of Anatomy of Domestic Animal, College of Animal Medicine, China Agricultural University, Beijing, China; Cao, J., Laboratory of Anatomy of Domestic Animal, College of Animal Medicine, China Agricultural University, Beijing, China; Wang, Z., Laboratory of Anatomy of Domestic Animal, College of Animal Medicine, China Agricultural University, Beijing, China; Dong, Y., Laboratory of Anatomy of Domestic Animal, College of Animal Medicine, China Agricultural University, Beijing, China; Wang, W., Department of Animal Husbandry and Veterinary, Beijing Vocational College of Agriculture, Beijing, China; Chen, Y., Laboratory of Anatomy of Domestic Animal, College of Animal Medicine, China Agricultural University, Beijing, China</t>
  </si>
  <si>
    <t>Monochromatic lights influenced the proliferation and differentiation of skeletal satellite cells in broilers by the enhancement of insulin-like growth factor 1 (IGF-1) secretion. However, whether melatonin (MEL)-mediated monochromatic lights influenced the IGF-1 secretion remains unclear. Newly hatched broilers, including intact, sham operation and pinealectomy groups, were exposed to blue (BL), green (GL), red (RL) and white light (WL) from a light-emitting diode system for 14 days. The results showed that GL effectively promoted the secretion of MEL and IGF-1, the expression of proliferating cell nuclear antigen and MEL receptor subtypes Mel1a, Mel1b and Mel1c in the liver compared to BL and RL in vivo. Moreover, those was a positive correlation between MEL and IGF-1 (r = 0.834). After pinealectomy, however, these parameters declined, and there were no differences between GL and other monochromatic light treatments. In vitro, exogenous MEL increased hepatocyte proliferation and IGF-1 secretion. Meanwhile, the MEL enhancements were suppressed by prazosin (selective Mel1c antagonist), followed by luzindole (nonselective Mel1a/Mel1b antagonist), but not suppressed by 4-phenyl-2-propionamideotetralin (selective Mel1b antagonist). These findings demonstrated that MEL mediated the monochromatic light-induced secretion of IGF-1 in chicks’ livers by Mel1c and that Mel1a may be involved in this process. © 2016 The American Society of Photobiology</t>
  </si>
  <si>
    <t>20130008110031
Special Fund for Agro-scientific Research in the Public Interest: 201303119
Fundamental Research Funds for the Central Universities: 2016DY002
National Natural Science Foundation of China: 31172277, 31372387, 31472157, 31572474, 31272516</t>
  </si>
  <si>
    <t>This study was supported by the Special Fund for Agro-scientific Research in the Public Interest of China (201303119), National Natural Science Foundation of China (31372387, 31572474, 31472157, 31272516 and 31172277), the Fundamental Research Funds for the Central Universities of China (2016DY002) and Chinese Specialized Research Fund for the Doctoral Program of Higher Education (20130008110031).</t>
  </si>
  <si>
    <t>Chen, Y.; Laboratory of Anatomy of Domestic Animal, College of Animal Medicine, China Agricultural UniversityChina; email: yxchen@cau.edu.cn</t>
  </si>
  <si>
    <t>2-s2.0-84979620548</t>
  </si>
  <si>
    <t>Wu J.-Z., Wu W.-H., He L.-J., Ke Q.-F., Huang L., Dai Z.-S., Chen Y.</t>
  </si>
  <si>
    <t>57192391418;57207082358;54395547200;57139969200;55492509400;54395310500;55844509800;</t>
  </si>
  <si>
    <t>Effect of melatonin and calmodulin in an idiopathic scoliosis model</t>
  </si>
  <si>
    <t>BioMed Research International</t>
  </si>
  <si>
    <t>10.1155/2016/8460291</t>
  </si>
  <si>
    <t>https://www.scopus.com/inward/record.uri?eid=2-s2.0-85006106946&amp;doi=10.1155%2f2016%2f8460291&amp;partnerID=40&amp;md5=3ec011a12587708734645364089a73f2</t>
  </si>
  <si>
    <t>Department of Orthopaedics, Second Affiliated Hospital, Fujian Medical University, Quanzhou, Fujian, 362000, China; Department of Orthopaedics, Changhai Hospital, Second Military Medical University, Shanghai, 200433, China</t>
  </si>
  <si>
    <t>Wu, J.-Z., Department of Orthopaedics, Second Affiliated Hospital, Fujian Medical University, Quanzhou, Fujian, 362000, China; Wu, W.-H., Department of Orthopaedics, Second Affiliated Hospital, Fujian Medical University, Quanzhou, Fujian, 362000, China; He, L.-J., Department of Orthopaedics, Second Affiliated Hospital, Fujian Medical University, Quanzhou, Fujian, 362000, China; Ke, Q.-F., Department of Orthopaedics, Second Affiliated Hospital, Fujian Medical University, Quanzhou, Fujian, 362000, China; Huang, L., Department of Orthopaedics, Second Affiliated Hospital, Fujian Medical University, Quanzhou, Fujian, 362000, China; Dai, Z.-S., Department of Orthopaedics, Second Affiliated Hospital, Fujian Medical University, Quanzhou, Fujian, 362000, China; Chen, Y., Department of Orthopaedics, Changhai Hospital, Second Military Medical University, Shanghai, 200433, China</t>
  </si>
  <si>
    <t>Background. To explore influence of continuous illumination, luzindole, and Tamoxifen on incidence of scoliosis model of rats. Methods. Thirty-two one-month-old female rats were rendered into bipedal rats. The bipedal rats were divided into 4 groups: group A by intraperitoneal injection of luzindole and continuous illumination; group B by intraperitoneal injection of luzindole only; group C by intraperitoneal injection of luzindole and oral administration of Tamoxifen; and group D by intraperitoneal injection of equivalent saline. Radiographs were taken at 8th week and 16th week, and incidence and the Cobb angles of scoliosis were calculated. At 16th week, all rats were sacrificed. Before the sacrifice, the levels of calmodulin were measured in each group. Results. At 8th week, scoliosis occurred in groups A and B, with an incidence of 75% and 12.5%, respectively, while rats in group C or D had no scoliosis. At 16th week, scoliosis incidences in groups A and B were 57% and 62.5%, respectively. No scoliosis occurred in group C or D. Calmodulin in platelets in group B was significantly different, compared with groups A and D. There was no significant difference in calmodulin in platelets in groups B and C. Conclusion. By intraperitoneal injection of luzindole in bipedal rats, scoliosis rat models could be successfully made. Under light, incidence of scoliosis may be increased at an early period but it is reversible. Tamoxifen can suppress natural process of scoliosis. © 2016 Jun-Zhe Wu et al.</t>
  </si>
  <si>
    <t>calmodulin; luzindole; melatonin; sodium chloride; tamoxifen; calmodulin; luzindole; melatonin; tamoxifen; tryptamine derivative; animal experiment; animal model; Article; Cobb angle; controlled study; female; idiopathic scoliosis; illumination; incidence; nonhuman; rat; rat model; spine radiography; adverse effects; animal; chemically induced; diagnostic imaging; disease model; human; metabolism; pathophysiology; scoliosis; Animals; Calmodulin; Disease Models, Animal; Female; Humans; Lighting; Melatonin; Rats; Scoliosis; Tamoxifen; Tryptamines</t>
  </si>
  <si>
    <t>luzindole, 117946-91-5; melatonin, 73-31-4; sodium chloride, 7647-14-5; tamoxifen, 10540-29-1; tryptamine derivative, 1019-45-0; Calmodulin; luzindole; Melatonin; Tamoxifen; Tryptamines</t>
  </si>
  <si>
    <t>[2014]0009
11001
Natural Science Foundation of Fujian Province: 2016J01524, 2013J01125
2012MP76
11050, 09117
-0611
2011-2-29
National Natural Science Foundation of China: 81272161</t>
  </si>
  <si>
    <t>This study was supported by the National Natural Science Foundation of China (#81272161), Natural Science Foundation of Fujian Province, China (#2013J01125, #2016J01524), the Research and Development Fund of Quanzhou City (#Z[2014]0009), the Fund of Professorship for Academic Development of Fujian Medical University (#JS11001), the ProgrammeforNewCentury Excellent Talents of FujianUniversity, Fujian, China (#NCETFJ-0611), 2011 Youth Research Task of Fujian Provincial Health Bureau (#2011-2-29), scientific key project of 2nd Affiliated Hospital of Fujian Medical University (#2012MP76), and the Scientific Research Project of Bureau of Education, Fujian Province (#JB09117, #JB11050).</t>
  </si>
  <si>
    <t>Wu, J.-Z.; Department of Orthopaedics, Second Affiliated Hospital, Fujian Medical UniversityChina; email: junzhewudoc@126.com</t>
  </si>
  <si>
    <t>BioMed Res. Int.</t>
  </si>
  <si>
    <t>2-s2.0-85006106946</t>
  </si>
  <si>
    <t>McCormack C.E.</t>
  </si>
  <si>
    <t>7005314909;</t>
  </si>
  <si>
    <t>Illuminance Threshold for Maintenance of Testes in Syrian Hamsters (Mesocricetus auratus) Is Higher in Continuous Light than in Long Photoperiods</t>
  </si>
  <si>
    <t>10.1177/074873049000500203</t>
  </si>
  <si>
    <t>https://www.scopus.com/inward/record.uri?eid=2-s2.0-0025435285&amp;doi=10.1177%2f074873049000500203&amp;partnerID=40&amp;md5=a2bfaeb50aa0f95b439bf03373ac943e</t>
  </si>
  <si>
    <t>Department of Physiology and Biophysics, University of Health Sciences/The Chicago Medical School, North Chicago, Illinois, United States</t>
  </si>
  <si>
    <t>McCormack, C.E., Department of Physiology and Biophysics, University of Health Sciences/The Chicago Medical School, North Chicago, Illinois, United States</t>
  </si>
  <si>
    <t>The illuminance threshold for maintenance of testicular function was found to be considerably higher in Syrian hamsters kept in continuous light (LL) than in hamsters on long-day (14-hr) photoperiods (LD 14:10), or in a similar-length skeleton photoperiod (LDSK); the threshold lay between 3 and 30 lux in LL and at approximately 0.3 lux in LD 14:10 or LDSK. The threshold for testicular maintenance in LL was related to the capacity of LL to suppress nocturnal melatonin secretion: 400 lux totally suppressed, 30 or 3 lux partially suppressed, and 0.3 lux failed to suppress melatonin secretion. Hamsters in the LD and LDSK groups, whose locomotion was entrained into a pattern characteristic of long-day exposure, maintained full testicular function; those whose locomotion free-ran or assumed a pattern of entrainment characteristic of short-day exposure underwent testicular regression. These results suggest that light signals entrain the circadian rhythms of locomotion and melatonin secretion in a similar manner, and that LL is less effective than LD or LDSK in shortening the duration of melatonin secretion. For hamsters in LL, a direct relationship was seen between the free-running period (τ) of locomotion and log 10 illuminance at 0.3, 3.0, and 30 lux, but τ at 400 lux was no longer than τ at 30 lux. Splitting of locomotion did not occur at 0.3 or 3.0 lux, and occurred in 43% and 62% of hamsters in 30 and 400 lux, respectively. © 1990, Sage Publications. All rights reserved.</t>
  </si>
  <si>
    <t>melatonin; animal; article; hamster; light; male; male genital system; metabolism; motor activity; organ weight; periodicity; physiology; pineal body; testis; Animal; Genitalia, Male; Hamsters; Light; Male; Melatonin; Mesocricetus; Motor Activity; Organ Weight; Periodicity; Pineal Gland; Support, U.S. Gov't, P.H.S.; Testis</t>
  </si>
  <si>
    <t>McCormack, C.E.; Department of Physiology and Biophysics, University of Health Sciences/The Chicago Medical School, North Chicago, Illinois, United States</t>
  </si>
  <si>
    <t>2-s2.0-0025435285</t>
  </si>
  <si>
    <t>Does the iPad Night Shift mode reduce melatonin suppression?</t>
  </si>
  <si>
    <t>10.1177/1477153517748189</t>
  </si>
  <si>
    <t>https://www.scopus.com/inward/record.uri?eid=2-s2.0-85041593413&amp;doi=10.1177%2f1477153517748189&amp;partnerID=40&amp;md5=562b31dd4add0ab2f0baa74eb0e17b14</t>
  </si>
  <si>
    <t>Lighting Research Center, Rensselaer Polytechnic Institute, Troy, United States</t>
  </si>
  <si>
    <t>Nagare, R., Lighting Research Center, Rensselaer Polytechnic Institute, Troy, United States; Plitnick, B., Lighting Research Center, Rensselaer Polytechnic Institute, Troy, United States; Figueiro, M.G., Lighting Research Center, Rensselaer Polytechnic Institute, Troy, United States</t>
  </si>
  <si>
    <t>The increased use of self-luminous displays, especially in the evening prior to bedtime, has been associated with melatonin suppression, delayed sleep and sleep curtailment. The present study set out to investigate whether the Night Shift application provided by Apple Inc. for use on its portable electronic devices is effective for reducing acute melatonin suppression, a well-established marker of circadian phase. Participants experienced four experimental conditions: a dim light control, a high circadian stimulus true positive intervention and two Night Shift interventions delivering low and high correlated colour temperature light from the devices. Melatonin suppression did not significantly differ between the two Night Shift interventions, which indicates that changing the spectral composition of self-luminous displays without changing their brightness settings may be insufficient for preventing impacts on melatonin suppression. © The Chartered Institution of Building Services Engineers 2018.</t>
  </si>
  <si>
    <t>Engineering research; Dim light; Experimental conditions; Portable electronic devices; Spectral composition; True positive; Hormones</t>
  </si>
  <si>
    <t>The authors disclosed receipt of the following financial support for the research, authorship, and/or publication of this article: Funding for the study was provided by the Lighting Research Center’s Light and Health Alliance (Acuity Brands, CREE, Current by GE, Ketra, OSRAM, Philips and USAI Lighting).</t>
  </si>
  <si>
    <t>2-s2.0-85041593413</t>
  </si>
  <si>
    <t>Hirakawa H., Terao T., Hatano K., Kohno K., Ishii N.</t>
  </si>
  <si>
    <t>56694052800;7202672048;35873832900;36494908100;36888230800;</t>
  </si>
  <si>
    <t>Relationship between ambient light and glucose metabolism in healthy subjects</t>
  </si>
  <si>
    <t>BMC Neuroscience</t>
  </si>
  <si>
    <t>10.1186/s12868-018-0444-x</t>
  </si>
  <si>
    <t>https://www.scopus.com/inward/record.uri?eid=2-s2.0-85050507048&amp;doi=10.1186%2fs12868-018-0444-x&amp;partnerID=40&amp;md5=b9d9c0522bd6f9339b8c31fb724cfe04</t>
  </si>
  <si>
    <t>Oita University, Department of Neuropsychiatry, Faculty of Medicine, Idaigaoka 1-1, Hasama-machi, Yufu-City, Oita, 879-5593, Japan</t>
  </si>
  <si>
    <t>Hirakawa, H., Oita University, Department of Neuropsychiatry, Faculty of Medicine, Idaigaoka 1-1, Hasama-machi, Yufu-City, Oita, 879-5593, Japan; Terao, T., Oita University, Department of Neuropsychiatry, Faculty of Medicine, Idaigaoka 1-1, Hasama-machi, Yufu-City, Oita, 879-5593, Japan; Hatano, K., Oita University, Department of Neuropsychiatry, Faculty of Medicine, Idaigaoka 1-1, Hasama-machi, Yufu-City, Oita, 879-5593, Japan; Kohno, K., Oita University, Department of Neuropsychiatry, Faculty of Medicine, Idaigaoka 1-1, Hasama-machi, Yufu-City, Oita, 879-5593, Japan; Ishii, N., Oita University, Department of Neuropsychiatry, Faculty of Medicine, Idaigaoka 1-1, Hasama-machi, Yufu-City, Oita, 879-5593, Japan</t>
  </si>
  <si>
    <t>Background: Given the reported inverse association between light and depressive mood, ambient light may also be associated with some of the brain regions in healthy subjects. The present study aims to investigate the effects of ambient light on glucose metabolism in the brain. We used the data of 28 healthy participants of the no intervention group from our previous randomized controlled trial and analyzed the association between ambient light and [ 18 F]-FDG uptake in the brain. Results: A whole brain analysis revealed a cluster of [ 18 F]-FDG uptake that was significantly and inversely associated with log-transformed ambient light in the left culmen of the left cerebellum vermis. After adjustment for age, gender and serum melatonin levels, there remained a significant cluster of [ 18 F]-FDG uptake with log-transformed ambient light in the left cerebellar vermis. Conclusions: The present findings suggest that the uptake of [ 18 F]-FDG is significantly and inversely associated with ambient light in the left cerebellar vermis in healthy subjects. The cerebellar vermis may be involved in mood suppression which may be alleviated by light exposure where glucose uptake and metabolism in this area are decreased. © 2018 The Author(s).</t>
  </si>
  <si>
    <t>Ambient light; Cerebellum; FDG-PET; Glucose metabolism; Mood</t>
  </si>
  <si>
    <t>fluorodeoxyglucose f 18; melatonin; glucose; adult; age; ambient light; Article; Beck Depression Inventory; brain analysis; brain region; cerebellum vermis; controlled study; culmen; female; gender; glucose metabolism; Hamilton Depression Rating Scale; hormone blood level; human; left hemisphere; light; male; normal human; randomized controlled trial; whole brain analysis; Young Mania Rating Scale; brain; brain mapping; metabolism; middle aged; positron emission tomography; procedures; young adult; Adult; Brain; Brain Mapping; Female; Fluorodeoxyglucose F18; Glucose; Healthy Volunteers; Humans; Light; Male; Middle Aged; Positron-Emission Tomography; Young Adult</t>
  </si>
  <si>
    <t>fluorodeoxyglucose f 18, 63503-12-8; melatonin, 73-31-4; glucose, 50-99-7, 84778-64-3; Fluorodeoxyglucose F18; Glucose</t>
  </si>
  <si>
    <t>Hirakawa, H.; Oita University, Department of Neuropsychiatry, Faculty of Medicine, Idaigaoka 1-1, Hasama-machi, Japan; email: hira-hiro@oita-u.ac.jp</t>
  </si>
  <si>
    <t>BNMEA</t>
  </si>
  <si>
    <t>BMC Neurosci.</t>
  </si>
  <si>
    <t>2-s2.0-85050507048</t>
  </si>
  <si>
    <t>Kozaki T., Hidaka Y., Takakura J.-Y., Kusano Y.</t>
  </si>
  <si>
    <t>8731955400;57203020549;57194621804;57204279064;</t>
  </si>
  <si>
    <t>Suppression of salivary melatonin secretion under 100-Hz flickering and non-flickering blue light</t>
  </si>
  <si>
    <t>10.1186/s40101-018-0183-9</t>
  </si>
  <si>
    <t>https://www.scopus.com/inward/record.uri?eid=2-s2.0-85055076229&amp;doi=10.1186%2fs40101-018-0183-9&amp;partnerID=40&amp;md5=0cae45eeb45c16faae1b4dc4db3f34b1</t>
  </si>
  <si>
    <t>Department of Environmental Science, International College of Arts and Sciences, Fukuoka Women's University, 1-1-1 Kasumigaoka, Higashi-ku, Fukuoka, 813-8529, Japan; Faculty of Design, Kyushu University, Fukuoka, Japan; Center for Social and Environmental Systems Research, National Institute for Environmental Studies, Tsukuba, Japan; Department of Health and Nutrition Sciences, Nishikyushu University, Kanzaki, Japan</t>
  </si>
  <si>
    <t>Kozaki, T., Department of Environmental Science, International College of Arts and Sciences, Fukuoka Women's University, 1-1-1 Kasumigaoka, Higashi-ku, Fukuoka, 813-8529, Japan; Hidaka, Y., Faculty of Design, Kyushu University, Fukuoka, Japan; Takakura, J.-Y., Center for Social and Environmental Systems Research, National Institute for Environmental Studies, Tsukuba, Japan; Kusano, Y., Department of Health and Nutrition Sciences, Nishikyushu University, Kanzaki, Japan</t>
  </si>
  <si>
    <t>Background: Bright light at night is known to suppress melatonin secretion. Novel photoreceptors named intrinsically photosensitive retinal ganglion cells (ipRGCs) are mainly responsible for projecting dark/bright information to the suprachiasmatic nucleus and thus regulating the circadian system. However, it has been shown that the amplitude of the electroretinogram of ipRGCs is considerably lower under flickering light at 100 Hz than at 1-5 Hz, suggesting that flickering light may also affect the circadian system. Therefore, in this study, we evaluated light-induced melatonin suppression under flickering and non-flickering light. Methods: Twelve male participants between the ages of 20 and 23 years (mean ± S.D. = 21.6 ± 1.5 years) were exposed to three light conditions (dim, 100-Hz flickering, and non-flickering blue light) from 1:00 A.M. to 2:30 A.M., and saliva samples were obtained just before 1:00 A.M. and at 1:15, 1:30, 2:00, and 2:30 A.M. Results: A repeated measures t test with Bonferroni correction showed that at 1:15 A.M., melatonin concentrations were significantly lower following exposure to non-flickering light compared with dim light, whereas there was no significant difference between the dim and 100-Hz flickering light conditions. By contrast, after 1:30 A.M., the mean melatonin concentrations were significantly lower under both 100-Hz flickering and non-flickering light than under dim light. Conclusion: Although melatonin suppression rate tended to be lower under 100-Hz flickering light than under non-flickering light at the initial 15 min of the light exposure, the present study suggests that 100-Hz flickering light may have the same impact on melatonin secretion as non-flickering light. © The Author(s).</t>
  </si>
  <si>
    <t>melatonin; adult; chemistry; circadian rhythm; human; light; male; radiation response; saliva; young adult; Adult; Circadian Rhythm; Humans; Light; Male; Melatonin; Saliva; Young Adult</t>
  </si>
  <si>
    <t>Japan Society for the Promotion of Science: 15H04431</t>
  </si>
  <si>
    <t>This work was supported by JSPS KAKENHI (Grant Number 15H04431).</t>
  </si>
  <si>
    <t>Kozaki, T.; Department of Environmental Science, International College of Arts and Sciences, Fukuoka Women's University, 1-1-1 Kasumigaoka, Japan; email: kozaki@fwu.ac.jp</t>
  </si>
  <si>
    <t>2-s2.0-85055076229</t>
  </si>
  <si>
    <t>Minguillon J., Lopez-Gordo M.A., Renedo-Criado D.A., Sanchez-Carrion M.J., Pelayo F.</t>
  </si>
  <si>
    <t>57190490611;36055286100;57196082088;57196079368;7004279380;</t>
  </si>
  <si>
    <t>Blue lighting accelerates post-stress relaxation: Results of a preliminary study</t>
  </si>
  <si>
    <t xml:space="preserve"> e0186399</t>
  </si>
  <si>
    <t>10.1371/journal.pone.0186399</t>
  </si>
  <si>
    <t>https://www.scopus.com/inward/record.uri?eid=2-s2.0-85031746625&amp;doi=10.1371%2fjournal.pone.0186399&amp;partnerID=40&amp;md5=93a59efa679f9651043a36791d1dd7f5</t>
  </si>
  <si>
    <t>Department of Computer Architecture and Technology, University of Granada, Granada, Spain; Research Centre for Information and Communications Technologies (CITIC), University of Granada, Granada, Spain; Department of Signal Theory, Telematics and Communications, University of Granada, Granada, Spain; Nicolo Association, Churriana de la Vega, Spain; School for Special Education San Rafael, San Juan de Dios, Granada, Spain</t>
  </si>
  <si>
    <t>Minguillon, J., Department of Computer Architecture and Technology, University of Granada, Granada, Spain, Research Centre for Information and Communications Technologies (CITIC), University of Granada, Granada, Spain; Lopez-Gordo, M.A., Department of Signal Theory, Telematics and Communications, University of Granada, Granada, Spain, Nicolo Association, Churriana de la Vega, Spain; Renedo-Criado, D.A., Department of Signal Theory, Telematics and Communications, University of Granada, Granada, Spain; Sanchez-Carrion, M.J., School for Special Education San Rafael, San Juan de Dios, Granada, Spain; Pelayo, F., Department of Computer Architecture and Technology, University of Granada, Granada, Spain, Research Centre for Information and Communications Technologies (CITIC), University of Granada, Granada, Spain</t>
  </si>
  <si>
    <t>Several authors have studied the influence of light on both human physiology and emotions. Blue light has been proved to reduce sleepiness by suppression of melatonin secretion and it is also present in many emotion-related studies. Most of these have a common lack of objective methodology since results and conclusions are based on subjective perception of emotions. The aim of this work was the objective assessment of the effect of blue lighting in post-stress relaxation, in comparison with white lighting, by means of bio-signals and standardized procedures. We conducted a study in which twelve healthy volunteers were stressed and then performed a relaxation session within a chromotherapy room with blue (test group) or white (control group) lighting. We conclude that the blue lighting accelerates the relaxation process after stress in comparison with conventional white lighting. The relaxation time decreased by approximately three-fold (1.1 vs. 3.5 minutes). We also observed a convergence time (3.5–5 minutes) after which the advantage of blue lighting disappeared. This supports the relationship between color of light and stress, and the observations reported in previous works. These findings could be useful in clinical and educational environments, as well as in daily-life context and emerging technologies such as neuromarketing. However, our study must be extended to draw reliable conclusions and solid scientific evidence. © 2017 Minguillon et al. This is an open access article distributed under the terms of the Creative Commons Attribution License, which permits unrestricted use, distribution, and reproduction in any medium, provided the original author and source are credited.</t>
  </si>
  <si>
    <t>clinical article; color therapy; controlled study; female; human; illumination; male; relaxation time; stress; volunteer; adolescent; adult; color; electrocardiography; electroencephalography; heart rate; light; mental stress; relaxation training; young adult; Adolescent; Adult; Color; Electrocardiography; Electroencephalography; Female; Heart Rate; Humans; Light; Male; Relaxation Therapy; Stress, Psychological; Young Adult</t>
  </si>
  <si>
    <t>Minguillon, J.; Department of Computer Architecture and Technology, University of GranadaSpain; email: minguillon@ugr.es</t>
  </si>
  <si>
    <t>2-s2.0-85031746625</t>
  </si>
  <si>
    <t>Bohlen T.M., Silveira M.A., Buonfiglio D.C., Ferreira-Neto H.C., Cipolla-Neto J., Donato J., Jr., Frazao R.</t>
  </si>
  <si>
    <t>57040934400;56497583800;25824708100;55583149400;7004045391;7004878954;16241468500;</t>
  </si>
  <si>
    <t>A short-day photoperiod delays the timing of puberty in female mice via changes in the kisspeptin system</t>
  </si>
  <si>
    <t>FEB</t>
  </si>
  <si>
    <t>10.3389/fendo.2018.00044</t>
  </si>
  <si>
    <t>https://www.scopus.com/inward/record.uri?eid=2-s2.0-85042479440&amp;doi=10.3389%2ffendo.2018.00044&amp;partnerID=40&amp;md5=8f84e575bd39799e00c4c7d81cb87ea6</t>
  </si>
  <si>
    <t>Department of Anatomy, Institute of Biomedical Sciences, University of São Paulo, São Paulo, Brazil; Department of Physiology and Biophysics, Institute of Biomedical Sciences, University of São Paulo, São Paulo, Brazil; Department of Physiology, Augusta University, Augusta, GA, United States</t>
  </si>
  <si>
    <t>Bohlen, T.M., Department of Anatomy, Institute of Biomedical Sciences, University of São Paulo, São Paulo, Brazil; Silveira, M.A., Department of Anatomy, Institute of Biomedical Sciences, University of São Paulo, São Paulo, Brazil; Buonfiglio, D.C., Department of Physiology and Biophysics, Institute of Biomedical Sciences, University of São Paulo, São Paulo, Brazil; Ferreira-Neto, H.C., Department of Physiology, Augusta University, Augusta, GA, United States; Cipolla-Neto, J., Department of Physiology and Biophysics, Institute of Biomedical Sciences, University of São Paulo, São Paulo, Brazil; Donato, J., Jr., Department of Physiology and Biophysics, Institute of Biomedical Sciences, University of São Paulo, São Paulo, Brazil; Frazao, R., Department of Anatomy, Institute of Biomedical Sciences, University of São Paulo, São Paulo, Brazil</t>
  </si>
  <si>
    <t>The reproduction of seasonal breeders is modulated by exposure to light in an interval of 24 h defined as photoperiod. The interruption of reproductive functions in seasonally breeding rodents is accompanied by the suppression of the Kiss1 gene expression, which is known to be essential for reproduction. In non-seasonal male rodents, such as rats and mice, short-day photoperiod (SP) conditions or exogenous melatonin treatment also have anti-gonadotropic effects; however, whether photoperiod is able to modulate the puberty onset or Kiss1 gene expression in mice is unknown. In the present study, we investigated whether photoperiodism influences the sexual maturation of female mice via changes in the kisspeptin system. We observed that SP condition delayed the timing of puberty in female mice, decreased the hypothalamic expression of genes related to the reproductive axis and reduced the number of Kiss1-expressing neurons in the rostral hypothalamus. However, SP also reduced the body weight gain during development and affected the expression of neuropeptides involved in the energy balance regulation. When body weight was recovered via a reduction in litter size, the timing of puberty in mice born and raised in SP was advanced and the effects in hypothalamic mRNA expression were reverted. These results suggest that the SP delays the timing of puberty in female mice via changes in the kisspeptin system, although the effects on hypothalamic-pituitary-gonadal axis are likely secondary to changes in body weight gain. © 2018 Bohlen, Silveira, Buonfiglio, Ferreira-Neto, Cipolla-Neto, Donato and Frazao.</t>
  </si>
  <si>
    <t>Energy balance; Kiss1; Melatonin; Photoperiod; Puberty onset</t>
  </si>
  <si>
    <t>agouti related protein; corticotropin releasing factor; kisspeptin; melatonin; messenger RNA; neuropeptide; neuropeptide Y; proopiomelanocortin; adult; animal experiment; animal tissue; Article; body weight gain; controlled study; energy balance; female; gender; gene expression; histopathology; hypothalamus; immunohistochemistry; mouse; nerve cell; nonhuman; photoperiodicity; puberty; real time polymerase chain reaction; RNA extraction</t>
  </si>
  <si>
    <t>corticotropin releasing factor, 9015-71-8, 178359-01-8, 79804-71-0, 86297-72-5, 86784-80-7; melatonin, 73-31-4; neuropeptide Y, 82785-45-3, 83589-17-7; proopiomelanocortin, 66796-54-1</t>
  </si>
  <si>
    <t>Frazao, R.; Department of Anatomy, Institute of Biomedical Sciences, University of São PauloBrazil; email: rfrazao@usp.br</t>
  </si>
  <si>
    <t>2-s2.0-85042479440</t>
  </si>
  <si>
    <t>McGlashan E.M., Poude G.R., Vidafar P., Drummond S.P.A., Cain S.W.</t>
  </si>
  <si>
    <t>57201641587;57204919382;57203895241;7006621900;7103279900;</t>
  </si>
  <si>
    <t>Imaging individual differences in the response of the human suprachiasmatic area to light</t>
  </si>
  <si>
    <t>NOV</t>
  </si>
  <si>
    <t>10.3389/fneur.2018.01022</t>
  </si>
  <si>
    <t>https://www.scopus.com/inward/record.uri?eid=2-s2.0-85057785015&amp;doi=10.3389%2ffneur.2018.01022&amp;partnerID=40&amp;md5=44c46342f9fecbfee57e823bda5d397d</t>
  </si>
  <si>
    <t>Monash Institute of Cognitive and Clinical Neurosciences, School of Psychological Sciences, Monash University, Melbourne, VIC, Australia; Sydney Imaging, University of Sydney, Camperdown, NSW, Australia; Mary Mackillop Institute of Health Research, Australian Catholic University, Melbourne, VIC, Australia</t>
  </si>
  <si>
    <t>McGlashan, E.M., Monash Institute of Cognitive and Clinical Neurosciences, School of Psychological Sciences, Monash University, Melbourne, VIC, Australia; Poude, G.R., Monash Institute of Cognitive and Clinical Neurosciences, School of Psychological Sciences, Monash University, Melbourne, VIC, Australia, Sydney Imaging, University of Sydney, Camperdown, NSW, Australia, Mary Mackillop Institute of Health Research, Australian Catholic University, Melbourne, VIC, Australia; Vidafar, P., Monash Institute of Cognitive and Clinical Neurosciences, School of Psychological Sciences, Monash University, Melbourne, VIC, Australia; Drummond, S.P.A., Monash Institute of Cognitive and Clinical Neurosciences, School of Psychological Sciences, Monash University, Melbourne, VIC, Australia; Cain, S.W., Monash Institute of Cognitive and Clinical Neurosciences, School of Psychological Sciences, Monash University, Melbourne, VIC, Australia</t>
  </si>
  <si>
    <t>Circadian disruption is associated with poor health outcomes, including sleep and mood disorders. The suprachiasmatic nucleus (SCN) of the anterior hypothalamus acts as the master biological clock in mammals, regulating circadian rhythms throughout the body. The clock is synchronized to the day/night cycle via retinal light exposure. The BOLD-fMRI response of the human suprachiasmatic area to light has been shown to be greater in the night than in the day, consistent with the known sensitivity of the clock to light at night. Whether the BOLDfMRI response of the human suprachiasmatic area to light is related to a functional outcome has not been demonstrated. In a pilot study (n = 10), we investigated suprachiasmatic area activation in response to light in a 30 s block-paradigm of lights on (100 lux) and lights off (&lt; 1 lux) using the BOLD-fMRI response, compared to each participant's melatonin suppression response to moderate indoor light (100 lux). We found a significant correlation between activation in the suprachiasmatic area in response to light in the scanner and melatonin suppression, with increased melatonin suppression being associated with increased suprachiasmatic area activation in response to the same light level. These preliminary findings are a first step toward using imaging techniques to measure individual differences in circadian light sensitivity, a measure that may have clinical relevance in understanding vulnerability in disorders that are influenced by circadian disruption. © 2018 McGlashan, Poudel, Vidafar, Drummond and Cain.</t>
  </si>
  <si>
    <t>BOLD-fMRI; Circadian rhythms; Light exposure; Light sensitivity; Melatonin suppression</t>
  </si>
  <si>
    <t>melatonin; adult; Article; biological rhythm; biological variation; BOLD signal; circadian rhythm; controlled study; female; functional magnetic resonance imaging; human; human experiment; light dark cycle; light exposure; male; neuroimaging; normal human; photoreactivity; pilot study; retina; suprachiasmatic nucleus</t>
  </si>
  <si>
    <t>Magnetom Skyra, Siemens</t>
  </si>
  <si>
    <t>Siemens</t>
  </si>
  <si>
    <t>National Health and Medical Research Council: 1064231
Monash University: 15-0038
BHF Centre of Research Excellence, Oxford</t>
  </si>
  <si>
    <t>This project was supported by a project grant from the National Health and Medical Research Council (NHMRC) awarded to SC (Project 1064231), and a Platform Access Grant (PAG) from the faculty of Medicine Nursing and Health Sciences at Monash University awarded to SC, SD and GP (15-0038). EM was supported by an Australian Government Research and Training Program (RTP) scholarship. PV was supported by a scholarship from the National Health and Medical Research Council (NHMRC), via the NeuroSleep Centre for Research Excellence.</t>
  </si>
  <si>
    <t>Cain, S.W.; Monash Institute of Cognitive and Clinical Neurosciences, School of Psychological Sciences, Monash UniversityAustralia; email: sean.cain@monash.edu</t>
  </si>
  <si>
    <t>2-s2.0-85057785015</t>
  </si>
  <si>
    <t>Emmer K.M., Russart G.K.L., Walker W.H., II, Nelson R.J., Courtney DeVries A.</t>
  </si>
  <si>
    <t>57202120498;57203128108;57190303711;7404561091;7004771948;</t>
  </si>
  <si>
    <t>Effects of light at night on laboratory animals and research outcomes</t>
  </si>
  <si>
    <t>Behavioral Neuroscience</t>
  </si>
  <si>
    <t>10.1037/bne0000252</t>
  </si>
  <si>
    <t>https://www.scopus.com/inward/record.uri?eid=2-s2.0-85049152845&amp;doi=10.1037%2fbne0000252&amp;partnerID=40&amp;md5=86b4ccefccc22ea9585e1d92300a9abd</t>
  </si>
  <si>
    <t>Department of Neuroscience, The Ohio State University, Wexner Medical Center, United States; Department of Veterinary Preventative Medicine, The Ohio State University, United States; Department of Behavioral Medicine and Psychiatry and Rockefeller Neuroscience Institute, West Virginia University, United States; Rockefeller Neuroscience Institute, Department of Medicine, West Virginia University, United States</t>
  </si>
  <si>
    <t>Emmer, K.M., Department of Neuroscience, The Ohio State University, Wexner Medical Center, United States, Department of Veterinary Preventative Medicine, The Ohio State University, United States; Russart, G.K.L., Department of Neuroscience, The Ohio State University, Wexner Medical Center, United States; Walker, W.H., II, Department of Neuroscience, The Ohio State University, Wexner Medical Center, United States; Nelson, R.J., Department of Behavioral Medicine and Psychiatry and Rockefeller Neuroscience Institute, West Virginia University, United States; Courtney DeVries, A., Rockefeller Neuroscience Institute, Department of Medicine, West Virginia University, United States</t>
  </si>
  <si>
    <t>Light has substantial influences on the physiology and behavior of most laboratory animals. As such, lighting conditions within animal rooms are potentially significant and often underappreciated variables within experiments. Disruption of the light/dark cycle, primarily by exposing animals to light at night (LAN), disturbs biological rhythms and has widespread physiological consequences because of mechanisms such as melatonin suppression, sympathetic stimulation, and altered circadian clock gene expression. Thus, attention to the lighting environment of laboratory animals and maintaining consistency of a light/dark cycle is imperative for study reproducibility. Light intensity, as well as wavelength, photoperiod, and timing, are all important variables. Although modern rodent facilities are designed to facilitate appropriate light cycling, there are simple ways to modify rooms to prevent extraneous light exposure during the dark period. Attention to lighting conditions of laboratory animals by both researchers and research care staff ensures best practices for maintaining animal welfare, as well as reproducibility of research results. © 2018 American Psychological Association.</t>
  </si>
  <si>
    <t>Circadian rhythm; Laboratory animals; Light at night; Melatonin; Physiology</t>
  </si>
  <si>
    <t>glucocorticoid; growth hormone; melatonin; somatomedin C; melatonin; adrenergic stimulation; animal behavior; animal welfare; Article; body growth; breast cancer; circadian rhythm; disease association; environmental aspects and related phenomena; enzyme repression; experimental animal; fluorescent lighting; gene expression; hypothalamus hypophysis gonad system; illumination; immune system; invertebrate; light at night; light dark cycle; light exposure; light intensity; light pollution; light related phenomena; lipid composition; macroenvironment; malignant neoplasm; metabolism; microenvironment; nonhuman; obesity; photoperiodicity; reproducibility; reproduction; shift work; animal; illumination; metabolism; physiology; Animals; Animals, Laboratory; Circadian Rhythm; Lighting; Melatonin; Photoperiod</t>
  </si>
  <si>
    <t>growth hormone, 36992-73-1, 37267-05-3, 66419-50-9, 9002-72-6; melatonin, 73-31-4; somatomedin C, 67763-96-6; Melatonin</t>
  </si>
  <si>
    <t>Foundation for the National Institutes of Health: R21CA202745, R01CA194924, R01NS092388</t>
  </si>
  <si>
    <t>This review was supported by the National Institutes of Health R21CA202745, R01NS092388, and R01CA194924.</t>
  </si>
  <si>
    <t>Emmer, K.M.2036 Wiseman Hall, 400 West 12th Avenue, United States; email: emmer.8@osu.edu</t>
  </si>
  <si>
    <t>American Psychological Association Inc.</t>
  </si>
  <si>
    <t>BENED</t>
  </si>
  <si>
    <t>Behav. Neurosci.</t>
  </si>
  <si>
    <t>2-s2.0-85049152845</t>
  </si>
  <si>
    <t>Helmreich S., Wechsler B., Hauser R., Gygax L.</t>
  </si>
  <si>
    <t>6602930930;56276229200;55583197300;16315898000;</t>
  </si>
  <si>
    <t>Effects of milking frequency in automatic milking systems on salivary cortisol, immunoglobulin A, somatic cell count and melatonin [Einfluss der melkfrequenz in automatischen melksystemen auf speichelkortisol, immunoglobulin a, zellzahl und melatoninkonzentration]</t>
  </si>
  <si>
    <t>Schweizer Archiv fur Tierheilkunde</t>
  </si>
  <si>
    <t>10.17236/sat00054</t>
  </si>
  <si>
    <t>https://www.scopus.com/inward/record.uri?eid=2-s2.0-84959575931&amp;doi=10.17236%2fsat00054&amp;partnerID=40&amp;md5=e05eefb787e79135d64d22afe8be509b</t>
  </si>
  <si>
    <t>Food Safety and Veterinary Office FSVO, Centre for Proper Housing of Ruminants and Pigs, Switzerland</t>
  </si>
  <si>
    <t>Helmreich, S., Food Safety and Veterinary Office FSVO, Centre for Proper Housing of Ruminants and Pigs, Switzerland; Wechsler, B., Food Safety and Veterinary Office FSVO, Centre for Proper Housing of Ruminants and Pigs, Switzerland; Hauser, R., Food Safety and Veterinary Office FSVO, Centre for Proper Housing of Ruminants and Pigs, Switzerland; Gygax, L., Food Safety and Veterinary Office FSVO, Centre for Proper Housing of Ruminants and Pigs, Switzerland</t>
  </si>
  <si>
    <t>In barns with an automatic milking system (AMS), both the milking frequency and the number of nighttime milkings vary between cows. A low milking frequency might indicate problems in gaining access to the milking unit. Also, nighttime lighting in the waiting area of the AMS and in the milking unit increases exposure to light at night and could suppress nocturnal melatonin synthesis. These effects could result in increased stress, suppressed immune response, and poor udder health. A total of 125 cows (14-16/farm) on 8 farms with AMS were selected based on their average milking frequency. Eight to 10 saliva samples per cow were taken over the course of 4 days, and cortisol, IgA and melatonin con-centrations were determined. Somatic cell counts (SCC) were determined in milk samples. Milking frequency had no significant relationship with mean cortisol and IgA levels, but a higher milking frequency tended to be associated with lower SCC levels. Nocturnal melatonin levels tended to be negatively associated with the number of nighttime milkings. In conclusion, no indication of increased stress or reduced immune defense was found in relation to milking frequency on farms with an AMS. © GST|SVS.</t>
  </si>
  <si>
    <t>Automatic milking system; Dairy cow; Melatonin secretion; Milking frequency; Stress</t>
  </si>
  <si>
    <t>hydrocortisone; immunoglobulin A; melatonin; animal; animal husbandry; bovine; cell count; chemistry; cytology; female; immunology; metabolism; milk; physiology; saliva; veterinary; Animal Husbandry; Animals; Cattle; Cell Count; Female; Hydrocortisone; Immunoglobulin A; Melatonin; Milk; Saliva</t>
  </si>
  <si>
    <t>hydrocortisone, 50-23-7; melatonin, 73-31-4; Hydrocortisone; Immunoglobulin A; Melatonin</t>
  </si>
  <si>
    <t>Gygax, L.; Centre for Proper Housing of Ruminants and Pigs, Food Safety and Veterinary Office FSVO, Agroscope, Institute for Livestock Sciences ILS, TänikonSwitzerland; email: lorenz.gygax@agroscope.admin.ch</t>
  </si>
  <si>
    <t>Verlag Hans Huber AG</t>
  </si>
  <si>
    <t>SATHA</t>
  </si>
  <si>
    <t>Schweiz. Arch. Tierheilkd.</t>
  </si>
  <si>
    <t>2-s2.0-84959575931</t>
  </si>
  <si>
    <t>Kozakov R., Schoepp H.</t>
  </si>
  <si>
    <t>6506483855;6506882946;</t>
  </si>
  <si>
    <t>Proposal for the standard evaluation procedure for non-visual action of light</t>
  </si>
  <si>
    <t>10.2150/jlve.35.274</t>
  </si>
  <si>
    <t>https://www.scopus.com/inward/record.uri?eid=2-s2.0-84858142125&amp;doi=10.2150%2fjlve.35.274&amp;partnerID=40&amp;md5=5b2cb524ce8973707ff596f6ad5b1f30</t>
  </si>
  <si>
    <t>Leibniz Institute for Plasma Science and Technology, Felix-Hausdorff Str. 2, 17489 Greifewald, Germany</t>
  </si>
  <si>
    <t>Kozakov, R., Leibniz Institute for Plasma Science and Technology, Felix-Hausdorff Str. 2, 17489 Greifewald, Germany; Schoepp, H., Leibniz Institute for Plasma Science and Technology, Felix-Hausdorff Str. 2, 17489 Greifewald, Germany</t>
  </si>
  <si>
    <t>Novel findings in the chronobiology show that light plays an important role in the synchronization of the inner biological rhythms of a human with outer environment. Such synchronization is mediated by newly found light-sensitive receptors which don't contribute to the visual perception of light. The results of the ongoing research show that the correct prediction of the light induced melatonin suppression based on the measurements of spectral irradiance at cornea is possible. The correct account for major influence factors allows proposing the standard evaluation procedure for non-visual action of light.</t>
  </si>
  <si>
    <t>Circadian; Melatonin suppression; Non-visual action of light</t>
  </si>
  <si>
    <t>Biological rhythm; Circadian; Melatonin suppression; Spectral irradiance; Standard evaluations; Visual perception; Electrical engineering; Environmental engineering; Hormones</t>
  </si>
  <si>
    <t>Kozakov, R.; Leibniz Institute for Plasma Science and Technology, Felix-Hausdorff Str. 2, 17489 Greifewald, Germany</t>
  </si>
  <si>
    <t>2-s2.0-84858142125</t>
  </si>
  <si>
    <t>Lewy A.J., Tutek J., Havel L.L., Nikia M.N.</t>
  </si>
  <si>
    <t>7004848014;56582425100;56581669500;56582531100;</t>
  </si>
  <si>
    <t>The role of circadian rhythms, light and melatonin in SAD and nonseasonal affective and anxiety disorders</t>
  </si>
  <si>
    <t>Current Psychiatry Reviews</t>
  </si>
  <si>
    <t>10.2174/1573400510666140702164109</t>
  </si>
  <si>
    <t>https://www.scopus.com/inward/record.uri?eid=2-s2.0-84926301262&amp;doi=10.2174%2f1573400510666140702164109&amp;partnerID=40&amp;md5=eb4fdd3f1d91a9b6d327ac2d22f7caf6</t>
  </si>
  <si>
    <t>Sleep and Mood Disorders Laboratory, Mail Code UHN 80, Oregon Health and Science University (OHSU), 3181 SW Sam Jackson Park Road, Portland Oregon, 97239-3098, United States</t>
  </si>
  <si>
    <t>Lewy, A.J., Sleep and Mood Disorders Laboratory, Mail Code UHN 80, Oregon Health and Science University (OHSU), 3181 SW Sam Jackson Park Road, Portland Oregon, 97239-3098, United States; Tutek, J., Sleep and Mood Disorders Laboratory, Mail Code UHN 80, Oregon Health and Science University (OHSU), 3181 SW Sam Jackson Park Road, Portland Oregon, 97239-3098, United States; Havel, L.L., Sleep and Mood Disorders Laboratory, Mail Code UHN 80, Oregon Health and Science University (OHSU), 3181 SW Sam Jackson Park Road, Portland Oregon, 97239-3098, United States; Nikia, M.N., Sleep and Mood Disorders Laboratory, Mail Code UHN 80, Oregon Health and Science University (OHSU), 3181 SW Sam Jackson Park Road, Portland Oregon, 97239-3098, United States</t>
  </si>
  <si>
    <t>More than three decades ago, bright light was found to be able to suppress melatonin production in humans, a finding which quickly led to identification of seasonal affective disorder (SAD) and its treatment with light. However, current thinking supports a phase shift hypothesis (PSH), according to which SAD is a disorder primarily of phasedelayed circadian misalignment {best assessed by the time interval [or phase angle difference (PAD)]} between the dim light melatonin onset (DLMO) and the midpoint of the sleep bout. It has been heuristically useful to use PAD 6 (a time interval of six hours) as the “sweet spot” for SAD: most patients with SAD have phase-delayed circadian misalignment (that is, have PADs &lt; 6), which explains why bright light exposure scheduled at waketime is the optimal treatment for most patients with SAD. Low-dose melatonin taken in the afternoon/evening also provides a corrective phase advance and is therefore an alternative or “add-on” treatment for these patients. The other SAD patients appear to be phase advanced (with PADs &gt; 6) and respond to evening light and morning melatonin. Other hypotheses have not stood the test of time, including the two-oscillator dawn/dusk model of the endogenous circadian pacemaker which has been at least heuristically useful in rodents. However, recent research on multiple oscillators in the SCN and brain, as well as in other tissues and organs, may yet yield a more refined understanding of circadian misalignment. The salivary home DLMO may soon be the first laboratory test for a psychiatric disorder. © 2014 Bentham Science Publishers.</t>
  </si>
  <si>
    <t>Bright light; Circadian misalignment; Depression; Light/dark cycle; Melatonin; Phase-advanced; Phase-delayed; Sleep/wake cycle</t>
  </si>
  <si>
    <t>melatonin; agitation; antidepressant activity; anxiety disorder; Article; behavior change; circadian rhythm; dim light melatonin onset; human; light exposure; light intensity; oscillation; priority journal; seasonal affective disorder; sleep time; sleep waking cycle; sun exposure; suprachiasmatic nucleus</t>
  </si>
  <si>
    <t>Lewy, A.J.; Sleep and Mood Disorders Laboratory, Mail Code UHN 80, Oregon Health and Science University (OHSU), 3181 SW Sam Jackson Park Road, United States; email: lewy@ohsu.edu</t>
  </si>
  <si>
    <t>Curr. Psychiatry Rev.</t>
  </si>
  <si>
    <t>2-s2.0-84926301262</t>
  </si>
  <si>
    <t>Jou J.-H., Singh M., Tsai Y.-F., Yu H.-H., Chen S.-H., Shih S.-H., Lin S.-C.</t>
  </si>
  <si>
    <t>35083609400;57203297295;15752008700;55819615900;55161887600;57069588900;57069227900;</t>
  </si>
  <si>
    <t>OLEDs with candle like emission</t>
  </si>
  <si>
    <t>Information Display</t>
  </si>
  <si>
    <t>https://www.scopus.com/inward/record.uri?eid=2-s2.0-84955092247&amp;partnerID=40&amp;md5=410e643834d764d1eb7fb28fa0ea8694</t>
  </si>
  <si>
    <t>Department of Materials Science and Engineering, National Tsing Hua University, Taiwan</t>
  </si>
  <si>
    <t>Jou, J.-H., Department of Materials Science and Engineering, National Tsing Hua University, Taiwan; Singh, M.; Tsai, Y.-F.; Yu, H.-H.; Chen, S.-H.; Shih, S.-H.; Lin, S.-C.</t>
  </si>
  <si>
    <t>Candlelike organic light-emitting diodes (OLEDs) emit much less blue light than other nonincandescent light sources. This type of OLED is characterized by low correlated color temperature (CCT), chromaticity tunability, and low melatonin (MLT) suppression. The light evokes a sense of warmth and creates a pleasant and calming ambience with its high-quality diffuse orange-red emission. The candle spectrum has inherent low bluespectral content that minimizes MLT suppression in the evening.</t>
  </si>
  <si>
    <t>Light emitting diodes; Light sources; Blue light; Correlated color temperature; High quality; Orange-red; Organic light emitting diodes(OLEDs); Tunabilities; Organic light emitting diodes (OLED)</t>
  </si>
  <si>
    <t>Ministry of Economic Affairs: 102EC17A07S1181
Ministry of Science and Technology, MOST: 1032923E007003MY3
Ministry of Science and Technology, MOST: 1042119M007012</t>
  </si>
  <si>
    <t>Society for Information Display</t>
  </si>
  <si>
    <t>INFDA</t>
  </si>
  <si>
    <t>Inf Disp</t>
  </si>
  <si>
    <t>2-s2.0-84955092247</t>
  </si>
  <si>
    <t>Kobav M.B., Bizjak G.</t>
  </si>
  <si>
    <t>6506787741;6602867969;</t>
  </si>
  <si>
    <t>LED spectra and melatonin suppression action function</t>
  </si>
  <si>
    <t>Light and Engineering</t>
  </si>
  <si>
    <t>https://www.scopus.com/inward/record.uri?eid=2-s2.0-84870838975&amp;partnerID=40&amp;md5=c77d08853243c43e4dad3b5193034e4d</t>
  </si>
  <si>
    <t>Laboratory of Lighting and Photometry, Faculty of Electrical Engineering, University of Ljubljana, Ljubljana, Slovenia</t>
  </si>
  <si>
    <t>Kobav, M.B., Laboratory of Lighting and Photometry, Faculty of Electrical Engineering, University of Ljubljana, Ljubljana, Slovenia; Bizjak, G., Laboratory of Lighting and Photometry, Faculty of Electrical Engineering, University of Ljubljana, Ljubljana, Slovenia</t>
  </si>
  <si>
    <t>In this article the effect of more than forty light sources on melatonin production is presented. As is already known, melatonin is an extremely important hormone. Irregular cycles of melatonin concentration may lead to various medical conditions. We found that the monochromatic sources with light in the yellow part of the visible spectrum (low pressure sodium (SOX) and Amber LED) have the least influence on melatonin production. The biggest established influence is of LED with a high correlated colour temperature.</t>
  </si>
  <si>
    <t>Action spectrum; Influence of spectral distribution; Melatonin; Suppression of hormone production</t>
  </si>
  <si>
    <t>Action spectra; Low-pressure sodiums; Medical conditions; Melatonin; Monochromatic sources; Spectral distribution; Visible spectra; Light emitting diodes; Light sources; Hormones</t>
  </si>
  <si>
    <t>Kobav, M.B.; Laboratory of Lighting and Photometry, Faculty of Electrical Engineering, University of Ljubljana, Ljubljana, Slovenia; email: matej.kobav@fe.uni-lj.si</t>
  </si>
  <si>
    <t>Light Eng.</t>
  </si>
  <si>
    <t>2-s2.0-84870838975</t>
  </si>
  <si>
    <t>Hidayat M., Shoro A.A., Naqvi A.</t>
  </si>
  <si>
    <t>54947082800;6508075787;26637765000;</t>
  </si>
  <si>
    <t>Protective role of melatonin and insulin in streptozotocin induced nephrotoxicity in albino rats</t>
  </si>
  <si>
    <t>Pakistan Journal of Medical and Health Sciences</t>
  </si>
  <si>
    <t>https://www.scopus.com/inward/record.uri?eid=2-s2.0-84867809350&amp;partnerID=40&amp;md5=5be6816453798142f292f7b3c876a06d</t>
  </si>
  <si>
    <t>Department of Anatomy, Basic Medical Sciences Institute, Jinnah Medical Center, Street 5, Karachi, Pakistan</t>
  </si>
  <si>
    <t>Hidayat, M., Department of Anatomy, Basic Medical Sciences Institute, Jinnah Medical Center, Street 5, Karachi, Pakistan; Shoro, A.A., Department of Anatomy, Basic Medical Sciences Institute, Jinnah Medical Center, Street 5, Karachi, Pakistan; Naqvi, A., Department of Anatomy, Basic Medical Sciences Institute, Jinnah Medical Center, Street 5, Karachi, Pakistan</t>
  </si>
  <si>
    <t>Aims: To evaluate the protective role of melatonin and insulin on the morphology of proximal convoluted tubules(PCT) of albino rats made nephrotoxic by a chemotherapeutic drug like streptozotocin (STZ). Study design: Prospective experimental study. Place and duration of study: Department of Anatomy, Basic Medical Sciences Institute (BMSI), Jinnah Post Graduate Medical Center (JMPC), Karachi, for 6 weeks from March to April, 2012. Material and methods: 60 male albino rats were divided into 4 groups, containing 15 animals each. Group(gp) A was treated as control, gp B , C and D received 37 mg/kg STZ Intraperitoneally (I/P) once at the start of experiment, whereas gp C additionally received 10mg/100 ml of melatonin (MEL) 3-days prior to STZ administration, and gp D received MEL at the same dose along with subcutaneous INS at a dose of 1 unit per 100 grams body weight. Serum glucose was measured weekly. Body weights were recorded at the start and end of experiment, and the relative kidney weights were recorded after sacrificing the animals. The kidneys were processed for histological examination and periodic Acid Schiff Haematoxylin (PAS-H) stained sections were viewed under the light microscope for detailed morphological examination of the proximal convoluted tubules in all groups of rats. Results: The microscopic examination revealed marked epithelial, cytoplasmic and nuclear changes in the P.C.T. of STZ treated gp B, a significant reduction in the severity of these changes in MEL treated gp C and complete restoration of morphology in MEL and INS treated group D. Serum glucose was significantly increased in both gp B and C and significantly restored in group D. STZ significantly decreased body weight of animals and increased relative weights of kidneys in gp B. MEL treatment in gp C significantly resorted the relative kidney weights but the body weights could not be restored in gp C, whereas in gp D, the animals gained a normal amount of body weight during 6 weeks as they did in control gp A and the relative kidney weights were also similar to those of control gp . Conclusions: The results of the investigation indicated that concomitant administration of MEL and INS suppressed the progression of renal injury induced by nephrotoxic drugs like STZ.MEL alone significantly suppressed the histopathological damage to the P.C.T. but It could not decrease STZ induced hyperglycemia.Therefore,to counteract the nephrotoxicity and hyperglycemia induced by STZ,both MEL and INS should be administered concomitantly.</t>
  </si>
  <si>
    <t>Melatonin; Nephrotoxicity; Oxidative stress; Oxygen Free Radicals; Proximal convoluted tubules; Reactive Oxygen species; Streptozotocin</t>
  </si>
  <si>
    <t>glucose; insulin; melatonin; streptozocin; animal experiment; animal model; article; body weight; controlled study; cytoplasm; disease severity; epithelium cell; glucose blood level; kidney mass; kidney proximal tubule; male; microscopy; nephrotoxicity; nonhuman; prospective study; rat</t>
  </si>
  <si>
    <t>glucose, 50-99-7, 84778-64-3; insulin, 9004-10-8; melatonin, 73-31-4; streptozocin, 18883-66-4</t>
  </si>
  <si>
    <t>Hidayat, M.; Department of Anatomy, Basic Medical Sciences Institute, Jinnah Medical Center, Street 5, Karachi, Pakistan; email: drMariyah.hidayat@gmail.com</t>
  </si>
  <si>
    <t>Pak. J. Med. Health Sci.</t>
  </si>
  <si>
    <t>2-s2.0-84867809350</t>
  </si>
  <si>
    <t>Claustrat B., Brun J., Borson-Chazot F., Cohen-Tannoudji D., Claustrat F., Julien J., Lemoine P.</t>
  </si>
  <si>
    <t>24494646700;7202514547;7003959091;57199676462;6507019558;14026962300;7103308365;</t>
  </si>
  <si>
    <t>Suppression of melatonin secretion in healthy subjects with eyeglass LED delivery system</t>
  </si>
  <si>
    <t>https://www.scopus.com/inward/record.uri?eid=2-s2.0-77955462508&amp;partnerID=40&amp;md5=62ef073ed4a6df1f4902d688cfcc304b</t>
  </si>
  <si>
    <t>INSERM, U846, Bron, France; Service d'Hormonologie, Centre de Médecine Nucléaire, Hospices Civils de Lyon, France; Fédération d'Endocrinologie, Hospices Civils de Lyon, France; Université de Lyon 1, France; Essilor-France, Paris, France; Clinique Psychiatrique Lyon-Lumière de Meyzieu, France</t>
  </si>
  <si>
    <t>Claustrat, B., INSERM, U846, Bron, France, Service d'Hormonologie, Centre de Médecine Nucléaire, Hospices Civils de Lyon, France; Brun, J., Service d'Hormonologie, Centre de Médecine Nucléaire, Hospices Civils de Lyon, France; Borson-Chazot, F., Fédération d'Endocrinologie, Hospices Civils de Lyon, France, Université de Lyon 1, France; Cohen-Tannoudji, D., Essilor-France, Paris, France; Claustrat, F., Service d'Hormonologie, Centre de Médecine Nucléaire, Hospices Civils de Lyon, France; Julien, J., Clinique Psychiatrique Lyon-Lumière de Meyzieu, France; Lemoine, P., Clinique Psychiatrique Lyon-Lumière de Meyzieu, France</t>
  </si>
  <si>
    <t>OBJECTIVE: Practicability remains a problem in light therapy of biological rhythm disorders. We report here the effect on melatonin secretion of a device consisting of a prototype of eyeglasses including light emitting diodes (LED) in lenses (Somnavue®). METHODS: Light (1,200 lx) was administered in a randomised crossover design to ten healthy subjects with Somnavue® for 1 or 2 hours, Lumino® (a helmet which administers light) for 1 hour, and placebo, beginning at 01:00 h. Plasma melatonin concentrations were evaluated between 20:00-05:00 h. RESULTS: Multiple comparisons showed differences between placebo and Somnavue® administered for one or two hours (p&lt;0.01 and p&lt;0.05 respectively) and Lumino® and placebo (p&lt;0.05). CONCLUSIONS: In conclusion, Somnavue® was able to suppress melatonin. The development of such a device could increase adherence with light treatment in SAD or circadian rhythm sleep disorders. © 2010 Neuroendocrinology Letters.</t>
  </si>
  <si>
    <t>Circadian rhythms; LED; Light therapy; Melatonin</t>
  </si>
  <si>
    <t>melatonin; placebo; melatonin; article; clinical trial; controlled clinical trial; controlled study; crossover procedure; hormone blood level; hormone release; human; human experiment; light emitting diode; male; normal human; outcome assessment; randomized controlled trial; spectacles; adolescent; adult; blood; circadian rhythm; comparative study; devices; energy transfer; photostimulation; phototherapy; physiology; secretion (process); Adolescent; Adult; Circadian Rhythm; Energy Transfer; Humans; Melatonin; Photic Stimulation; Phototherapy</t>
  </si>
  <si>
    <t>Lumino, schreder, Belgium; Somnavue, enlightened, United States</t>
  </si>
  <si>
    <t>schreder, Belgium; enlightened, United States</t>
  </si>
  <si>
    <t>Claustrat, B.; Groupement Hospitalier Est, Centre de Médecine Nucléaire, Service d'Hormonologie, 59 boulevard Pinel, 69677 Bron, France; email: bruno.claustrat@chu-lyon.fr</t>
  </si>
  <si>
    <t>Maghira and Maas Publications</t>
  </si>
  <si>
    <t>2-s2.0-77955462508</t>
  </si>
  <si>
    <t>Griefahn B., Könemund C., Blaszkewicz M.</t>
  </si>
  <si>
    <t>7005955619;16063835200;7003818053;</t>
  </si>
  <si>
    <t>Effects of infrared radiation on the diurnal rhythms of melatonin, rectal temperature and heart rate</t>
  </si>
  <si>
    <t>Occupational Ergonomics</t>
  </si>
  <si>
    <t>https://www.scopus.com/inward/record.uri?eid=2-s2.0-33947496736&amp;partnerID=40&amp;md5=e7121ac208c72130512207377c52625b</t>
  </si>
  <si>
    <t>Institute for Occupational Physiology, Dortmund University, Ardeystrasse 67, D-44139 Dortmund, Germany</t>
  </si>
  <si>
    <t>Griefahn, B., Institute for Occupational Physiology, Dortmund University, Ardeystrasse 67, D-44139 Dortmund, Germany; Könemund, C., Institute for Occupational Physiology, Dortmund University, Ardeystrasse 67, D-44139 Dortmund, Germany; Blaszkewicz, M., Institute for Occupational Physiology, Dortmund University, Ardeystrasse 67, D-44139 Dortmund, Germany</t>
  </si>
  <si>
    <t>Infrared radiation presented in the early night was expected to delay the circadian rhythm via suppression of melatonin synthesis. Seven healthy men (16-22 yrs) had completed a constant routine (24-h bedrest, &lt;30 lux, 18°C) and 2 experimental sessions where bright light (BL, 1 500 lux) or infrared radiation (IR, 65°C) was applied from 1700 to 0100 h. Salivary melatonin levels were determined hourly, rectal temperature and heart rate continuously. Melatonin synthesis was suppressed by BL; the onset and the maximum of the melatonin profile and the minima of rectal temperature and heart rate were then delayed thus indicating a circadian effect. IR did not affect melatonin concentration whereas the minima of rectal temperature and heart rate were delayed indicating a dissociation due to the heat-induced elevation of both the latter variables rather than a chronobiologic effect. This study does not indicate that infrared radiation affects the circadian rhythm in night shift workers. © 2006 - IOS Press and the authors. All rights reserved.</t>
  </si>
  <si>
    <t>Bright light; Circadian rhythm; Heart rate; Infrared radiation; Melatonin; Rectal temperature</t>
  </si>
  <si>
    <t>Griefahn, B.; Institute for Occupational Physiology, Dortmund University, Ardeystrasse 67, D-44139 Dortmund, Germany; email: griefahn@ifado.de</t>
  </si>
  <si>
    <t>Occup. Ergon.</t>
  </si>
  <si>
    <t>2-s2.0-33947496736</t>
  </si>
  <si>
    <t>Spanel‐Borowski K., Richardson B.A., King T.S., Petterborg L.J., Reiter R.J.</t>
  </si>
  <si>
    <t>55554332400;7202396064;25950264800;7004199477;7402574751;</t>
  </si>
  <si>
    <t>Follicular growth and intraovarian and extraovarian oocyte release after daily injections of melatonin and 6‐chloromelatonin in the Syrian hamster</t>
  </si>
  <si>
    <t>American Journal of Anatomy</t>
  </si>
  <si>
    <t>10.1002/aja.1001670307</t>
  </si>
  <si>
    <t>https://www.scopus.com/inward/record.uri?eid=2-s2.0-0020528663&amp;doi=10.1002%2faja.1001670307&amp;partnerID=40&amp;md5=045d39bd722df4f93013de327aebfe6f</t>
  </si>
  <si>
    <t>Department of Anatomy, University of Texas Health Science Center at San Antonio, San Antonio, Texas, 78284, United States; Department of Anatomy, School of Medicine, American University of the Caribbean, P.O. Box 400, Plymouth, Trinidad and Tobago; Department of Anatomy, University of Missouri - Columbia, School of Medicine, Columbia, Missouri, 65212, United States</t>
  </si>
  <si>
    <t>Spanel‐Borowski, K., Department of Anatomy, University of Texas Health Science Center at San Antonio, San Antonio, Texas, 78284, United States; Richardson, B.A., Department of Anatomy, University of Texas Health Science Center at San Antonio, San Antonio, Texas, 78284, United States, Department of Anatomy, School of Medicine, American University of the Caribbean, P.O. Box 400, Plymouth, Trinidad and Tobago; King, T.S., Department of Anatomy, University of Texas Health Science Center at San Antonio, San Antonio, Texas, 78284, United States; Petterborg, L.J., Department of Anatomy, University of Texas Health Science Center at San Antonio, San Antonio, Texas, 78284, United States, Department of Anatomy, University of Missouri - Columbia, School of Medicine, Columbia, Missouri, 65212, United States; Reiter, R.J., Department of Anatomy, University of Texas Health Science Center at San Antonio, San Antonio, Texas, 78284, United States</t>
  </si>
  <si>
    <t>Groups of adult female Syrian hamsters (Mesocricetus auratus) were injected daily at 17:00 hr with 2.5, 15, or 25 μg of melatonin (Mel) or 6‐chloro‐melatonin (Cl‐Mel) for 12 weeks. An ovary from each animal was completely serially sectioned for light microscopic investigation. Judging from the presence of corpora lutea, there were some animals in each group that continued to cycle, although the postestrous, white mucous discharge had disappeared. Noncycling animals were most often found in the 25‐μg group of Cl‐Mel. Only uterine weights of noncycling animals treated with either 25 or 15 μg of Mel or Cl‐Mel were statistically significantly depressed versus controls. Cl‐Mel (25 μg) significantly suppressed the total number and size of antral follicles (P&gt; 0.05). Follicular ruptures with incomplete or complete release of the oocyte out of the follicular compartment were observed. The oocyte release occurred either into the ovary (“intraovarian oocyte release: IOR”) or outside of the ovary (“extraovarian oocyte release: EOR”). Compared with controls, the total number of IOR was increased in all experimental groups with the exception of the 2.5‐μg group of Cl‐Mel. IOR appeared in both preantral and antral follicles, and often IOR was complete. In controls, only preantral follicles were involved in IOR; these were primarily incomplete ones. IOR was seen in cycling and noncycling animals. By contrast, EOR was exclusively observed in noncycling hamsters. It is concluded that the cessation of postestrous, white mucous discharge is not necessarily an index for a halt in cyclic ovarian function. Injections of 25 μg of Cl‐Mel are more effective than 25 μg of Mel in suppressing ovarian function. Both Mel and Cl‐Mel increase the frequency of IOR. Finally, noncycling hamsters show EOR that is regarded as an abnormal ovulation. Copyright © 1983 Wiley‐Liss, Inc.</t>
  </si>
  <si>
    <t>6 chloromelatonin; melatonin; animal experiment; corpus luteum; drug efficacy; endocrine system; female genital system; histology; nonhuman; ovary follicle; ovulation; Animals; Cricetinae; Estrus; Female; Melatonin; Mesocricetus; Oocytes; Organ Size; Ovarian Follicle; Ovary; Ovulation; Pregnancy; Uterus</t>
  </si>
  <si>
    <t>6 chloromelatonin, 63762-74-3; melatonin, 73-31-4; 6-chloromelatonin, 63762-74-3; Melatonin, 73-31-4</t>
  </si>
  <si>
    <t>lilly, United States; sigma, United States</t>
  </si>
  <si>
    <t>Reiter, R.J.; Department of Anatomy, University of Texas Health Science Center at San Antonio, 7703 Floyd Curl Drive, San Antonio, Texas, 78284, United States</t>
  </si>
  <si>
    <t>Am. J. Anat.</t>
  </si>
  <si>
    <t>2-s2.0-0020528663</t>
  </si>
  <si>
    <t>Chindamo S., Buja A., DeBattisti E., Terraneo A., Marini E., Gomez Perez L.J., Marconi L., Baldo V., Chiamenti G., Doria M., Ceschin F., Malorgio E., Tommasi M., Sperotto M., Buzzetti R., Gallimberti L.</t>
  </si>
  <si>
    <t>42061104500;8422713200;57205470042;56925222300;56921754400;57193820502;57205470097;7003575210;57205470479;15750380100;57064337400;57195189516;57206488977;57021652400;7006119295;6602602611;</t>
  </si>
  <si>
    <t>Sleep and new media usage in toddlers</t>
  </si>
  <si>
    <t>European Journal of Pediatrics</t>
  </si>
  <si>
    <t>10.1007/s00431-019-03318-7</t>
  </si>
  <si>
    <t>https://www.scopus.com/inward/record.uri?eid=2-s2.0-85060127872&amp;doi=10.1007%2fs00431-019-03318-7&amp;partnerID=40&amp;md5=008871efc606aece047d566d824c15c5</t>
  </si>
  <si>
    <t>Novella Fronda Foundation for Studies and Applied Clinical Research in the Field of Addiction Medicine, Padua, Italy; Laboratory of Health Care Services and Health Promotion Evaluation, Unit of Hygiene and Public Health. Department of Cardiologic, Thoracic and Vascular Sciences and Public Health, University of Padova, University of Padova, Via Loredan, 18, Padova, 35131, Italy; School of Hygiene and Preventive Medicine, University of Padua. Department of Cardiologic, Thoracic and Vascular Sciences and Public Health, University of Padua, Padua, Italy; Department of Cardiologic, Thoracic and Vascular Sciences and Public Health, University of Padua, Padua, Italy; Italian Federation of Primary Care Pediatricians (Federazione Italiana Medici Pediatri, FIMP), Verona, Italy; Italian Federation of Primary Care Pediatricians (Federazione Italiana Medici Pediatri, FIMP), Venice, Italy; Italian Federation of Primary Care Pediatricians (Federazione Italiana Medici Pediatri, FIMP), Pordenone, Italy; Italian Federation of Primary Care Pediatricians (Federazione Italiana Medici Pediatri, FIMP), Expert on Sleep Disorders AIMS, Torino, Italy; Freelance Epidemiologist, Brescia, Italy</t>
  </si>
  <si>
    <t>Chindamo, S., Novella Fronda Foundation for Studies and Applied Clinical Research in the Field of Addiction Medicine, Padua, Italy; Buja, A., Laboratory of Health Care Services and Health Promotion Evaluation, Unit of Hygiene and Public Health. Department of Cardiologic, Thoracic and Vascular Sciences and Public Health, University of Padova, University of Padova, Via Loredan, 18, Padova, 35131, Italy; DeBattisti, E., School of Hygiene and Preventive Medicine, University of Padua. Department of Cardiologic, Thoracic and Vascular Sciences and Public Health, University of Padua, Padua, Italy; Terraneo, A., Novella Fronda Foundation for Studies and Applied Clinical Research in the Field of Addiction Medicine, Padua, Italy; Marini, E., Novella Fronda Foundation for Studies and Applied Clinical Research in the Field of Addiction Medicine, Padua, Italy; Gomez Perez, L.J., Novella Fronda Foundation for Studies and Applied Clinical Research in the Field of Addiction Medicine, Padua, Italy; Marconi, L., Novella Fronda Foundation for Studies and Applied Clinical Research in the Field of Addiction Medicine, Padua, Italy; Baldo, V., Department of Cardiologic, Thoracic and Vascular Sciences and Public Health, University of Padua, Padua, Italy; Chiamenti, G., Italian Federation of Primary Care Pediatricians (Federazione Italiana Medici Pediatri, FIMP), Verona, Italy; Doria, M., Italian Federation of Primary Care Pediatricians (Federazione Italiana Medici Pediatri, FIMP), Venice, Italy; Ceschin, F., Italian Federation of Primary Care Pediatricians (Federazione Italiana Medici Pediatri, FIMP), Pordenone, Italy; Malorgio, E., Italian Federation of Primary Care Pediatricians (Federazione Italiana Medici Pediatri, FIMP), Expert on Sleep Disorders AIMS, Torino, Italy; Tommasi, M., Italian Federation of Primary Care Pediatricians (Federazione Italiana Medici Pediatri, FIMP), Verona, Italy; Sperotto, M., Laboratory of Health Care Services and Health Promotion Evaluation, Unit of Hygiene and Public Health. Department of Cardiologic, Thoracic and Vascular Sciences and Public Health, University of Padova, University of Padova, Via Loredan, 18, Padova, 35131, Italy; Buzzetti, R., Freelance Epidemiologist, Brescia, Italy; Gallimberti, L., Novella Fronda Foundation for Studies and Applied Clinical Research in the Field of Addiction Medicine, Padua, Italy</t>
  </si>
  <si>
    <t>Several studies over the years have demonstrated the association between lack of sleep in children and certain physical, psychological, and behavioral disorders. The aim of this study was to disentangle the association between new screen-based electronic devices and sleep problems in toddlers, adjusting for other covariates already known to be associated with sleep quality. We conducted a cross-sectional study with the aid of a national sample of 1117 toddlers. Parents reported children’s sleeping habits such as total sleep time and sleep onset latency, recreational activities, bedtime routines, and temperament. An ordered logistic regression was run to assess the associations between new media exposure and two sleep outcomes (total sleep time and sleep onset latency). Everyday use of a tablet or smartphone raised the odds of a shorter total sleep time (OR 1.95 [1.00–3.79], p &lt; 0.05) and a longer sleep onset latency (OR 2.44 [1.26–4.73] p &lt; 0.05) irrespective of other factors, such as temperament (restlessness, sociability), or traditional screen exposure (watching TV or playing videogames). Conclusion: New media usage is a factor associated in toddlers with sleeping fewer hours and taking longer to fall asleep, irrespective of other confounding factors.What is known• Studies have found an association between sleep behavior and the use of computers and video games in early childhood.• The blue light emitted from TV screens suppresses endogenous melatonin.What is new• The study found an association between daily new media (tablet and smartphone) usage and sleep quality in toddlers• New media usage exposes toddlers to the risk of fewer hours of sleep and taking longer to fall asleep, irrespective of other factors. © 2019, Springer-Verlag GmbH Germany, part of Springer Nature.</t>
  </si>
  <si>
    <t>Childhood; Sleep; Time; Toddlers; Touch screen device; Video games</t>
  </si>
  <si>
    <t>Article; blue light; child; cross-sectional study; female; human; major clinical study; male; priority journal; sensory stimulation; sleep debt; sleep disorder; sleep latency; sleep quality; sleep time; stage 1 sleep; temperament; video game; physiology; preschool child; risk factor; sleep; sleep disorder; smartphone; statistical model; statistics and numerical data; television; Child, Preschool; Cross-Sectional Studies; Female; Humans; Logistic Models; Male; Risk Factors; Screen Time; Sleep; Sleep Wake Disorders; Smartphone; Television; Video Games</t>
  </si>
  <si>
    <t>Funding Funding for this study was provided by the Italian Federation of Pediatricians (Federazione Italiana dei Medici Pediatri), Genitori Attenti! Association for the promotion of social and health action, and by the Novella Fronda Foundation.</t>
  </si>
  <si>
    <t>Buja, A.; Laboratory of Health Care Services and Health Promotion Evaluation, Unit of Hygiene and Public Health. Department of Cardiologic, Thoracic and Vascular Sciences and Public Health, University of Padova, University of Padova, Via Loredan, 18, Italy; email: alessandra.buja@unipd.it</t>
  </si>
  <si>
    <t>EJPED</t>
  </si>
  <si>
    <t>Eur. J. Pediatr.</t>
  </si>
  <si>
    <t>2-s2.0-85060127872</t>
  </si>
  <si>
    <t>Sano I., Tanito M., Okuno T., Ishiba Y., Ohira A.</t>
  </si>
  <si>
    <t>55757974200;6701757866;7202899542;36016756500;55163848700;</t>
  </si>
  <si>
    <t>Estimation of the melatonin suppression index through clear and yellow-tinted intraocular lenses</t>
  </si>
  <si>
    <t>Japanese Journal of Ophthalmology</t>
  </si>
  <si>
    <t>10.1007/s10384-014-0320-x</t>
  </si>
  <si>
    <t>https://www.scopus.com/inward/record.uri?eid=2-s2.0-84905821796&amp;doi=10.1007%2fs10384-014-0320-x&amp;partnerID=40&amp;md5=679ae5e5d0a2cacc97ddcbe160f62c41</t>
  </si>
  <si>
    <t>Department of Ophthalmology, Shimane University Faculty of Medicine, Enya 89-1, Izumo, Shimane 693-8501, Japan; National Institute of Occupational Safety and Health, Kawasaki, Japan; Technology Development Department, Yamamoto Kogaku Co. Ltd., Higashi-Osaka, Japan</t>
  </si>
  <si>
    <t>Sano, I., Department of Ophthalmology, Shimane University Faculty of Medicine, Enya 89-1, Izumo, Shimane 693-8501, Japan; Tanito, M., Department of Ophthalmology, Shimane University Faculty of Medicine, Enya 89-1, Izumo, Shimane 693-8501, Japan; Okuno, T., National Institute of Occupational Safety and Health, Kawasaki, Japan; Ishiba, Y., Technology Development Department, Yamamoto Kogaku Co. Ltd., Higashi-Osaka, Japan; Ohira, A., Department of Ophthalmology, Shimane University Faculty of Medicine, Enya 89-1, Izumo, Shimane 693-8501, Japan</t>
  </si>
  <si>
    <t>Purpose: To estimate the melatonin suppression index (MSI), which may reflect the nonvisual photoreception function, through commercially available foldable, clear and yellow-tinted intraocular lenses (IOLs). Methods: The MSIs for 13 IOL models (6 clear IOLs, 7 yellow-tinted IOLs) with three lens powers were calculated based on previously reported data about the melatonin suppression spectrum, spectral intensity of a 20-W white fluorescent lamp and spectral transmission of IOLs in wavelengths from 300 to 800 nm. The models tested were the SA60AT and SN60AT (Alcon Japan); the VA-60BBR, YA-60BBR, and NM-1 (Hoya); the AU6K and AN6K (Kowa); the N4-18B and N4-18YG (Nidek); the X-60 and NX-60 (Santen); and the KS-3Ai and KS-AiN (Staar Japan). Results: The MSIs of the clear IOLs ranged from 1.12 to 1.18 mW cm-2 sr-1 and those of the yellow-tinted IOLs from 0.74 to 1.01 mW cm-2 sr -1. All yellow-tinted IOLs had significantly lower MSIs (P &amp;lt; 0.0001-0.0021) than the clear IOLs; the %MSI cutoff values for yellow-tinted IOLs compared to the clear IOLs were 11.4-36.2 %. The MSIs of the six clear IOLs did not differ based on lens powers (P = 0.2159-0.6144). Except for one IOL model, all yellow-tinted IOLs had a lower MSI with higher lens powers compared to those with lower lens powers (P &amp;lt; 0.0001-0.0055). Compared to phakic eyes (MSI, 1.03 mW cm-2 sr-1), the MSIs of the clear IOLs were higher (%MSI cutoff, -14.6 to -8.4 %), whereas those of the yellow-tinted IOLs were lower (2.6-28.1 %). Compared to aphakic eyes (MSI, 1.21 mW cm-2 sr-1), the MSIs of the clear (2.1-7.4 %) and yellow-tinted (16.7-38.6 %) IOLs were lower. Conclusions: Yellow-tinted IOLs absorb more circadian rhythm-associated light than clear IOLs. The difference in the lens power is significantly related to the MSI value in some yellow-tinted IOLs. To correlate the current data with the clinical relevance of these findings, the percent loss of the MSI leading to a circadian rhythm disorder needs to be clarified. © 2014 Japanese Ophthalmological Society.</t>
  </si>
  <si>
    <t>Circadian rhythm; Clear intraocular lens; Melatonin suppression index; Spectral transmission; Yellow-tinted intraocular lens</t>
  </si>
  <si>
    <t>melatonin; animal; anterior hypothalamic nucleus; biological model; circadian rhythm; human; lens implant; light; metabolism; optics; physiology; pseudophakia; suprachiasmatic nucleus; Animals; Anterior Hypothalamic Nucleus; Circadian Rhythm; Humans; Lenses, Intraocular; Light; Melatonin; Models, Biological; Optics and Photonics; Pseudophakia; Suprachiasmatic Nucleus</t>
  </si>
  <si>
    <t>Tanito, M.; Department of Ophthalmology, Shimane University Faculty of Medicine, Enya 89-1, Izumo, Shimane 693-8501, Japan; email: tanito-oph@umin.ac.jp</t>
  </si>
  <si>
    <t>Springer-Verlag Tokyo</t>
  </si>
  <si>
    <t>JJOPA</t>
  </si>
  <si>
    <t>Jpn. J. Ophthalmol.</t>
  </si>
  <si>
    <t>2-s2.0-84905821796</t>
  </si>
  <si>
    <t>Worrall K.L., Carter C.G., Wilkinson R.J., Porter M.J.R.</t>
  </si>
  <si>
    <t>54399624600;7403317383;26428573600;8068406400;</t>
  </si>
  <si>
    <t>The effects of continuous photoperiod (24L:0D) on growth of juvenile barramundi (Lates calcarifer)</t>
  </si>
  <si>
    <t>Aquaculture International</t>
  </si>
  <si>
    <t>10.1007/s10499-011-9425-0</t>
  </si>
  <si>
    <t>https://www.scopus.com/inward/record.uri?eid=2-s2.0-80255140243&amp;doi=10.1007%2fs10499-011-9425-0&amp;partnerID=40&amp;md5=2e47f68c09f84c2763081ac4e7e1d1b5</t>
  </si>
  <si>
    <t>National Centre for Marine Conservation and Resource Sustainability, University of Tasmania, Locked Bay 1370, Launceston, TAS 7250, Australia; Ridley Aquafeed Pty Ltd, 12 Neon Street, Narangba Brisbane, QLD 4504, Australia</t>
  </si>
  <si>
    <t>Worrall, K.L., National Centre for Marine Conservation and Resource Sustainability, University of Tasmania, Locked Bay 1370, Launceston, TAS 7250, Australia; Carter, C.G., National Centre for Marine Conservation and Resource Sustainability, University of Tasmania, Locked Bay 1370, Launceston, TAS 7250, Australia; Wilkinson, R.J., National Centre for Marine Conservation and Resource Sustainability, University of Tasmania, Locked Bay 1370, Launceston, TAS 7250, Australia; Porter, M.J.R., Ridley Aquafeed Pty Ltd, 12 Neon Street, Narangba Brisbane, QLD 4504, Australia</t>
  </si>
  <si>
    <t>The efficacy of photoperiod manipulation to influence growth and developmental processes is well documented in a range of temperate aquaculture species. However, the application of such techniques with tropical species requires further investigation. This preliminary 20-day study investigated the influence of continuous photoperiod on growth of barramundi (Lates calcarifer). In addition, diel plasma melatonin profiles provided a physiological measure of how the endocrine system of barramundi responded to continuous photoperiod. Juvenile barramundi (1.33 ± 0.02 g) were held in recirculation systems under 12-h light: 12-h dark (12L:12D) or 24-h light (24L:0D) with a light intensity of 1,000 lux throughout the water column. Fish from both treatments grew to more than 14 times their original weight, with final weight (24L:0D = 21.59 ± 0.85 g; 12L:12D = 19.12 ± 0.55 g), total length (24L:0D = 12.67 ± 0.14 cm; 12L:12D = 11.96 ± 0.13 cm) and specific growth rate (24L:0D = 9.60 ± 0.05% bw day-1; 12L:12D = 9.14 ± 0.06% bw day-1) being significantly higher for fish grown on 24L:0D compared with 12L:12D. There were no significant differences in feed intake (24L:0D = 226.46 ± 6.27 g; 12L:12D = 219.02 ± 5.73 g) or feed conversion ratio (24L:0D = 0.71 ± 0.06; 12L:12D = 0.80 ± 0.07) between light treatments. Barramundi held under 12L:12D exhibited diel melatonin secretion, which peaked mid-dark phase (171.83 ± 4.81 pg ml-1) followed by a gradual decrease in base levels at the onset of illumination (68.61 ± 8.77 pg ml-1). When juvenile barramundi were subjected to 24L:0D, the amplitude of peak melatonin secretion was significantly suppressed during the subjective mid-dark phase (129.71 ± 2.36 pg ml-1). This preliminary study confirmed that barramundi respond to photoperiod manipulation in a similar manner to many temperate fish species, thus demonstrating the future potential use of artificial lighting to improve growth in this species commercially. © 2011 Springer Science+Business Media B.V.</t>
  </si>
  <si>
    <t>Artificial lighting; Asian sea bass; Barramundi; Growth performance; Lates calcarifer; Melatonin</t>
  </si>
  <si>
    <t>chemical compound; commercial species; endocrine system; fish culture; growth rate; juvenile; light intensity; perciform; photoperiod; water column; Lates calcarifer; Serranidae</t>
  </si>
  <si>
    <t>Wilkinson, R. J.; National Centre for Marine Conservation and Resource Sustainability, University of Tasmania, Locked Bay 1370, Launceston, TAS 7250, Australia; email: Ryan.Wilkinson@utas.edu.au</t>
  </si>
  <si>
    <t>Aquac. Int.</t>
  </si>
  <si>
    <t>2-s2.0-80255140243</t>
  </si>
  <si>
    <t>Kurushima M., Takahashi G., Suzuki T., Hashimoto S., Honma K.-I., Kachi T.</t>
  </si>
  <si>
    <t>6506016484;7007155757;55628570586;7404437829;7103080395;7006637614;</t>
  </si>
  <si>
    <t>Effects of intracranial surgery on pineal lipid droplets, on other structures, and on melatonin secretion</t>
  </si>
  <si>
    <t>Anatomical Science International</t>
  </si>
  <si>
    <t>10.1007/s12565-008-0004-z</t>
  </si>
  <si>
    <t>https://www.scopus.com/inward/record.uri?eid=2-s2.0-66349092891&amp;doi=10.1007%2fs12565-008-0004-z&amp;partnerID=40&amp;md5=a20fd9c3565dbe1287b97931d56b317b</t>
  </si>
  <si>
    <t>Department of Anatomical Science, Hirosaki University, Graduate School of Medicine, Zaifucho 5, Hirosaki 036-8562, Japan; Department of Physiology, Hokkaido University, Graduate School of Medicine, Sapporo, Japan; Department of Surgery, Aomori Central Hospital, Higashitsukurimichi 2-1-1, Aomori 030-8553, Japan; Shinteramachi 39-16, Hirosaki 036-8214, Japan; Department of Physical Therapy, Faculty of Health Sciences, Aomori University of Health and Welfare, Mase 58-1, Hamadate, Aomori 030-8505, Japan</t>
  </si>
  <si>
    <t>Kurushima, M., Department of Anatomical Science, Hirosaki University, Graduate School of Medicine, Zaifucho 5, Hirosaki 036-8562, Japan, Department of Surgery, Aomori Central Hospital, Higashitsukurimichi 2-1-1, Aomori 030-8553, Japan; Takahashi, G., Department of Anatomical Science, Hirosaki University, Graduate School of Medicine, Zaifucho 5, Hirosaki 036-8562, Japan, Shinteramachi 39-16, Hirosaki 036-8214, Japan; Suzuki, T., Department of Anatomical Science, Hirosaki University, Graduate School of Medicine, Zaifucho 5, Hirosaki 036-8562, Japan, Department of Physical Therapy, Faculty of Health Sciences, Aomori University of Health and Welfare, Mase 58-1, Hamadate, Aomori 030-8505, Japan; Hashimoto, S., Department of Physiology, Hokkaido University, Graduate School of Medicine, Sapporo, Japan; Honma, K.-I., Department of Physiology, Hokkaido University, Graduate School of Medicine, Sapporo, Japan; Kachi, T., Department of Anatomical Science, Hirosaki University, Graduate School of Medicine, Zaifucho 5, Hirosaki 036-8562, Japan</t>
  </si>
  <si>
    <t>Unique effects of sham-pinealectomy [intracranial surgery (IS)] which include reduced functional activity of the adrenal gland and suppressed circadian rhythms of the adrenal medulla, and which are reversed by pinealectomy, have been reported in rodents. To clarify the mechanisms, we investigated whether or what changes occur in pineal functional activity after IS. Sixty-six male rats of normal and IS groups were used at 50 days of age. The pineal gland was first examined by quantitative electron microscopy. The Sudan III-stained lipid droplet content of the pinealocytes and plasma melatonin level were then investigated using the same animals. In IS rats, the lipid droplet content of the pinealocytes decreased in both the dark and light phases 14 days after surgery. Mean volumetric ratio of nucleus, nucleolus, and mitochondria tended to increase in IS rats. The mean plasma concentration of melatonin showed apparent day-night changes, but no significant changes because of IS, 36 h and 14 days after surgery. But in the dark phase 14 days after surgery, plasma melatonin levels showed increased dispersion of values (P &lt; 0.04). Thus, after IS the lipid content of pinealocytes showed changes not closely related to those of plasma melatonin level. From these and other results it is speculated that IS effects are dissimilar to usual stress responses, that day-night rhythms of functional activities of the pineal and adrenal medulla are differently controlled, and that pineal gland-dependent IS effects are most probably induced by changed sensitivity/states of target mechanisms to the pineal hormone melatonin. © 2009 Japanese Association of Anatomists.</t>
  </si>
  <si>
    <t>Circadian rhythm; Defense mechanisms; Intracranial surgery; Melatonin; Pineal structures</t>
  </si>
  <si>
    <t>fat droplet; melatonin; melatonin; animal experiment; animal tissue; article; cell nucleus; controlled study; hormone blood level; hormone release; hormone sensitivity; light dark cycle; male; mitochondrion; nonhuman; nucleolus; pineal gland function; pinealectomy; pinealocyte; priority journal; rat; adrenal medulla; adrenergic system; animal; blood; circadian rhythm; craniotomy; lipid metabolism; physiological stress; physiology; pineal body; secretion; Wistar rat; Adrenal Medulla; Animals; Circadian Rhythm; Craniotomy; Lipid Metabolism; Male; Melatonin; Pineal Gland; Rats; Rats, Wistar; Stress, Physiological; Sympathetic Nervous System</t>
  </si>
  <si>
    <t>Hirosaki University</t>
  </si>
  <si>
    <t>Acknowledgments This work was supported in part by the Karoji Memorial Fund for Medical Research in Hirosaki University, Japan, granted to T. Kachi. We are grateful to Professor K. Shoumura, Department of Neuroanatomy, Cell Biology, and Histology, Professor S. Motomura and Associate Professor K.-I. Furukawa, Department of Pharmacology, and Professor H. Ohkuma and Dr. K. Asano, Department of Neurosurgery, Hirosaki University Graduate School of Medicine, for helpful discussion and advice, and also to Mr F. Henault (formerly of Hirosaki University, Hirosaki, Japan) for his reading and correction of the manuscript.</t>
  </si>
  <si>
    <t>Kachi, T.; Department of Anatomical Science, Hirosaki University, Graduate School of Medicine, Zaifucho 5, Hirosaki 036-8562, Japan; email: kachitak@cc.hirosaki-u.ac.jp</t>
  </si>
  <si>
    <t>ASINC</t>
  </si>
  <si>
    <t>Anat. Sci. Int.</t>
  </si>
  <si>
    <t>2-s2.0-66349092891</t>
  </si>
  <si>
    <t>Liu Q., Manning A.J., Duston J.</t>
  </si>
  <si>
    <t>57190739655;57204773374;56030139800;</t>
  </si>
  <si>
    <t>Light intensity and suppression of nocturnal plasma melatonin in Arctic charr (Salvelinus alpinus)</t>
  </si>
  <si>
    <t>Comparative Biochemistry and Physiology -Part A : Molecular and Integrative Physiology</t>
  </si>
  <si>
    <t>10.1016/j.cbpa.2018.11.012</t>
  </si>
  <si>
    <t>https://www.scopus.com/inward/record.uri?eid=2-s2.0-85057120780&amp;doi=10.1016%2fj.cbpa.2018.11.012&amp;partnerID=40&amp;md5=379ecf77910358b2550d8f54c208d584</t>
  </si>
  <si>
    <t>Department of Animal Science and Aquaculture, Dalhousie University, Agricultural Campus, Truro, NS  B2N 5E3, Canada; Food, Fisheries and Aquaculture Department, Research and Productivity Council, Fredericton, NB  E3B 6Z9, Canada</t>
  </si>
  <si>
    <t>Liu, Q., Department of Animal Science and Aquaculture, Dalhousie University, Agricultural Campus, Truro, NS  B2N 5E3, Canada; Manning, A.J., Food, Fisheries and Aquaculture Department, Research and Productivity Council, Fredericton, NB  E3B 6Z9, Canada; Duston, J., Department of Animal Science and Aquaculture, Dalhousie University, Agricultural Campus, Truro, NS  B2N 5E3, Canada</t>
  </si>
  <si>
    <t>The problem of early sexual maturation among farmed Arctic charr and other salmonids can be effectively reduced by 24 h light overwinter, provided it is bright enough to over-ride interference from the natural daylength cycle. To determine the threshold light intensity to suppress the nocturnal elevation of plasma melatonin, three groups of individually tagged fish (n = 26–28/group ca. 1040 g) were reared on 12 h light: 12 h dark (LD 12:12) and subjected to nighttime light intensities of either 50–65, 0.1–0.3 or 0 (control) lux for five months (November to April). Daytime light intensity was 720–750 lx. Diel plasma melatonin profiles in both November and April were similar; mean daytime levels ranged from 20 to 100 pg/ml, and nighttime levels were inversely proportional to light intensity. In the control group at 0 lx, plasma melatonin increased about four-fold after lights-off, ranging between 320 and 430 pg/ml. Nighttime light intensity of 0.1–0.3 lx halved plasma melatonin levels to 140–220 pg/ml, and 50–65 lx further reduced the levels to one quarter of the control group, 68–108 pg/ml. Among the lit groups, daytime plasma melatonin levels were about 20–30 pg/ml, significantly lower than the nocturnal levels suggesting the diel hormonal rhythm was not completely abolished. Fish grew steadily from about 1100 g to 1600 g between November and April, independent of light intensity (P =.67). Overall, the study demonstrated the sensitivity of pineal melatonin hormone to different light intensities in Arctic charr. © 2018 Elsevier Inc.</t>
  </si>
  <si>
    <t>Circadian rhythm; Photoperiod; Pineal melatonin; Salmonid</t>
  </si>
  <si>
    <t>melatonin; animal experiment; Article; blood sampling; body weight; circadian rhythm; comparative study; control group; controlled study; darkness; hormone blood level; light intensity; nonhuman; rearing; Salvelinus alpinus; sexual maturation; sunlight</t>
  </si>
  <si>
    <t>199444
Vancouver Coastal Health Research Institute</t>
  </si>
  <si>
    <t>This work was part of the project ‘Aquaculture Development and Profitable Commercialization of Arctic charr in Canada’ funded by the Atlantic Innovation Fund ( 199444 ) through the Valorēs, Shippagan, New Brunswick (Coastal Zones Research Institute). We would like to thank Marcia Versloot for assistance in melatonin analysis performed at the New Brunswick Research and Productivity Council.</t>
  </si>
  <si>
    <t>Liu, Q.; Department of Animal Science and Aquaculture, Dalhousie University, Agricultural Campus, Canada; email: qi.liu@dal.ca</t>
  </si>
  <si>
    <t>2-s2.0-85057120780</t>
  </si>
  <si>
    <t>Takao M., Fukuda Y., Morita T.</t>
  </si>
  <si>
    <t>7102118142;36124628600;56815211600;</t>
  </si>
  <si>
    <t>A novel intrinsic electroretinogram response in isolated mouse retina</t>
  </si>
  <si>
    <t>10.1016/j.neuroscience.2017.06.021</t>
  </si>
  <si>
    <t>https://www.scopus.com/inward/record.uri?eid=2-s2.0-85021743620&amp;doi=10.1016%2fj.neuroscience.2017.06.021&amp;partnerID=40&amp;md5=74d84cf9f3b60d06f49b680954313e08</t>
  </si>
  <si>
    <t>Department of Human and Information Science, Tokai University, Hiratsuka, Kanagawa  259-1292, Japan; Department of Living Environmental Science, Fukuoka Women's University, Fukuoka, Fukuoka  813-8529, Japan</t>
  </si>
  <si>
    <t>Takao, M., Department of Human and Information Science, Tokai University, Hiratsuka, Kanagawa  259-1292, Japan; Fukuda, Y., Department of Living Environmental Science, Fukuoka Women's University, Fukuoka, Fukuoka  813-8529, Japan; Morita, T., Department of Living Environmental Science, Fukuoka Women's University, Fukuoka, Fukuoka  813-8529, Japan</t>
  </si>
  <si>
    <t>Since the discovery of intrinsic photosensitive retinal ganglion cell (ipRGC) was reported in 2002, many features specific to this cell type have been described. However, scare information is available on the retinographic components directly reflecting ipRGC activity. In this study, we identified the electroretinogram (microERG) that reflects the photoresponses by ipRGCs in ex vivo preparations of the mouse retina, in which classical photoreceptors (cones and rods) were ablated mechanically and photochemically. MicroERG consisted of three components: a large transient ON response, a small and lazy hump 19 s after the onset of the light, and a large transient OFF response. A complete microERG recording required at least 30 s of light exposure. MicroERG showed the highest spectral photosensitivity at 478 nm. This wavelength corresponds to the peak wavelength in the ipRGCs’ photosensitive curve. The psychophysical test using a blue light-emitting diode (LED) light (470 nm) revealed that the absolute threshold illuminance for microERG was greater than 12.26 log photons/s/cm2 in both ON and OFF responses, whereas microERG was not adapted for dark. The amplitude of microERG increased linearly with irradiance. The sensitivity of temporal frequency was high in microERG (at least 100 Hz), as suggested by the study on melatonin suppression by flickering light in human subjects (Zelter et al., 2014). Melatonin secretion was suppressed by light via ipRGCs and the suprachiasmatic nucleus. These properties of the photoresponse indicate that microERG may reflect the functions of ipRGC as a luminance detector in the mouse retina. © 2017 IBRO</t>
  </si>
  <si>
    <t>cone; electroretinogram; intrinsically photosensitive retinal ganglion cell; mouse; retina; rod</t>
  </si>
  <si>
    <t>melatonin; action potential amplitude; adult; animal cell; animal experiment; Article; cell function; controlled study; electroretinography; ex vivo study; hormone release; illumination; light emitting diode; light exposure; male; mouse; nonhuman; photochemistry; photoreceptor; photosensitivity; priority journal; retina cone; retina ganglion cell; retina rod; sensitivity analysis; suprachiasmatic nucleus; animal; C57BL mouse; darkness; drug effect; electroretinography; photostimulation; physiology; radiation response; retina ganglion cell; tissue culture technique; vision; Animals; Darkness; Electroretinography; Male; Mice, Inbred C57BL; Photic Stimulation; Retinal Ganglion Cells; Tissue Culture Techniques; Vision, Ocular</t>
  </si>
  <si>
    <t>The authors thank Dr. Yasuko Koga for mathematical analysis of spectral photosensitive curve, Ms. Fusako Takao for excellent secretarial work, and Ms. Miki Shibata, Ms. Miyako Miyagawa, Mr. Keishi Tsuchiya, and Mr. Yasushi Ito for assistance with animal care and experiments. This study was supported financially by the Grants-in-Aid # 60225399 and # 90408013 from The Japan Society for the Promotion of Science (M.T.).</t>
  </si>
  <si>
    <t>Takao, M.; Department of Human and Information Science, Tokai University School of Information Science and Technology, 4-1-1 Kitakaname, Japan; email: takao@keyaki.cc.u-tokai.ac.jp</t>
  </si>
  <si>
    <t>2-s2.0-85021743620</t>
  </si>
  <si>
    <t>Ai Y., Zhu Z.</t>
  </si>
  <si>
    <t>57202071878;55721587700;</t>
  </si>
  <si>
    <t>Melatonin Antagonizes Jasmonate-Triggered Anthocyanin Biosynthesis in Arabidopsis thaliana</t>
  </si>
  <si>
    <t>10.1021/acs.jafc.8b01795</t>
  </si>
  <si>
    <t>https://www.scopus.com/inward/record.uri?eid=2-s2.0-85047064484&amp;doi=10.1021%2facs.jafc.8b01795&amp;partnerID=40&amp;md5=16f39290d74a9fdb63cacb9cdfe6f910</t>
  </si>
  <si>
    <t>Jiangsu Key Laboratory for Biodiversity and Biotechnology, College of Life Sciences, Nanjing Normal University, Nanjing, Jiangsu, 210023, China</t>
  </si>
  <si>
    <t>Ai, Y., Jiangsu Key Laboratory for Biodiversity and Biotechnology, College of Life Sciences, Nanjing Normal University, Nanjing, Jiangsu, 210023, China; Zhu, Z., Jiangsu Key Laboratory for Biodiversity and Biotechnology, College of Life Sciences, Nanjing Normal University, Nanjing, Jiangsu, 210023, China</t>
  </si>
  <si>
    <t>As a plant-specific flavonoid type metabolite, anthocyanin is an important plant-sourced nutrition. Although the anthocyanin biosynthesis pathway has been revealed, how to modulate anthocyanin production by endogenous molecules is still elusive. Here, we investigated the role of melatonin in anthocyanin biosynthesis in the reference plant Arabidopsis thaliana and found that melatonin suppresses anthocyanin synthesis. Moreover, melatonin was able to significantly inhibit jasmonate-stimulated anthocyanin production. Unexpectedly, melatonin could not repress the jasmonate-triggered JAZ protein degradation that is a key event for relaying jasmonate signaling. The expression of jasmonate-induced marker genes or other jasmonate-related phenotypes were not discernibly changed in the presence of melatonin. These results indicate that the antagonization of jasmonate-induced anthocyanin synthesis by melatonin does not occur through the abrogation of jasmonate signaling. Furthermore, we found that melatonin does not trigger anthocyanin catabolism. Finally, we supplied anthocyanin biosynthesis precursors to examine their roles in anthocyanin biosynthesis and found that melatonin most likely acts before the dihydrokaempferol production step. Our work illustrates that melatonin plays a negative role in the induction of anthocyanin biosynthesis and sheds new light on the role of melatonin in plant cell metabolism. Copyright © 2018 American Chemical Society.</t>
  </si>
  <si>
    <t>anthocyanin; Arabidopsis; jasmonate; melatonin; metabolism</t>
  </si>
  <si>
    <t>Biochemistry; Biosynthesis; Gene expression; Hormones; Metabolism; Plants (botany); Anthocyanin biosynthesis; Anthocyanin synthesis; Arabidopsis thaliana; Dihydrokaempferol; Jasmonate signaling; Marker genes; Most likely; Protein degradation; Anthocyanins; anthocyanin; cyclopentane derivative; jasmonic acid; melatonin; oxylipin; Arabidopsis; biosynthesis; drug effect; metabolism; signal transduction; Anthocyanins; Arabidopsis; Cyclopentanes; Melatonin; Oxylipins; Signal Transduction</t>
  </si>
  <si>
    <t>jasmonic acid, 6894-38-8; melatonin, 73-31-4; Anthocyanins; Cyclopentanes; jasmonic acid; Melatonin; Oxylipins</t>
  </si>
  <si>
    <t>Fok Ying Tung Education Foundation: 161023
Priority Academic Program Development of Jiangsu Higher Education Institutions</t>
  </si>
  <si>
    <t>Yu Ai performed experiments. Ziqiang Zhu conceived the study, analyzed data, and wrote the manuscript. Funding This work is supported by the Fok Ying Tung Education Foundation (161023), the Priority Academic Program Development of Jiangsu Higher Education Institutions, and Qing Lan Project to Ziqiang Zhu. Notes The authors declare no competing financial interest.</t>
  </si>
  <si>
    <t>Zhu, Z.; Jiangsu Key Laboratory for Biodiversity and Biotechnology, College of Life Sciences, Nanjing Normal UniversityChina; email: zqzhu@njnu.edu.cn</t>
  </si>
  <si>
    <t>American Chemical Society</t>
  </si>
  <si>
    <t>2-s2.0-85047064484</t>
  </si>
  <si>
    <t>The test re-test reliability of the melatonin suppression by white light</t>
  </si>
  <si>
    <t>10.1076/brhm.30.4.467.1410</t>
  </si>
  <si>
    <t>https://www.scopus.com/inward/record.uri?eid=2-s2.0-0032829420&amp;doi=10.1076%2fbrhm.30.4.467.1410&amp;partnerID=40&amp;md5=acca1d0ae2f80ed696275e8fceb5d67a</t>
  </si>
  <si>
    <t>Brain Sciences Institute, Swinburne University of Technology, 400, Burwood Road, Hawthorn, Vic. 3122, Australia; Department of Psychiatry, University of Melbourne, Melbourne, Vic., Australia</t>
  </si>
  <si>
    <t>Nathan, P.J., Brain Sciences Institute, Swinburne University of Technology, 400, Burwood Road, Hawthorn, Vic. 3122, Australia, Department of Psychiatry, University of Melbourne, Melbourne, Vic., Australia; Burrows, G.D., Department of Psychiatry, University of Melbourne, Melbourne, Vic., Australia; Norman, T.R., Department of Psychiatry, University of Melbourne, Melbourne, Vic., Australia</t>
  </si>
  <si>
    <t>The melatonin supersensitivity to light has been suggested as a biological marker of bipolar disorder. However previous studies have been inconsistent with regard to light induced suppression of melatonin and raising questions regarding its reproducibility and reliability. The present study examined the test re-test reliability of the melatonin suppression by light in healthy subjects. Study was divided into two parts. The first examined the melatonin suppression by 200 lux of light while the second examined effect 500 lux of light. Subjects were tested twice, separated by one week for each part of the study. On each night subjects reported to the study at 1800 h. The first sample was collected at 2100 h (in the light). Subjects were then placed in a dark room, with a background light intensity of 10-20 lux. Further blood samples were collected at regular intervals. After each collection, blood samples were centrifuged and plasma separated and stored frozen at -20°C. Plasma melatonin concentrations were determined by a specific radioimmunoassay. Results showed poor test re-test reliability for nights 1 and 2 for both light intensities suggesting that the melatonin suppression by light is not reproducible and has poor reliability. The poor test re-test reliability may provide an explanation for the inconsistencies in previous studies.</t>
  </si>
  <si>
    <t>Light; Melatonin; Sensitivity; Suppression; Test re-test reliability</t>
  </si>
  <si>
    <t>melatonin; article; controlled study; female; hormone blood level; hormone release; human; human experiment; light exposure; male; normal human; reliability</t>
  </si>
  <si>
    <t>Authors wish to thank the Theodore &amp; Vada Stanley Foundation for their financial support.</t>
  </si>
  <si>
    <t>2-s2.0-0032829420</t>
  </si>
  <si>
    <t>Agbaria S., Haim A., Fares F., Zubidat A.E.</t>
  </si>
  <si>
    <t>57208053580;35555504100;35596811800;16240156500;</t>
  </si>
  <si>
    <t>Epigenetic modification in 4T1 mouse breast cancer model by artificial light at night and melatonin–the role of DNA-methyltransferase</t>
  </si>
  <si>
    <t>10.1080/07420528.2019.1574265</t>
  </si>
  <si>
    <t>https://www.scopus.com/inward/record.uri?eid=2-s2.0-85063671689&amp;doi=10.1080%2f07420528.2019.1574265&amp;partnerID=40&amp;md5=dc7beebced8090eb64444d3b69a3f7f1</t>
  </si>
  <si>
    <t>Department of Human Biology, University of Haifa, Haifa, Israel; The Israeli Center for Interdisciplinary Research in Chronobiology, University of Haifa, Haifa, Israel; Department of Molecular Genetics, Carmel Medical Center, Haifa, Israel</t>
  </si>
  <si>
    <t>Agbaria, S., Department of Human Biology, University of Haifa, Haifa, Israel; Haim, A., The Israeli Center for Interdisciplinary Research in Chronobiology, University of Haifa, Haifa, Israel; Fares, F., Department of Human Biology, University of Haifa, Haifa, Israel, Department of Molecular Genetics, Carmel Medical Center, Haifa, Israel; Zubidat, A.E., The Israeli Center for Interdisciplinary Research in Chronobiology, University of Haifa, Haifa, Israel</t>
  </si>
  <si>
    <t>Currently, one of the most disputed hypotheses regarding breast cancer (BC) development is exposure to short wavelength artificial light at night (ALAN) as multiple studies suggest a possible link between them. This link is suggested to be mediated by nocturnal melatonin suppression that plays an integral role in circadian regulations including cell division. The objective of the research was to evaluate effects of 1 × 30 min/midnight ALAN (134 µ Wcm −2 , 460 nm) with or without nocturnal melatonin supplement on tumor development and epigenetic responses in 4T1 tumor-bearing BALB/c mice. Mice were monitored for body mass (W b ) and tumor volume for 3 weeks and thereafter urine samples were collected at regular intervals for determining daily rhythms of 6-sulfatoxymelatonin (6-SMT). Finally, mice were sacrificed and the tumor, lungs, liver, and spleen were excised for analyzing the total activity of DNA methyltransferases (DNMT) and global DNA methylation (GDM) levels. Mice exposed to ALAN significantly reduced 6-SMT levels and increased W b , tumor volume, and lung metastasis compared with controls. These effects were diminished by melatonin. The DNMT activity and GDM levels showed tissue-specific response. The enzymatic activity and GDM levels were lower in tumor and liver and higher in spleen and lungs under ALAN compared with controls. Our results suggest that ALAN disrupts the melatonin rhythm and potentially leading to increased BC burden by affecting DNMT activity and GDM levels. These data may also be applicable to early detection and management of BC by monitoring melatonin and GDM levels as early biomarker of ALAN circadian disruption. © 2019, © 2019 Taylor &amp; Francis Group, LLC.</t>
  </si>
  <si>
    <t>Cosinor analysis; DNA methyltransferases; global DNA methylation; melatonin; splenomegaly; tissue-specific</t>
  </si>
  <si>
    <t>Zubidat, A.E.; The Israeli Center for Interdisciplinary Research in Chronobiology, University of HaifaIsrael; email: Zubidat3@013.net.il</t>
  </si>
  <si>
    <t>2-s2.0-85063671689</t>
  </si>
  <si>
    <t>Kim C., Yoon H.C., Kim D.H., Do Y.R.</t>
  </si>
  <si>
    <t>57207875971;56071270500;57198636791;7103101103;</t>
  </si>
  <si>
    <t>Spectroscopic Influence of Virtual Reality and Augmented Reality Display Devices on the Human Nonvisual Characteristics and Melatonin Suppression Response</t>
  </si>
  <si>
    <t>10.1109/JPHOT.2018.2842124</t>
  </si>
  <si>
    <t>https://www.scopus.com/inward/record.uri?eid=2-s2.0-85047968658&amp;doi=10.1109%2fJPHOT.2018.2842124&amp;partnerID=40&amp;md5=fc56e05d379597017aba346d1739732b</t>
  </si>
  <si>
    <t>Circadian ICT Research Center, Kookmin University, Seoul, 3900911, South Korea; Department of Chemistry, Kookmin University, Seoul, 02707, South Korea; School of Electrical Engineering, Kookmin University, Seoul, 02707, South Korea</t>
  </si>
  <si>
    <t>Kim, C., Circadian ICT Research Center, Kookmin University, Seoul, 3900911, South Korea; Yoon, H.C., Department of Chemistry, Kookmin University, Seoul, 02707, South Korea; Kim, D.H., Circadian ICT Research Center, Kookmin University, Seoul, 3900911, South Korea, School of Electrical Engineering, Kookmin University, Seoul, 02707, South Korea; Do, Y.R., Circadian ICT Research Center, Kookmin University, Seoul, 3900911, South Korea, Department of Chemistry, Kookmin University, Seoul, 02707, South Korea</t>
  </si>
  <si>
    <t>It has been elucidated that the responses to light by the human eye influence not only color and brightness recognition but also physiological aspects such as hormones. Melatonin, which affects human circadian rhythms, is sensitive to the blue wavelength region of light. We have investigated the spectroscopic effects of light from virtual reality (VR) and augmented reality (AR) display devices on nonvisual characteristics by means of an analysis of the spectral power distribution (SPD). The circadian illuminance and melatonin suppression value were introduced as representative figures of merits for spectroscopically evaluating nonvisual characteristics. A VR/AR-like custom-made instrument was used to study how the SPD of the display light source affects nonvisual characteristics. Moreover, using multilayer thin-film filters, optimal conditions for minimizing the change of the visual color characteristics of the display while reducing the influence on the non-visual characteristics are also discussed. For the AR device, we found that its spectrum was mostly affected by external light rather than by the spectrum of the AR display itself. © 2018 IEEE.</t>
  </si>
  <si>
    <t>blue light; circadian rhythms; melatonin; optical filter; VR/AR display device</t>
  </si>
  <si>
    <t>Augmented reality; Film preparation; Flow visualization; Hormones; Instruments; Lenses; Light sources; Optical filters; Physiological models; Spectroscopic analysis; Virtual reality; Blue light; Brightness recognition; Circadian rhythms; Melatonin; Mobile handsets; Multi-layer thin film; Spectral power distribution; Spectroscopic effects; Display devices</t>
  </si>
  <si>
    <t>Ministry of Science, ICT and Future Planning, MSIP: 2017R1A2B2007575, 2016R1A5A1012966
National Research Foundation of Korea, NRF</t>
  </si>
  <si>
    <t>Manuscript received April 14, 2018; revised May 24, 2018; accepted May 26, 2018. Date of publication June 1, 2018; date of current version June 25, 2018. This work was supported by the National Research Foundation of Korea funded by the Ministry of Science, ICT and Future Planning under Grants 2016R1A5A1012966 and 2017R1A2B2007575. Corresponding author: Young Rag Do (e-mail: yrdo@kookmin.ac.kr).</t>
  </si>
  <si>
    <t>Do, Y.R.; Circadian ICT Research Center, Kookmin UniversitySouth Korea; email: yrdo@kookmin.ac.kr</t>
  </si>
  <si>
    <t>2-s2.0-85047968658</t>
  </si>
  <si>
    <t>Yamazaki J., Higuchi T., Moriya Y., Sugishita M., Isojima G., Ohshima H., Yamazaki O., Yamauchi T., Takashima M., Takahashi K.</t>
  </si>
  <si>
    <t>55166395500;7401853102;7102657185;7004363802;6603550284;7202879977;36726372900;7401704865;7102781223;56164609300;</t>
  </si>
  <si>
    <t>The Comparison between the Suppressive Effects on Nocturnal Melatonin Secretion with β‐Blocker, Atenolol, and by Bright Artificial Light in Healthy Subjects</t>
  </si>
  <si>
    <t>10.1111/j.1440-1819.1990.tb00467.x</t>
  </si>
  <si>
    <t>https://www.scopus.com/inward/record.uri?eid=2-s2.0-0025369698&amp;doi=10.1111%2fj.1440-1819.1990.tb00467.x&amp;partnerID=40&amp;md5=14a112077abbfab6c024e6b04fb952ba</t>
  </si>
  <si>
    <t>Department of Neuropsychiatry, Saitama Medical School, Saitama, Japan; Division of Mental Disease Research, National Institute of Neurosciences, NCNP, Kodaira, Japan</t>
  </si>
  <si>
    <t>Yamazaki, J., Department of Neuropsychiatry, Saitama Medical School, Saitama, Japan; Higuchi, T., Department of Neuropsychiatry, Saitama Medical School, Saitama, Japan; Moriya, Y., Department of Neuropsychiatry, Saitama Medical School, Saitama, Japan; Sugishita, M., Department of Neuropsychiatry, Saitama Medical School, Saitama, Japan; Isojima, G., Department of Neuropsychiatry, Saitama Medical School, Saitama, Japan; Ohshima, H., Department of Neuropsychiatry, Saitama Medical School, Saitama, Japan; Yamazaki, O., Department of Neuropsychiatry, Saitama Medical School, Saitama, Japan; Yamauchi, T., Department of Neuropsychiatry, Saitama Medical School, Saitama, Japan; Takashima, M., Division of Mental Disease Research, National Institute of Neurosciences, NCNP, Kodaira, Japan; Takahashi, K., Division of Mental Disease Research, National Institute of Neurosciences, NCNP, Kodaira, Japan</t>
  </si>
  <si>
    <t>atenolol; melatonin; adult; conference paper; female; human; male; oral drug administration; phototherapy; sleep disorder</t>
  </si>
  <si>
    <t>atenolol, 29122-68-7; melatonin, 73-31-4</t>
  </si>
  <si>
    <t>Yamazaki, J.; Department of Neuropsychiatry, Saitama Medical School, Saitama, Japan</t>
  </si>
  <si>
    <t>Psychiatry Clin. Neurosci.</t>
  </si>
  <si>
    <t>2-s2.0-0025369698</t>
  </si>
  <si>
    <t>Xiang S., Dauchy R.T., Hoffman A.E., Pointer D., Frasch T., Blask D.E., Hill S.M.</t>
  </si>
  <si>
    <t>24173887600;7004364685;15724733600;36905193900;25227189800;7006151595;7402766036;</t>
  </si>
  <si>
    <t>Epigenetic inhibition of the tumor suppressor ARHI by light at night-induced circadian melatonin disruption mediates STAT3-driven paclitaxel resistance in breast cancer</t>
  </si>
  <si>
    <t xml:space="preserve"> e12586</t>
  </si>
  <si>
    <t>10.1111/jpi.12586</t>
  </si>
  <si>
    <t>https://www.scopus.com/inward/record.uri?eid=2-s2.0-85067467026&amp;doi=10.1111%2fjpi.12586&amp;partnerID=40&amp;md5=dc836f7fbadde2a99b4c8edb1ada8798</t>
  </si>
  <si>
    <t>Department of Structural and Cellular Biology, Tulane University School of Medicine, New Orleans, LA, United States; Tulane Center for Circadian Biology, Tulane University School of Medicine, New Orleans, LA, United States; Tulane Cancer Center and Louisiana Cancer Research Consortium, New Orleans, LA, United States; Tulane Circadian Cancer Biology Group, New Orleans, LA, United States; Department of Epidemiology, Tulane School of Public Health, New Orleans, LA, United States; Department of Surgery, Tulane University School of Medicine, New Orleans, LA, United States</t>
  </si>
  <si>
    <t>Xiang, S., Department of Structural and Cellular Biology, Tulane University School of Medicine, New Orleans, LA, United States, Tulane Center for Circadian Biology, Tulane University School of Medicine, New Orleans, LA, United States, Tulane Cancer Center and Louisiana Cancer Research Consortium, New Orleans, LA, United States, Tulane Circadian Cancer Biology Group, New Orleans, LA, United States; Dauchy, R.T., Department of Structural and Cellular Biology, Tulane University School of Medicine, New Orleans, LA, United States, Tulane Center for Circadian Biology, Tulane University School of Medicine, New Orleans, LA, United States, Tulane Cancer Center and Louisiana Cancer Research Consortium, New Orleans, LA, United States, Tulane Circadian Cancer Biology Group, New Orleans, LA, United States; Hoffman, A.E., Tulane Center for Circadian Biology, Tulane University School of Medicine, New Orleans, LA, United States, Tulane Cancer Center and Louisiana Cancer Research Consortium, New Orleans, LA, United States, Tulane Circadian Cancer Biology Group, New Orleans, LA, United States, Department of Epidemiology, Tulane School of Public Health, New Orleans, LA, United States; Pointer, D., Department of Surgery, Tulane University School of Medicine, New Orleans, LA, United States; Frasch, T., Department of Structural and Cellular Biology, Tulane University School of Medicine, New Orleans, LA, United States, Tulane Center for Circadian Biology, Tulane University School of Medicine, New Orleans, LA, United States; Blask, D.E., Department of Structural and Cellular Biology, Tulane University School of Medicine, New Orleans, LA, United States, Tulane Center for Circadian Biology, Tulane University School of Medicine, New Orleans, LA, United States, Tulane Cancer Center and Louisiana Cancer Research Consortium, New Orleans, LA, United States, Tulane Circadian Cancer Biology Group, New Orleans, LA, United States; Hill, S.M., Department of Structural and Cellular Biology, Tulane University School of Medicine, New Orleans, LA, United States, Tulane Center for Circadian Biology, Tulane University School of Medicine, New Orleans, LA, United States, Tulane Cancer Center and Louisiana Cancer Research Consortium, New Orleans, LA, United States, Tulane Circadian Cancer Biology Group, New Orleans, LA, United States</t>
  </si>
  <si>
    <t>Disruption of circadian time structure and suppression of circadian nocturnal melatonin (MLT) production by exposure to dim light at night (dLAN), as occurs with night shift work and/or disturbed sleep-wake cycles, is associated with a significantly increased risk of breast cancer and resistance to tamoxifen and doxorubicin. Melatonin inhibition of human breast cancer chemoresistance involves mechanisms including suppression of tumor metabolism and inhibition of kinases and transcription factors which are often activated in drug-resistant breast cancer. Signal transducer and activator of transcription 3 (STAT3), frequently overexpressed and activated in paclitaxel (PTX)-resistant breast cancer, promotes the expression of DNA methyltransferase one (DNMT1) to epigenetically suppress the transcription of tumor suppressor Aplasia Ras homolog one (ARHI) which can sequester STAT3 in the cytoplasm to block PTX resistance. We demonstrate that breast tumor xenografts in rats exposed to dLAN and circadian MLT disrupted express elevated levels of phosphorylated and acetylated STAT3, increased DNMT1, but reduced sirtuin 1 (SIRT1) and ARHI. Furthermore, MLT and/or SIRT1 administration blocked/reversed interleukin 6 (IL-6)-induced acetylation of STAT3 and its methylation of ARH1 to increase ARH1 mRNA expression in MCF-7 breast cancer cells. Finally, analyses of the I-SPY 1 trial demonstrate that elevated MT1 receptor expression is significantly correlated with pathologic complete response following neo-adjuvant therapy in breast cancer patients. This is the first study to demonstrate circadian disruption of MLT by dLAN driving intrinsic resistance to PTX via epigenetic mechanisms increasing STAT3 expression and that MLT administration can reestablish sensitivity of breast tumors to PTX and drive tumor regression. © 2019 John Wiley &amp; Sons A/S. Published by John Wiley &amp; Sons Ltd</t>
  </si>
  <si>
    <t>circadian disruption; melatonin; paclitaxel resistance; STAT-3</t>
  </si>
  <si>
    <t>R56 CA193518, DEB</t>
  </si>
  <si>
    <t>This work was supported in part by funds from the Edmond and Lilly Safra Endowed Chair for Breast Cancer Research to S.M.H. and the NIH/NCI grant R56 CA193518 to SMH and DEB.</t>
  </si>
  <si>
    <t>Frasch, T.; Department of Structural and Cellular Biology, Tulane University School of MedicineUnited States; email: tfrasch@tulane.edu</t>
  </si>
  <si>
    <t>2-s2.0-85067467026</t>
  </si>
  <si>
    <t>Lee S., Kakitsuba N., Katsuura T.</t>
  </si>
  <si>
    <t>36551201000;6603827145;7003701476;</t>
  </si>
  <si>
    <t>Do green-blocking glasses enhance the nonvisual effects of white polychromatic light?</t>
  </si>
  <si>
    <t>10.1186/s40101-018-0189-3</t>
  </si>
  <si>
    <t>https://www.scopus.com/inward/record.uri?eid=2-s2.0-85058883585&amp;doi=10.1186%2fs40101-018-0189-3&amp;partnerID=40&amp;md5=549d504ad270a5af958bb91c8e46b1b7</t>
  </si>
  <si>
    <t>Center for Environment, Health and Sciences, Chiba University, Kashiwa, Japan; Faculty of Science and Technology, Meijo University, Nagoya, Japan; Graduate School of Engineering, Chiba University, Chiba, Japan</t>
  </si>
  <si>
    <t>Lee, S., Center for Environment, Health and Sciences, Chiba University, Kashiwa, Japan; Kakitsuba, N., Faculty of Science and Technology, Meijo University, Nagoya, Japan; Katsuura, T., Graduate School of Engineering, Chiba University, Chiba, Japan</t>
  </si>
  <si>
    <t>Background: It is well known that light containing the blue component stimulates the intrinsically photosensitive retinal ganglion cells (ipRGCs) and plays a role in melatonin suppression and pupillary constriction. In our previous studies, we verified that simultaneous exposure to blue and green light resulted in less pupillary constriction than blue light exposure. Hence, we hypothesized that the nonvisual effects of polychromatic white light might be increased by blocking the green component. Therefore, we conducted an experiment using optical filters that blocked blue or green component and examined the nonvisual effects of these lights on pupillary constriction and electroencephalogram power spectra. Methods: Ten healthy young males participated in this study. The participant sat on a chair with his eyes facing an integrating sphere. After 10 min of light adaptation, the participant's left eye was exposed to white pulsed light (1000 lx; pulse width 2.5 ms) every 10 s with a blue-blocking glasses, a green-blocking glasses, or control glasses (no lens), and pupillary constriction was measured. Then, after rest for 10 min, the participant was exposed a continuous white light of 1000 lx with a blue- or green-blocking glasses or control glasses and electroencephalogram was measured. Results: Pupillary constriction with the blue-blocking glasses was significantly less than that observed with the green-blocking glasses. Furthermore, pupillary constriction under the green-blocking glasses was significantly greater than that observed with the control glasses. Conclusions: A reduction in the green component of light facilitated pupillary constriction. Thus, the effects of polychromatic white light containing blue and green components on ipRGCs are apparently increased by removing the green component. © The Author(s).</t>
  </si>
  <si>
    <t>Blue-blocking glasses; Green-blocking glasses; IpRGCs; Nonvisual response; Subadditive response</t>
  </si>
  <si>
    <t>adult; alpha rhythm; color; electroencephalography; human; male; photostimulation; pupil; radiation response; spectacles; young adult; Adult; Alpha Rhythm; Color; Electroencephalography; Eyeglasses; Humans; Male; Photic Stimulation; Pupil; Young Adult</t>
  </si>
  <si>
    <t>This work was supported by ITOH Optical Industrial Co., Ltd.</t>
  </si>
  <si>
    <t>Lee, S.; Center for Environment, Health and Sciences, Chiba UniversityJapan; email: yisoomin@chiba-u.jp</t>
  </si>
  <si>
    <t>2-s2.0-85058883585</t>
  </si>
  <si>
    <t>Lee S.-I., Matsumori K., Nishimura K., Nishimura Y., Ikeda Y., Eto T., Higuchi S.</t>
  </si>
  <si>
    <t>55909429800;57205135823;57205139627;57199038954;57189590425;57205137565;7202930876;</t>
  </si>
  <si>
    <t>Melatonin suppression and sleepiness in children exposed to blue-enriched white LED lighting at night</t>
  </si>
  <si>
    <t xml:space="preserve"> e13942</t>
  </si>
  <si>
    <t>10.14814/phy2.13942</t>
  </si>
  <si>
    <t>https://www.scopus.com/inward/record.uri?eid=2-s2.0-85058773235&amp;doi=10.14814%2fphy2.13942&amp;partnerID=40&amp;md5=e9284cc365720357c20bac36d20e4c26</t>
  </si>
  <si>
    <t>Department of Human Science, Faculty of Design, Kyushu University, Fukuoka, Japan; Laboratory of Environmental Ergonomics, Faculty of Engineering, Hokkaido University, Sapporo, Japan; Graduate School of Integrated Frontier Sciences, Kyushu University, Fukuoka, Japan; Research Fellow of the Japan Society for the Promotion of Science, Fukuoka, Japan</t>
  </si>
  <si>
    <t>Lee, S.-I., Department of Human Science, Faculty of Design, Kyushu University, Fukuoka, Japan, Laboratory of Environmental Ergonomics, Faculty of Engineering, Hokkaido University, Sapporo, Japan; Matsumori, K., Graduate School of Integrated Frontier Sciences, Kyushu University, Fukuoka, Japan; Nishimura, K., Graduate School of Integrated Frontier Sciences, Kyushu University, Fukuoka, Japan; Nishimura, Y., Graduate School of Integrated Frontier Sciences, Kyushu University, Fukuoka, Japan, Research Fellow of the Japan Society for the Promotion of Science, Fukuoka, Japan; Ikeda, Y., Graduate School of Integrated Frontier Sciences, Kyushu University, Fukuoka, Japan, Research Fellow of the Japan Society for the Promotion of Science, Fukuoka, Japan; Eto, T., Graduate School of Integrated Frontier Sciences, Kyushu University, Fukuoka, Japan; Higuchi, S., Department of Human Science, Faculty of Design, Kyushu University, Fukuoka, Japan</t>
  </si>
  <si>
    <t>Light-induced melatonin suppression in children is reported to be more sensitive to white light at night than that in adults; however, it is unclear whether it depends on spectral distribution of lighting. In this study, we investigated the effects of different color temperatures of LED lighting on children's melatonin secretion during the night. Twenty-two healthy children (8.9 ± 2.2 years old) and 20 adults (41.7 ± 4.4 years old) participated in this study. A between-subjects design with four combinations, including two age groups (adults and children) and the two color temperature conditions (3000 K and 6200 K), was used. The experiment was conducted for two consecutive nights. On the first night, saliva samples were collected every hour under a dim light condition (&lt;30 lx). On the second night, the participants were exposed to either color temperature condition. Melatonin suppression in children was greater than that in adults at both 3000 K and 6200 K condition. The 6200 K condition resulted in greater melatonin suppression than did the 3000 K condition in children (P &lt; 0.05) but not in adults. Subjective sleepiness in children exposed to 6200 K light was significantly lower than that in children exposed to 3000 K light. In children, blue-enriched LED lighting has a greater impact on melatonin suppression and it inhibits the increase in sleepiness during night. Light with a low color temperature is recommended at night, particularly for children's sleep and circadian rhythm. © 2018 The Authors. Physiological Reports published by Wiley Periodicals, Inc. on behalf of The Physiological Society and the American Physiological Society.</t>
  </si>
  <si>
    <t>Child; circadian rhythm; color temperature; light; sleep</t>
  </si>
  <si>
    <t>melatonin; adult; adverse event; age; blood; child; circadian rhythm; female; human; illumination; light; male; middle aged; photoperiodicity; radiation response; somnolence; Adult; Age Factors; Child; Circadian Rhythm; Female; Humans; Light; Lighting; Male; Melatonin; Middle Aged; Photoperiod; Sleepiness</t>
  </si>
  <si>
    <t>Japan Society for the Promotion of Science: 17K18926, 15H02426
Ministry of Education, Culture, Sports, Science and Technology</t>
  </si>
  <si>
    <t>This study was supported by the Japan Society for the Promotion of Science KAKENHI Grants (15H02426, 17K18926) from the Ministry of Education, Culture, Sports, Science and Technology of Japan.</t>
  </si>
  <si>
    <t>Higuchi, S.; Department of Human Science, Faculty of Design, Kyushu UniversityJapan; email: higu-s@design.kyushu-u.ac.jp</t>
  </si>
  <si>
    <t>2-s2.0-85058773235</t>
  </si>
  <si>
    <t>Mendoza-Mendieta M.E., Lorenzo-Mejía A.A.</t>
  </si>
  <si>
    <t>57112487200;24780956900;</t>
  </si>
  <si>
    <t>Associated depression in pseudophakic patients with intraocular lens with and without chromophore</t>
  </si>
  <si>
    <t>Clinical Ophthalmology</t>
  </si>
  <si>
    <t>10.2147/OPTH.S95212</t>
  </si>
  <si>
    <t>https://www.scopus.com/inward/record.uri?eid=2-s2.0-84962468679&amp;doi=10.2147%2fOPTH.S95212&amp;partnerID=40&amp;md5=2971b8536e6eb8099d9fa10f09b21cc4</t>
  </si>
  <si>
    <t>Association to Prevent Blindness in Mexico (APEC), Hospital ‘Dr Luis Sánchez Bulnes’, Mexico City, Mexico</t>
  </si>
  <si>
    <t>Mendoza-Mendieta, M.E., Association to Prevent Blindness in Mexico (APEC), Hospital ‘Dr Luis Sánchez Bulnes’, Mexico City, Mexico; Lorenzo-Mejía, A.A., Association to Prevent Blindness in Mexico (APEC), Hospital ‘Dr Luis Sánchez Bulnes’, Mexico City, Mexico</t>
  </si>
  <si>
    <t>Background: With aging, the crystalline lens turns yellowish, which increases the absorption of wavelengths in the blue electromagnetic spectrum, reducing their photoreception in the retina. Since these wavelengths are the main stimulus in the regulation of the circadian rhythm, progressive reduction in their transmission is associated with chronic sleep disturbances and depression in elderly patients. Cataract extraction improves circadian photoreception at any age. However, lenses that block blue waves have 27% to 38% less melatonin suppression than lenses that block only ultraviolet (UV) rays. Purpose: To assess the depression symptoms in subjects who have had bilateral phacoemulsification and intraocular lens (IOL) implants, one group with yellow chromophore IOLs and the other group with transparent IOLs were compared. Setting: Association to Prevent Blindness in Mexico (APEC), Hospital “Dr Luis Sánchez Bulnes”. Design: This was an observational, cross-sectional, and single-center study. Materials and methods: Twenty-six subjects between 60 and 80 years of age, with a history of bilateral phacoemulsification and placement of the same type of IOL in both eyes from 4 to 12 months prior to the study, who attended the follow-up visits and agreed to participate in this study, and provided signed informed consent were included in the study. They were asked to answer the short version of the 15-item Geriatric Depression Scale. Results: The average age of the study participants was 72.5±5.94 years. The group without chromophore included 46.1% (n=12) of the patients and the group with chromophore included 53.9% (n=14) of the patients (P=0.088). Conclusion: In the group of patients with IOLs that block the passage of blue light, the depression rate was 21.4%, a rate similar to that observed in the elderly population, whereas no patients in the group with transparent IOLs had depression. © 2016 Mendoza-Mendieta and Lorenzo-Mejía.</t>
  </si>
  <si>
    <t>Cataract; Chromophore; Depression; Intraocular lens</t>
  </si>
  <si>
    <t>adult; aged; Article; chromatophore; controlled study; cross-sectional study; depression; disease association; female; follow up; Geriatric Depression Scale; human; lens implant; major clinical study; male; observational study; outcome assessment; patient assessment; phacoemulsification; pseudophakia</t>
  </si>
  <si>
    <t>Mendoza-Mendieta, M.E.; Association to Prevent Blindness in Mexico (APEC), Hospital ‘Dr Luis Sánchez’, #46 Vicente Garcia Torres Street, Barrio San Lucas, Mexico; email: maelena_mm@hotmail.com</t>
  </si>
  <si>
    <t>Clin. Ophthalmol.</t>
  </si>
  <si>
    <t>2-s2.0-84962468679</t>
  </si>
  <si>
    <t>Talaei S.A., Azami A., Salami M.</t>
  </si>
  <si>
    <t>57207860630;35975612900;7004256359;</t>
  </si>
  <si>
    <t>Developmental effect of light deprivation on synaptic plasticity of rats' hippocampus: Implications for melatonin</t>
  </si>
  <si>
    <t>Iranian Journal of Basic Medical Sciences</t>
  </si>
  <si>
    <t>10.22038/ijbms.2016.7473</t>
  </si>
  <si>
    <t>https://www.scopus.com/inward/record.uri?eid=2-s2.0-84992036668&amp;doi=10.22038%2fijbms.2016.7473&amp;partnerID=40&amp;md5=be11670ffda258f2c279e8dbc7c31c30</t>
  </si>
  <si>
    <t>Physiology Research Center, Kashan University of Medical Sciences, Kashan, Iran; Anatomical Sciences Research Center, Kashan University of Medical Sciences, Kashan, Iran</t>
  </si>
  <si>
    <t>Talaei, S.A., Physiology Research Center, Kashan University of Medical Sciences, Kashan, Iran; Azami, A., Anatomical Sciences Research Center, Kashan University of Medical Sciences, Kashan, Iran; Salami, M., Physiology Research Center, Kashan University of Medical Sciences, Kashan, Iran</t>
  </si>
  <si>
    <t>Objective(s): There are few reports have demonstrated the effect of a change-in-light experience on the structure and function of hippocampus. A change-in-light experience also affects the circadian pattern of melatonin secretion. This study aimed to investigate developmental effect of exogenous melatonin on synaptic plasticity of hippocampus of light deprived rats. Materials and Methods: The effects of intracerebroventricular (ICV) injection of 2μg/5μl melatonin was evaluated on the basic and tetanized field excitatory post-synaptic potentials (fEPSPs) recorded in the hippocampal CA3-CA1 pathway of normal light-reared (LR) and dark-reared (DR) rats at 2,4, and 6 weeks of age. Using RT-PCR and western blotting, developmental changes in the expression of melatonin receptors, MT1 and MT2, in the hippocampus were also evaluated. Results: The amplitude of basic responses decreased across age in the LR rats. While light deprivation increased the amplitude of baseline fEPSPs, it decreased the degree of potentiation in post-tetanus responses. Melatonin injection also increased the amplitude of fEPSPs and suppressed the induction of long-term potentiation in both LR and DR rats. The expression of melatonin receptors increased in the hippocampus during brain development, and dark rearing reversed the expression patterns of both receptors. Conclusion: Although melatonin changed basic and tetanized responses of CA1 neurons across age during critical period of brain development, the pattern of its effects did not match the expression pattern of melatonin receptors in the hippocampus. Thus, the effects of melatonin on hippocampal neuronal responses may be exerted through other ways, like intercellular molecules and nuclear hormone receptors. ï¿½ 2016, Mashhad University of Medical Sciences. All rights reserved.</t>
  </si>
  <si>
    <t>Hippocampus; Light deprivation; Melatonin; Rats; Synaptic plasticity</t>
  </si>
  <si>
    <t>melatonin; melatonin receptor; animal experiment; animal model; animal tissue; Article; brain development; electrophysiology; experimental study; hippocampus; immunoblotting; male; monocular deprivation; nerve cell plasticity; nonhuman; postsynaptic potential summation; rat; reverse transcription polymerase chain reaction; synaptic transmission; Western blotting</t>
  </si>
  <si>
    <t>Iran National Science Foundation, INSF
Kashan University of Medical Sciences, KAUMS: 94012254</t>
  </si>
  <si>
    <t>The results described in this paper were part of student thesis. The present work was financially supported by grant No. 91054 from Kashan University of Medical Sciences, Kashan, Iran, and grant No. 94012254 from Iran National Science Foundation. We would like to thank Mrs. Elham Mahdavi for assistance with western blot data collection.</t>
  </si>
  <si>
    <t>Talaei, S.A.; Physiology Research Center, Kashan University of Medical SciencesIran; email: talaei@kaums.ac.ir</t>
  </si>
  <si>
    <t>Mashhad University of Medical Sciences</t>
  </si>
  <si>
    <t>Iran. J. Basic Med. Sci.</t>
  </si>
  <si>
    <t>2-s2.0-84992036668</t>
  </si>
  <si>
    <t>Arioz B.I., Tastan B., Tarakcioglu E., Tufekci K.U., Olcum M., Ersoy N., Bagriyanik A., Genc K., Genc S.</t>
  </si>
  <si>
    <t>57209913985;57200367327;57209913723;36151456400;57210041578;56005139800;22633901300;6602530077;7005739677;</t>
  </si>
  <si>
    <t>Melatonin attenuates LPS-induced acute depressive-like behaviors and microglial NLRP3 inflammasome activation through the SIRT1/Nrf2 pathway</t>
  </si>
  <si>
    <t>Frontiers in Immunology</t>
  </si>
  <si>
    <t>JUL</t>
  </si>
  <si>
    <t>10.3389/fimmu.2019.01511</t>
  </si>
  <si>
    <t>https://www.scopus.com/inward/record.uri?eid=2-s2.0-85069042410&amp;doi=10.3389%2ffimmu.2019.01511&amp;partnerID=40&amp;md5=0d778ddd3adbd9c227ea1b2ea0e41572</t>
  </si>
  <si>
    <t>Izmir Biomedicine Genome Center, Izmir, Turkey; Department of Histology and Embryology, Faculty of Medicine, Dokuz Eylul University, Izmir, Turkey; Department of Neuroscience, Health Sciences Institute, Dokuz Eylul University, Izmir, Turkey</t>
  </si>
  <si>
    <t>Arioz, B.I., Izmir Biomedicine Genome Center, Izmir, Turkey; Tastan, B., Izmir Biomedicine Genome Center, Izmir, Turkey; Tarakcioglu, E., Izmir Biomedicine Genome Center, Izmir, Turkey; Tufekci, K.U., Izmir Biomedicine Genome Center, Izmir, Turkey; Olcum, M., Izmir Biomedicine Genome Center, Izmir, Turkey; Ersoy, N., Department of Histology and Embryology, Faculty of Medicine, Dokuz Eylul University, Izmir, Turkey; Bagriyanik, A., Izmir Biomedicine Genome Center, Izmir, Turkey, Department of Histology and Embryology, Faculty of Medicine, Dokuz Eylul University, Izmir, Turkey; Genc, K., Department of Neuroscience, Health Sciences Institute, Dokuz Eylul University, Izmir, Turkey; Genc, S., Izmir Biomedicine Genome Center, Izmir, Turkey, Department of Neuroscience, Health Sciences Institute, Dokuz Eylul University, Izmir, Turkey</t>
  </si>
  <si>
    <t>Inflammation is a crucial component of various stress-induced responses that contributes to the pathogenesis of major depressive disorder (MDD). Depressive-like behavior (DLB) is characterized by decreased mobility and depressive behavior that occurs in systemic infection induced by Lipopolysaccharide (LPS) in experimental animals and is considered as a model of exacerbation of MDD. We assessed the effects of melatonin on behavioral changes and inflammatory cytokine expression in hippocampus of mice in LPS-induced DLB, as well as its effects on NLR Family Pyrin Domain Containing 3 (NLRP3) inflammasome activation, oxidative stress and pyroptotic cell death in murine microglia in vitro. Intraperitoneal 5 mg/kg dose of LPS was used to mimic depressive-like behaviors and melatonin was given at a dose of 500 mg/kg for 4 times with 6 h intervals, starting at 2 h before LPS administration. Behavioral assessment was carried out at 24 h post-LPS injection by tail suspension and forced swimming tests. Additionally, hippocampal cytokine and NLRP3 protein levels were estimated. Melatonin increased mobility time of LPS-induced DLB mice and suppressed NLRP3 expression and interleukin-1β (IL-1β) cleavage in the hippocampus. Immunofluorescence staining of hippocampal tissue showed that NLRP3 is mainly expressed in ionized calcium-binding adapter molecule 1 (Iba1) -positive microglia. Our results show that melatonin prevents LPS and Adenosine triphosphate (ATP) induced NLRP3 inflammasome activation in murine microglia in vitro, evidenced by inhibition of NLRP3 expression, Apoptosis-associated speck-like protein containing a CARD (ASC) speck formation, caspase-1 cleavage and interleukin-1β (IL-1β) maturation and secretion. Additionally, melatonin inhibits pyroptosis, production of mitochondrial and cytosolic reactive oxygen species (ROS) and nuclear factor kappa-light-chain-enhancer of activated B cells (NF-κB) signaling. The beneficial effects of melatonin on NLRP3 inflammasome activation were associated with nuclear factor erythroid 2-related factor 2 (Nrf2) and Silent information regulator 2 homolog 1 (SIRT1) activation, which were reversed by Nrf2 siRNA and SIRT1 inhibitor treatment. Copyright © 2019 Arioz, Tastan, Tarakcioglu, Tufekci, Olcum, Ersoy, Bagriyanik, Genc and Genc. This is an open-access article distributed under the terms of the Creative Commons Attribution License (CC BY). The use, distribution or reproduction in other forums is permitted, provided the original author(s) and the copyright owner(s) are credited and that the original publication in this journal is cited, in accordance with accepted academic practice. No use, distribution or reproduction is permitted which does not comply with these terms.</t>
  </si>
  <si>
    <t>Depressive-like behaviors; Lipopolysaccharide; Melatonin; Microglia; NLRP3 inflammasome; Nrf2; SIRT1</t>
  </si>
  <si>
    <t>This study received financial support from the Dokuz Eylul University Department of Scientific Research</t>
  </si>
  <si>
    <t>Genc, S.; Izmir Biomedicine Genome CenterTurkey; email: sermin.genc@deu.edu.tr</t>
  </si>
  <si>
    <t>Front. Immunol.</t>
  </si>
  <si>
    <t>2-s2.0-85069042410</t>
  </si>
  <si>
    <t>Wojtulewicz K., Tomaszewska-Zaremba D., Herman A.P.</t>
  </si>
  <si>
    <t>57195537426;6602732618;57201264365;</t>
  </si>
  <si>
    <t>Endotoxin-induced inflammation suppresses the effect of melatonin on the release of LH from the ovine pars tuberalis explants—ex vivo study</t>
  </si>
  <si>
    <t>Molecules</t>
  </si>
  <si>
    <t>10.3390/molecules22111933</t>
  </si>
  <si>
    <t>https://www.scopus.com/inward/record.uri?eid=2-s2.0-85035809493&amp;doi=10.3390%2fmolecules22111933&amp;partnerID=40&amp;md5=2f1f228cfcceb6f5be5c0f53baf39429</t>
  </si>
  <si>
    <t>Kielanowski Institute of Animal Physiology and Nutrition, Polish Academy of Sciences, Instytucka 3 Street, Jabłonna, 05-110, Poland</t>
  </si>
  <si>
    <t>Wojtulewicz, K., Kielanowski Institute of Animal Physiology and Nutrition, Polish Academy of Sciences, Instytucka 3 Street, Jabłonna, 05-110, Poland; Tomaszewska-Zaremba, D., Kielanowski Institute of Animal Physiology and Nutrition, Polish Academy of Sciences, Instytucka 3 Street, Jabłonna, 05-110, Poland; Herman, A.P., Kielanowski Institute of Animal Physiology and Nutrition, Polish Academy of Sciences, Instytucka 3 Street, Jabłonna, 05-110, Poland</t>
  </si>
  <si>
    <t>The secretion of the hormone melatonin reliably reflects environmental light conditions. Among numerous actions, in seasonal breeders, melatonin may regulate the secretion of the gonadotropins acting via its corresponding receptors occurring in the Pars Tuberalis (PT). However, it was previously found that the secretory activity of the pituitary may be dependent on the immune status of the animal. Therefore, this study was designed to determine the role of melatonin in the modulation of luteinizing hormone (LH) secretion from the PT explants collected from saline- and endotoxin-treated ewes in the follicular phase of the oestrous cycle. Twelve Blackhead ewes were sacrificed 3 h after injection with lipopolysaccharide (LPS; 400 ng/kg) or saline, and the PTs were collected. Each PT was cut into 4 explants, which were then divided into 4 groups: I, incubated with ‘pure’ medium 199; II, treated with gonadotropin-releasing hormone (GnRH) (100 pg/mL); III, treated with melatonin (10 nmol/mL); and IV, incubated with GnRH and melatonin. Melatonin reduced (p &lt; 0.05) GnRH-induced secretion of LH only in the PT from saline-treated ewes. Explants collected from LPS-treated ewes were characterized by lower (p &lt; 0.05) GnRH-dependent response in LH release. It was also found that inflammation reduced the gene expression of the GnRH receptor and the MT1 melatonin receptors in the PT. Therefore, it was shown that inflammation affects the melatonin action on LH secretion from the PT, which may be one of the mechanisms via which immune/inflammatory challenges disturb reproduction processes in animals.</t>
  </si>
  <si>
    <t>GnRH; Lipopolysaccharide; Luteinizing hormone; Melatonin; Melatonin receptors; Pars Tuberalis</t>
  </si>
  <si>
    <t>autacoid; cytokine; endotoxin; gonadorelin; gonadorelin receptor; luteinizing hormone; melatonin; metallothionein; animal; chemically induced; drug effect; female; gene expression regulation; genetics; hypophysis; inflammation; metabolism; sheep; Animals; Cytokines; Endotoxins; Female; Gene Expression Regulation; Gonadotropin-Releasing Hormone; Inflammation; Inflammation Mediators; Luteinizing Hormone; Melatonin; Metallothionein; Pituitary Gland; Receptors, LHRH; Sheep</t>
  </si>
  <si>
    <t>gonadorelin, 33515-09-2, 9034-40-6; luteinizing hormone, 39341-83-8, 9002-67-9; melatonin, 73-31-4; Cytokines; Endotoxins; Gonadotropin-Releasing Hormone; Inflammation Mediators; Luteinizing Hormone; Melatonin; Metallothionein; Receptors, LHRH</t>
  </si>
  <si>
    <t>Acknowledgments: This work was supported by statutory funds of The Kielanowski Institute of Animal Physiology and Nutrition, Polish Academy of Sciences.</t>
  </si>
  <si>
    <t>MOLEF</t>
  </si>
  <si>
    <t>2-s2.0-85035809493</t>
  </si>
  <si>
    <t>Jou J.-H., Singh M., Su Y.-T., Liu S.-H., He Z.-K.</t>
  </si>
  <si>
    <t>35083609400;57203297295;57190003960;57190011145;57190006926;</t>
  </si>
  <si>
    <t>Blue-hazard-free candlelight OLED</t>
  </si>
  <si>
    <t>Journal of Visualized Experiments</t>
  </si>
  <si>
    <t xml:space="preserve"> e54644</t>
  </si>
  <si>
    <t>10.3791/54644</t>
  </si>
  <si>
    <t>https://www.scopus.com/inward/record.uri?eid=2-s2.0-85017142943&amp;doi=10.3791%2f54644&amp;partnerID=40&amp;md5=db1f8a05dd72f78fd9dd2c582602823b</t>
  </si>
  <si>
    <t>Jou, J.-H., Department of Materials Science and Engineering, National Tsing Hua University, Taiwan; Singh, M., Department of Materials Science and Engineering, National Tsing Hua University, Taiwan; Su, Y.-T., Department of Materials Science and Engineering, National Tsing Hua University, Taiwan; Liu, S.-H., Department of Materials Science and Engineering, National Tsing Hua University, Taiwan; He, Z.-K., Department of Materials Science and Engineering, National Tsing Hua University, Taiwan</t>
  </si>
  <si>
    <t>A candlelight-style organic light emitting diode (OLED) is a human-friendly type of lighting because it is blue-hazard-free and has a low correlated color temperature (CCT) illumination. The low CCT lighting is deprived of high-energy blue radiation, and it can be used for a longer duration before causing retinal damage. This work presents the comprehensive protocols for the fabrication of blue-hazard-free candlelight OLEDs. The emission spectrum of the OLED was characterized by the maximum exposure time limit of the retina and the melatonin suppression sensitivity. The devices can be fabricated using dry and wet processes. The dry-processed OLED resulted in a CCT of 1,940 K and exhibited a maximum retinal exposure limit of 1,287 s at a brightness of 500 lx. It showed 2.61% melatonin suppression sensitivity relative to 480 nm blue light. The wet-processed OLED, where the spin coating is used to deposit hole injection, hole transport, and emissive layers, making fabrication fast and economical, produced a CCT of 1,922 K and showed a maximum retinal exposure limit of 7,092 at a brightness of 500 lx. The achieved relative melatonin suppression sensitivity of 1.05% is 86% and 96% less than that of the light emitting diode (LED) and compact fluorescent lamp (CFL), respectively. Wet-processed blue-hazard-free candlelight OLED exhibited a power efficiency of 30 lm/W, which is 2 times that of the incandescent bulb and 300 times that of the candle. © 2017 Journal of Visualized Experiments.</t>
  </si>
  <si>
    <t>Blue-hazard; Candlelight OLED; Dry-processed OLED; Engineering; Eye protection; Issue 121; Low color temperature; Melatonin secretion; Wet-processed OLED</t>
  </si>
  <si>
    <t>melatonin; biological model; devices; human; illumination; light; metabolism; photostimulation; physiology; procedures; radiation dose; radiation response; retina; semiconductor; temperature; Humans; Light; Lighting; Melatonin; Models, Biological; Photic Stimulation; Radiation Dosage; Retina; Semiconductors; Temperature</t>
  </si>
  <si>
    <t>103-2923-E-007-003-MY3
Ministry of Economic Affairs
104-2119-M-007-012
Ministry of Science and Technology, Taiwan: MEA 104-EC-17-A-07-S3-012</t>
  </si>
  <si>
    <t>The authors would like to acknowledge the support in part from the Ministry of Economic Affairs and the Ministry of Science and Technology, Taiwan, via Grants MEA 104-EC-17-A-07-S3-012, MOST 104-2119-M-007-012, and MOST 103-2923-E-007-003-MY3.</t>
  </si>
  <si>
    <t>1940087X</t>
  </si>
  <si>
    <t>J. Visualized Exp.</t>
  </si>
  <si>
    <t>2-s2.0-85017142943</t>
  </si>
  <si>
    <t>Bal M.A., Penner G.B., Oba M., Kennedy A.D.</t>
  </si>
  <si>
    <t>7006730191;14120296100;7005073806;7401653720;</t>
  </si>
  <si>
    <t>Effects of dim light at night on milk yield, milk composition and endocrine profile of lactating dairy cows</t>
  </si>
  <si>
    <t>10.4141/CJAS07145</t>
  </si>
  <si>
    <t>https://www.scopus.com/inward/record.uri?eid=2-s2.0-58949088853&amp;doi=10.4141%2fCJAS07145&amp;partnerID=40&amp;md5=c280c1d4685f9786609dbb92f8159f80</t>
  </si>
  <si>
    <t>Department of Agricultural, Food and Nutritional Science, University of Alberta, Edmonton, AB T6G 2P5, Canada; Department of Animal Science, University of Manitoba, Winnipeg, MB R3T 2N2, Canada; Kahramanmaras Sutcu Imam University, Department of Animal Science 46100, Turkey</t>
  </si>
  <si>
    <t>Bal, M.A., Department of Agricultural, Food and Nutritional Science, University of Alberta, Edmonton, AB T6G 2P5, Canada, Kahramanmaras Sutcu Imam University, Department of Animal Science 46100, Turkey; Penner, G.B., Department of Agricultural, Food and Nutritional Science, University of Alberta, Edmonton, AB T6G 2P5, Canada; Oba, M., Department of Agricultural, Food and Nutritional Science, University of Alberta, Edmonton, AB T6G 2P5, Canada; Kennedy, A.D., Department of Animal Science, University of Manitoba, Winnipeg, MB R3T 2N2, Canada</t>
  </si>
  <si>
    <t>The objective of this study was to evaluate the effects of night-time light intensity on lactation performance and hormonal profiles in lactating dairy cattle. Twenty-four multiparous lactating dairy cows were exposed to light intensities of 0 to 5 lx (CONTROL) or 40 to 60 lx (DIM-LIGHT) from 1800 to 0400 in a cross-over design with 28-d periods. Contrary to the pre-trial hypothesis, melatonin release was not suppressed by DIM-LIGHTat night, and treatment effects on milk and milk component yields were not detected.</t>
  </si>
  <si>
    <t>Dim light; Melatonin; Milk production</t>
  </si>
  <si>
    <t>Bos</t>
  </si>
  <si>
    <t>Kennedy, A. D.; Department of Animal Science, University of Manitoba, Winnipeg, MB R3T 2N2, Canada; email: alma_kennedy@umanitoba.ca</t>
  </si>
  <si>
    <t>2-s2.0-58949088853</t>
  </si>
  <si>
    <t>Bijleveld E., Knufinke M.</t>
  </si>
  <si>
    <t>36802667600;57193536990;</t>
  </si>
  <si>
    <t>Exposure to bright light biases effort-based decisions</t>
  </si>
  <si>
    <t>10.1037/bne0000244</t>
  </si>
  <si>
    <t>https://www.scopus.com/inward/record.uri?eid=2-s2.0-85047666308&amp;doi=10.1037%2fbne0000244&amp;partnerID=40&amp;md5=e9b90736426f2ea0b1424e8e1816b733</t>
  </si>
  <si>
    <t>Behavioural Science Institute, Radboud University, Netherlands</t>
  </si>
  <si>
    <t>Bijleveld, E., Behavioural Science Institute, Radboud University, Netherlands; Knufinke, M., Behavioural Science Institute, Radboud University, Netherlands</t>
  </si>
  <si>
    <t>Secreted in the evening and the night, melatonin suppresses activity of the mesolimbic dopamine pathway, a brain pathway involved in reward processing. However, exposure to bright light diminishes-or even prevents-melatonin secretion. Thus, we hypothesized that reward processing, in the evening, is more pronounced in bright light (vs. dim light). Healthy human participants carried out three tasks that tapped into various aspects of reward processing (effort expenditure for rewards task [EEfRT]; twoarmed bandit task [2ABT]; balloon analogue risk task [BART). Brightness was manipulated withinsubjects (bright vs. dim light), in separate evening sessions. During the EEfRT, participants used reward-value information more strongly when they were exposed to bright light (vs. dim light). This finding supported our hypothesis. However, exposure to bright light did not significantly affect task behavior on the 2ABT and the BART. While future research is necessary (e.g., to zoom in on working mechanisms), these findings have potential implications for the design of physical work environments. © 2018 American Psychological Association.</t>
  </si>
  <si>
    <t>Bright light; Effort-based decision making; Motivation; Reinforcement learning; Risk taking</t>
  </si>
  <si>
    <t>adult; Article; balloon analogue risk task; brightness; controlled study; decision making; effort expenditure for rewards task; female; human; human experiment; light exposure; male; neuropsychological test; normal human; reward; task performance; two armed bandit task; young adult; high risk behavior; light; motivation; photostimulation; radiation response; reward; Decision Making; Female; Humans; Light; Male; Motivation; Photic Stimulation; Reward; Risk-Taking; Young Adult</t>
  </si>
  <si>
    <t>Nederlandse Organisatie voor Wetenschappelijk Onderzoek</t>
  </si>
  <si>
    <t>We thank Emma van de Laar for data collection, Pascal de Water for technical support, and Ronny Janssen for logistical support. During the analysis and writing stages of this article, Erik Bijleveld was supported by Grant 016-165-100 from the Netherlands Organisation for Scientific Research (www.nwo.nl).</t>
  </si>
  <si>
    <t>Bijleveld, E.; Behavioural Science Institute, Radboud UniversityNetherlands; email: e.bijleveld@psych.ru.nl</t>
  </si>
  <si>
    <t>2-s2.0-85047666308</t>
  </si>
  <si>
    <t>Yassien R.I., Elsaid A.F.</t>
  </si>
  <si>
    <t>57204466600;57204472826;</t>
  </si>
  <si>
    <t>The possible protective role of melatonin on doxorubicin induced cardiomyopathy of adult male albino rats</t>
  </si>
  <si>
    <t>Egyptian Journal of Histology</t>
  </si>
  <si>
    <t>10.21608/EJH.2017.3694</t>
  </si>
  <si>
    <t>https://www.scopus.com/inward/record.uri?eid=2-s2.0-85055681380&amp;doi=10.21608%2fEJH.2017.3694&amp;partnerID=40&amp;md5=669d8340ef1244782dbb407cfd6571f2</t>
  </si>
  <si>
    <t>Department of Histology, Faculty of Medicine, Menoufia University, Menoufia, Egypt</t>
  </si>
  <si>
    <t>Yassien, R.I., Department of Histology, Faculty of Medicine, Menoufia University, Menoufia, Egypt; Elsaid, A.F., Department of Histology, Faculty of Medicine, Menoufia University, Menoufia, Egypt</t>
  </si>
  <si>
    <t>Introduction: Doxorubicin is one of the major antitumor treatment. The essential limiting factor of using this drug is the production of cardiotoxicity. However, melatonin is a powerful antioxidant that may protect the heart. Aim: This study was aimed to study possible protective role of melatonin in adult male albino rats following doxorubicin administration Material and Method: In this study, 40 adult male albino rats were used. They were divided into four groups (10 rats for each): control group, Melatonin group, Doxorubicin group and Doxorubicin&amp;Melatonin group. Heart specimens were obtained at the end and processed. Results: Light studies showed degenerative changes. Some fibers showed dark acidophilic cytoplasm and pyknotic nuclei. Apoptosis were detected where the nuclei varying from peripheral condensation of chromatin up to pyknosis, confirmed with positively caspase-3 activity. Dilatation of the vessels with mononuclear cellular infiltrations and deposited collagen fibers were seen. Ultrastructural examination showed disarrangement of the sarcomeres, disruption of microfilaments and Z- line, the number and size of mitochondria apparently increased, dilated SER and T tubules were also noticed. The presence of oval shaped cells (Telocyte) with thin long processes (Telopodes) were detected. Conclusion: From this study, it was concluded that, melatonin markedly suppressed cardiomyopathy induced by doxorubicin. © EBX 2017.</t>
  </si>
  <si>
    <t>Cardiac muscle; Caspase-3; Doxorubicin; Melatonin; Telocyte; Ultrastructure</t>
  </si>
  <si>
    <t>Yassien, R.I.; Department of Histology, Faculty of Medicine, Menoufia UniversityEgypt; email: raniayassien@yahoo.com</t>
  </si>
  <si>
    <t>Egyptian Society of Histology and Cytology</t>
  </si>
  <si>
    <t>Egypt. J. Histol.</t>
  </si>
  <si>
    <t>2-s2.0-85055681380</t>
  </si>
  <si>
    <t>Anisimov V.N.</t>
  </si>
  <si>
    <t>7203083897;</t>
  </si>
  <si>
    <t>Light desynchronosis and health</t>
  </si>
  <si>
    <t>10.33383/2018-120</t>
  </si>
  <si>
    <t>https://www.scopus.com/inward/record.uri?eid=2-s2.0-85071000066&amp;doi=10.33383%2f2018-120&amp;partnerID=40&amp;md5=b12f1e99db2fa7bed4b48a8e160f7a4c</t>
  </si>
  <si>
    <t>N.N. Petrov National Medical Research Oncology Centre of the Ministry of Health of the Russian Federation, St. Petersburg, Russian Federation</t>
  </si>
  <si>
    <t>Anisimov, V.N., N.N. Petrov National Medical Research Oncology Centre of the Ministry of Health of the Russian Federation, St. Petersburg, Russian Federation</t>
  </si>
  <si>
    <t>The review summarizes the modern knowledge of the impact of day-night, light-darkness rhythm disorders on the aging process and on the risk of development of the age-related conditions. Significant evidence has been obtained of that the constant artificial illumination and the daylight of the North has a stimulating effect on the occurrence and development of tumours in laboratory animals. It has been shown that long-term shift work, trans-meridian flights (jet-lag) and insomnia increase the risk of cardiovascular diseases, diabetes mellitus, and malignancies in humans. Particular attention is given to the studies where the relationship between light intensity, light wavelength and its ability to suppress the synthesis of melatonin produced at night in the pineal gland, are investigated. It has been established that melatonin synthesis is most effectively suppressed with blue light sources of a wavelength from 446 to 477 nm. The use of exogenous melatonin prevents premature aging of the reproductive system and the body as a whole prevents the development of immune-suppression, metabolic syndrome and tumours caused by light pollution. An urgent task is to develop recommendations for optimizing the illumination of workplaces and residential premises, of cities and towns as a prevention measure for premature aging and age-related pathology, which, ultimately, will contribute to the long-term maintaining of performance and improving the quality of life. © Svetotekhnika.</t>
  </si>
  <si>
    <t>Aging; Cancer; Circadian rhythm; Light pollution; Melatonin; Night light</t>
  </si>
  <si>
    <t>Aging of materials; Aviation medicine; Diseases; Light sources; Pollution; Tumors; Cancer; Circadian rhythms; Light pollution; Melatonin; Night lights; Hormones</t>
  </si>
  <si>
    <t>Ministry of Education and Science of the Russian Federation, Minobrnauka
Russian Academy of Sciences, RAS</t>
  </si>
  <si>
    <t>N.N. Petrov National Medical Research Oncology Centre of the Ministry of Health of the Russian Federation, St. Petersburg, Russia Email: aging@mail.ru</t>
  </si>
  <si>
    <t>Prof., Dr. of Medical Sciences, Corresponding Member of the Russian Academy of Sciences, Head of the Scientific Department of Carcinogenesis and Oncoherontology of the National Medical Research Centre of Oncology named after N.N. Petrov, Ministry of Health of Russian Federation</t>
  </si>
  <si>
    <t>Anisimov, V.N.; N.N. Petrov National Medical Research Oncology Centre of the Ministry of Health of the Russian FederationRussian Federation; email: aging@mail.ru</t>
  </si>
  <si>
    <t>LLC Editorial of Journal "Light Technik"</t>
  </si>
  <si>
    <t>2-s2.0-85071000066</t>
  </si>
  <si>
    <t>Łaszewska K., Goroncy A., Weber P., Pracki T., Tafil-Klawe M.</t>
  </si>
  <si>
    <t>57202081336;14119877300;56811848200;23490225900;6701817721;</t>
  </si>
  <si>
    <t>Influence of the spectral quality of light on daytime alertness levels in humans</t>
  </si>
  <si>
    <t>Advances in Cognitive Psychology</t>
  </si>
  <si>
    <t>10.5709/acp-0250-0</t>
  </si>
  <si>
    <t>https://www.scopus.com/inward/record.uri?eid=2-s2.0-85062107910&amp;doi=10.5709%2facp-0250-0&amp;partnerID=40&amp;md5=ca4cd18fcc494ec5bba2594250552eee</t>
  </si>
  <si>
    <t>Department of Psychology, Faculty of Humanities, Nicolaus Copernicus University, Fosa Staromiejska 1a, Toruń, 87-100, Poland; Department of Mathematical Statistics and Data Analysis, Faculty of Mathematics and Computer Science, Nicolaus Copernicus University, Chopina 12/18, Toruń, 87-100, Poland; Atomic and Optical Physics Division, Department of Atomic, Molecular and Optical Physics, Faculty of Applied Physics and Mathematics, Gdańsk University of Technology, Narutowicza 11/12, Gdańsk, 80- 233, Poland; Department of Human Physiology, Nicolaus Copernicus University Ludwik Rydygier Collegium Medicum in Bydgoszcz, Karłowicza 24, Bydgoszcz, 85-092, Poland</t>
  </si>
  <si>
    <t>Łaszewska, K., Department of Psychology, Faculty of Humanities, Nicolaus Copernicus University, Fosa Staromiejska 1a, Toruń, 87-100, Poland; Goroncy, A., Department of Mathematical Statistics and Data Analysis, Faculty of Mathematics and Computer Science, Nicolaus Copernicus University, Chopina 12/18, Toruń, 87-100, Poland; Weber, P., Atomic and Optical Physics Division, Department of Atomic, Molecular and Optical Physics, Faculty of Applied Physics and Mathematics, Gdańsk University of Technology, Narutowicza 11/12, Gdańsk, 80- 233, Poland; Pracki, T., Department of Human Physiology, Nicolaus Copernicus University Ludwik Rydygier Collegium Medicum in Bydgoszcz, Karłowicza 24, Bydgoszcz, 85-092, Poland; Tafil-Klawe, M., Department of Human Physiology, Nicolaus Copernicus University Ludwik Rydygier Collegium Medicum in Bydgoszcz, Karłowicza 24, Bydgoszcz, 85-092, Poland</t>
  </si>
  <si>
    <t>Exposure to light is very important for human health. However, the characteristics of the light stimulus and the appropriate timing of such exposure are essential. Studies that have used monochromatic light exposure have shown no systematic patterns for the effects of blue light compared to longer wavelengths. Previous studies have shown that red light exposure increases objective and subjective measures of alertness at night without suppressing nocturnal melatonin or inducing circadian disruption. The present study investigated whether noon time exposure to red light would increase both objective and subjective measures of alertness such as those measured by EEG, cognitive-behavioral performance, and subjective sleepiness. The three lighting conditions were as follows: dim light (&lt; 0.01 lux at cornea), blue light (465 nm, 72 μW/cm2), and red light (625 nm, 18 μW/cm2), both at 40 lux. The results of the EEG data showed an increase in theta power over time in dim light only. In red light, alpha power showed a decrease over time. The impact of red light was observed in the performance measures: The only significant effect was a deterioration in the continuous performance test after red light exposure. Subjective measures of alertness were not affected by light in either condition, in contrast to darkness, when subjects reported greater sleepiness than before. None of the changes in objective measures of alertness induced by red light exposure translated into subjective sleepiness at noon. Thus, we concluded that behavioral effects of light at noon are very limited at best. © 2018 University of Finance and Management in Warsaw. All Rights Reserved.</t>
  </si>
  <si>
    <t>Alertness; Daytime; EEG; Light; Performance</t>
  </si>
  <si>
    <t>Łaszewska, K.; Department of Psychology, Faculty of Humanities, Nicolaus Copernicus University, Fosa Staromiejska 1a, Poland; email: kamila.laszewska@gmail.com</t>
  </si>
  <si>
    <t>University of Finance and Management in Warsaw</t>
  </si>
  <si>
    <t>Adv. Cogn. Psychol.</t>
  </si>
  <si>
    <t>2-s2.0-85062107910</t>
  </si>
  <si>
    <t>Pashalieva I., Decheva L., Stancheva E., Nyagolov Y., Negrev N.</t>
  </si>
  <si>
    <t>30567641300;6506953729;37102680100;6506734406;6602572355;</t>
  </si>
  <si>
    <t>Melatonin and luzindole-induced effects on integral blood coagulation parameters in rats</t>
  </si>
  <si>
    <t>Comptes Rendus de L'Academie Bulgare des Sciences</t>
  </si>
  <si>
    <t>https://www.scopus.com/inward/record.uri?eid=2-s2.0-84907486761&amp;partnerID=40&amp;md5=d6eefc9ec703212c20de08f14d636828</t>
  </si>
  <si>
    <t>Department of Physiology and Pathophysiology Medical University of Varna, Medical University of ‘Prof. Paraskev Stoyanov’ - Varna, 55 Prof. Marin Drinov St, Varna, 9200, Bulgaria; Department of Physiology, Medical University of Sofia, 15 Acad. Ivan Geshov Blvd, Sofia, 1431, Bulgaria</t>
  </si>
  <si>
    <t>Pashalieva, I., Department of Physiology and Pathophysiology Medical University of Varna, Medical University of ‘Prof. Paraskev Stoyanov’ - Varna, 55 Prof. Marin Drinov St, Varna, 9200, Bulgaria; Decheva, L., Department of Physiology and Pathophysiology Medical University of Varna, Medical University of ‘Prof. Paraskev Stoyanov’ - Varna, 55 Prof. Marin Drinov St, Varna, 9200, Bulgaria; Stancheva, E., Department of Physiology and Pathophysiology Medical University of Varna, Medical University of ‘Prof. Paraskev Stoyanov’ - Varna, 55 Prof. Marin Drinov St, Varna, 9200, Bulgaria; Nyagolov, Y., Department of Physiology, Medical University of Sofia, 15 Acad. Ivan Geshov Blvd, Sofia, 1431, Bulgaria; Negrev, N., Department of Physiology and Pathophysiology Medical University of Varna, Medical University of ‘Prof. Paraskev Stoyanov’ - Varna, 55 Prof. Marin Drinov St, Varna, 9200, Bulgaria</t>
  </si>
  <si>
    <t>The role of melatonin in haemostasis is insufficiently determined. The study is aimed to investigate the effects of melatonin and luzindole (MT1 and MT2 melatonin receptor inhibitor) on integral haemocoagulation parameters. The study was performed on 52 male Wistar rats, kept at 12/12 h natural regi- men dark/light. The daily doses of melatonin 0.2 mg/kg b.m. and luzindole 0.4 mg/kg b.m. were applied twice daily subcutaneously for three consecutive days. The rats were distributed into four equal groups (n = 13) and were treated as follows: the first group (control group) – by saline; the second group – by mela- tonin; the third group – by luzindole; and the fourth group – by luzindole and an hour later by melatonin. The results indicate that melatonin significantly shortens the activated partial thromboplastin time (aPTT), prothrombin time (PT) and thrombin time (TT) (p &amp;lt; 0.001). Luzindole applied alone elongates aPTT, PT and TT (p &amp;lt; 0.001), which probably is a result of a suppressed endogenous melatonin secretion. Melatonin applied after luzindole pretreat- ment to a great extent repeats the effect of separate luzindole application. The results of the study suggest melatonin is significantly involved in haemoco- agulation regulation leading to a tendency of hypercoagulability. The effects observed are accomplished both by modulation of the intrinsic and the extrin- sic coagulation pathways, as well as by influence on conversion of fibrinogen to fibrin. © 2014, Academic Publishing House. All right reseved.</t>
  </si>
  <si>
    <t>Hypercoagulability; Luzindole; Melatonin; MT1 and MT2 receptors</t>
  </si>
  <si>
    <t>Pashalieva, I.; Department of Physiology and Pathophysiology Medical University of Varna, Medical University of ‘Prof. Paraskev Stoyanov’ - Varna, 55 Prof. Marin Drinov St, Bulgaria</t>
  </si>
  <si>
    <t>Academic Publishing House</t>
  </si>
  <si>
    <t>C. R. Acad. Bulgare Sci.</t>
  </si>
  <si>
    <t>2-s2.0-84907486761</t>
  </si>
  <si>
    <t>Hidayat M., Tahir M., Shoro A.A.</t>
  </si>
  <si>
    <t>54947082800;56119619800;6508075787;</t>
  </si>
  <si>
    <t>Melatonin preserves the morphology of parotid gland damaged by streptozotocin induced diabetes</t>
  </si>
  <si>
    <t>Journal of Postgraduate Medical Institute</t>
  </si>
  <si>
    <t>https://www.scopus.com/inward/record.uri?eid=2-s2.0-84898927019&amp;partnerID=40&amp;md5=c6953ac17705d12f7fa0bfcb09c4f895</t>
  </si>
  <si>
    <t>Department of Anatomy, Rahbar Medical College, Lahore, Pakistan; Department of Anatomy, University of Health Sciences, Lahore, Pakistan; Department of Anatomy, Liaquat National Medical College, Karachi, Pakistan</t>
  </si>
  <si>
    <t>Hidayat, M., Department of Anatomy, Rahbar Medical College, Lahore, Pakistan; Tahir, M., Department of Anatomy, University of Health Sciences, Lahore, Pakistan; Shoro, A.A., Department of Anatomy, Liaquat National Medical College, Karachi, Pakistan</t>
  </si>
  <si>
    <t>Objectives: This study investigated the injurious effects of Streptozotocin (STZ) induced diabetes on histology of rat salivary gland along with amelioration of these effects by the antioxidant melatonin. Methodology: This prospective experimental study was conducted in the department of Anatomy, Basic Medical Sciences Institute, JPMC, Karachi for a period of 6 weeks from November to December, 2012. 45 male albino rats were divided into 3 groups, containing 15 animals each. Group A was treated as control, group B and C received 37 mg/kg STZ Intraperitoneally (i/p) once at the start of experiment, whereas group C additionally received 10mg/100 ml of melatonin (MEL) 3-days prior to STZ administration. After sacrificing the animals, the parotid glands were processed for histological examination and viewed under the light microscope. Results: The histological findings demonstrated changes in the parotid gland morphology of group B animals, such as the presence of lipid vacuoles in the serous acini and degeneration of the acinar cells. There was a significant reduction in the severity of these changes in melatonin treated group C. Serum glucose was significantly increased in both group B and C as compared to control. Total serum cholesterol was significantly increased in group B as compared to group A and C. Conclusions: STZ altered the histology of parotid gland by lipid infiltration and degeneration of acini. Melatonin suppressed the progression of damage induced by STZ due to its antioxidant properties and also reduced total serum cholesterol levels, but it could not decrease STZ induced hyperglycemia.</t>
  </si>
  <si>
    <t>Antioxidant; Hyperglycemia; Melatonin; Oxidative stress; Parotid gland; Serous acini; Streptozotocin</t>
  </si>
  <si>
    <t>cholesterol; glucose; melatonin; streptozocin; acinar cell; animal cell; animal experiment; animal model; animal tissue; antioxidant activity; article; cell degeneration; cholesterol blood level; controlled study; disease course; drug effect; glucose blood level; histopathology; hyperglycemia; male; microscopy; nonhuman; parotid gland; parotid gland disease; rat; streptozotocin-induced diabetes mellitus</t>
  </si>
  <si>
    <t>cholesterol, 57-88-5; glucose, 50-99-7, 84778-64-3; melatonin, 73-31-4; streptozocin, 18883-66-4</t>
  </si>
  <si>
    <t>Hidayat, M.; Department of Anatomy, Rahbar Medical College, Lahore, Pakistan; email: drmariyah.hidayat@gmail.com</t>
  </si>
  <si>
    <t>Postgraduate Medical Institute</t>
  </si>
  <si>
    <t>J. Postgrad. Med. Inst.</t>
  </si>
  <si>
    <t>2-s2.0-84898927019</t>
  </si>
  <si>
    <t>Kobav M.B., Bizjak G., Gunde M.K., Rebec K.M.</t>
  </si>
  <si>
    <t>6506787741;6602867969;56921888300;55659466400;</t>
  </si>
  <si>
    <t>Led spectra and its photobiological effects</t>
  </si>
  <si>
    <t>https://www.scopus.com/inward/record.uri?eid=2-s2.0-84876570942&amp;partnerID=40&amp;md5=7e3e0f0f82ba964813be4e7311ff2d5d</t>
  </si>
  <si>
    <t>University of Ljubljana, Ljubljana, Slovenia; National Institute of Chemistry, Ljubljana, Slovenia</t>
  </si>
  <si>
    <t>Kobav, M.B., University of Ljubljana, Ljubljana, Slovenia; Bizjak, G., University of Ljubljana, Ljubljana, Slovenia; Gunde, M.K., National Institute of Chemistry, Ljubljana, Slovenia; Rebec, K.M., National Institute of Chemistry, Ljubljana, Slovenia</t>
  </si>
  <si>
    <t>Future lighting will be cost efficient in terms of long life and low energy consumption but on the other hand photobiological aspects and human particular needs will be considered. To analyse this goals, general lighting will be carefully analyzed in terms of spectral power distribution and photobiological effects. Lighting systems that mimic daylight will most likely be LED based. However, observers' lenses change by ageing which majorly change light perception. Comparison of correlated colour temperature and colour rendering index as seen by observers of various age has been determined. Furthermore relative times needed for melatonin production suppression has been analysed and comparison to daylight illuminant D65 has been made.</t>
  </si>
  <si>
    <t>LED lighting; Melatonin; Photobiological effects</t>
  </si>
  <si>
    <t>Colour-rendering indices; General lightings; LED lighting; Lighting systems; Low energy consumption; Melatonin; Photobiological effects; Spectral power distribution; Energy utilization; Hormones; Lighting; Light emitting diodes</t>
  </si>
  <si>
    <t>University of Ljubljana, Ljubljana, Slovenia</t>
  </si>
  <si>
    <t>2-s2.0-84876570942</t>
  </si>
  <si>
    <t>Hidayat M., Naqvi A.</t>
  </si>
  <si>
    <t>54947082800;26637765000;</t>
  </si>
  <si>
    <t>Protective role of melatonin on streptozotocin induced renal damage in albino rats</t>
  </si>
  <si>
    <t>Medical Forum Monthly</t>
  </si>
  <si>
    <t>https://www.scopus.com/inward/record.uri?eid=2-s2.0-84872741513&amp;partnerID=40&amp;md5=0aff32af639dc4bf526a2ce56abfa9ed</t>
  </si>
  <si>
    <t>Department of Anatomy, Basic Medical Sciences Institute, Jinnah Post Graduate Medical Center, Karachi, Pakistan</t>
  </si>
  <si>
    <t>Hidayat, M., Department of Anatomy, Basic Medical Sciences Institute, Jinnah Post Graduate Medical Center, Karachi, Pakistan; Naqvi, A., Department of Anatomy, Basic Medical Sciences Institute, Jinnah Post Graduate Medical Center, Karachi, Pakistan</t>
  </si>
  <si>
    <t>Aims and Objectives: This study was designed to evaluate the protective role of melatonin on the morphology of proximal convoluted tubules (PCT) of albino rats made nephrotoxic by a chemotherapeutic drug like streptozotocin (STZ). Study Design: Prospective experimental study. Place and Duration of Study: This study was conducted in the Department of Anatomy, Basic Medical Sciences Institute (BMSI), Jinnah Post graduate Medical Centre (JMPC), Karachi, for 6 weeks from March to April, 2012. Materials and Methods: 60 male albino rats were divided into 4 groups, containing 15 animals each. Group A was treated as control, groups B &amp; C received 37 mg/kg STZ Intraperitoneally (I/P) once at the start of experiment, whereas group C additionally received 10mg/100 ml of melatonin (MEL) 3-days prior to STZ administration, and group D received only MEL at the same dose. Serum glucose was measured weekly. The kidneys were processed for histological examination and periodic Acid Schiff Haematoxylin (PAS-H) stained sections were viewed under the light microscope for detailed morphological examination of the proximal convoluted tubules. Results: The microscopic examination revealed marked epithelial, cytoplasmic and nuclear changes in the P.C.T. of STZ treated group B &amp; a significant reduction in the severity of these changes in MEL treated group C. Serum glucose was significantly increased in both group B and C. Conclusion: The results of the investigation indicated that MEL administration suppressed the progression of renal injury induced by nephrotoxic drugs like STZ. It could not decrease STZ induced hyperglycaemia, but it did prevent the histopathological damage of the P.C.T. So dietary supplementation of MEL could be an easy and inexpensive method of protecting cancer patients from renal damage caused by chemotherapy induced oxidative stress.</t>
  </si>
  <si>
    <t>Melatonin; Nephrotoxicity; Oxidative stress; Oxygen free radicals; Proximal convoluted tubules; Reactive oxygen species; Streptozotocin</t>
  </si>
  <si>
    <t>glucose; melatonin; streptozocin; animal experiment; animal model; animal tissue; article; cell nucleus; controlled study; cytoplasm; disease control; disease course; disease severity; epithelium cell; glucose blood level; histopathology; hyperglycemia; kidney epithelium; kidney proximal tubule; male; microscope; microscopy; morphology; nephrotoxicity; nonhuman; periodic acid Schiff stain; prospective study; rat; renal protection; tissue section; treatment duration</t>
  </si>
  <si>
    <t>glucose, 50-99-7, 84778-64-3; melatonin, 73-31-4; streptozocin, 18883-66-4</t>
  </si>
  <si>
    <t>Hidayat, M.; DHA Lahore, D-256, Street 5, Phase V, Pakistan; email: drMariyah.hidayat@gmail.com</t>
  </si>
  <si>
    <t>1029385X</t>
  </si>
  <si>
    <t>MEDFF</t>
  </si>
  <si>
    <t>Med. Forum Monthly</t>
  </si>
  <si>
    <t>2-s2.0-84872741513</t>
  </si>
  <si>
    <t>Nyagolov Y., Stancheva E., Decheva L., Pashalieva I., Negrev N.</t>
  </si>
  <si>
    <t>6506734406;37102680100;6506953729;30567641300;6602572355;</t>
  </si>
  <si>
    <t>Melatonin and luzindole effects on the activity of plasma clotting factors V, XI, XII and XIII in the rat</t>
  </si>
  <si>
    <t>https://www.scopus.com/inward/record.uri?eid=2-s2.0-84864806153&amp;partnerID=40&amp;md5=5773a8ccc3c578f380dcf1d4ad6ac3c4</t>
  </si>
  <si>
    <t>Department of Physiology, Medical University of Sofia, 2, Zdrave Str., 1431 Sofia, Bulgaria; Department of Physiology and Pathophysiology, Prof. Paraskev Stoyanov Medical University of Varna, 55, Marin Drinov Str., 9002 Varna, Bulgaria</t>
  </si>
  <si>
    <t>Nyagolov, Y., Department of Physiology, Medical University of Sofia, 2, Zdrave Str., 1431 Sofia, Bulgaria; Stancheva, E., Department of Physiology and Pathophysiology, Prof. Paraskev Stoyanov Medical University of Varna, 55, Marin Drinov Str., 9002 Varna, Bulgaria; Decheva, L., Department of Physiology and Pathophysiology, Prof. Paraskev Stoyanov Medical University of Varna, 55, Marin Drinov Str., 9002 Varna, Bulgaria; Pashalieva, I., Department of Physiology and Pathophysiology, Prof. Paraskev Stoyanov Medical University of Varna, 55, Marin Drinov Str., 9002 Varna, Bulgaria; Negrev, N., Department of Physiology and Pathophysiology, Prof. Paraskev Stoyanov Medical University of Varna, 55, Marin Drinov Str., 9002 Varna, Bulgaria</t>
  </si>
  <si>
    <t>Recently melatonin has been established as a hormone with multiple biological effects. Nevertheless, the data about its effects on haemocoagulation are relatively limited. The present study was aimed to investigate melatonin effect(s) on the activity of plasma clotting factors V, XI, XII and XIII. The study included 52 white male Wistar rats weighing 200-220 g on a 12/12 h light/dark regimen. Daily doses of melatonin of 0.2 mg/kg b.m. and luzindole of 0.4 mg/kg b.m. were used. Melatonin was administered s.c. twice daily at intervals of 12 h, for three consecutive days. The animals were divided into four equal groups (n = 13) and injected as follows: group one - with saline, group two - with melatonin, group three - with luzindole, and group four - with luzindole and one hour later - with melatonin. The necessary blood volume was obtained by a cardiac puncture under urethane narcosis. Plasma clotting factor activities were determined by Diagnostica Stago (France) enzyme tests, while aPTT was estimated by a routine coagulation method. Melatonin increased significantly (p &amp;lt; 0.001) factors V, XII and XIII, shortened aPTT (p &amp;lt; 0.001) and did not affect F XI. Luzindole applied both separately and in combination with melatonin lengthened aPTT (p &amp;lt; 0.001) and suppressed the activities of all clotting factors studied (p &amp;lt; 0.001). In conclusion, the data of this study provide evidence to assume that melatonin application is accompanied by a tendency to hypercoagulability. The decreased activity of the four clotting factors by luzindole, a nonselective inhibitor of melatonin receptors MT 1 and MT 2, may be evidence of their direct involvement in the expression of melatonin effects. Their blockade leads to a demonstrated tendency to hypocoagulability.</t>
  </si>
  <si>
    <t>aPTT; Clotting factors FV; FXI; FXII; FXIII; Haemocoagulation; Luzindole; Melatonin</t>
  </si>
  <si>
    <t>Nyagolov, Y.; Department of Physiology, Medical University of Sofia, 2, Zdrave Str., 1431 Sofia, Bulgaria; email: nyagolv@abv.bg</t>
  </si>
  <si>
    <t>2-s2.0-84864806153</t>
  </si>
  <si>
    <t>Pashalieva I., Stancheva E., Decheva L., Nyagolov Y., Negrev N.</t>
  </si>
  <si>
    <t>30567641300;37102680100;6506953729;6506734406;6602572355;</t>
  </si>
  <si>
    <t>Experimental data about melatonin effects on platelet count and functional activity</t>
  </si>
  <si>
    <t>https://www.scopus.com/inward/record.uri?eid=2-s2.0-84863468900&amp;partnerID=40&amp;md5=eb4c7e7658ddac556286f7c18ec0706b</t>
  </si>
  <si>
    <t>Department of Physiology and Pathophysiology, Prof. Paraskev Stoyanov Medical University of Varna, Bulgaria; Department of Physiology, Medical University of Sofia, 2, Zdrave Str, 1431 Sofia, Bulgaria</t>
  </si>
  <si>
    <t>Pashalieva, I., Department of Physiology and Pathophysiology, Prof. Paraskev Stoyanov Medical University of Varna, Bulgaria; Stancheva, E., Department of Physiology and Pathophysiology, Prof. Paraskev Stoyanov Medical University of Varna, Bulgaria; Decheva, L., Department of Physiology and Pathophysiology, Prof. Paraskev Stoyanov Medical University of Varna, Bulgaria; Nyagolov, Y., Department of Physiology, Medical University of Sofia, 2, Zdrave Str, 1431 Sofia, Bulgaria; Negrev, N., Department of Physiology and Pathophysiology, Prof. Paraskev Stoyanov Medical University of Varna, Bulgaria</t>
  </si>
  <si>
    <t>There are insufficient data about the effects of melatonin on hemostasis. The purpose of the study is to investigate the effect of melatonin and of luzindole, an inhibitor of melatonin receptors MT 1 and MT 2, on the count and functional activity of thrombocytes, as estimated according to the changes in the plasma levels of beta-thromboglobulin (β-TG) and platelet factor 4 (PF 4). The study included 52 white male Wistar rats weighing 200-220 g on a 12/12 h light/dark regimen. Daily doses of melatonin of 0.2 mg/kg b.m. and luzindole of 0.4 mg/kg b.m. were applied. Melatonin was administered s.c. twice daily at intervals of 12 h, for three consecutive days. The animals were divided into 4 equal groups (n = 13) and injected as follows: group one-with saline, group two-with melatonin, group three -with luzindole, and group four-with luzindole and 1 h later-with melatonin. The results demonstrated that melatonin significantly increased the thrombocyte count (p &amp;lt; 0.001) and plasma levels of β-TG (p &amp;lt; 0.001) and PF 4 (p &amp;lt; 0.001) known as markers of platelet functional activity. When applied independently, luzindole significantly reduced (p &amp;lt; 0.001) thrombocyte count, β-TG and PF 4, which allowed for the assumption that it probably inhibited the effect of endogenous melatonin to a significant extent. Luzindole pretreatment suppressed the effects of both endogenous and exogenous melatonin. Melatonin represents an important non-specific regulator of platelet homeostasis. It significantly increases the count and functional activity of thrombocytes, as estimated by means of the plasma concentrations of β-TG and PF 4.</t>
  </si>
  <si>
    <t>β-thromboglobulin; Luzindole; Melatonin; Platelet factor 4; Platelets</t>
  </si>
  <si>
    <t>Pashalieva, I.; Department of Physiology and Pathophysiology, Prof. Paraskev Stoyanov Medical University of VarnaBulgaria; email: ipashalieva@yahoo.com</t>
  </si>
  <si>
    <t>2-s2.0-84863468900</t>
  </si>
  <si>
    <t>[No author name available]</t>
  </si>
  <si>
    <t>[No author id available]</t>
  </si>
  <si>
    <t>Mechanistic and other relevant data</t>
  </si>
  <si>
    <t>IARC Monographs on the Evaluation of Carcinogenic Risks to Humans</t>
  </si>
  <si>
    <t>https://www.scopus.com/inward/record.uri?eid=2-s2.0-78549252042&amp;partnerID=40&amp;md5=ac3d522964b4fd4e966bce45c3497e57</t>
  </si>
  <si>
    <t>aromatase; estrogen; growth hormone; melatonin; melatonin 1 receptor; melatonin 2 receptor; placebo; prolactin; scavenger; sex hormone; telomerase; transcription factor CLOCK; aging; amenorrhea; antineoplastic activity; antioxidant activity; apoptosis; article; breast cancer; breast carcinogenesis; carcinogenicity; cell cycle regulation; cell proliferation; circadian rhythm; DNA damage; epigenetics; gene expression; gene function; genetic association; genetic polymorphism; hormone action; hormone metabolism; hormone synthesis; human; hypogonadotropic hypogonadism; hypothalamus hypophysis adrenal system; hypothalamus hypophysis gonad system; hypothalamus hypophysis thyroid system; immune system; immunomodulation; immunoregulation; light dark cycle; light exposure; menopause; menstrual cycle; metabolism; molecular clock; neuroendocrine system; nonhuman; photoperiodicity; pineal body; pinealectomy; prenatal exposure; priority journal; puberty; seasonal variation; sleep deprivation; solid tumor; tumor suppressor gene; tumor xenograft</t>
  </si>
  <si>
    <t>aromatase, 9039-48-9; growth hormone, 36992-73-1, 37267-05-3, 66419-50-9, 9002-72-6; melatonin, 73-31-4; prolactin, 12585-34-1, 50647-00-2, 9002-62-4</t>
  </si>
  <si>
    <t>International Agency for Research on Cancer</t>
  </si>
  <si>
    <t>IMCHE</t>
  </si>
  <si>
    <t>IARC Monogr. Eval. Carcinog. Risks Hum.</t>
  </si>
  <si>
    <t>2-s2.0-78549252042</t>
  </si>
  <si>
    <t>Domke K., Pelko M.</t>
  </si>
  <si>
    <t>26649843400;36543094200;</t>
  </si>
  <si>
    <t>Evaluation of photobiological effects of fluorescent lamps used for general lighting purposes</t>
  </si>
  <si>
    <t>Przeglad Elektrotechniczny</t>
  </si>
  <si>
    <t>https://www.scopus.com/inward/record.uri?eid=2-s2.0-77957687284&amp;partnerID=40&amp;md5=ac59e13cc762d4be2f3c9584fed7a1a6</t>
  </si>
  <si>
    <t>Politechnika Poznańska, Instytut Elektrotechniki i Elektroniki Przemysłowej, Zakład Techniki Świetlnej i Elektrotermii, Ul. Piotrowo 3a, 60-965 Poznań, Poland</t>
  </si>
  <si>
    <t>Domke, K., Politechnika Poznańska, Instytut Elektrotechniki i Elektroniki Przemysłowej, Zakład Techniki Świetlnej i Elektrotermii, Ul. Piotrowo 3a, 60-965 Poznań, Poland; Pelko, M., Politechnika Poznańska, Instytut Elektrotechniki i Elektroniki Przemysłowej, Zakład Techniki Świetlnej i Elektrotermii, Ul. Piotrowo 3a, 60-965 Poznań, Poland</t>
  </si>
  <si>
    <t>There are limits for maximum exposure times to ensure photobiological safety (e.g. due to retinal injury) while at the same time opposite recommendations exists for phototherapy applications specially related to stimulating human circadian cycle ( suppression of melatonin). This article summarizes properties of fluorescent lamps as part of lighting systems influencing our being in both positive and negative effects.. Evaluation is based on valued impacts (circadian factor, blue light hazard) in the visual range under different application conditions.</t>
  </si>
  <si>
    <t>Action factor; Circadian rhythm; Fluorescent lamp</t>
  </si>
  <si>
    <t>Domke, K.; Politechnika Poznańska, Instytut Elektrotechniki i Elektroniki Przemysłowej, Zakład Techniki Świetlnej i Elektrotermii, Ul. Piotrowo 3a, 60-965 Poznań, Poland; email: konrad.domke@put.poznan.pl</t>
  </si>
  <si>
    <t>Wydawnictwo SIGMA - N O T Sp. z o.o.</t>
  </si>
  <si>
    <t>Prz. Elektrotech.</t>
  </si>
  <si>
    <t>2-s2.0-77957687284</t>
  </si>
  <si>
    <t>Brennan J.</t>
  </si>
  <si>
    <t>53875695200;</t>
  </si>
  <si>
    <t>Effects of light on humans</t>
  </si>
  <si>
    <t>Lighting Journal (Rugby, England)</t>
  </si>
  <si>
    <t>https://www.scopus.com/inward/record.uri?eid=2-s2.0-34250320905&amp;partnerID=40&amp;md5=aaf25b291aecc1e2af504e866da0ed83</t>
  </si>
  <si>
    <t>Dublin Institute of Technology, Ireland</t>
  </si>
  <si>
    <t>Brennan, J., Dublin Institute of Technology, Ireland</t>
  </si>
  <si>
    <t>The complex effects of light on human biology and physiology are discussed. Photoreceptors of eye absorb light and convert it into electrical signals, which are then transmitted to the visual cortex of the brain for processing. Humans working in artificial environments, such as offices, where access to direct daylight may be limited, melatonin levels may not be suppressed sufficiently,this will affect the rhythms of the circadian system. Studies that have been carried out on shift workers at night found that bright light has a direct effect on the alertness of workers. Lighting is one of the least expensive and the most important influences on human performance in the work environment. Lighting design should not be based on fixed illuminance levels, color temperature or color rendering alone. A modifiable lighting environment that occupants can interact with has been proven to increase general wellbeing, productivity and creativity.</t>
  </si>
  <si>
    <t>Brennan, J.; Dublin Institute of TechnologyIreland</t>
  </si>
  <si>
    <t>LIJOE</t>
  </si>
  <si>
    <t>Light J (Rugby Engl)</t>
  </si>
  <si>
    <t>2-s2.0-34250320905</t>
  </si>
  <si>
    <t>Benson B.</t>
  </si>
  <si>
    <t>7101826198;</t>
  </si>
  <si>
    <t>Melatonin retards the growth of diethylstilbestrol-induced renal tumors in male Syrian hamsters</t>
  </si>
  <si>
    <t>https://www.scopus.com/inward/record.uri?eid=2-s2.0-0032467424&amp;partnerID=40&amp;md5=c742d865e219b7d801bdc23285774c33</t>
  </si>
  <si>
    <t>Department of Cell Biology and Anatomy, College of Medicine, University of Arizona, Tucson, AZ, United States; Department of Cell Biology and Anatomy, University of Arizona, P.O. Box 85724-5044, Tucson, AZ 85724, United States</t>
  </si>
  <si>
    <t>Benson, B., Department of Cell Biology and Anatomy, College of Medicine, University of Arizona, Tucson, AZ, United States, Department of Cell Biology and Anatomy, University of Arizona, P.O. Box 85724-5044, Tucson, AZ 85724, United States</t>
  </si>
  <si>
    <t>Chronic diethystilbestrol (DES) treatment of male Syrian hamsters results in renal carcinoma. Whereas early neoplastic changes occur in the first three to six months of DES treatment, the appearance of frank tumors and metastases appear only after nine or ten months. Our previous work has shown that short photoperiod exposure retards the growth and metastatic spread of DES-induced renal tumors in hamsters. The mechanisms involved in suppression of tumor growth by light deprivation were not determined in these studies, but increased melatonin (MEL) secretion may have played a role. This hypothesis was tested in the present experiment. Young adult, male Syrian hamsters (Lak:LVG) were maintained in long photoperiod (14L:10D). Four groups of animals were established: one group, designated DES, received SC 15 mm Silastic capsules containing 5.0 mg of DES; a second group (DES + MEL) received DES-filled capsules and MEL (0.5 μg/g body wt.) in their drinking water. A control group was given empty Silastic capsules (CON) and another group of controls empty capsules plus MEL (CON + MEL). All capsules were replaced at four month intervals. Subgroups of 12 hamsters from each of the four groups were killed at 3, 6 and 9 months. As expected, DES treatment effected an increase in renal weight, total kidney protein and DNA at 3, 6 and 9 months. The increase in these parameters at 3 and 6 months reflected the observed concomitant interstitial hyperplasia indicative of early neoplastic changes. MEL was without significant effects on body weight, kidney weight, protein and total DNA in the CON + MEL animals. On the other hand, MEL treatment of hamsters that received DES significantly attenuated the effects of DES on kidney weight, kidney protein and total kidney DNA. Tumors were not observed in DEStreated until 9 months of treatment, at which time abdominal metastases were also observed. Only two of the 12 hamsters treated with DES + MEL and killed at 9 months showed small tumors on the surface of their kidneys. No indications of metastases were noted in any of the hamsters that received DES + MEL. These results suggest that MEL treatment attenuates the growth of the DES-induced renal adenocarcinoma in male hamsters but whether the effect is via a protective effects on the postulated direct effect of DES on renal cells or results from alterations in neuroendocrine and/or other mechanisms remains to be investigated.</t>
  </si>
  <si>
    <t>diethylstilbestrol; drinking water; melatonin; silastic; animal experiment; animal model; animal tissue; article; body weight; controlled study; hormone release; hypothesis; kidney carcinoma; kidney mass; male; metastasis; nonhuman; photoperiodicity; syrian hamster; time; tumor growth</t>
  </si>
  <si>
    <t>Benson, B.; Department of Cell Biology Anatomy, University of Arizona, PO Box 85724-5044, Tucson, AZ 85724, United States</t>
  </si>
  <si>
    <t>2-s2.0-0032467424</t>
  </si>
  <si>
    <t>Light-Emitting-Diode (LED) light is similar to Cool White Fluorescent (CWF) light in suppressing pineal melatonin and maintaining retinal function and morphology in the rat</t>
  </si>
  <si>
    <t>https://www.scopus.com/inward/record.uri?eid=2-s2.0-33749362405&amp;partnerID=40&amp;md5=82ed673e8029113a6beb296e4226d2b6</t>
  </si>
  <si>
    <t>Heeke, D.S.; White, M.P.; Mele, G.D.; Hanifin, J.P.; Brainard, G.C.; Rollag, M.D.; Winget, C.M.; Holley, D.C.</t>
  </si>
  <si>
    <t>It was the purpose of this study to evaluate a novel LED light source for use in animal habitat lighting by comparing its effectiveness to CWF light in suppressing pineal gland melatonin (M) and maintaining normal retinal physiology and morphology in the rat. The LED and the CWF lights had reasonably similar spectral power distributions. Results of pineal M suppression experiments showed that LED light suppressed pineal M concentrations equally to that of CWF light at five different light intensities (100, 40, 10, 1 and 0.1 lux). There were no significant differences in M suppression between LED and CWF when compared to unexposed controls, (p&gt;0.05, ANOVA). Retinal physiology was evaluated using electroretinography (12L:12D, 100 lux, 14d). There were no significant differences in a-wave implicit times and amplitudes and b-wave implicit times and amplitudes between LED-exposed rats and CWF-exposed rats (p&gt;0.05, t-test). Results of retinal histology assessment showed no evidence of phototoxicity. There were no differences in retinal thickness, rod outer segment length and number of rod nuclei between LED-exposed rats and CWF-exposed rats. LED light sources can be suitable replacements for conventional light sources used in animal habitat lighting while providing specific mechanical and economical advantages.</t>
  </si>
  <si>
    <t>2-s2.0-33749362405</t>
  </si>
  <si>
    <t>The effects of fluoxetine on circadian markers in seasonal affective disorder</t>
  </si>
  <si>
    <t>Journal of Serotonin Research</t>
  </si>
  <si>
    <t>https://www.scopus.com/inward/record.uri?eid=2-s2.0-0030776681&amp;partnerID=40&amp;md5=cc7e17bbeaf0adf9c14fb770223c75d1</t>
  </si>
  <si>
    <t>University of Southampton, Department of Psychiatry, Royal South Hants Hospital, Graham Road, Southampton SO14 0YG, United Kingdom</t>
  </si>
  <si>
    <t>Thompson, C., University of Southampton, Department of Psychiatry, Royal South Hants Hospital, Graham Road, Southampton SO14 0YG, United Kingdom; Childs, P.A., University of Southampton, Department of Psychiatry, Royal South Hants Hospital, Graham Road, Southampton SO14 0YG, United Kingdom; Martin, N.J., University of Southampton, Department of Psychiatry, Royal South Hants Hospital, Graham Road, Southampton SO14 0YG, United Kingdom; Rodin, I., University of Southampton, Department of Psychiatry, Royal South Hants Hospital, Graham Road, Southampton SO14 0YG, United Kingdom; Smythe, P.J., University of Southampton, Department of Psychiatry, Royal South Hants Hospital, Graham Road, Southampton SO14 0YG, United Kingdom</t>
  </si>
  <si>
    <t>Background: The suppression of melatonin by light at 00.30 h has been shown to be greater in winter than in summer in patients with Seasonal Affective Disorder but not matched normal controls. Reduced serotonergic function has been postulated to be the underlying pathophysiology of winter depression. The relationship between serotonin and light sensitivity has not been explored in humans. Method: Nine SAD patients and nine matched normal controls were treated for six weeks with fluoxetine 20 mgs per day while melatonin profiles and sensitivity to light were measured before, after one week and after six weeks of treatment. Results: Both the SAD and control groups showed a reduction of nocturnal plasma melatonin after fluoxetine treatment. The SAD but not the normal group was also shown to have a reduction in light sensitivity after one week of treatment. Discussion: The demonstration of a link between light sensitivity and serotonergic function adds to the evidence that the previously reported changes in light sensitivity, and the unstable phase position of melatonin in winter, may be secondary to impaired serotonergic function in the afferent pathways to the suprachiasmatic nuclei.</t>
  </si>
  <si>
    <t>fluoxetine; melatonin; adult; affective neurosis; article; circadian rhythm; clinical article; clinical trial; controlled clinical trial; controlled study; female; human; male; oral drug administration; pathophysiology; patient compliance; photosensitivity; seasonal variation; tablet</t>
  </si>
  <si>
    <t>Thompson, C.; University of Southampton, Department of Psychiatry, Royal South Hants Hospital, Graham Road, Southampton SO14 0YG, United Kingdom</t>
  </si>
  <si>
    <t>JSRRE</t>
  </si>
  <si>
    <t>J. SEROTONIN RES.</t>
  </si>
  <si>
    <t>2-s2.0-0030776681</t>
  </si>
  <si>
    <t>Hill J.M., Meuli L.E., Crist D.M.</t>
  </si>
  <si>
    <t>35396921000;6507468517;7003505083;</t>
  </si>
  <si>
    <t>Aberrant melatonin secretion: A possible factor in the etiology of exercise-induced secondary amenorrhea</t>
  </si>
  <si>
    <t>Annals of Sports Medicine</t>
  </si>
  <si>
    <t>https://www.scopus.com/inward/record.uri?eid=2-s2.0-0024994701&amp;partnerID=40&amp;md5=805a78885c344b7233f1bd44b5aa8d4f</t>
  </si>
  <si>
    <t>Division of Cardiovascular Medicine, TB 172, University of California at Davis, Davis, CA 95616, United States</t>
  </si>
  <si>
    <t>Hill, J.M., Division of Cardiovascular Medicine, TB 172, University of California at Davis, Davis, CA 95616, United States; Meuli, L.E., Division of Cardiovascular Medicine, TB 172, University of California at Davis, Davis, CA 95616, United States; Crist, D.M., Division of Cardiovascular Medicine, TB 172, University of California at Davis, Davis, CA 95616, United States</t>
  </si>
  <si>
    <t>We have tested the hypothesis that women with exercise-induced secondary amenorrhea have levels of plasma melatonin different from eumenorrheic athletes and sedentary women. We found that when compared to the sedentary women or to the eumenorrheic runners, those with exercise-induced amenorrhea extended nocturnal melatonin secretion into daylight hours. This provided evidence supporting the hypothesis that these women tend to have higher plasma melatonin levels. Moreover, we found that the amenorrheic group exhibited a supersensitivity to the suppressive effects of light on nocturnal melatonin secretion. Such supersensitivity has been demonstrated to be characteristic of men with affective illness. In addition, we did not detect significant increases in daytime melatonin secretion in either the amenorrheic or eumenorrheic runners after a 60 min treadmill run. This finding suggests that intensity and/or duration of exercise may be critical factors if exercise is to promote significant increases in plasma melatonin levels.</t>
  </si>
  <si>
    <t>melatonin; adult; amenorrhea; article; athlete; controlled study; etiology; exercise; female; human; human experiment; menstruation; normal human</t>
  </si>
  <si>
    <t>ASMEE</t>
  </si>
  <si>
    <t>ANN. SPORTS MED.</t>
  </si>
  <si>
    <t>2-s2.0-0024994701</t>
  </si>
  <si>
    <t>Study on serotoninergic mechanisms of compensatory ovarian hypertrophy in rats</t>
  </si>
  <si>
    <t>Endokrinologie</t>
  </si>
  <si>
    <t>https://www.scopus.com/inward/record.uri?eid=2-s2.0-0019308592&amp;partnerID=40&amp;md5=5395cabac484ed3101e719ca4857d5a5</t>
  </si>
  <si>
    <t>Lab. Endocrinol., NN Petrov Res. Inst. Oncol., USSR-188 646 Leningrad, Russia</t>
  </si>
  <si>
    <t>Anisimov, V.N., Lab. Endocrinol., NN Petrov Res. Inst. Oncol., USSR-188 646 Leningrad, Russia</t>
  </si>
  <si>
    <t>The increase of the brain serotonin level following treatment of hemicastrate adult female rats with L-tryptophane or Agr-1240 inhibits the compensatory ovarian hypertrophy (COH). The blockade of central serotoninergic receptors with typindole abolished the suppressive effect of estrogen on COH. The administration of L-DOPA abolished this effect of typindole. A dose-related inhibitory effect of melatonin on COH was shown. Serotoninergic systems are suggested to participate in the realisation of the negative feedback action of estrogen. The threshold of the hypothalamo-pituitary sensitivity to the suppressive estrogen effect is elevated in both pinealectomized and constant light-exposed rats.</t>
  </si>
  <si>
    <t>serotonin; animal experiment; castration; endocrine system; female genital system; ovary hypertrophy; rat; theoretical study; Animal; Brain; Castration; Diethylstilbestrol; Female; Hypertrophy; Indoles; Levodopa; Melatonin; Morpholines; Ovary; Pineal Gland; Pyridazines; Rats; Serotonin; Tryptophan</t>
  </si>
  <si>
    <t>serotonin, 50-67-9; diethylstilbestrol dipropionate, 37221-14-0; Diethylstilbestrol, 56-53-1; Indoles; Levodopa; Melatonin, 73-31-4; minaprine, 25905-77-5; Morpholines; Pyridazines; Serotonin, 50-67-9; tipindole, 7489-66-9; Tryptophan, 73-22-3</t>
  </si>
  <si>
    <t>ENDKA</t>
  </si>
  <si>
    <t>ENDOKRINOLOGIE</t>
  </si>
  <si>
    <t>2-s2.0-0019308592</t>
  </si>
  <si>
    <t>Neurotransmitters and epiphysis: hormonal regulation</t>
  </si>
  <si>
    <t>sup 202</t>
  </si>
  <si>
    <t>https://www.scopus.com/inward/record.uri?eid=2-s2.0-0017111455&amp;partnerID=40&amp;md5=4003b6b26022906c52fc56abbf97e44c</t>
  </si>
  <si>
    <t>Lab. Neuroendocr. Regulat., Dept. Nutrit. Food Sci., Massachusetts Inst. Technol., Cambridge, Mass., United States</t>
  </si>
  <si>
    <t>Wurtman, R.J., Lab. Neuroendocr. Regulat., Dept. Nutrit. Food Sci., Massachusetts Inst. Technol., Cambridge, Mass., United States</t>
  </si>
  <si>
    <t>The rates at which the mammalian pineal organ synthesizes and secretes the hormone melatonin (5 methoxy N acetyltryptamine) are enhanced by the release of the neurotransmitter norepinephrine from sympathetic neurons terminating on pineal parenchymal cells. This synthetic process is initiated by the 5 hydroxylation of the essential amino acid tryptophan (through the action of tryptophan hydroxylase); this is subsequently decarboxylated (by aromatic 1 amino acid decarboxylase) to form 5 hydroxytryptamine (serotonin). The relationships between the characteristics of environmental lighting and pineal function have been explored extensively. In rats, green yellow light is most effective, and an intensity of about 0.5 microwatts/cm2 of white light causes a 50% suppression of melatonin synthesis. These observations strongly suggest that the photic control of melatonin synthesis is a physiological phenomenon. The administration of melatonin to rats or primates suppresses the release of luteinizing hormone (particularly the proestrous surge), blocks ovulation, and induces various other changes in brain function and composition. It remains to be determined whether the cyclic release of melatonin normally causes similar effects.</t>
  </si>
  <si>
    <t>beta adrenergic receptor; bucladesine; hormone; melatonin; neurotransmitter; noradrenalin; propranolol; caloric restriction; circadian rhythm; in vitro study; light; luteinizing hormone release; mammal; ovulation; pineal body; primate; rat</t>
  </si>
  <si>
    <t>bucladesine, 16980-89-5, 362-74-3; melatonin, 73-31-4; noradrenalin, 1407-84-7, 51-41-2; propranolol, 13013-17-7, 318-98-9, 3506-09-0, 4199-09-1, 525-66-6</t>
  </si>
  <si>
    <t>2-s2.0-0017111455</t>
  </si>
  <si>
    <t>Digest of Technical Papers - SID International Symposium</t>
  </si>
  <si>
    <t>10.1002/j.2168-0159.2013.tb06297.x</t>
  </si>
  <si>
    <t>https://www.scopus.com/inward/record.uri?eid=2-s2.0-84905223140&amp;doi=10.1002%2fj.2168-0159.2013.tb06297.x&amp;partnerID=40&amp;md5=f7873a8d4c7d2052a6e038f207cec95d</t>
  </si>
  <si>
    <t>Self-luminous electronic devices emit optical radiation at short wavelengths, close to the peak sensitivity of melatonin suppression. The present paper investigated if light from a 70-inch television suppressed melatonin. Results showed that light from televisions does not impact melatonin levels in the evening. © 2013 Society for Information Display.</t>
  </si>
  <si>
    <t>Television; Blue light; Circadian disruptions; Correlated color temperature; melatonin levels; sleep; Hormones</t>
  </si>
  <si>
    <t>0097966X</t>
  </si>
  <si>
    <t>Dig. Tech. Pap. SID Int. Symp.</t>
  </si>
  <si>
    <t>2-s2.0-84905223140</t>
  </si>
  <si>
    <t>Schmidt C., Xhrouet M., Hamacher M., Delloye E., LeGoff C., Cavalier E., Collette F., Vandewalle G.</t>
  </si>
  <si>
    <t>57199462959;57205125784;57205126675;57205128208;57205125905;12796112400;7003565011;23029331200;</t>
  </si>
  <si>
    <t>Light exposure via a head-mounted device suppresses melatonin and improves vigilant attention without affecting cortisol and comfort</t>
  </si>
  <si>
    <t>PsyCh Journal</t>
  </si>
  <si>
    <t>10.1002/pchj.215</t>
  </si>
  <si>
    <t>https://www.scopus.com/inward/record.uri?eid=2-s2.0-85058689771&amp;doi=10.1002%2fpchj.215&amp;partnerID=40&amp;md5=8dab3e030cf8483217dd4d8b659589d2</t>
  </si>
  <si>
    <t>Sleep Research Group, GIGA-Institute, Cyclotron Research Centre-In Vivo Imaging Unit, University of Liège, Liège, Belgium; Psychology and Neuroscience of Cognition Research Unit (PsyNCog), Faculty of Psychology and Educational Sciences, University of Liège, Liège, Belgium; LUCIMED S.A., Villers-le-Bouillet, Belgium; Department of Clinical Chemistry, University Hospital of Liège, University of Liège, Liège, Belgium</t>
  </si>
  <si>
    <t>Schmidt, C., Sleep Research Group, GIGA-Institute, Cyclotron Research Centre-In Vivo Imaging Unit, University of Liège, Liège, Belgium, Psychology and Neuroscience of Cognition Research Unit (PsyNCog), Faculty of Psychology and Educational Sciences, University of Liège, Liège, Belgium; Xhrouet, M., Sleep Research Group, GIGA-Institute, Cyclotron Research Centre-In Vivo Imaging Unit, University of Liège, Liège, Belgium, Psychology and Neuroscience of Cognition Research Unit (PsyNCog), Faculty of Psychology and Educational Sciences, University of Liège, Liège, Belgium; Hamacher, M., Sleep Research Group, GIGA-Institute, Cyclotron Research Centre-In Vivo Imaging Unit, University of Liège, Liège, Belgium, Psychology and Neuroscience of Cognition Research Unit (PsyNCog), Faculty of Psychology and Educational Sciences, University of Liège, Liège, Belgium; Delloye, E., LUCIMED S.A., Villers-le-Bouillet, Belgium; LeGoff, C., Department of Clinical Chemistry, University Hospital of Liège, University of Liège, Liège, Belgium; Cavalier, E., Department of Clinical Chemistry, University Hospital of Liège, University of Liège, Liège, Belgium; Collette, F., Sleep Research Group, GIGA-Institute, Cyclotron Research Centre-In Vivo Imaging Unit, University of Liège, Liège, Belgium, Psychology and Neuroscience of Cognition Research Unit (PsyNCog), Faculty of Psychology and Educational Sciences, University of Liège, Liège, Belgium; Vandewalle, G., Sleep Research Group, GIGA-Institute, Cyclotron Research Centre-In Vivo Imaging Unit, University of Liège, Liège, Belgium</t>
  </si>
  <si>
    <t>We aimed at assessing whether a head-mounted light therapy device, enriched in blue wavelengths, suppresses melatonin secretion and improves vigilant attention in the late evening hours. We also assessed whether using such light device is associated with discomfort and physiological stress. Seventeen healthy young participants (eight females) participated in a counterbalanced within-subject design during which they were exposed for 2 hr before habitual sleep time to a blue-enriched light (1500 lx) or to a lower intensity red-light (150 lx) control condition, using a new-generation light emitting diode (LED) head-mounted device. Compared to the red light control condition, blue-enriched light significantly reduced melatonin secretion and reaction times during a psychomotor vigilance task while no significant differences were detected in discomfort and cortisol levels. These results suggest that, compared to a control condition, blue-enriched light, delivered by a new-generation head-mounted device, elicits typical non-visual responses to light without detectable discomfort and physiological stress. They suggest that such devices might constitute an effective alternative to standard light boxes. © 2018 The Institute of Psychology, Chinese Academy of Sciences and John Wiley &amp; Sons Australia, Ltd</t>
  </si>
  <si>
    <t>cortisol; head-mounted light device; light; melatonin; vigilant attention</t>
  </si>
  <si>
    <t>hydrocortisone; melatonin; attention; circadian rhythm; color; crossover procedure; female; human; male; metabolism; normal human; phototherapy; physiology; procedures; reaction time; saliva; sleep; young adult; Attention; Circadian Rhythm; Color; Cross-Over Studies; Female; Healthy Volunteers; Humans; Hydrocortisone; Male; Melatonin; Phototherapy; Reaction Time; Saliva; Sleep; Young Adult</t>
  </si>
  <si>
    <t>Fonds De La Recherche Scientifique - FNRS</t>
  </si>
  <si>
    <t>Christina Schmidt, Fabienne Collette, and Gilles Vande-walle are Research Associates at the Fonds de la Recherche Scientifique – FNRS Belgium. We thank Erik Lambot, Annick Claes, Benjamin Lauricella, Patrick Hawotte, Eric Salmon, André Luxen, and Brigitte Herbillon for their help.</t>
  </si>
  <si>
    <t>Vandewalle, G.; Sleep Research Group, GIGA-Institute, Cyclotron Research Centre-In Vivo Imaging Unit, University of LiègeBelgium; email: gilles.vandewalle@uliege.be</t>
  </si>
  <si>
    <t>PsyCh. J.</t>
  </si>
  <si>
    <t>2-s2.0-85058689771</t>
  </si>
  <si>
    <t>Zagheh M., Golmohammadi R., Alahgholi-Hajibehzad M., Najafi-Vosough R., Zareighane Z., Zamani A.</t>
  </si>
  <si>
    <t>57210421361;24281091800;55861604700;57191852253;57208865032;14020948600;</t>
  </si>
  <si>
    <t>Effects of Light on In Vitro Production of Melatonin by Human Peripheral Blood Mononuclear, Polymorphonuclear, and Whole Blood Cells</t>
  </si>
  <si>
    <t>Neurophysiology</t>
  </si>
  <si>
    <t>10.1007/s11062-019-09802-y</t>
  </si>
  <si>
    <t>https://www.scopus.com/inward/record.uri?eid=2-s2.0-85070661573&amp;doi=10.1007%2fs11062-019-09802-y&amp;partnerID=40&amp;md5=64725eeb2f1124f07663cdd61900cd44</t>
  </si>
  <si>
    <t>Department of Immunology, School of Medicine, Hamadan University of Medical Sciences, Hamadan, Iran; Department of Occupational Hygiene, School of Public Health, Hamadan University of Medical Sciences, Hamadan, Iran; Molecular Immunology Research Group, Research Center for Molecular Medicine, and, Hamadan University of Medical Sciences, Hamadan, Iran; Department of Biostatistics, School of Public Health, Hamadan University of Medical Sciences, Hamadan, Iran</t>
  </si>
  <si>
    <t>Zagheh, M., Department of Immunology, School of Medicine, Hamadan University of Medical Sciences, Hamadan, Iran; Golmohammadi, R., Department of Occupational Hygiene, School of Public Health, Hamadan University of Medical Sciences, Hamadan, Iran; Alahgholi-Hajibehzad, M., Department of Immunology, School of Medicine, Hamadan University of Medical Sciences, Hamadan, Iran, Molecular Immunology Research Group, Research Center for Molecular Medicine, and, Hamadan University of Medical Sciences, Hamadan, Iran; Najafi-Vosough, R., Department of Biostatistics, School of Public Health, Hamadan University of Medical Sciences, Hamadan, Iran; Zareighane, Z., Department of Immunology, School of Medicine, Hamadan University of Medical Sciences, Hamadan, Iran; Zamani, A., Department of Immunology, School of Medicine, Hamadan University of Medical Sciences, Hamadan, Iran, Molecular Immunology Research Group, Research Center for Molecular Medicine, and, Hamadan University of Medical Sciences, Hamadan, Iran</t>
  </si>
  <si>
    <t>Recent studies have shown that melatonin can be secreted, in addition to other sources, by peripheral blood mononuclear cells (PBMCs). We investigated whether melatonin could also be secreted by cultured polymorphonuclear (PMNs) and whole blood (WB) cells under resting and stimulated conditions. In addition, influences of the intensity and color of light on the production of melatonin by these cells were estimated. Blood samples were collected from a healthy volunteer, and PBMCs and PMNs were isolated. The PBMC, PMN, and WB cultures were exposed for 8 h to light intensities of 0, 20, 50, 100, 300, and 500 lux and to white, red, blue, and green lights in the presence/absence of mitogens. Levels of melatonin in supernatants were detected by enzyme-linked immunosorbent assay (ELISA). In addition to PBMCs, PMNs and WB cells were found to also produce melatonin, and this production was increased due to mitogen activations. The most effective intensity of light, which suppresses melatonin secretion, was 100 lux. There were no significant differences between the influences of different monochromatic lights on the melatonin production by the examined blood cell cultures. Thus, PBMCs, PMNs, and WB cultures can produce melatonin, and mitogen activation causes a higher production of this hormone. Moreover, although white light suppressed melatonin secretion at 100 lux, there was no difference among various types of lights. © 2019, Springer Science+Business Media, LLC, part of Springer Nature.</t>
  </si>
  <si>
    <t>light; melatonin; monochromatic lights; peripheral blood mononuclear cells; polymorphonuclear cells; whole blood cell culture</t>
  </si>
  <si>
    <t>Zamani, A.; Molecular Immunology Research Group, Research Center for Molecular Medicine, and, Hamadan University of Medical SciencesIran; email: a_zamani@umsha.ac.ir</t>
  </si>
  <si>
    <t>NPHYB</t>
  </si>
  <si>
    <t>2-s2.0-85070661573</t>
  </si>
  <si>
    <t>Jiang J., He Y., Kou H., Ju Z., Gao X., Zhao H.</t>
  </si>
  <si>
    <t>57201088087;57210569735;57203505934;57200109555;57210577221;7404779873;</t>
  </si>
  <si>
    <t>The effects of artificial light at night on Eurasian tree sparrow (Passer montanus): Behavioral rhythm disruption, melatonin suppression and intestinal microbiota alterations</t>
  </si>
  <si>
    <t>Ecological Indicators</t>
  </si>
  <si>
    <t>10.1016/j.ecolind.2019.105702</t>
  </si>
  <si>
    <t>https://www.scopus.com/inward/record.uri?eid=2-s2.0-85072206714&amp;doi=10.1016%2fj.ecolind.2019.105702&amp;partnerID=40&amp;md5=86794bc6ce85d2bb7221a80b0d3dbcc4</t>
  </si>
  <si>
    <t>College of Life Sciences, Shaanxi Normal University, Xi'an, 710119, China; Shaanxi Institute of Zoology, Xi'an, 710032, China</t>
  </si>
  <si>
    <t>Jiang, J., College of Life Sciences, Shaanxi Normal University, Xi'an, 710119, China; He, Y., College of Life Sciences, Shaanxi Normal University, Xi'an, 710119, China; Kou, H., College of Life Sciences, Shaanxi Normal University, Xi'an, 710119, China; Ju, Z., College of Life Sciences, Shaanxi Normal University, Xi'an, 710119, China; Gao, X., Shaanxi Institute of Zoology, Xi'an, 710032, China; Zhao, H., College of Life Sciences, Shaanxi Normal University, Xi'an, 710119, China</t>
  </si>
  <si>
    <t>Artificial light at night (ALAN) or light pollution is rapidly widespread with fast urbanization and becomes an obvious environmental disturbance. Recent studies showed ALAN has multiple negative impacts on a wide range of species including bird biological rhythm disruption, behavioral and physiological disturbance and hormone secretion disorder. However, its effects on bird gut microbiota are scarcely studied. In this study, we used Eurasian tree sparrow (Passer montanus), a widely distributed and locally abundant bird species in both urban and rural areas of China to examine the effects of ALAN on locomotor activity rhythm and melatonin secretion, and species diversity and community structure of intestinal microbiota by simulating urban and rural night light environment. Our results showed ALAN strongly affected circadian rhythm of locomotor activity with earlier start of activity before light-on and later rest after light-off. Moreover, ALAN significantly suppressed melatonin release. Last but not least, ALAN profoundly affected taxonomic compositions, species diversity and community structure of intestinal microbiota of birds. We concluded that ALAN may cause bird health damage by disrupting circadian rhythm, inhibiting melatonin release and altering intestinal microbiota. Melatonin hormone level and intestinal microbiota diversity may be important bioindicators for light pollution. © 2019 Elsevier Ltd</t>
  </si>
  <si>
    <t>Artificial light at night; Eurasian tree sparrow; Intestinal microbiota; Melatonin</t>
  </si>
  <si>
    <t>Biodiversity; Birds; Forestry; Pollution; Artificial light; Community structures; Environmental disturbances; Eurasian tree sparrow; Melatonin; Microbiotas; Taxonomic composition; Urban and rural areas; Hormones; Aves; Passer montanus</t>
  </si>
  <si>
    <t>33372201, 31201726</t>
  </si>
  <si>
    <t>We are grateful to Qiang Shi for laboratory assistance. We also thank Dr.Yanhua Qu for valuable advices on experimental design and manuscript writing. This research was supported by National Science Foundations (No. 33372201, 31201726). Appendix A</t>
  </si>
  <si>
    <t>Zhao, H.620, West Chang'an Avenue, Chang'an District, China; email: zhaohf@snnu.edu.cn</t>
  </si>
  <si>
    <t>1470160X</t>
  </si>
  <si>
    <t>Ecol. Indic.</t>
  </si>
  <si>
    <t>2-s2.0-85072206714</t>
  </si>
  <si>
    <t>McGlashan E.M., Coleman M.Y., Vidafar P., Phillips A.J.K., Cain S.W.</t>
  </si>
  <si>
    <t>57201641587;57209421120;57203895241;57205698253;7103279900;</t>
  </si>
  <si>
    <t>Decreased sensitivity of the circadian system to light in current, but not remitted depression</t>
  </si>
  <si>
    <t>Journal of Affective Disorders</t>
  </si>
  <si>
    <t>10.1016/j.jad.2019.05.076</t>
  </si>
  <si>
    <t>https://www.scopus.com/inward/record.uri?eid=2-s2.0-85067670037&amp;doi=10.1016%2fj.jad.2019.05.076&amp;partnerID=40&amp;md5=1d506a3e6cf5e895e0aff716f973615c</t>
  </si>
  <si>
    <t>School of Psychological Sciences and Turner Institute for Brain and Mental Health, Monash University, MelbourneVIC, Australia</t>
  </si>
  <si>
    <t>McGlashan, E.M., School of Psychological Sciences and Turner Institute for Brain and Mental Health, Monash University, MelbourneVIC, Australia; Coleman, M.Y., School of Psychological Sciences and Turner Institute for Brain and Mental Health, Monash University, MelbourneVIC, Australia; Vidafar, P., School of Psychological Sciences and Turner Institute for Brain and Mental Health, Monash University, MelbourneVIC, Australia; Phillips, A.J.K., School of Psychological Sciences and Turner Institute for Brain and Mental Health, Monash University, MelbourneVIC, Australia; Cain, S.W., School of Psychological Sciences and Turner Institute for Brain and Mental Health, Monash University, MelbourneVIC, Australia</t>
  </si>
  <si>
    <t>Background: Misalignment of circadian timing in patients with depression has commonly been reported, but the underlying mechanisms are not known. Individual differences in the sensitivity of the circadian system to light affect how the biological clock synchronizes with the external environment and can lead to misalignment of rhythms. We investigated the sensitivity of the circadian system to light in unmedicated (for &gt;3 months) women with a current or previous diagnosis of major depression, and healthy controls. Methods: Baseline melatonin levels in dim light (&lt;1 lux) were assessed, followed by melatonin levels in normal indoor lighting of 100 lux in order to determine melatonin suppression. Results: Patients currently experiencing a depressive episode showed significantly lower levels of melatonin suppression to light compared to remitted patients and controls, with large effect sizes. Remitted patients and controls showed similar suppression. Limitations: The relatively small sample, and lack of long-term, within subject assessments, make it difficult to determine the potential causal role of reduced light sensitivity in the development of circadian disruption. Conclusions: We conclude that hyposensitivity of the circadian system to light may contribute to circadian misalignment in patients with depression. Interventions that increase sensitivity to light or provide stronger light cues may assist in normalizing circadian clock function. © 2019</t>
  </si>
  <si>
    <t>Circadian disruption; Circadian rhythms; Individiual differences; Light sensitivity; Melatonin suppression; Synchronisation; Unipolar depression</t>
  </si>
  <si>
    <t>melanopsin; melatonin; actimetry; adult; Article; Beck Depression Inventory; body mass; circadian rhythm; clinical article; controlled study; female; human; light dark cycle; light exposure; major depression; photosensitivity; Pittsburgh Sleep Quality Index; priority journal; pupil reflex; remission; young adult</t>
  </si>
  <si>
    <t>National Health and Medical Research Council: 1064231
Australian Education International, Australian Government</t>
  </si>
  <si>
    <t>This project was supported by a project grant from the National Health and Medical Research Council (NHMRC) awarded to SW Cain (Project 1064231). EM McGlashan and MY Coleman were supported by Research Training Program (RTP) scholarships from the Australian Government, and P Vidafar was supported by a PhD scholarship from the NHMRC NeuroSleep Centre of Research Excellence.</t>
  </si>
  <si>
    <t>The authors report no conflicts related directly to this project; however, AJK Phillips is an investigator on a project supported by the Alertness CRC at Monash University.</t>
  </si>
  <si>
    <t>Cain, S.W.; School of Psychological Sciences and Turner Institute for Brain and Mental Health, Monash UniversityAustralia; email: sean.cain@monash.edu</t>
  </si>
  <si>
    <t>JADID</t>
  </si>
  <si>
    <t>J. Affective Disord.</t>
  </si>
  <si>
    <t>2-s2.0-85067670037</t>
  </si>
  <si>
    <t>Yonis M., Haim A., Zubidat A.E.</t>
  </si>
  <si>
    <t>57208085992;35555504100;16240156500;</t>
  </si>
  <si>
    <t>Altered metabolic and hormonal responses in male rats exposed to acute bright light-at-night associated with global DNA hypo-methylation</t>
  </si>
  <si>
    <t>10.1016/j.jphotobiol.2019.03.020</t>
  </si>
  <si>
    <t>https://www.scopus.com/inward/record.uri?eid=2-s2.0-85063736636&amp;doi=10.1016%2fj.jphotobiol.2019.03.020&amp;partnerID=40&amp;md5=826896c510afb440b4de8f8da147bdb5</t>
  </si>
  <si>
    <t>Department of Human Biology, University of Haifa, Mount Carmel, Haifa, 3498838, Israel; The Israeli Center for Interdisciplinary Research in Chronobiology, University of Haifa, Mount Carmel, Haifa, 3498838, Israel</t>
  </si>
  <si>
    <t>Yonis, M., Department of Human Biology, University of Haifa, Mount Carmel, Haifa, 3498838, Israel; Haim, A., The Israeli Center for Interdisciplinary Research in Chronobiology, University of Haifa, Mount Carmel, Haifa, 3498838, Israel; Zubidat, A.E., The Israeli Center for Interdisciplinary Research in Chronobiology, University of Haifa, Mount Carmel, Haifa, 3498838, Israel</t>
  </si>
  <si>
    <t>The association between light pollution and disruption of daily rhythms, metabolic and hormonal disorders, as well as cancer progression is well-recognized. These adverse effects could be due to nocturnal melatonin suppression. The signaling pathway by which light pollution affects metabolism and endocrine responses is unclear. We studied the effects of artificial light at night (ALAN 1 ) on body mass, food and water intake, daily rhythms of body temperature, serum glucose and insulin in male rats. Daily rhythms of urine production and urinary 6-sulfatoxymelatonin (6-SMT 2 ), as well as global DNA methylation in pancreas and liver tissues were also assessed. Mass gain was higher in ALAN rats compared with controls. Food intake, water consumption, glucose, insulin, and 6-SMT levels markedly lessened in response to ALAN. Conversely, urine production and body temperature were elevated in ALAN rats compared with controls. Significant 24-h rhythms were detected for all variables that were altered in mesor, amplitude, and acrophase occurrences under ALAN conditions. DNA hypo-methylation was detected in ALAN pancreatic tissue compared with controls, but not in hepatic tissue. Overall, ALAN affects metabolic and hormonal physiology in different levels in which flexible crosstalk between melatonin and both epigenetics and metabolic levels expressed as body temperature rhythm, is suggested to mediate the environmental exposure at the molecular level and subsequently physiology is altered. The flexibility of epigenetic modifications provides a potential therapeutic target for rectifying ALAN adverse effects by epigenetic markers such as melatonin and behavioral lifestyle interventions for confining ALAN exposures as much as possible. © 2019 Elsevier B.V.</t>
  </si>
  <si>
    <t>6-sulfatoxymelatonin; Anticipatory thirst; Cosinor analysis; Energy efficiency; Energy intake; Pancreatic β-cells</t>
  </si>
  <si>
    <t>6 hydroxymelatonin o sulfate; melatonin; 6-sulfatoxymelatonin; hormone; insulin; melatonin; analysis of variance; animal experiment; Article; artificial light at night; body mass; body temperature; centrifugation; controlled study; DNA methylation; energy expenditure; epigenetics; fluid intake; food intake; glucose blood level; hormone response; insulin blood level; lifestyle; light; lipogenesis; male; metabolism; nonhuman; optical density; photochemistry; photoperiodicity; polymerase chain reaction; priority journal; rat; Rattus norvegicus; analogs and derivatives; animal; blood; circadian rhythm; DNA methylation; drinking; energy metabolism; genetic epigenesis; radiation response; time factor; urine; Animals; Blood Glucose; Body Temperature; Circadian Rhythm; DNA Methylation; Drinking; Energy Metabolism; Epigenesis, Genetic; Hormones; Insulin; Light; Male; Melatonin; Rats; Time Factors</t>
  </si>
  <si>
    <t>6 hydroxymelatonin o sulfate, 2208-40-4; melatonin, 73-31-4; insulin, 9004-10-8; 6-sulfatoxymelatonin; Blood Glucose; Hormones; Insulin; Melatonin</t>
  </si>
  <si>
    <t>Zubidat, A.E.; The Israeli Center for Interdisciplinary Research in Chronobiology, University of Haifa, Kiryat Tivon 3601502, PO. Box 1040, Israel; email: zubidat3@013.net.il</t>
  </si>
  <si>
    <t>2-s2.0-85063736636</t>
  </si>
  <si>
    <t>Molcan L., Sutovska H., Okuliarova M., Senko T., Krskova L., Zeman M.</t>
  </si>
  <si>
    <t>40461904600;57204966053;24076830300;56112651900;55942190900;7102749121;</t>
  </si>
  <si>
    <t>Dim light at night attenuates circadian rhythms in the cardiovascular system and suppresses melatonin in rats</t>
  </si>
  <si>
    <t>10.1016/j.lfs.2019.116568</t>
  </si>
  <si>
    <t>https://www.scopus.com/inward/record.uri?eid=2-s2.0-85067395654&amp;doi=10.1016%2fj.lfs.2019.116568&amp;partnerID=40&amp;md5=be2db14c84516ae1ab3c96ac3f4183c6</t>
  </si>
  <si>
    <t>Molcan, L., Department of Animal Physiology and Ethology, Faculty of Natural Sciences, Comenius University, Bratislava, Slovakia; Sutovska, H., Department of Animal Physiology and Ethology, Faculty of Natural Sciences, Comenius University, Bratislava, Slovakia; Okuliarova, M., Department of Animal Physiology and Ethology, Faculty of Natural Sciences, Comenius University, Bratislava, Slovakia; Senko, T., Department of Animal Physiology and Ethology, Faculty of Natural Sciences, Comenius University, Bratislava, Slovakia; Krskova, L., Department of Animal Physiology and Ethology, Faculty of Natural Sciences, Comenius University, Bratislava, Slovakia; Zeman, M., Department of Animal Physiology and Ethology, Faculty of Natural Sciences, Comenius University, Bratislava, Slovakia</t>
  </si>
  <si>
    <t>Aims: Cardiovascular parameters exhibit significant 24-h variability, which is coordinated by the suprachiasmatic nucleus (SCN), and light/dark cycles control SCN activity. We aimed to study the effects of light at night (ALAN; 1–2 lx) on cardiovascular system control in normotensive rats. Main methods: Heart rate (HR) and blood pressure (BP) were measured by telemetry during five weeks of ALAN exposure. From beat-to-beat telemetry data, we evaluated spontaneous baroreflex sensitivity (sBRS). After 2 (A2) and 5 (A5) weeks of ALAN, plasma melatonin concentrations and the response of BP and HR to norepinephrine administration were measured. The expression of endothelial nitric oxide synthase (eNOS) and endothelin-1 was determined in the aorta. Spontaneous exploratory behaviour was evaluated in an open-field test. Key findings: ALAN significantly suppressed the 24-h variability in the HR, BP, and sBRS after A2, although the parameters were partially restored after A5. The daily variability in the BP response to norepinephrine was reduced after A2 and restored after A5. ALAN increased the BP response to norepinephrine compared to the control after A5. Increased eNOS expression was found in arteries after A2 but not A5. Endothelin-1 expression was not affected by ALAN. Plasma melatonin levels were suppressed after A2 and A5. Spontaneous exploratory behaviour was reduced. Significance: ALAN decreased plasma melatonin and the 24-h variability in the haemodynamic parameters and increased the BP response to norepinephrine. A low intensity ALAN can suppress circadian control of the cardiovascular system with negative consequences on the anticipation of a load. © 2019 Elsevier Inc.</t>
  </si>
  <si>
    <t>Behaviour; Blood pressure; Heart rate; Light at night; Melatonin; Norepinephrine</t>
  </si>
  <si>
    <t>endothelial nitric oxide synthase; endothelin 1; melatonin; noradrenalin; melatonin; animal experiment; animal tissue; aortic tissue; Article; blood pressure measurement; cardiovascular parameters; circadian rhythm; controlled study; exploratory behavior; heart rate variability; hemodynamic parameters; hormonal regulation; hormone blood level; light; male; melatonin blood level; night; nonhuman; open field test; pressoreceptor reflex; protein expression; rat; telemetry; animal; blood pressure; cardiovascular system; circadian rhythm; heart rate; hemodynamics; illumination; light; metabolism; physiology; procedures; suprachiasmatic nucleus; Wistar rat; Animals; Baroreflex; Blood Pressure; Cardiovascular System; Circadian Rhythm; Heart Rate; Hemodynamics; Light; Lighting; Male; Melatonin; Norepinephrine; Rats; Rats, Wistar; Suprachiasmatic Nucleus</t>
  </si>
  <si>
    <t>endothelial nitric oxide synthase, 503473-02-7; endothelin 1, 117399-94-7; melatonin, 73-31-4; noradrenalin, 1407-84-7, 51-41-2; Melatonin; Norepinephrine</t>
  </si>
  <si>
    <t>1/0492/19
APVV-17-0178</t>
  </si>
  <si>
    <t>The study was supported by the Slovak Research and Development Agency APVV-17-0178 and the Scientific Grant Agency of the Ministry of Education, Science, Research and Sport of the Slovak Republic VEGA 1/0492/19 . Author contribution to study Lubos Molcan: Conceptualization, Methodology, Validation, Formal Analysis, Investigation, Data Curation, Writing – Original Draft, Writing – Review &amp; Editing, Visualization; Hana Sutovska: Conceptualization, Methodology, Validation, Formal Analysis, Investigation, Data Curation, Writing – Review &amp; Editing, Visualization; Monika Okuliarova: Conceptualization, Validation, Formal Analysis, Investigation, Data Curation, Writing – Review &amp; Editing, Visualization; Tomas Senko: Investigation, Data Curation, Writing – Review &amp; Editing, Visualization; Lucia Krskova: Investigation, Writing – Review &amp; Editing, Supervision; Michal Zeman: Conceptualization, Investigation, Resources, Data Curation, Writing – Original Draft, Writing – Review &amp; Editing, Supervision, Project Administration, Funding Acquisition.</t>
  </si>
  <si>
    <t>Molcan, L.; Department of Animal Physiology and Ethology, Faculty of Natural Sciences, Comenius University Bratislava, Ilkovicova 6, Slovakia; email: lubos.molcan@uniba.sk</t>
  </si>
  <si>
    <t>2-s2.0-85067395654</t>
  </si>
  <si>
    <t>Nehme P.A., Amaral F., Lowden A., Skene D.J., Cipolla-Neto J., Moreno C.R.C.</t>
  </si>
  <si>
    <t>36519254900;57201919575;6603405293;21035951300;7004045391;7202594197;</t>
  </si>
  <si>
    <t>Reduced melatonin synthesis in pregnant night workers: Metabolic implications for offspring</t>
  </si>
  <si>
    <t>10.1016/j.mehy.2019.109353</t>
  </si>
  <si>
    <t>https://www.scopus.com/inward/record.uri?eid=2-s2.0-85070519479&amp;doi=10.1016%2fj.mehy.2019.109353&amp;partnerID=40&amp;md5=8333772f88efae22209ac57f89a822f5</t>
  </si>
  <si>
    <t>School of Public Health, University of São Paulo, Brazil; Department of Physiology, Federal University of São Paulo, Brazil; Stress Research Institute, University of Stockholm, Sweden; Faculty of Health and Medical Sciences, University of Surrey, United Kingdom; Department of Physiology and Biophysics Neurobiology Lab, Institute of Biomedical Sciences, University of São Paulo, Brazil</t>
  </si>
  <si>
    <t>Nehme, P.A., School of Public Health, University of São Paulo, Brazil; Amaral, F., Department of Physiology, Federal University of São Paulo, Brazil; Lowden, A., Stress Research Institute, University of Stockholm, Sweden; Skene, D.J., Faculty of Health and Medical Sciences, University of Surrey, United Kingdom; Cipolla-Neto, J., Department of Physiology and Biophysics Neurobiology Lab, Institute of Biomedical Sciences, University of São Paulo, Brazil; Moreno, C.R.C., School of Public Health, University of São Paulo, Brazil, Stress Research Institute, University of Stockholm, Sweden</t>
  </si>
  <si>
    <t>Several novel animal studies have shown that intrauterine metabolic programming can be modified in the event of reduced melatonin synthesis during pregnancy, leading to glucose intolerance and insulin resistance in the offspring. It is therefore postulated that female night workers when pregnant may expose the offspring to unwanted health threats. This may be explained by the fact that melatonin is essential for regulating energy metabolism and can influence reproductive activity. Moreover, the circadian misalignment caused by shift work affects fertility and the fetus, increasing the risk of miscarriage, premature birth and low birth weight, phenomena observed in night workers. Thus, we hypothesize that light-induced melatonin suppression as a result of night work may alter intrauterine metabolic programming in pregnant women, potentially leading to metabolic disorders in their offspring. © 2019 Elsevier Ltd</t>
  </si>
  <si>
    <t>Melatonin; Metabolism; Offspring; Pregnancy; Shift work</t>
  </si>
  <si>
    <t>Fundação de Amparo à Pesquisa do Estado de São Paulo, FAPESP
Conselho Nacional de Desenvolvimento Científico e Tecnológico, CNPq: 142140/2015-5
Coordenação de Aperfeiçoamento de Pessoal de Nível Superior, CAPES: 021/14
Fundação de Amparo à Pesquisa do Estado de São Paulo, FAPESP: 2014/50457-0, 2016/11155-3
Coordenação de Aperfeiçoamento de Pessoal de Nível Superior, CAPES
Conselho Nacional de Desenvolvimento Científico e Tecnológico, CNPq</t>
  </si>
  <si>
    <t>In summary, there is some evidence that shift work can affect fetal development. Melatonin in some models has been shown to affect reproductive function and is important in fetal development and metabolic programming. Shift workers are exposed to light at night, which in turn is known to suppress melatonin synthesis. Based on these assumptions, we have formulated our study hypothesis. Funding This work was supported by the Fundação de Amparo a Pesquisa do Estado de São Paulo – FAPESP (2014/50457-0 and 2016/11155-3); Coordenação de Aperfeiçoamento de Pessoal de Nivel Superior – CAPES – Finance Code 001; CAPES/Stint (021/14); and Conselho Nacional de Desenvolvimento Científico e Tecnológico - CNPq (142140/2015-5).</t>
  </si>
  <si>
    <t>Moreno, C.R.C.; School of Public Health, University of São PauloBrazil; email: crmoreno@usp.br</t>
  </si>
  <si>
    <t>2-s2.0-85070519479</t>
  </si>
  <si>
    <t>Xu G., Dean J., Liu T., Tian F., Borjigin J.</t>
  </si>
  <si>
    <t>56602007200;57200947386;55844369100;55764704700;6701823373;</t>
  </si>
  <si>
    <t>Chronic circadian advance shifts abolish melatonin secretion for days in rats</t>
  </si>
  <si>
    <t>Neurobiology of Sleep and Circadian Rhythms</t>
  </si>
  <si>
    <t>10.1016/j.nbscr.2018.02.002</t>
  </si>
  <si>
    <t>https://www.scopus.com/inward/record.uri?eid=2-s2.0-85042652971&amp;doi=10.1016%2fj.nbscr.2018.02.002&amp;partnerID=40&amp;md5=c0927aea809db8e817d8f3f252166697</t>
  </si>
  <si>
    <t>Department of Molecular and Integrative Physiology, University of Michigan, 1301 East Catherine Street, 7732C MS II, Ann Arbor, MI  48109-5622, United States; Department of Neurology, University of Michigan, Ann Arbor, MI, United States; Neuroscience Graduate Program, University of Michigan, Ann Arbor, MI, United States</t>
  </si>
  <si>
    <t>Xu, G., Department of Molecular and Integrative Physiology, University of Michigan, 1301 East Catherine Street, 7732C MS II, Ann Arbor, MI  48109-5622, United States; Dean, J., Department of Molecular and Integrative Physiology, University of Michigan, 1301 East Catherine Street, 7732C MS II, Ann Arbor, MI  48109-5622, United States; Liu, T., Department of Molecular and Integrative Physiology, University of Michigan, 1301 East Catherine Street, 7732C MS II, Ann Arbor, MI  48109-5622, United States; Tian, F., Department of Molecular and Integrative Physiology, University of Michigan, 1301 East Catherine Street, 7732C MS II, Ann Arbor, MI  48109-5622, United States; Borjigin, J., Department of Molecular and Integrative Physiology, University of Michigan, 1301 East Catherine Street, 7732C MS II, Ann Arbor, MI  48109-5622, United States, Department of Neurology, University of Michigan, Ann Arbor, MI, United States, Neuroscience Graduate Program, University of Michigan, Ann Arbor, MI, United States</t>
  </si>
  <si>
    <t>Melatonin deficiency has been proposed to underlie higher risks for cardiovascular and several other diseases in humans experiencing prolonged shiftwork. However, melatonin secretion has not been monitored longitudinally during consecutive shifts of the light:dark (LD) cycles in the same individuals (animals or humans) and the extent of melatonin deficiency is unknown in individuals experiencing consecutive LD shifts. We investigated the effect of consecutive LD shifts on melatonin secretion in adult F344 rats using continuous online pineal-microdialysis. The rats were entrained to the 12 h:12 h LD cycle before the shifts. The LD cycle was then advanced (n=5) or delayed (n=4) for six hours every four days for four consecutive times. The rats exhibited marked asymmetry in response to delay or advance LD shifts. While rats exposed to the repeated LD delay shifts always exhibited melatonin secretion throughout the entire periods, repeated LD advance shifts suppressed nocturnal melatonin secretion for several consecutive days in the middle of the 3-week period. Moreover, melatonin offset after LD delay and melatonin onset after LD advance determined the rate of circadian pacemaker reentrainment. Additionally, melatonin offset was phase locked at the new dark/light junctions for days following LD advance. These data demonstrate that chronic LD shifts are deleterious to melatonin rhythms, and that this effect is much more pronounced during advance shifts. These data may enhance our understanding of impact of LD shifts on our circadian timing system and benefit better design of shiftwork schedules to avoid melatonin disruption. © 2018 The Authors</t>
  </si>
  <si>
    <t>Chronic shift; Melatonin; Phase advance; Phase delay; Shiftwork</t>
  </si>
  <si>
    <t>melatonin; adult; Article; circadian rhythm; comparative study; darkness; high performance liquid chromatography; in vivo study; light; male; microdialysis; nonhuman; rat; rhythm; risk factor; secretion (process); shift schedule; shift work</t>
  </si>
  <si>
    <t>Medical School, University of Michigan</t>
  </si>
  <si>
    <t>This research was supported by the Department of Molecular and Integrative Physiology at the University of Michigan Medical School.</t>
  </si>
  <si>
    <t>Borjigin, J.; Department of Molecular and Integrative Physiology, University of Michigan, 1301 East Catherine Street, 7732C MS II, United States; email: borjigin@umich.edu</t>
  </si>
  <si>
    <t>Elsevier Inc</t>
  </si>
  <si>
    <t>Neurobiol. Sleep Circadian Rhythm.</t>
  </si>
  <si>
    <t>2-s2.0-85042652971</t>
  </si>
  <si>
    <t>Nehme P.A., Amaral F.G., Middleton B., Lowden A., Marqueze E., França-Junior I., Antunes J.L.F., Cipolla-Neto J., Skene D.J., Moreno C.R.C.</t>
  </si>
  <si>
    <t>36519254900;57201919575;7102750967;6603405293;23985633800;35554681700;7005765907;7004045391;21035951300;7202594197;</t>
  </si>
  <si>
    <t>Melatonin profiles during the third trimester of pregnancy and health status in the offspring among day and night workers: A case series</t>
  </si>
  <si>
    <t>10.1016/j.nbscr.2019.04.001</t>
  </si>
  <si>
    <t>https://www.scopus.com/inward/record.uri?eid=2-s2.0-85064949926&amp;doi=10.1016%2fj.nbscr.2019.04.001&amp;partnerID=40&amp;md5=d85ab7abbffce53e9fcde0c40da10d91</t>
  </si>
  <si>
    <t>School of Public Health, University of São Paulo, Brazil; Department of Physiology, Federal University of São Paulo, Brazil; Faculty of Health and Medical Sciences, University of Surrey, United Kingdom; Stress Research Institute, University of Stockholm, Sweden; Catholic University of Santos, Brazil; Department of Physiology and Biophysics Neurobiology Lab, Institute of Biomedical Sciences, University of São Paulo, Brazil</t>
  </si>
  <si>
    <t>Nehme, P.A., School of Public Health, University of São Paulo, Brazil; Amaral, F.G., Department of Physiology, Federal University of São Paulo, Brazil; Middleton, B., Faculty of Health and Medical Sciences, University of Surrey, United Kingdom; Lowden, A., Stress Research Institute, University of Stockholm, Sweden; Marqueze, E., School of Public Health, University of São Paulo, Brazil, Catholic University of Santos, Brazil; França-Junior, I., School of Public Health, University of São Paulo, Brazil; Antunes, J.L.F., School of Public Health, University of São Paulo, Brazil; Cipolla-Neto, J., Department of Physiology and Biophysics Neurobiology Lab, Institute of Biomedical Sciences, University of São Paulo, Brazil; Skene, D.J., Faculty of Health and Medical Sciences, University of Surrey, United Kingdom; Moreno, C.R.C., School of Public Health, University of São Paulo, Brazil, Stress Research Institute, University of Stockholm, Sweden</t>
  </si>
  <si>
    <t>Successful pregnancy requires adaptation in maternal physiology. During intrauterine life the mother's circadian timing system supports successful birth and postnatal development. Maternal melatonin is important to transmit circadian timing and day length to the fetus. This study aims to describe the third trimester of pregnancy among day (n = 5) and night (n = 3) workers by assessing their melatonin levels in a natural environment. Additionally, we describe the worker's metabolic profiles and compare the health status of the newborns between groups of day and night working mothers. Our results indicate an occurrence of assisted delivery (cesarean and forceps) among night workers. Moreover, the newborns of night workers showed lower Apgar index and breastfeeding difficulty indicating a worse condition to deal with the immediate outside the womb environment. Additionally, there was lower night-time melatonin production among pregnant night workers compared to day workers. These findings may be related to light-induced suppression of melatonin that occurs during night work. We conclude that night work and consequent exposure to light at unconventional times might compromise the success of pregnancy and the health of the newborn. Further studies need to be carried out to monitor pregnancy and newborn health in pregnant night workers. © 2019</t>
  </si>
  <si>
    <t>Melatonin; Metabolic disturbances; Offspring; Pregnancy; Premature birth; Shift work</t>
  </si>
  <si>
    <t>glucose; melatonin; adult; Apgar score; Article; bleeding; blood pressure; body mass; controlled study; day shift worker; female; health status; human; major clinical study; multipara; night shift worker; nullipara; obesity; prematurity; progeny; shift worker; spontaneous abortion; third trimester pregnancy; working mother</t>
  </si>
  <si>
    <t>glucose, 50-99-7, 84778-64-3; melatonin, 73-31-4</t>
  </si>
  <si>
    <t>Fundação de Amparo à Pesquisa do Estado de São Paulo
Conselho Nacional de Desenvolvimento Científico e Tecnológico: 142140/2015-5
Coordenação de Aperfeiçoamento de Pessoal de Nível Superior: 021/14
Fundação de Amparo à Pesquisa do Estado de São Paulo: 2014/50457-0, 2016/11155-3
Coordenação de Aperfeiçoamento de Pessoal de Nível Superior
Conselho Nacional de Desenvolvimento Científico e Tecnológico</t>
  </si>
  <si>
    <t>This work was supported by the Fundação de Amparo a Pesquisa do Estado de São Paulo – FAPESP [grant numbers 2014/50457-0 ; 2016/11155-3 ]; Coordenação de Aperfeiçoamento de Pessoal de Nivel Superior – CAPES– Finance Code 001 ; CAPES/Stint [grant numbers 021/14 ]; and Conselho Nacional de Desenvolvimento Científico e Tecnológico - CNPq [grant numbers 142140/2015-5 ]. Appendix A</t>
  </si>
  <si>
    <t>Moreno, C.R.C.; School of Public Health, University of São Paulo, Av. Dr. Arnaldo, 715, Brazil; email: crmoreno@usp.br</t>
  </si>
  <si>
    <t>2-s2.0-85064949926</t>
  </si>
  <si>
    <t>Murphy B.A., O'Brien C., Elliott J.A.</t>
  </si>
  <si>
    <t>57204910678;53881622400;57203557765;</t>
  </si>
  <si>
    <t>Red light at night permits the nocturnal rise of melatonin production in horses</t>
  </si>
  <si>
    <t>10.1016/j.tvjl.2019.105360</t>
  </si>
  <si>
    <t>https://www.scopus.com/inward/record.uri?eid=2-s2.0-85071969844&amp;doi=10.1016%2fj.tvjl.2019.105360&amp;partnerID=40&amp;md5=eb6b7197d2460daf4a14dc8f1ae06b8e</t>
  </si>
  <si>
    <t>School of Agriculture and Food Science, University College Dublin, Belfield, Dublin 4, Ireland; Center for Circadian Biology, University of California, San Diego, La JollaCA, United States</t>
  </si>
  <si>
    <t>Murphy, B.A., School of Agriculture and Food Science, University College Dublin, Belfield, Dublin 4, Ireland; O'Brien, C., School of Agriculture and Food Science, University College Dublin, Belfield, Dublin 4, Ireland; Elliott, J.A., Center for Circadian Biology, University of California, San Diego, La JollaCA, United States</t>
  </si>
  <si>
    <t>Exposure to white light at night suppresses melatonin production, impacts circadian rhythms and contributes to ill-health in humans. Human interaction with horses frequently occurs at night. We tested the hypothesis that dim red light would not suppress the nightly rise in serum melatonin levels in horses. In a crossover design, six horses were maintained for consecutive 48 h periods under a Light: Red (LR) and a Light: Dark (LD) photo-schedule. Transitions from light (&gt;200 lux, polychromatic white light) to red (5 lux, peak wavelength 625 nm) or dark (&lt;0.5 lux), and vice versa, coincided with ambient sunset and sunrise times. Blood was collected at 2 h intervals for 24 h during each treatment via indwelling jugular catheters. Samples were harvested for serum and stored at −20 °C until assayed for melatonin by radioimmunoassay. Repeated measures two-way ANOVA and t-tests analysed for differences in LR and LD melatonin profiles and their circadian rhythm parameters. No time × treatment interaction or effect of treatment on serum melatonin levels were demonstrated (P &gt; 0.05). A robust main effect of time (P &lt; 0.0001) predominated, with melatonin levels rising at night under both treatments. Statistically significant differences were not observed when LR and LD were compared for circadian rhythm measures of night time peak, area under the curve (AUC), or for times of onset (evening rise), offset (morning decline), or peak duration. Low intensity red light at night did not impact the pattern of melatonin secretion in this study and is, therefore, unlikely to impact the physiology of circadian or seasonal regulation. © 2019 Elsevier Ltd</t>
  </si>
  <si>
    <t>Circadian rhythm; Equine; Light at night; Melatonin</t>
  </si>
  <si>
    <t>University College Dublin, UCD</t>
  </si>
  <si>
    <t>Results were presented as an Abstract at the Society for Research on Biological Rhythms (SRBR) Biennial Conference in Palm Harbor, FL, USA, May 21-25, 2016. The authors wish to thank Margaret Nolan and Shaileen McGovern for help with the collection of data for this experiment, and Elizabeth Mathews for help with radioimmunoassays. This study was funded in part by a grant to BA Murphy at University College Dublin by Equilume Ltd. , Ireland.</t>
  </si>
  <si>
    <t>Bailliere Tindall Ltd</t>
  </si>
  <si>
    <t>2-s2.0-85071969844</t>
  </si>
  <si>
    <t>Chesneau D., Guillaume D., Chemineau P., Malpaux B.</t>
  </si>
  <si>
    <t>6602312125;7006973268;17633618300;7005437574;</t>
  </si>
  <si>
    <t>Continuous light after 2 months of long days stimulates ram testis volume and increases fertility in spring</t>
  </si>
  <si>
    <t>Animal</t>
  </si>
  <si>
    <t>10.1017/S1751731116002299</t>
  </si>
  <si>
    <t>https://www.scopus.com/inward/record.uri?eid=2-s2.0-84997795520&amp;doi=10.1017%2fS1751731116002299&amp;partnerID=40&amp;md5=42d82d1cb7dab6cc25c76bc31e9ebf89</t>
  </si>
  <si>
    <t>PRC, Université François Rabelais, IFCE, Agreenium, Nouzilly, 37380, France</t>
  </si>
  <si>
    <t>Chesneau, D., PRC, Université François Rabelais, IFCE, Agreenium, Nouzilly, 37380, France; Guillaume, D., PRC, Université François Rabelais, IFCE, Agreenium, Nouzilly, 37380, France; Chemineau, P., PRC, Université François Rabelais, IFCE, Agreenium, Nouzilly, 37380, France; Malpaux, B., PRC, Université François Rabelais, IFCE, Agreenium, Nouzilly, 37380, France</t>
  </si>
  <si>
    <t>Seasonal reproduction is one of the major biotechnical and economic constraints of sheep production in temperate latitudes. Treatments using extra light followed by melatonin implants have been used satisfactorily in open barns, farms and artificial insemination centres to produce out-of-season sexual activity in rams. The aim of the present study is to explore the possibility of replacing melatonin implants with continuous light (LL), which was recently shown to increase LH secretion similar to melatonin and/or pinealectomy. Four experiments during 4 consecutive years were conducted in 'Ile-de-France' rams. In each study, one group was systematically exposed to permanent light after a first photoperiodic treatment of 60 long days (LD-LL) during the winter and compared with various other control groups subjected either to a natural photoperiod or the classical LD-melatonin treatment. As expected, blood nocturnal melatonin secretion was suppressed by LL. In all four experiments, LL treatment produced a highly significant and robust increase in ram testicular volume in the spring compared with the testicular volume of control rams or of that of treated rams at the end of the LD. For the two experiments in which fertility was tested, fertility after hand-mating was significantly higher in LD-LL rams than in control rams (76% v. 64%). Therefore, permanent light after an LD treatment may be an interesting alternative to LD-melatonin treatment to induce out-of-season sexual activity in rams. © The Animal Consortium 2016.</t>
  </si>
  <si>
    <t>fertility; melatonin; photoperiod; ram; testis</t>
  </si>
  <si>
    <t>animal; circadian rhythm; fertility; France; light; male; photoperiodicity; physiology; radiation response; reproduction; research; season; sheep; testis; Animals; Circadian Rhythm; Fertility; France; Light; Male; Photoperiod; Reproduction; Research; Seasons; Sheep; Testis</t>
  </si>
  <si>
    <t>Chesneau, D.; PRC, Université François Rabelais, IFCEFrance; email: Didier.Chesneau@inra.fr</t>
  </si>
  <si>
    <t>2-s2.0-84997795520</t>
  </si>
  <si>
    <t>Morita T., Rutkowska D., Ohyama M., Tokura H.</t>
  </si>
  <si>
    <t>56815211600;6603675134;16162872300;7004376299;</t>
  </si>
  <si>
    <t>Absence of an effect of light of different wavelengths on the nocturnal fall of core temperature and rise of melatonin secretion in color-deficient subjects</t>
  </si>
  <si>
    <t>SUPPL.</t>
  </si>
  <si>
    <t>10.1076/brhm.28.3.5.104.13129</t>
  </si>
  <si>
    <t>https://www.scopus.com/inward/record.uri?eid=2-s2.0-0030828372&amp;doi=10.1076%2fbrhm.28.3.5.104.13129&amp;partnerID=40&amp;md5=cd70709e52fa27a0334d4e8ba6115f54</t>
  </si>
  <si>
    <t>Housing Science Division, Comprehensive Housing R and D Institute, Sekisui House Ltd., 6-6-1, Kabutodai, Kizu, Kyoto 619-02, Japan; Department of Environmental Health, Nara Women's University, Nara 630, Japan; Department of Physiology, University of Medical Sciences, Swiecickiego str. 6, 60-781 Poznan, Poland</t>
  </si>
  <si>
    <t>Morita, T., Housing Science Division, Comprehensive Housing R and D Institute, Sekisui House Ltd., 6-6-1, Kabutodai, Kizu, Kyoto 619-02, Japan; Rutkowska, D., Department of Environmental Health, Nara Women's University, Nara 630, Japan, Department of Physiology, University of Medical Sciences, Swiecickiego str. 6, 60-781 Poznan, Poland; Ohyama, M., Department of Environmental Health, Nara Women's University, Nara 630, Japan; Tokura, H., Department of Environmental Health, Nara Women's University, Nara 630, Japan</t>
  </si>
  <si>
    <t>In previous studies we found that in subjects with normal color vision the nocturnal fall in core temperature and increase of urinary melatonin excretion were suppressed by bright blue or green, but not by bright red or dim light. Thus, it is possible that the human photoreceptor concerned with the entrainment of circadian rhythms has a wavelength specificity. Sensitivity to blue and green light is almost entirely due to the M-cones. The aim of our present study was to investigate the role of the M-cone as a transmitter involved in human circadian rhythmicity. Four color-deficient subjects were exposed for 5 h (from 21:00 h to 2:00 h) to three different wavelengths of bright (1,000 lux) light (blue, green and red). Dim (50 lux) light was used as a control. After exposure the subjects slept in darkness. There were no significant differences in the time courses of rectal temperature and urinary melatonin under the three different light color conditions. These results were different from those in subjects with normal color vision, suggesting a possible role of M-cones.</t>
  </si>
  <si>
    <t>Color-deficiency; Core temperature; Light wavelength; Melatonin</t>
  </si>
  <si>
    <t>melatonin; adult; article; case report; circadian rhythm; color vision; controlled study; core temperature; human; human cell; human tissue; light dark cycle; male; photoreceptor; retina cone; spectral sensitivity; urinary excretion</t>
  </si>
  <si>
    <t>Morita, T.; Housing Science Division, Comprehensive Housing R and D Inst., Sekisui House LTD., 6-6-1, Kabutodai, Kizu, Kyoto 619-02, Japan; email: merit@mb.infoweb.or.jp</t>
  </si>
  <si>
    <t>BIOL. RHYTHM RES.</t>
  </si>
  <si>
    <t>2-s2.0-0030828372</t>
  </si>
  <si>
    <t>Abraham H., Scantlebury D.M., Zubidat A.E.</t>
  </si>
  <si>
    <t>57202943630;57193996279;16240156500;</t>
  </si>
  <si>
    <t>The loss of ecosystem-services emerging from artificial light at night</t>
  </si>
  <si>
    <t>10.1080/07420528.2018.1534122</t>
  </si>
  <si>
    <t>https://www.scopus.com/inward/record.uri?eid=2-s2.0-85055493731&amp;doi=10.1080%2f07420528.2018.1534122&amp;partnerID=40&amp;md5=0cd9ba80677f4371050a90df4717a6dd</t>
  </si>
  <si>
    <t>The Israeli Centre for Interdisciplinary Research in Chronobiology, University Haifa, Haifa, Israel; School of Biological Sciences, Queen’s University Belfast, Belfast, Ireland</t>
  </si>
  <si>
    <t>Abraham, H., The Israeli Centre for Interdisciplinary Research in Chronobiology, University Haifa, Haifa, Israel; Scantlebury, D.M., School of Biological Sciences, Queen’s University Belfast, Belfast, Ireland; Zubidat, A.E., The Israeli Centre for Interdisciplinary Research in Chronobiology, University Haifa, Haifa, Israel</t>
  </si>
  <si>
    <t>Light pollution is increasing worldwide, affecting human health and ecosystem quality. The adverse effect of this novel pollution, mediated in mammals by suppression of the pineal neuro-hormone melatonin production and secretion, particularly by short wavelength (SWL) illumination. Currently, this problem is not challenged sufficiently, even ignored by decision-makers at local and national levels, as well as other related organizations. Therefore, we assume that the correct way to deal with it will be by treating the dark night as an ecosystem-service for temporal organization of humans as other organisms. Therefore, chasing darkness away and mainly by SWL illumination is as giving up the natural light/dark cycles offered as an ecosystem-service. So far, we have no environmental economic tools for assessing the real coast of the health damages or reduction in pollination caused by light pollution. Using Artificial Light at Night (ALAN) as a loss of ecosystem-services will enable us to give it a realistic economic value thus an opportunity to re-evaluate the environmental cost of SWL efficient illumination. This will also help decision-makers to move to the next stage of illumination preferring sustainable illumination. © 2018, © 2018 Taylor &amp; Francis Group, LLC.</t>
  </si>
  <si>
    <t>ecosystem-services; LED; Light-at-night; melatonin; pollination; short wavelength</t>
  </si>
  <si>
    <t>Zubidat, A.E.; The Israeli Centre for Interdisciplinary Research in Chronobiology, University Haifa, Kiryat Tivon 3601502, PO. Box 1040, Israel; email: zubidat3@013.net.il</t>
  </si>
  <si>
    <t>2-s2.0-85055493731</t>
  </si>
  <si>
    <t>Bhardwaj S.K., Sharma A.K., Pandey R.K.</t>
  </si>
  <si>
    <t>7006786499;55828149880;54418910400;</t>
  </si>
  <si>
    <t>Effect of melatonin and prolactin on photoperiodic induction in body mass, testicular growth and feather regeneration in Indian weaver bird</t>
  </si>
  <si>
    <t>10.1080/09291016.2012.704794</t>
  </si>
  <si>
    <t>https://www.scopus.com/inward/record.uri?eid=2-s2.0-84877960809&amp;doi=10.1080%2f09291016.2012.704794&amp;partnerID=40&amp;md5=653307cf7f46cf03adc8cfcdef5951c6</t>
  </si>
  <si>
    <t>Department of Zoology, Ch. Charan Singh University, Meerut, 250 004, Uttar Pradesh, India</t>
  </si>
  <si>
    <t>Bhardwaj, S.K., Department of Zoology, Ch. Charan Singh University, Meerut, 250 004, Uttar Pradesh, India; Sharma, A.K., Department of Zoology, Ch. Charan Singh University, Meerut, 250 004, Uttar Pradesh, India; Pandey, R.K., Department of Zoology, Ch. Charan Singh University, Meerut, 250 004, Uttar Pradesh, India</t>
  </si>
  <si>
    <t>We demonstrated the effect of exogenous melatonin and prolactin on photoperiodic induction in the Indian weaverbird. Birds (n = 5 per group) were exposed to natural (NDL) and long day length (14 h light: 10 h darkness, 14L:10D; LDL) and for about three weeks, beginning at the end of March. In each light condition, birds received daily at ZT 10 melatonin and prolactin (group 1) or prolactin alone (group 2) at a dose of 20 μg/200 μl/bird/day; group 1 birds were administered with melatonin 0.5 h prior to prolactin. A group (group 3) on both light conditions received a same volume of vehicle; this served as control for the treatment effects. Subcutaneous injections were given for the first 10 (NDL) or 13 days (LDL), and thereafter left un-injected for the remaining days under the photoperiodic conditions. In birds on NDL, body mass did not show the effect of treatment but significantly varied as the function of time. However, body mass of birds on LDL did show significant variation during the experiment. Testes were stimulated in groups 1 and 3 on LDL, and only in group 1 on NDL. Feather regeneration was faster in groups 1 and 3 on NDL, and in group 2 on LDL. Interestingly, groups 1 and 3 had similar rates of feather regeneration. These results show that birds on NDL responded differently than birds on LDL, and that prolactin-induced suppression is reversed by the prior treatment with melatonin. It seems that melatonin possibly plays an indirect role in regulation of seasonality in photoperiodic bird species. © 2013 Copyright Taylor and Francis Group, LLC.</t>
  </si>
  <si>
    <t>Body mass; Melatonin; Papillae regeneration; Prolactin; Testicular volume</t>
  </si>
  <si>
    <t>melatonin; prolactin; body mass; day length; feather; hormone; light availability; photoperiod; regeneration; reproductive behavior; seasonality; songbird; animal experiment; article; bird; body mass; controlled study; feather regeneration; male; nonhuman; photoperiodicity; regeneration; seasonal variation; testis</t>
  </si>
  <si>
    <t>melatonin, 73-31-4; prolactin, 12585-34-1, 50647-00-2, 9002-62-4</t>
  </si>
  <si>
    <t>Svensk Kärnbränslehantering, SKB
SR/SO/AS/36/ 2006</t>
  </si>
  <si>
    <t>The experiments adhered to the ethical standards as applicable. Financial assistance from the Department of Science and Technology, New Delhi through a research grant (SR/SO/AS/36/ 2006) to SKB is gratefully acknowledged.</t>
  </si>
  <si>
    <t>Bhardwaj, S.K.; Department of Zoology, Ch. Charan Singh University, Meerut, 250 004, Uttar Pradesh, India; email: drskumar7@yahoo.com</t>
  </si>
  <si>
    <t>2-s2.0-84877960809</t>
  </si>
  <si>
    <t>Kim J.-H., Park J.W., Kwon J.Y.</t>
  </si>
  <si>
    <t>57195231879;57189090182;7202469023;</t>
  </si>
  <si>
    <t>Effects of exogenous melatonin on the reproductive activities of Nile tilapia, Oreochromis niloticus</t>
  </si>
  <si>
    <t>10.1080/09291016.2017.1366715</t>
  </si>
  <si>
    <t>https://www.scopus.com/inward/record.uri?eid=2-s2.0-85028531742&amp;doi=10.1080%2f09291016.2017.1366715&amp;partnerID=40&amp;md5=fede61f04e1dd16f22e58c5f16a6c810</t>
  </si>
  <si>
    <t>Aquaculture Research Division, National Institute of Fisheries Science, Busan, South Korea; Marine Ecosystem and Biological Research Center, Korea Institute Ocean Science &amp; Technology, Ansan, South Korea; Department of Aquatic Life Medical Sciences, Sunmoon University, Asan, South Korea</t>
  </si>
  <si>
    <t>Kim, J.-H., Aquaculture Research Division, National Institute of Fisheries Science, Busan, South Korea; Park, J.W., Marine Ecosystem and Biological Research Center, Korea Institute Ocean Science &amp; Technology, Ansan, South Korea; Kwon, J.Y., Department of Aquatic Life Medical Sciences, Sunmoon University, Asan, South Korea</t>
  </si>
  <si>
    <t>Gonadal development and sexual maturation of fish are often related to photic conditions. We attempted to utilise the direct application of melatonin to elicit similar effects in the absence of photoperiod manipulation. We found no significant differences in somatic growth between melatonin-treated groups and controls, indicating that melatonin administration did not negatively affect the growth of the experimental fish. Treatment with low-dose melatonin (0.3 mg/kg BW) resulted in a decrease in spawning frequency, number of spawned eggs and gonadosomatic index in female tilapia. In male tilapia, low-dose melatonin was associated with a decrease in sperm count, spermatocrit and spermatozoa activity index, implying that exogenous melatonin might mimic the effects of shortened light photoperiod, which suppresses reproductive activity in this species. These results suggest the possibility that an optimised dose of melatonin treatment could be used to control the spawning behaviour of this species. © 2017 Informa UK Limited, trading as Taylor &amp; Francis Group.</t>
  </si>
  <si>
    <t>Melatonin; Nile tilapia; photoperiod; reproduction</t>
  </si>
  <si>
    <t>melatonin; cichlid; gene expression; growth rate; maturation; photoperiod; pigment; reproduction; reproductive behavior; spawning; sperm; animal experiment; Article; body growth; controlled study; egg production; female; gonad development; male; nonhuman; Oreochromis niloticus; photoperiodicity; reproduction; sexual maturation; spawning; spermatozoon; spermatozoon count; Oreochromis niloticus; Tilapia</t>
  </si>
  <si>
    <t>Ministry of Education: NRF-2012R1A1A2021780
National Research Foundation of Korea</t>
  </si>
  <si>
    <t>This work was supported by Basic Science Research Program through the National Research Foundation of Korea (NRF) funded by the Ministry of Education [grant number NRF-2012R1A1A2021780].</t>
  </si>
  <si>
    <t>Kwon, J.Y.; Department of Aquatic Life Medical Sciences, Sunmoon UniversitySouth Korea; email: jykwon@sunmoon.ac.kr</t>
  </si>
  <si>
    <t>2-s2.0-85028531742</t>
  </si>
  <si>
    <t>Daugaard S., Markvart J., Bonde J.P., Christoffersen J., Garde A.H., Hansen ÅM., Schlünssen V., Vestergaard J.M., Vistisen H.T., Kolstad H.A.</t>
  </si>
  <si>
    <t>56804760400;35095376900;7005973020;13404283300;7005872661;35556981600;6701351617;55935215100;57192836100;7003342241;</t>
  </si>
  <si>
    <t>Light Exposure during Days with Night, Outdoor, and Indoor Work</t>
  </si>
  <si>
    <t>Annals of work exposures and health</t>
  </si>
  <si>
    <t>10.1093/annweh/wxy110</t>
  </si>
  <si>
    <t>https://www.scopus.com/inward/record.uri?eid=2-s2.0-85072041830&amp;doi=10.1093%2fannweh%2fwxy110&amp;partnerID=40&amp;md5=6158b3d3c2d6e6049e8df24e97f8ac52</t>
  </si>
  <si>
    <t>Department of Occupational Medicine, Danish Ramazinni Centre, Aarhus University Hospital, Aarhus, Denmark; Department of Energy Performance, Indoor Environment and Sustainability of Buildings, Danish Building Research Institute, Aalborg University, Copenhagen, Denmark; Department of Occupational Medicine, Bispebjerg Hospital, Copenhagen, Denmark; Stakeholder Communications &amp; Sustainability, VELUX A/S, Denmark; National Research Centre for the Working Environment, Copenhagen, Denmark; Department of Public Health, Section of Social Medicine, Institute of Public Health, University of Copenhagen, Copenhagen, Denmark; Department of Public Health, Section for Environment, Occupation and Health, Danish Ramazzini Centre, Aarhus University, Aarhus, Denmark</t>
  </si>
  <si>
    <t>Daugaard, S., Department of Occupational Medicine, Danish Ramazinni Centre, Aarhus University Hospital, Aarhus, Denmark; Markvart, J., Department of Energy Performance, Indoor Environment and Sustainability of Buildings, Danish Building Research Institute, Aalborg University, Copenhagen, Denmark; Bonde, J.P., Department of Occupational Medicine, Bispebjerg Hospital, Copenhagen, Denmark; Christoffersen, J., Stakeholder Communications &amp; Sustainability, VELUX A/S, Denmark; Garde, A.H., National Research Centre for the Working Environment, Copenhagen, Denmark; Hansen, ÅM., National Research Centre for the Working Environment, Copenhagen, Denmark, Department of Public Health, Section of Social Medicine, Institute of Public Health, University of Copenhagen, Copenhagen, Denmark; Schlünssen, V., National Research Centre for the Working Environment, Copenhagen, Denmark, Department of Public Health, Section for Environment, Occupation and Health, Danish Ramazzini Centre, Aarhus University, Aarhus, Denmark; Vestergaard, J.M., Department of Occupational Medicine, Danish Ramazinni Centre, Aarhus University Hospital, Aarhus, Denmark; Vistisen, H.T., Department of Occupational Medicine, Danish Ramazinni Centre, Aarhus University Hospital, Aarhus, Denmark; Kolstad, H.A., Department of Occupational Medicine, Danish Ramazinni Centre, Aarhus University Hospital, Aarhus, Denmark</t>
  </si>
  <si>
    <t>OBJECTIVE: To assess light exposure during days with indoor, outdoor, and night work and days off work. METHODS: Light intensity was continuously recorded for 7 days across the year among indoor (n = 170), outdoor (n = 151), and night workers (n = 188) in Denmark (55-56°N) equipped with a personal light recorder. White light intensity, duration above 80, 1000, and 2500 lux, and proportion of red, green, and blue light was depicted by time of the day and season for work days and days off work. RESULTS: Indoor workers' average light exposure only intermittently exceeded 1000 lux during daytime working hours in summer and never in winter. During daytime working hours, most outdoor workers exceeded 2500 lux in summer and 1000 lux in winter. Night workers spent on average 10-50 min &gt;80 lux when working night shifts. During days off work, indoor and night workers were exposed to higher light intensities than during work days and few differences were seen between indoor, outdoor, and night workers. The spectral composition of light was similar for indoor, outdoor, and night workers during days at and off work. CONCLUSION: The night workers of this study were during night hours on average exposed for a limited time to light intensities expected to suppress melatonin. The indoor workers were exposed to light levels during daylight hours that may reduce general well-being and mood, especially in winter. Outdoor workers were during summer daylight hours exposed to light levels comparable to those used for the treatment of depression. © The Author(s) 2019. Published by Oxford University Press on behalf of the British Occupational Hygiene Society.</t>
  </si>
  <si>
    <t>chronobiology; exposure; leisure; light at night; occupational exposure; outdoor work; shift work; sunlight</t>
  </si>
  <si>
    <t>NLM (Medline)</t>
  </si>
  <si>
    <t>Ann Work Expo Health</t>
  </si>
  <si>
    <t>2-s2.0-85072041830</t>
  </si>
  <si>
    <t>Cherrie J.W.</t>
  </si>
  <si>
    <t>7005980001;</t>
  </si>
  <si>
    <t>Shedding Light on the Association between Night Work and Breast Cancer</t>
  </si>
  <si>
    <t>10.1093/annweh/wxz036</t>
  </si>
  <si>
    <t>https://www.scopus.com/inward/record.uri?eid=2-s2.0-85072058892&amp;doi=10.1093%2fannweh%2fwxz036&amp;partnerID=40&amp;md5=af3f864b900b7f7b2bad605553e6eb26</t>
  </si>
  <si>
    <t>Institute of Biological Chemistry, Biophysics and Bioengineering, Heriot Watt University, Riccarton, Edinburgh, UK; Institute of Occupational Medicine, Edinburgh, United Kingdom</t>
  </si>
  <si>
    <t>Cherrie, J.W., Institute of Biological Chemistry, Biophysics and Bioengineering, Heriot Watt University, Riccarton, Edinburgh, UK, Institute of Occupational Medicine, Edinburgh, United Kingdom</t>
  </si>
  <si>
    <t>Shift work that involves circadian disruption has been classified as probably carcinogenic to humans by the International Agency for Research on Cancer, although more recent epidemiological evidence is not consistent. Several mechanisms have been postulated to explain an association between night work and female breast cancer, but the most likely is suppression of the hormone melatonin by light exposure at night. Three articles recently published in this journal describe aspects of exposure to light during night work. These articles and other evidence suggest that nighttime light levels may not always be sufficient to affect melatonin production, which could in part explain the inconsistencies in the epidemiological data. There is need to improve the specificity and reliability of exposure assessments in future epidemiological studies of night shift workers. © The Author(s) 2019. Published by Oxford University Press on behalf of the British Occupational Hygiene Society.</t>
  </si>
  <si>
    <t>breast cancer; JEM; light; melatonin; night shift work</t>
  </si>
  <si>
    <t>2-s2.0-85072058892</t>
  </si>
  <si>
    <t>Kim H.-S., Lee Y.H.</t>
  </si>
  <si>
    <t>56716913500;56889938600;</t>
  </si>
  <si>
    <t>Correlation Analysis of Image Reproduction and Display Color Temperature Change to Prevent Sleep Disorder</t>
  </si>
  <si>
    <t>IEEE Access</t>
  </si>
  <si>
    <t>10.1109/ACCESS.2019.2914768</t>
  </si>
  <si>
    <t>https://www.scopus.com/inward/record.uri?eid=2-s2.0-85065922819&amp;doi=10.1109%2fACCESS.2019.2914768&amp;partnerID=40&amp;md5=8e669d77a2e7d25728106310115cfcdd</t>
  </si>
  <si>
    <t>Department of Photography, Chung-Ang University, Seoul, 06974, South Korea</t>
  </si>
  <si>
    <t>Kim, H.-S., Department of Photography, Chung-Ang University, Seoul, 06974, South Korea; Lee, Y.H., Department of Photography, Chung-Ang University, Seoul, 06974, South Korea</t>
  </si>
  <si>
    <t>This paper aims to determine the effect of the smartphone warm color temperature function that relieves display's HEVL (high-energy visible light and short wavelength series blue light), which is known to cause suppression of melatonin secretion on actual image reproduction quality. For this study, the author of this paper measured the display based on the color difference in 26 sampling colors. It was found that for correlated color temperature (CCT) of 4000 K or less, the color difference rose sharply, centering around red and green. In hardware or software, a low CCT was realized by reducing the output centered on blue and green, but in actual color quality, a problem arose in the red and green channels. As far as tone gradation is concerned, \Delta \textE increased for CCT of 4500 K or less while the accuracy of the shadow detail was reduced. With regard to color gamut reproduction, for the coverage of sRGB color space, the color gamut became narrow for CCT of 5500 K or less, and for volume, the color gamut became narrow sharply for CCT of 4000 K. It was found that the maximum CCT changes to prevent a decline in melatonin secretion at a level of minimizing the degradation of image quality is 4000-4500 K. © 2013 IEEE.</t>
  </si>
  <si>
    <t>High-energy visible light; human circadian melatonin rhythm; light-emitting diode; smart-phone</t>
  </si>
  <si>
    <t>Colorimetry; Hormones; Image processing; Light; Light emitting diodes; Smartphones; Color temperatures; Correlated color temperature; Correlation analysis; human circadian melatonin rhythm; Image reproduction; Image reproduction quality; Short wavelengths; Visible light; Color</t>
  </si>
  <si>
    <t>Lee, Y.H.; Department of Photography, Chung-Ang UniversitySouth Korea; email: yong0954@gmail.com</t>
  </si>
  <si>
    <t>2-s2.0-85065922819</t>
  </si>
  <si>
    <t>Durrant J., Green M.P., Jones T.M.</t>
  </si>
  <si>
    <t>56553796700;35595185100;55732126800;</t>
  </si>
  <si>
    <t>Dim artificial light at night reduces the cellular immune response of the black field cricket, Teleogryllus commodus</t>
  </si>
  <si>
    <t>Insect Science</t>
  </si>
  <si>
    <t>10.1111/1744-7917.12665</t>
  </si>
  <si>
    <t>https://www.scopus.com/inward/record.uri?eid=2-s2.0-85062714422&amp;doi=10.1111%2f1744-7917.12665&amp;partnerID=40&amp;md5=df6fb26bb3f5c4d235abb0eca8e89b60</t>
  </si>
  <si>
    <t>The School of BioSciences, Faculty of Science, University of MelbourneVIC  3010, Australia</t>
  </si>
  <si>
    <t>Durrant, J., The School of BioSciences, Faculty of Science, University of MelbourneVIC  3010, Australia; Green, M.P., The School of BioSciences, Faculty of Science, University of MelbourneVIC  3010, Australia; Jones, T.M., The School of BioSciences, Faculty of Science, University of MelbourneVIC  3010, Australia</t>
  </si>
  <si>
    <t>A functioning immune system is crucial for protection against disease and illness, yet increasing evidence suggests that species living in urban areas could be suffering from immune suppression, due to the presence of artificial light at night (ALAN). This study examined the effects of ecologically relevant levels of ALAN on three key measures of immune function (haemocyte concentration, lytic activity, and phenoloxidase activity) using a model invertebrate species, the Australian black field cricket, Teleogryllus commodus. We reared crickets under an ecologically relevant daily light-cycle consisting of 12 hr bright daylight (2600 lx) followed by either 12 h darkness (0 lx) or dim environmentally relevant ALAN (1, 10, 100 lx), and then assessed immune function at multiple time points throughout adult life using haemolymph samples. We found that the presence of ALAN had a clear negative effect on haemocytes, while the effects on lytic activity and phenoloxidase activity were more complex or largely unaffected by ALAN. Furthermore, the effects of lifelong exposure to ALAN of 1 lx were comparable to those of 10 and 100 lx. Our data suggest that the effects of ALAN could be large and widespread, and such reductions in the core immune response of individuals will likely have greater consequences for fitness and survival under more malign conditions, such as those of the natural environment. © 2019 Institute of Zoology, Chinese Academy of Sciences</t>
  </si>
  <si>
    <t>circadian rhythm; ecophysiology; immune function; immunomodulation; invertebrate; light pollution; melatonin; urbanization</t>
  </si>
  <si>
    <t>Jones, T.M.; The School of BioSciences, Faculty of Science, University of MelbourneAustralia; email: theresa@unimelb.edu.au</t>
  </si>
  <si>
    <t>Insect Sci.</t>
  </si>
  <si>
    <t>Article in Press</t>
  </si>
  <si>
    <t>2-s2.0-85062714422</t>
  </si>
  <si>
    <t>Baekelandt S., Mandiki S.N.M., Kestemont P.</t>
  </si>
  <si>
    <t>57190048341;6603428011;7003399118;</t>
  </si>
  <si>
    <t>Are cortisol and melatonin involved in the immune modulation by the light environment in pike perch Sander lucioperca?</t>
  </si>
  <si>
    <t xml:space="preserve"> e12573</t>
  </si>
  <si>
    <t>10.1111/jpi.12573</t>
  </si>
  <si>
    <t>https://www.scopus.com/inward/record.uri?eid=2-s2.0-85064704669&amp;doi=10.1111%2fjpi.12573&amp;partnerID=40&amp;md5=c8df6f28c55b1588721789a4e451c185</t>
  </si>
  <si>
    <t>Research Unit in Environmental and Evolutionary Biology (URBE), Institute of Life, Earth &amp; Environment, University of Namur, Namur, Belgium</t>
  </si>
  <si>
    <t>Baekelandt, S., Research Unit in Environmental and Evolutionary Biology (URBE), Institute of Life, Earth &amp; Environment, University of Namur, Namur, Belgium; Mandiki, S.N.M., Research Unit in Environmental and Evolutionary Biology (URBE), Institute of Life, Earth &amp; Environment, University of Namur, Namur, Belgium; Kestemont, P., Research Unit in Environmental and Evolutionary Biology (URBE), Institute of Life, Earth &amp; Environment, University of Namur, Namur, Belgium</t>
  </si>
  <si>
    <t>The pineal gland is the main organ involved in the transduction process converting environmental light information into a melatonin response. Since light environment was described as an important factor that could affect physiology of teleosts, and because melatonin is a crucial hormone regulating numerous physiological processes, we hypothesized that environmental light may act on both stress and circadian axes which in turn could influence the immune status of pike perch. Therefore, we investigated the effects of two light spectra (red and white) and two light intensities (10 and 100 lx) with a constant photoperiod 12L(8:00-20:00)/12D on pike perch physiological and immune responses. Samples were collected at 04:00 and 16:00 at days 1 and 30 of the experiment. Stress markers, plasma melatonin levels, humoral innate immune markers, and expression of key immune genes in the head kidney were assessed. Light intensity clearly affected pike perch physiology. This included negative growth performances, increase in stress status, decrease in plasma melatonin levels, and immune depression. Light spectrum had only little influences. These results demonstrate that high stress status may have impacted melatonin production and secretion by the pineal organ. The drop in circulating melatonin and the increase in stress status may both be involved in the immune suppression. © 2019 John Wiley &amp; Sons A/S. Published by John Wiley &amp; Sons Ltd</t>
  </si>
  <si>
    <t>circadian axis; HPI axis; immunity; light environment; melatonin; pike perch</t>
  </si>
  <si>
    <t>GENBANK: MF472627, MF472628, MF472629, MF472630, MK036790, MK036791, MK036792, MK167462</t>
  </si>
  <si>
    <t>Seventh Framework Programme, FP7: GA 603121
Seventh Framework Programme, FP7: GA 603121
Fonds pour la Formation à la Recherche dans l’Industrie et dans l’Agriculture, FRIA</t>
  </si>
  <si>
    <t>Fonds de la Recherche dans l'Industrie et l'Agriculture (FRIA), Grant/Award Number: 29326575; European Union Seventh Framework Programme project DIVERSIFY, Grant/Award Number: GA 603121</t>
  </si>
  <si>
    <t>This work was supported by the FRIA (Fonds de la Recherche dans l'Industrie et l'Agriculture, Wallonia‐Brussels Federation), providing a grant to S.B. as well as under the framework of the European Union Seventh Framework Programme project DIVERSIFY (KBBE‐2013‐07 single stage, GA 603121) titled “Exploring the biological and socio‐economic potential of new/emerging fish species for the expansion of the European aquaculture industry.” The authors thank Prof. Pierre Van Cutsem (Unit of Research in Plant Cellular and Molecular Biology, Namur, Belgium) and Pierre Cambier for providing access to their HPLC system. We are grateful to C. Carpentier from UNamur for statistical advice.</t>
  </si>
  <si>
    <t>Baekelandt, S.; Research Unit in Environmental and Evolutionary Biology (URBE), Institute of Life, Earth &amp; Environment, University of NamurBelgium; email: sebastien.baekelandt@unamur.be</t>
  </si>
  <si>
    <t>2-s2.0-85064704669</t>
  </si>
  <si>
    <t>Dini P., Ducheyne K., Lemahieu I., Wambacq W., Vandaele H., Daels P.</t>
  </si>
  <si>
    <t>55912931300;57189524659;36017001000;57189906752;57208886004;7004221681;</t>
  </si>
  <si>
    <t>Effect of environmental factors and changes in the body condition score on the onset of the breeding season in mares</t>
  </si>
  <si>
    <t>Reproduction in Domestic Animals</t>
  </si>
  <si>
    <t>10.1111/rda.13452</t>
  </si>
  <si>
    <t>https://www.scopus.com/inward/record.uri?eid=2-s2.0-85066024942&amp;doi=10.1111%2frda.13452&amp;partnerID=40&amp;md5=ef2f15252dc7e619f1c4a16ef4139c1b</t>
  </si>
  <si>
    <t>Faculty of Veterinary Medicine, Ghent University, Merelbeke, Belgium; Keros Embryo Transfer Center, Passendale, Belgium</t>
  </si>
  <si>
    <t>Dini, P., Faculty of Veterinary Medicine, Ghent University, Merelbeke, Belgium; Ducheyne, K., Faculty of Veterinary Medicine, Ghent University, Merelbeke, Belgium; Lemahieu, I., Faculty of Veterinary Medicine, Ghent University, Merelbeke, Belgium; Wambacq, W., Faculty of Veterinary Medicine, Ghent University, Merelbeke, Belgium; Vandaele, H., Keros Embryo Transfer Center, Passendale, Belgium; Daels, P., Faculty of Veterinary Medicine, Ghent University, Merelbeke, Belgium</t>
  </si>
  <si>
    <t>Several methods have been proposed to advance the onset of the breeding season in horses. Most of them are based on the exposure to an artificial lighting period combined with hormonal treatments. Mares exposed to an artificial photoperiod are most often housed indoors where the ambient temperature is often higher than the outside temperature. Mares held in barns are also exposed to different daylight intensities than horses kept outside, depending on the architecture. In the current study, we evaluated the impact of ambient temperature, daylight intensity and changes in body condition score (BCS) on the timing of first ovulation after winter anestrus in mares exposed to an artificial photoperiod. Mares (n = 211) were housed in barns with different ambient temperature and daylight exposure but with the same artificial photoperiod exposure (except for a natural photoperiod control group). Artificial photoperiod as well as an increase in BCS over the winter significantly advanced the first spring ovulation. The BCS at the start and end of the anestrus period did not have an effect on the interval to first ovulation and neither did the modest increase in ambient temperature in the barn. However, a higher light intensity during the daytime significantly advanced the first spring ovulation. The results of this study suggest that exposure to more sunlight advances the onset of the breeding season. This effect is likely mediated through the biological effect of short wavelength blue light and its impact on melatonin suppression and biological rhythms. We suggest that greater/direct exposure to the blue light component of daylight improves the response to the artificial photoperiod. The results of the present study can further assist to optimize the conditions that lead to an efficient spring transition of breeding mares. © 2019 Blackwell Verlag GmbH</t>
  </si>
  <si>
    <t>ambient temperature; body condition score; equine; photoperiod; winter anestrus</t>
  </si>
  <si>
    <t>Daels, P.; Faculty of Veterinary Medicine, Ghent UniversityBelgium; email: Peter.Daels@UGent.be</t>
  </si>
  <si>
    <t>RDANE</t>
  </si>
  <si>
    <t>Reprod. Domest. Anim.</t>
  </si>
  <si>
    <t>2-s2.0-85066024942</t>
  </si>
  <si>
    <t>Richter H.G., Mendez N., Abarzua-Catalan L., Valenzuela G.J., Seron-Ferre M., Torres-Farfan C.</t>
  </si>
  <si>
    <t>7401793305;23478337400;23977660900;7005052109;7005458002;6507977747;</t>
  </si>
  <si>
    <t>Developmental Programming of Capuchin Monkey Adrenal Dysfunction by Gestational Chronodisruption</t>
  </si>
  <si>
    <t>10.1155/2018/9183053</t>
  </si>
  <si>
    <t>https://www.scopus.com/inward/record.uri?eid=2-s2.0-85052651894&amp;doi=10.1155%2f2018%2f9183053&amp;partnerID=40&amp;md5=40277e1fc38e9d3827b9284f0f5c1f17</t>
  </si>
  <si>
    <t>Instituto de Anatomía, Histología y Patología, Facultad de Medicina, Universidad Austral de Chile, Valdivia, Chile; Laboratorio de Obstetricia y Ginecología, Centro de Investigaciones Médicas, Pontificia Universidad Católica de Chile, Santiago, Chile; Department of Women's Health, Arrowhead Regional Medical Center, Colton, CA, United States; Programa de Fisiopatología, Instituto de Ciencias Biomédicas (ICBM), Facultad de Medicina, Universidad de Chile, Santiago, Chile; Centro Interdisciplinario de Estudios Del Sistema Nervioso, Universidad Asutral de Chile, Valivia, Chile</t>
  </si>
  <si>
    <t>Richter, H.G., Instituto de Anatomía, Histología y Patología, Facultad de Medicina, Universidad Austral de Chile, Valdivia, Chile; Mendez, N., Instituto de Anatomía, Histología y Patología, Facultad de Medicina, Universidad Austral de Chile, Valdivia, Chile; Abarzua-Catalan, L., Laboratorio de Obstetricia y Ginecología, Centro de Investigaciones Médicas, Pontificia Universidad Católica de Chile, Santiago, Chile; Valenzuela, G.J., Department of Women's Health, Arrowhead Regional Medical Center, Colton, CA, United States; Seron-Ferre, M., Programa de Fisiopatología, Instituto de Ciencias Biomédicas (ICBM), Facultad de Medicina, Universidad de Chile, Santiago, Chile; Torres-Farfan, C., Instituto de Anatomía, Histología y Patología, Facultad de Medicina, Universidad Austral de Chile, Valdivia, Chile, Centro Interdisciplinario de Estudios Del Sistema Nervioso, Universidad Asutral de Chile, Valivia, Chile</t>
  </si>
  <si>
    <t>In the capuchin monkey (Cebus apella), a new-world nonhuman primate, maternal exposure to constant light during last third of gestation induces precocious maturation of the fetal adrenal and increased plasma cortisol in the newborn. Here, we further explored the effects of this challenge on the developmental programming of adrenal function in newborn and infant capuchin monkeys. We measured (i) plasma dehydroepiandrosterone sulphate (DHAS) and cortisol response to ACTH in infants with suppressed endogenous ACTH, (ii) plasma DHAS and cortisol response to ACTH in vitro, and (iii) adrenal weight and expression level of key factors in steroid synthesis (StAR and 3β-HSD). In one-month-old infants from mothers subjected to constant light, plasma levels of cortisol and cortisol response to ACTH were twofold higher, whereas plasma levels of DHAS and DHAS response to ACTH were markedly reduced, compared to control conditions. At 10 months of age, DHAS levels were still lower but closer to control animals, whereas cortisol response to ACTH was similar in both experimental groups. A compensatory response was detected at the adrenal level, consisting of a 30% increase in adrenal weight and about 50% reduction of both StAR and 3β-HSD mRNA and protein expression and the magnitude of DHAS and cortisol response to ACTH in vitro. Hence, at birth and at 10 months of age, there were differential effects in DHAS, cortisol production, and their response to ACTH. However, by 10 months of age, these subsided, leading to a normal cortisol response to ACTH. These compensatory mechanisms may help to overcome the adrenal alterations induced during pregnancy to restore normal cortisol concentrations in the growing infant. © 2018 Hans G. Richter et al.</t>
  </si>
  <si>
    <t>beta actin; corticotropin; dexamethasone; hydrocortisone; melatonin; melatonin receptor; messenger RNA; prasterone sulfate; corticotropin; hydrocortisone; adrenal disease; adrenal function; age; animal experiment; Article; body weight gain; Cebus; controlled study; corticotropin test; development; hydrocortisone blood level; in vitro study; infant; maternal exposure; newborn; nonhuman; protein expression; protein expression level; steroidogenesis; adrenal gland; animal; Cebus; embryology; female; gestational age; growth, development and aging; light; maternal exposure; metabolism; pathophysiology; pregnancy; Adrenal Glands; Adrenocorticotropic Hormone; Animals; Cebus; Female; Gestational Age; Hydrocortisone; Light; Maternal Exposure; Pregnancy</t>
  </si>
  <si>
    <t>corticotropin, 11136-52-0, 9002-60-2, 9061-27-2; dexamethasone, 50-02-2; hydrocortisone, 50-23-7; melatonin, 73-31-4; prasterone sulfate, 651-48-9; Adrenocorticotropic Hormone; Hydrocortisone</t>
  </si>
  <si>
    <t>Universidad Austral de Chile
Instituto de Ciencias Matemáticas
Universidad Austral de Chile
Universidad de Chile
Fondo Nacional de Desarrollo Científico y Tecnológico: 1050833
World Health Organization</t>
  </si>
  <si>
    <t>1Instituto de Anatomía, Histología y Patología, Facultad de Medicina, Universidad Austral de Chile, Valdivia, Chile 2Laboratorio de Obstetricia y Ginecología, Centro de Investigaciones Médicas, Pontificia Universidad Católica de Chile, Santiago, Chile 3Department of Women’s Health, Arrowhead Regional Medical Center, Colton, CA, USA 4Programa de Fisiopatología, Instituto de Ciencias Biomédicas (ICBM), Facultad de Medicina, Universidad de Chile, Santiago, Chile 5Centro Interdisciplinario de Estudios del Sistema Nervioso, Universidad Asutral de Chile, Valivia, Chile</t>
  </si>
  <si>
    <t>This work was supported by grants from the Fondo Nacional de Desarrollo Científico y Tecnológico, Chile (Clau-dia Torres-Farfan) (no. 1050833), and the Department of Women’s Health, Arrowhead Regional Medical Center (CA, USA; Maria Seron-Ferre). Grant 98/LABENDO/Resource Maintenance Grant-2 from the World Health Organization helped the establishment of the animal colony (MS-F). The authors are very grateful to Renato Ebensperger, DVM, and the former personnel of the nonhuman primate colony for expert animal care. They also thank Ms. Auristela Rojas for assistance in RIAs and Monica Prizant for editorial help.</t>
  </si>
  <si>
    <t>Torres-Farfan, C.; Instituto de Anatomía, Histología y Patología, Facultad de Medicina, Universidad Austral de ChileChile; email: claudia.torres@uach.cl</t>
  </si>
  <si>
    <t>2-s2.0-85052651894</t>
  </si>
  <si>
    <t>Nocturnal Melatonin Suppression by Adolescents and Adults for Different Levels, Spectra, and Durations of Light Exposure</t>
  </si>
  <si>
    <t>10.1177/0748730419828056</t>
  </si>
  <si>
    <t>https://www.scopus.com/inward/record.uri?eid=2-s2.0-85062325101&amp;doi=10.1177%2f0748730419828056&amp;partnerID=40&amp;md5=e68fab8a02fbd97420b8aa63934bd423</t>
  </si>
  <si>
    <t>The human circadian system is primarily regulated by the 24-h LD cycle incident on the retina, and nocturnal melatonin suppression is a primary outcome measure for characterizing the biological clock’s response to those light exposures. A limited amount of data related to the combined effects of light level, spectrum, and exposure duration on nocturnal melatonin suppression has impeded the development of circadian-effective lighting recommendations and light-treatment methods. The study’s primary goal was to measure nocturnal melatonin suppression for a wide range of light levels (40 to 1000 lux), 2 white light spectra (2700 K and 6500 K), and an extended range of nighttime light exposure durations (0.5 to 3.0 h). The study’s second purpose was to examine whether differences existed between adolescents’ and adults’ circadian sensitivity to these lighting characteristics. The third purpose was to provide an estimate of the absolute threshold for the impact of light on acute melatonin suppression. Eighteen adolescents (age range, 13 to 18 years) and 23 adults (age range, 24 to 55 years) participated in the study. Results showed significant main effects of light level, spectrum, and exposure duration on melatonin suppression. Moreover, the data also showed that the relative suppressing effect of light on melatonin diminishes with increasing exposure duration for both age groups and both spectra. The present results do not corroborate our hypothesis that adolescents exhibit greater circadian sensitivity to short-wavelength radiation compared with adults. As for threshold, it takes longer to observe significant melatonin suppression at lower CS levels than at higher CS levels. Dose-response curves (amount and duration) for both white-light spectra and both age groups can guide lighting recommendations when considering circadian-effective light in applications such as offices, schools, residences, and healthcare facilities. © 2019 The Author(s).</t>
  </si>
  <si>
    <t>age-related change; and spectrum; circadian phase; circadian phototransduction; circadian rhythms; exposure duration; light level; nocturnal melatonin suppression; white light</t>
  </si>
  <si>
    <t>5T32AG057464
National Institutes of Health, NIH</t>
  </si>
  <si>
    <t>The present study was funded by Jim H. McClung Lighting Research Foundation and the NIH Training Program in Alzheimer’s Disease Clinical and Translational Research (NIA 5T32AG057464). The sponsors did not participate in the study’s design, data collection, or data analyses. The authors would like to thank Kassandra Gonzales, Sharon Lesage, Howard Ohlhous, Martin Overington, David Pedler, Charles Roohan, and Allison Thayer for their technical and editorial assistance.</t>
  </si>
  <si>
    <t>2-s2.0-85062325101</t>
  </si>
  <si>
    <t>de Zeeuw J., Papakonstantinou A., Nowozin C., Stotz S., Zaleska M., Hädel S., Bes F., Münch M., Kunz D.</t>
  </si>
  <si>
    <t>57192920218;57203123635;57192913367;57209456941;57203125217;24604999600;6601974960;8986126800;7102913566;</t>
  </si>
  <si>
    <t>Living in Biological Darkness: Objective Sleepiness and the Pupillary Light Responses Are Affected by Different Metameric Lighting Conditions during Daytime</t>
  </si>
  <si>
    <t>10.1177/0748730419847845</t>
  </si>
  <si>
    <t>https://www.scopus.com/inward/record.uri?eid=2-s2.0-85067833315&amp;doi=10.1177%2f0748730419847845&amp;partnerID=40&amp;md5=a31a44e1a3b5f59837626cb4f21ee456</t>
  </si>
  <si>
    <t>Freie Universität Berlin, Humboldt-Universität zu Berlin, Berlin Institute of Health, Institute of Physiology, Sleep Research &amp; Clinical Chronobiology, Berlin, Germany; Intellux GmbH, Berlin, Germany; St. Hedwig-Hospital, Clinic for Sleep &amp; Chronomedicine, Berlin, Germany; Freie Universität Berlin, Humboldt-Universität zu Berlin, and Berlin Institute of Health, Institute of Medical Immunology, Laboratory of Chronobiology, Germany; Sleep/Wake Research Centre, Massey University, Wellington, New Zealand</t>
  </si>
  <si>
    <t>de Zeeuw, J., Freie Universität Berlin, Humboldt-Universität zu Berlin, Berlin Institute of Health, Institute of Physiology, Sleep Research &amp; Clinical Chronobiology, Berlin, Germany, Intellux GmbH, Berlin, Germany; Papakonstantinou, A., Freie Universität Berlin, Humboldt-Universität zu Berlin, Berlin Institute of Health, Institute of Physiology, Sleep Research &amp; Clinical Chronobiology, Berlin, Germany, St. Hedwig-Hospital, Clinic for Sleep &amp; Chronomedicine, Berlin, Germany; Nowozin, C., Freie Universität Berlin, Humboldt-Universität zu Berlin, Berlin Institute of Health, Institute of Physiology, Sleep Research &amp; Clinical Chronobiology, Berlin, Germany, St. Hedwig-Hospital, Clinic for Sleep &amp; Chronomedicine, Berlin, Germany; Stotz, S., Freie Universität Berlin, Humboldt-Universität zu Berlin, Berlin Institute of Health, Institute of Physiology, Sleep Research &amp; Clinical Chronobiology, Berlin, Germany, St. Hedwig-Hospital, Clinic for Sleep &amp; Chronomedicine, Berlin, Germany; Zaleska, M., Intellux GmbH, Berlin, Germany; Hädel, S., Freie Universität Berlin, Humboldt-Universität zu Berlin, Berlin Institute of Health, Institute of Physiology, Sleep Research &amp; Clinical Chronobiology, Berlin, Germany; Bes, F., Freie Universität Berlin, Humboldt-Universität zu Berlin, Berlin Institute of Health, Institute of Physiology, Sleep Research &amp; Clinical Chronobiology, Berlin, Germany, St. Hedwig-Hospital, Clinic for Sleep &amp; Chronomedicine, Berlin, Germany; Münch, M., Freie Universität Berlin, Humboldt-Universität zu Berlin, Berlin Institute of Health, Institute of Physiology, Sleep Research &amp; Clinical Chronobiology, Berlin, Germany, St. Hedwig-Hospital, Clinic for Sleep &amp; Chronomedicine, Berlin, Germany, Freie Universität Berlin, Humboldt-Universität zu Berlin, and Berlin Institute of Health, Institute of Medical Immunology, Laboratory of Chronobiology, Germany, Sleep/Wake Research Centre, Massey University, Wellington, New Zealand; Kunz, D., Freie Universität Berlin, Humboldt-Universität zu Berlin, Berlin Institute of Health, Institute of Physiology, Sleep Research &amp; Clinical Chronobiology, Berlin, Germany, Intellux GmbH, Berlin, Germany, St. Hedwig-Hospital, Clinic for Sleep &amp; Chronomedicine, Berlin, Germany</t>
  </si>
  <si>
    <t>Nighttime melatonin suppression is the most commonly used method to indirectly quantify acute nonvisual light effects. Since light is the principal zeitgeber in humans, there is a need to assess its strength during daytime as well. This is especially important since humans evolved under natural daylight but now often spend their time indoors under artificial light, resulting in a different quality and quantity of light. We tested whether the pupillary light response (PLR) could be used as a marker for nonvisual light effects during daytime. We also recorded the wake electroencephalogram to objectively determine changes in daytime sleepiness between different illuminance levels and/or spectral compositions of light. In total, 72 participants visited the laboratory 4 times for 3-h light exposures. All participants underwent a dim-light condition and either 3 metameric daytime light exposures with different spectral compositions of polychromatic white light (100 photopic lux, peak wavelengths at 435 nm or 480 nm, enriched with longer wavelengths of light) or 3 different illuminances (200, 600, and 1200 photopic lux) with 1 metameric lighting condition (peak wavelength at 435 nm or 480 nm; 24 participants each). The results show that the PLR was sensitive to both spectral differences between metameric lighting conditions and different illuminances in a dose-responsive manner, depending on melanopic irradiance. Objective sleepiness was significantly reduced, depending on melanopic irradiance, at low illuminance (100 lux) and showed fewer differences at higher illuminance. Since many people are exposed to such low illuminance for most of their day—living in biological darkness—our results imply that optimizing the light spectrum could be important to improve daytime alertness. Our results suggest the PLR as a noninvasive physiological marker for ambient light exposure effects during daytime. These findings may be applied to assess light-dependent zeitgeber strength and evaluate lighting improvements at workplaces, schools, hospitals, and homes. © 2019 The Author(s).</t>
  </si>
  <si>
    <t>AAT index; alertness; daytime; illuminance; light spectra; melanopic lux; melanopsin; pupillometry; wake EEG; α-opic irradiance</t>
  </si>
  <si>
    <t>Intellux Berlin GmbH
13N13162</t>
  </si>
  <si>
    <t>We would like to thank Drs. Katharina Grohme and Carolin Schäfer for the medical screening of the participants. We thank Theresa Fox for her help in performing the study. We thank Laura Binte and Lisa Guggemos for their help with study procedures. We thank Dr. M. Spitschan for his advice on the assessment of photoreceptor contrast and scotopic retinal illuminance. This study was funded by the German Federal Ministry of Education and Research (OLIVE-Project; FKZ: 13N13162) and Intellux GmbH, Berlin, Germany.</t>
  </si>
  <si>
    <t>de Zeeuw, J.; Freie Universität Berlin, Humboldt-Universität zu Berlin, Berlin Institute of Health, Institute of Physiology, Sleep Research &amp; Clinical ChronobiologyGermany; email: jan-lukas.de-zeeuw@charite.de</t>
  </si>
  <si>
    <t>2-s2.0-85067833315</t>
  </si>
  <si>
    <t>Yasukouchi A., Maeda T., Hara K., Furuune H.</t>
  </si>
  <si>
    <t>6701901911;57210828674;57210835248;57210832001;</t>
  </si>
  <si>
    <t>Non-visual effects of diurnal exposure to an artificial skylight, including nocturnal melatonin suppression</t>
  </si>
  <si>
    <t>10.1186/s40101-019-0203-4</t>
  </si>
  <si>
    <t>https://www.scopus.com/inward/record.uri?eid=2-s2.0-85071644217&amp;doi=10.1186%2fs40101-019-0203-4&amp;partnerID=40&amp;md5=45ecded902324a923d1322b3dbcd8301</t>
  </si>
  <si>
    <t>Department of Human Science, Faculty of Design, Kyushu University, 4-9-1, Shiobaru, Minami-ku, Fukuoka, 815-8540, Japan; La Forêt Engineering Co., Ltd, Roppongi Annex 7F, 6-7-6, Roppongi, Minato-ku, Tokyo, 106-0032, Japan</t>
  </si>
  <si>
    <t>Yasukouchi, A., Department of Human Science, Faculty of Design, Kyushu University, 4-9-1, Shiobaru, Minami-ku, Fukuoka, 815-8540, Japan; Maeda, T., Department of Human Science, Faculty of Design, Kyushu University, 4-9-1, Shiobaru, Minami-ku, Fukuoka, 815-8540, Japan; Hara, K., La Forêt Engineering Co., Ltd, Roppongi Annex 7F, 6-7-6, Roppongi, Minato-ku, Tokyo, 106-0032, Japan; Furuune, H., La Forêt Engineering Co., Ltd, Roppongi Annex 7F, 6-7-6, Roppongi, Minato-ku, Tokyo, 106-0032, Japan</t>
  </si>
  <si>
    <t>Background: Recently, more consideration is being given to the beneficial effects of lighting on the maintenance and promotion of the health and well-being of office occupants in built environments. A new lighting technology using Rayleigh scattering has made it possible to simulate a blue sky. However, to date, no studies have examined the possible beneficial effects of such artificial skylights. The aims of this study were to examine the non-visual effects of artificial skylights and conventional fluorescent lights in a simulated office environment and to clarify the feature effects of the artificial skylights. Methods: Participants were 10 healthy male adults. Non-visual effects were evaluated based on brain arousal levels (α-wave ratio and contingent negative variation [CNV]), autonomic nervous activity (heart rate variability [HRV]), work performance, and subjective responses during daytime exposure to either an artificial skylight or fluorescent lights, as well as nocturnal melatonin secretion. Results: Subjective evaluations of both room lighting-related "natural" and "attractive" items and the "connected to nature" item were significantly higher with the skylight than with the fluorescent lights. Cortical arousal levels obtained from the early component of the CNV amplitude were significantly lower with the skylight than with the fluorescent lights, whereas α-wave ratio and work performance were similar between the two light sources. The HRV evaluation showed that sympathetic nerve tone was lower and parasympathetic nerve tone was higher, both significantly, for the skylight than for the fluorescent lights during daytime. Nocturnal melatonin secretion was significantly greater before and during light exposure at night under the daytime skylight than under the fluorescent lights. Conclusions: Our results suggest that artificial skylights have some advantages over conventional fluorescent lights in maintaining ordinary work performance during daytime with less psychological and physiological stress. The findings also suggest that the artificial skylights would enable built environments to maintain long-term comfort and productivity. © 2019 The Author(s).</t>
  </si>
  <si>
    <t>Arousal level; Artificial skylight; Fluorescent light; Melatonin secretion; Non-visual effect; Office</t>
  </si>
  <si>
    <t>Kyushu University: 277</t>
  </si>
  <si>
    <t>This study was approved by the Ethics Committee of Kyushu University (Approval No. 277). All subjects of this study gave their written informed consent to participate in this study.</t>
  </si>
  <si>
    <t>Yasukouchi, A.; Department of Human Science, Faculty of Design, Kyushu University, 4-9-1, Shiobaru, Japan; email: physioanthropol@yahoo.co.jp</t>
  </si>
  <si>
    <t>2-s2.0-85071644217</t>
  </si>
  <si>
    <t>Sithravel R., Ibrahim R., Lye M.S., Perimal E.K., Ibrahim N., Dahlan N.D.</t>
  </si>
  <si>
    <t>57204846005;35874723500;35973928500;26323833400;54414227000;24480506900;</t>
  </si>
  <si>
    <t>Morning boost on individuals’ psychophysiological wellbeing indicators with supportive, dynamic lighting in windowless open-plan workplace in Malaysia</t>
  </si>
  <si>
    <t xml:space="preserve"> e0207488</t>
  </si>
  <si>
    <t>10.1371/journal.pone.0207488</t>
  </si>
  <si>
    <t>https://www.scopus.com/inward/record.uri?eid=2-s2.0-85057498876&amp;doi=10.1371%2fjournal.pone.0207488&amp;partnerID=40&amp;md5=112f3e617cc79ae1245ee05f7bd625c1</t>
  </si>
  <si>
    <t>Department of Architecture, Faculty of Design and Architecture, Universiti Putra Malaysia, Serdang, Selangor, Malaysia; Department of Community Health, Faculty of Medicine and Health Sciences, Universiti Putra Malaysia, Serdang, Selangor, Malaysia; Department of Biomedical Sciences, Faculty of Medicine and Health Sciences, Universiti Putra Malaysia, Serdang, Selangor, Malaysia; Department of Psychiatry, Faculty of Medicine and Health Sciences, Universiti Putra Malaysia, Serdang, Selangor, Malaysia</t>
  </si>
  <si>
    <t>Sithravel, R., Department of Architecture, Faculty of Design and Architecture, Universiti Putra Malaysia, Serdang, Selangor, Malaysia; Ibrahim, R., Department of Architecture, Faculty of Design and Architecture, Universiti Putra Malaysia, Serdang, Selangor, Malaysia; Lye, M.S., Department of Community Health, Faculty of Medicine and Health Sciences, Universiti Putra Malaysia, Serdang, Selangor, Malaysia; Perimal, E.K., Department of Biomedical Sciences, Faculty of Medicine and Health Sciences, Universiti Putra Malaysia, Serdang, Selangor, Malaysia; Ibrahim, N., Department of Psychiatry, Faculty of Medicine and Health Sciences, Universiti Putra Malaysia, Serdang, Selangor, Malaysia; Dahlan, N.D., Department of Architecture, Faculty of Design and Architecture, Universiti Putra Malaysia, Serdang, Selangor, Malaysia</t>
  </si>
  <si>
    <t>Workplace architectural lighting conditions that are biologically dim during the day are causing healthy individuals to experience light-induced health and performance-related problems. Dynamic lighting was reported beneficial in supporting individuals’ psychological behavior and physiological responses during work period in Europe. It has yet to be investigated in workplaces with minimal/no natural daylight contribution in tropical Malaysia. Hence, an exploratory experimental study was initiated in an experimental windowless open-plan workplace in Universiti Putra Malaysia, Serdang. The aim was to identify dynamic lighting configurations that were more supportive of a morning boosting effect than the control constant lighting, to support dayshift individuals’ psychophysiological wellbeing indicators during the peak morning work period. The immediate impact of a 2-hour morning exposure to overhead white LED (6500 K) with different horizontal illuminance levels and oscillations (lighting patterns) were investigated on physiological indicator limited to urinary 6-sulfatoxymelatonin, and psychological indicators for alertness, mood, visual comfort, cognitive and visual task performance. Not all of the investigated dynamic lighting configurations were supportive of a morning boost. Only configurations 500 increased to 750 and 500 increased to 1000 lx therapeutically supported most of the indicators. Both these configurations suppressed urinary 6-sulfatoxymelatonin, and improved alertness, cognitive performance, positive affect, and visual comfort better than ‘visit 1: 500 constant 500’ lx (control). The increasing oscillation was observed more beneficial for the morning boost in tropical Malaysia, which is in reverse to that specified in the human rhythmic dynamic lighting protocol developed by researchers from the Netherlands for application during winter. The findings from this study present the feasibility of dynamic architectural lighting acting as an environmental therapeutic solution in supporting the individuals’ psychophysiological wellbeing indicators in windowless open-plan workplace in tropical Malaysia. Further investigations on the two prospective configurations are recommended to determine the better supportive one for the morning boosting effect in Malaysia. © 2018 Sithravel et al. This is an open access article distributed under the terms of the Creative Commons Attribution License, which permits unrestricted use, distribution, and reproduction in any medium, provided the original author and source are credited.</t>
  </si>
  <si>
    <t>6 hydroxymelatonin o sulfate; 6-sulfatoxymelatonin; melatonin; adult; age; alertness; Article; cognition; comfort; controlled study; human; humidity; illumination; Malaysia; mental health; mood; morning shift; oscillation; task performance; temperature; vision; wellbeing; workplace; affect; analogs and derivatives; circadian rhythm; clinical trial; female; male; physiology; task performance; urine; Adult; Affect; Circadian Rhythm; Cognition; Female; Humans; Lighting; Malaysia; Male; Melatonin; Task Performance and Analysis; Workplace</t>
  </si>
  <si>
    <t>6 hydroxymelatonin o sulfate, 2208-40-4; melatonin, 73-31-4; 6-sulfatoxymelatonin; Melatonin</t>
  </si>
  <si>
    <t>Ibrahim, R.; Department of Architecture, Faculty of Design and Architecture, Universiti Putra MalaysiaMalaysia; email: rahinah@upm.edu.my</t>
  </si>
  <si>
    <t>2-s2.0-85057498876</t>
  </si>
  <si>
    <t>Stebelova K., Kosnacova J., Zeman M.</t>
  </si>
  <si>
    <t>9243195300;6504719962;7102749121;</t>
  </si>
  <si>
    <t>Intense blue light therapy during the night-time does not suppress the rhythmic melatonin biosynthesis in a young boy</t>
  </si>
  <si>
    <t>10.1515/enr-2017-0004</t>
  </si>
  <si>
    <t>https://www.scopus.com/inward/record.uri?eid=2-s2.0-85014087982&amp;doi=10.1515%2fenr-2017-0004&amp;partnerID=40&amp;md5=14d1c3b67bd919d28e1308e0c033d6ca</t>
  </si>
  <si>
    <t>Department of Animal Physiology and Ethology, Faculty of Natural Sciences, Comenius University, Bratislava, Slovakia; 1st Department of Pediatrics, University Children’s Hospital, Bratislava, Slovakia</t>
  </si>
  <si>
    <t>Stebelova, K., Department of Animal Physiology and Ethology, Faculty of Natural Sciences, Comenius University, Bratislava, Slovakia; Kosnacova, J., 1st Department of Pediatrics, University Children’s Hospital, Bratislava, Slovakia; Zeman, M., Department of Animal Physiology and Ethology, Faculty of Natural Sciences, Comenius University, Bratislava, Slovakia</t>
  </si>
  <si>
    <t>Objective. Melatonin is a hormone predominantly synthesized and secreted during the night by the pineal gland. Artificial light at night, especially its blue part, acutely suppresses the melatonin production. The aim of the present study was to find out, whether an intense blue light phototherapy of severe hyperbilirubinemia, may suppress the melatonin production during the night when the eyes will be properly protected by a sleep mask. Methods. The main melatonin metabolite, 6-sulphatoxymelatonin was measured in urine in a nine-year old boy suffering from the Crigler-Najjar syndrome type I. The boy was treated during the sleep period with an intense blue light (to 1800 lx) 10 h/day, since his birth. During the pho- totherapy, his eyes were protected with a sleep mask. The concentration of 6-sulphatoxymelatonin was determined in the first morning urine and urine collected afternoon during the six days. The patient was exposed to phototherapy for three nights, two nights without and the last one with the treatment. The control urine samples were obtained from 8 healthy nine-year old boys. The level of 6-sulphatoxymelatonin was measured by radioimmunoassay and the data were normalized to urinary creatinine. Results. A distinct melatonin production rhythm was found and 6-sulphatoxymelatonin concentration in urine of the patient was comparable with the values obtained by the control group. No differences in 6-sulphatoxymelatonin levels were found between the nights with and without the phototherapy applied. Conclusions. We conclude that the whole night treatment of hyperbilirubinemia with intense blue light has negligible side effect on the rhythmic melatonin production, when the eyes are sufficiently protected by the sleep mask. © 2017, De Gruyter Open Ltd. All rights reserved.</t>
  </si>
  <si>
    <t>6-sulphatoxymelatonin; Blue light; Hyperbilirubinemia; Melatonin; Phototherapy</t>
  </si>
  <si>
    <t>6 sulphatoxymelatonin; creatinine; melatonin; unclassified drug; 6-sulfatoxymelatonin; melatonin; Article; biosynthesis; blue light; case report; child; controlled study; Crigler Najjar syndrome; face mask; human; hyperbilirubinemia; male; melatonin biosynthesis; phototherapy; radioimmunoassay; school child; sleep time; spectrophotometry; urinalysis; adverse effects; analogs and derivatives; case control study; circadian rhythm; Crigler Najjar syndrome; hyperbilirubinemia; phototherapy; procedures; urine; Case-Control Studies; Child; Circadian Rhythm; Crigler-Najjar Syndrome; Humans; Hyperbilirubinemia; Male; Melatonin; Phototherapy</t>
  </si>
  <si>
    <t>creatinine, 19230-81-0, 60-27-5; melatonin, 73-31-4; 6-sulfatoxymelatonin; Melatonin</t>
  </si>
  <si>
    <t>Stebelova, K.; Department of Animal Physiology and Ethology, Faculty of Natural Sciences, Comenius University in Bratislava, Ilkovicova 6, Slovakia; email: stebelova@fns.uniba.sk</t>
  </si>
  <si>
    <t>De Gruyter Open Ltd</t>
  </si>
  <si>
    <t>2-s2.0-85014087982</t>
  </si>
  <si>
    <t>Kuthati Y., Davuluri V.N.G., Yang C.-P., Chang H.-C., Chang C.-P., Wong C.S.</t>
  </si>
  <si>
    <t>55669812200;57211282188;7407743704;57203267227;57211281884;7404953510;</t>
  </si>
  <si>
    <t>Melatonin MT2 receptor agonist IIK-7 produces antinociception by modulation of ROS and suppression of spinal microglial activation in neuropathic pain rats</t>
  </si>
  <si>
    <t>Journal of Pain Research</t>
  </si>
  <si>
    <t>10.2147/JPR.S214671</t>
  </si>
  <si>
    <t>https://www.scopus.com/inward/record.uri?eid=2-s2.0-85073276019&amp;doi=10.2147%2fJPR.S214671&amp;partnerID=40&amp;md5=992e966031e7cb38bb5703f7416a58cb</t>
  </si>
  <si>
    <t>Department of Anesthesiology, Cathy General Hospital, Taipei, Taiwan; Department of Microbiology &amp; Immunology, College of Medicine, National Cheng Kung University, Tainan, Taiwan; Department of Anesthesiology, Taoyuan Armed Forces General Hospital, Taoyuan, Taiwan; Graduate Institute of Medical Sciences, National Defense Medical Center, Taipei, Taiwan</t>
  </si>
  <si>
    <t>Kuthati, Y., Department of Anesthesiology, Cathy General Hospital, Taipei, Taiwan; Davuluri, V.N.G., Department of Microbiology &amp; Immunology, College of Medicine, National Cheng Kung University, Tainan, Taiwan; Yang, C.-P., Department of Anesthesiology, Taoyuan Armed Forces General Hospital, Taoyuan, Taiwan; Chang, H.-C., Department of Anesthesiology, Cathy General Hospital, Taipei, Taiwan; Chang, C.-P., Department of Microbiology &amp; Immunology, College of Medicine, National Cheng Kung University, Tainan, Taiwan; Wong, C.S., Department of Anesthesiology, Cathy General Hospital, Taipei, Taiwan, Graduate Institute of Medical Sciences, National Defense Medical Center, Taipei, Taiwan</t>
  </si>
  <si>
    <t>Background: In recent years, several melatonin (MLT) receptor agonists have been approved by FDA for the treatment of sleep disorders and depression. Very few studies have shed light on their efﬁcacy against neuropathic pain (NP). IIK-7 is an MT-2 agonist known to promote sleep. Whether IIK-7 suppresses NP has not been reported, and the signaling proﬁle is unknown. Objective: To investigate the effect of melatonin type 2 receptor agonist IIK-7 on partial sciatic nerve transection-induced NP in rats and elucidate the underlying molecular mechanisms. Methods: NP was induced by the PSNT in the left leg of adult male Wistar rats. On posttransection day 7, rats were implanted with intrathecal (i.t) catheter connected to an infusion pump and divided in to four groups: Sham-operated/vehicle, PSNT/vehicle, PSNT/0.5 μg/hr IIK-7 and PSNT/0.5 μg IIK-7/1 μg 4-p/hr. To test the MT-2 dependence on IIK-7 activity, the animals were implanted with a single i.t catheter and injected MT-2 antagonist 4-Phenyl-2propionamidotetralin (4-p) 20 mins prior to IIK-7 injection on day 7 after PSNT. The antinociceptive response was measured using a mechanical paw withdrawal threshold. Activation of microglial cells and the expression of NP-associated proteins in the spinal cord dorsal horn was assessed by immunoﬂuorescence assay (IFA) and Western blotting (WB). Reactive oxygen species (ROS) scavenging ability of IIK-7 was evaluated by using bone marrow-derived macrophages (BMDM). Results: Treatment with the MT-2 agonist IIK-7 signiﬁcantly alleviated PSNT-induced mechanical allodynia and glial activation along with the inhibition of P44/42 MAPK, HMGB-1, STAT3, iNOS and casp-3 proteins. Conclusion: IIK-7 attenuates NP through the suppression of glial activation and suppression of proteins involved in inﬂammation and apoptosis. MT-2 receptor agonists may establish a promising and unique therapeutic approach for the treatment of NP. © 2019 Kuthati et al.</t>
  </si>
  <si>
    <t>Allodynia; IIK-7; MT-2 receptor; Neuropathic pain</t>
  </si>
  <si>
    <t>Ministry of Science and Technology, Taiwan, MOST: MOST:106-2314-B-281-003-MY3, CGH-MR-A10705</t>
  </si>
  <si>
    <t>We thank the Ministry of Science and Technology, Taiwan and Cathay General Hospital for the grant support (MOST:106-2314-B-281-003-MY3; CMRI:CGH-MR-A10705).</t>
  </si>
  <si>
    <t>Wong, C.S.; Department of Anesthesiology, Cathay General Hospital, #280, Renai Road, Section 4, Taiwan; email: w82556@gmail.com</t>
  </si>
  <si>
    <t>Dove Medical Press Ltd.</t>
  </si>
  <si>
    <t>J. Pain Res.</t>
  </si>
  <si>
    <t>2-s2.0-85073276019</t>
  </si>
  <si>
    <t>Figueiro M.G., Sahin L., Roohan C., Kalsher M., Plitnick B., Rea M.S.</t>
  </si>
  <si>
    <t>6603467729;23111748900;57210197561;7004474781;35071763800;7102602689;</t>
  </si>
  <si>
    <t>Effects of red light on sleep inertia</t>
  </si>
  <si>
    <t>10.2147/NSS.S195563</t>
  </si>
  <si>
    <t>https://www.scopus.com/inward/record.uri?eid=2-s2.0-85069811831&amp;doi=10.2147%2fNSS.S195563&amp;partnerID=40&amp;md5=6d702a96d4a44229971171802214499e</t>
  </si>
  <si>
    <t>Lighting Research Center, Rensselaer Polytechnic Institute, Troy, NY  12180, United States; Department of Cognitive Sciences, Rensselaer Polytechnic Institute, Troy, NY  12180, United States</t>
  </si>
  <si>
    <t>Figueiro, M.G., Lighting Research Center, Rensselaer Polytechnic Institute, Troy, NY  12180, United States; Sahin, L., Lighting Research Center, Rensselaer Polytechnic Institute, Troy, NY  12180, United States; Roohan, C., Lighting Research Center, Rensselaer Polytechnic Institute, Troy, NY  12180, United States; Kalsher, M., Department of Cognitive Sciences, Rensselaer Polytechnic Institute, Troy, NY  12180, United States; Plitnick, B., Lighting Research Center, Rensselaer Polytechnic Institute, Troy, NY  12180, United States; Rea, M.S., Lighting Research Center, Rensselaer Polytechnic Institute, Troy, NY  12180, United States</t>
  </si>
  <si>
    <t>Introduction: Sleep inertia, broadly defined as decrements in performance and lowering of alertness following waking, lasts for durations ranging between 1 min and 3 hrs. This study investigated whether, compared to a dim light condition (the control), exposure to long-wavelength (red) light delivered to closed eyelids during sleep (red light mask) and to eyes open upon waking (red light goggles) reduced sleep inertia. Methods: Thirty participants (18 females, 12 males; mean age=30.4 years [SD 13.7]) completed this crossover, within-subjects, counterbalanced design study. Self-reported measures of sleepiness and objective measures of auditory performance and cortisol levels were collected on 3 Friday nights over the course of 3 consecutive weeks. Results: Performance improved significantly during the 30-min data collection period in all experimental conditions. Subjective sleepiness also decreased significantly with time awake in all experimental conditions. As hypothesized, performance of some tasks was significantly better in the red light mask condition than in the dim light condition. Performance scores in the red light goggles condition improved significantly after a few minutes of wearing the light goggles. Discussion: The results show that saturated red light delivered through closed eyelids at levels that do not suppress melatonin can be used to mitigate sleep inertia upon waking. © 2019 Figueiro et al.</t>
  </si>
  <si>
    <t>Alertness; Closed eyelids; Cognitive performance; Red light; Sleep inertia</t>
  </si>
  <si>
    <t>National Institute on Aging, NIA
R01AG042602
Office of Naval Research, ONR: N00014-14-1-0480</t>
  </si>
  <si>
    <t>The authors would like to acknowledge Kassandra Gonzales, Dennis Guyon, Geoffrey Jones, Ryan Kutler, Sharon Lesage, Rebekah Mullaney, Rohan Nagare, David Pedler, and Greg Ward for their technical and editorial assistance. The person shown in Figure 1 has provided written informed consent for the image to be published. This research was funded by the Office of Naval Research (Grant # N00014-14-1-0480). Light mask development was funded by the National Institute on Aging (NIA R01AG042602). The results of this research (the cortisol and melatonin analyses) were presented in a poster displayed at the World Sleep 2017 Congress conference in Prague, Czech Republic, in October 2017. The poster abstract was published in Sleep Medicine, volume 40, supplement 1, in December 2017 (https://doi.org/10.1016/ j.sleep.2017.11.811).</t>
  </si>
  <si>
    <t>Figueiro, M.G.; Lighting Research Center, Rensselaer Polytechnic Institute, 21 Union St., United States; email: figuem@rpi.edu</t>
  </si>
  <si>
    <t>2-s2.0-85069811831</t>
  </si>
  <si>
    <t>Dauchy R.T., Wren-Dail M.A., Dupepe L.M., Hill S.M., Xiang S., Anbalagan M., Belancio V.P., Dauchy E.M., Blask D.E.</t>
  </si>
  <si>
    <t>7004364685;57191581387;6504287105;7402766036;24173887600;14053536300;12799250700;6505803035;7006151595;</t>
  </si>
  <si>
    <t>Effect of daytime blue-enriched LED light on the nighttime circadian melatonin inhibition of hepatoma 7288CTC Warburg effect and progression</t>
  </si>
  <si>
    <t>Comparative Medicine</t>
  </si>
  <si>
    <t>10.30802/AALAS-CM-17-000107</t>
  </si>
  <si>
    <t>https://www.scopus.com/inward/record.uri?eid=2-s2.0-85060790431&amp;doi=10.30802%2fAALAS-CM-17-000107&amp;partnerID=40&amp;md5=b550de7670a825ee96772472f651c01c</t>
  </si>
  <si>
    <t>Department of Structural and Cellular Biology, United States; Department of Comparative Medicine, Tulane University School of Medicine, Tulane, LA, United States</t>
  </si>
  <si>
    <t>Dauchy, R.T., Department of Structural and Cellular Biology, United States; Wren-Dail, M.A., Department of Structural and Cellular Biology, United States; Dupepe, L.M., Department of Comparative Medicine, Tulane University School of Medicine, Tulane, LA, United States; Hill, S.M., Department of Structural and Cellular Biology, United States; Xiang, S., Department of Structural and Cellular Biology, United States; Anbalagan, M., Department of Structural and Cellular Biology, United States; Belancio, V.P., Department of Structural and Cellular Biology, United States; Dauchy, E.M., Department of Structural and Cellular Biology, United States; Blask, D.E., Department of Structural and Cellular Biology, United States</t>
  </si>
  <si>
    <t>Liver cancer is the second leading cause of cancer death worldwide. Metabolic pathways within the liver and liver cancers are highly regulated by the central circadian clock in the suprachiasmatic nuclei (SCN). Daily light and dark cycles regulate the SCN-driven pineal production of the circadian anticancer hormone melatonin and temporally coordinate circadian rhythms of metabolism and physiology in mammals. In previous studies, we demonstrated that melatonin suppresses linoleic acid metabolism and the Warburg effect (aerobic glycolysis)in human breast cancer xenografts and that blue-enriched light (465–485 nm) from light-emitting diode lighting at daytime (bLAD) amplifies nighttime circadian melatonin levels in rats by 7-fold over cool white fluorescent (CWF) lighting. Here we tested the hypothesis that daytime exposure of tissue-isolated Morris hepatoma 7288CTC-bearing male rats to bLAD amplifies the nighttime melatonin signal to enhance the inhibition of tumor growth. Compared with rats housed under a 12:12-h light:dark cycle in CWF light, rats in bLAD light evinced a 7-fold higher peak plasma melatonin level at the mid-dark phase; in addition, high melatonin levels were prolonged until 4 h into the light phase. After implantation of tissue-isolated hepatoma 7288CTC xenografts, tumor growth rates were markedly delayed, and tumor cAMP levels, LA metabolism, the Warburg effect, and growth signaling activities were decreased in rats in bLAD compared with CWF daytime lighting. These data show that the increased nighttime circadian melatonin levels due to bLAD exposure decreases hepatoma metabolic, signaling, and proliferative activities beyond what occurs after normal melatonin signaling under CWF light. Copyright 2018 by the American Association for Laboratory Animal Science.</t>
  </si>
  <si>
    <t>cyclic AMP; lactic acid; melatonin; mitogen activated protein kinase; STAT3 protein; aerobic glycolysis; animal experiment; animal model; animal tissue; Article; blue light; breast cancer; cancer inhibition; circadian rhythm; controlled study; disease exacerbation; glucose transport; high performance liquid chromatography; human; human cell; light dark cycle; male; Morris hepatoma; nonhuman; protein phosphorylation; rat; signal transduction; tumor xenograft</t>
  </si>
  <si>
    <t>cyclic AMP, 60-92-4; lactic acid, 113-21-3, 50-21-5; melatonin, 73-31-4; mitogen activated protein kinase, 142243-02-5</t>
  </si>
  <si>
    <t>631455, DEB
National Institutes of Health
National Cancer Institute</t>
  </si>
  <si>
    <t>This work was supported in part by a Tulane University School of Medicine and Louisiana Cancer Research Consortium Startup Grant (no. 631455 to DEB), NIH grant (National Cancer Institute no.</t>
  </si>
  <si>
    <t>Dauchy, R.T.; Department of Structural and Cellular BiologyUnited States; email: rdauchy@tulane.edu</t>
  </si>
  <si>
    <t>American Association for Laboratory Animal Science</t>
  </si>
  <si>
    <t>COMEF</t>
  </si>
  <si>
    <t>Comp. Med.</t>
  </si>
  <si>
    <t>2-s2.0-85060790431</t>
  </si>
  <si>
    <t>Shantakumar S.R., Kumar N., Adnan F.S., Yacob F.N.M., Ismai F.N., Samsuddin H., Rosleli H., Shantkumar S.R.</t>
  </si>
  <si>
    <t>57190255751;27171019500;57195473391;57195475749;57195475339;57195480113;57195477998;57195481019;</t>
  </si>
  <si>
    <t>Effect of light exposure during sleep on the curricular and extracurricular activities of medical students</t>
  </si>
  <si>
    <t>Bangladesh Journal of Medical Science</t>
  </si>
  <si>
    <t>10.3329/bjms.v16i4.33609</t>
  </si>
  <si>
    <t>https://www.scopus.com/inward/record.uri?eid=2-s2.0-85028306465&amp;doi=10.3329%2fbjms.v16i4.33609&amp;partnerID=40&amp;md5=8752996ec7b6e360e8d0b73fdc852542</t>
  </si>
  <si>
    <t>Department of Anatomy, Melaka Manipal Medical College, Manipal University, Manipal campus, Manipal, Karnataka  576 104, India; Phase I Stage IIa. Melaka Manipal Medical College, Manipal University, Manipal campus, Manipal, Karnataka  576 104, India; Department of psychiatry, SS Institute of Medical Sciences and Research Centre, Jnanashankara, NH-4 Bypass Road, Davangere, Karnataka  577005, India</t>
  </si>
  <si>
    <t>Shantakumar, S.R., Department of Anatomy, Melaka Manipal Medical College, Manipal University, Manipal campus, Manipal, Karnataka  576 104, India; Kumar, N., Department of Anatomy, Melaka Manipal Medical College, Manipal University, Manipal campus, Manipal, Karnataka  576 104, India; Adnan, F.S., Phase I Stage IIa. Melaka Manipal Medical College, Manipal University, Manipal campus, Manipal, Karnataka  576 104, India; Yacob, F.N.M., Phase I Stage IIa. Melaka Manipal Medical College, Manipal University, Manipal campus, Manipal, Karnataka  576 104, India; Ismai, F.N., Phase I Stage IIa. Melaka Manipal Medical College, Manipal University, Manipal campus, Manipal, Karnataka  576 104, India; Samsuddin, H., Phase I Stage IIa. Melaka Manipal Medical College, Manipal University, Manipal campus, Manipal, Karnataka  576 104, India; Rosleli, H., Phase I Stage IIa. Melaka Manipal Medical College, Manipal University, Manipal campus, Manipal, Karnataka  576 104, India; Shantkumar, S.R., Department of psychiatry, SS Institute of Medical Sciences and Research Centre, Jnanashankara, NH-4 Bypass Road, Davangere, Karnataka  577005, India</t>
  </si>
  <si>
    <t>Introduction: Many researches have demonstrated the effect of artificial light exposure during sleep on the circadian rhythm that controls the sleep-wake cycle. Lighting during sleep suppresses the melatonin that is responsible for the sleep-wake cycle. Consequently, this affects student’s academic performance and their involvement in curricular and extracurricular activities. Aims: We conducted a study to find the effects of the exposure of light during sleep on student’s sleep quality, level of concentration in class, academic performances and involvement in extracurricular activities. Material and methods: A cross sectional study was performed by distributing a questionnaire to 238 second year medical undergraduate students. Results: We found that 84% of the respondents usually slept with light off. Students sleeping with light on reported having a lower quality of sleep and also reported having more difficulty concentrating in class. As compared to students with lights off during sleep, those who reported sleeping with the light on also reported scoring lower marks and less extracurricular activity,.Conclusion: Sleeping with lights on during sleep appears to be related to poor sleep quality, lowered level of concentration in class, lower student’s academic performances and less involvement in extracurricular activities. © 2017, Ibn Sina Trust. All rights reserved.</t>
  </si>
  <si>
    <t>Circadian rhythm; Curricular and extracurricular activity; Lights; Sleep</t>
  </si>
  <si>
    <t>academic achievement; circadian rhythm; controlled study; cross-sectional study; female; human; human experiment; light exposure; male; medical student; questionnaire; sleep quality; undergraduate student</t>
  </si>
  <si>
    <t>Kumar, N.; Department of Anatomy, Melaka Manipal Medical College, Manipal University, Manipal campus, India; email: naveentonse@gmail.com</t>
  </si>
  <si>
    <t>Ibn Sina Trust</t>
  </si>
  <si>
    <t>Bangladesh J. Med. Sci.</t>
  </si>
  <si>
    <t>2-s2.0-85028306465</t>
  </si>
  <si>
    <t>Fedele M.L.M., Galiana M.D., Golombek D.A., Muñoz E.M., Plano S.A.</t>
  </si>
  <si>
    <t>57200259219;57200256663;7005783583;7202348415;8700335100;</t>
  </si>
  <si>
    <t>Alterations in metabolism and diurnal rhythms following bilateral surgical removal of the superior cervical ganglia in rats</t>
  </si>
  <si>
    <t>JAN</t>
  </si>
  <si>
    <t>10.3389/fendo.2017.00370</t>
  </si>
  <si>
    <t>https://www.scopus.com/inward/record.uri?eid=2-s2.0-85040511624&amp;doi=10.3389%2ffendo.2017.00370&amp;partnerID=40&amp;md5=0ebf1821f1198a0f21ae18bb8cbfb6b7</t>
  </si>
  <si>
    <t>Science and Technology, Universidad Nacional de Quilmes (UNQ), Bernal, Argentina; Institute of Histology and Embryology of Mendoza (IHEM-CONICET), Universidad Nacional de Cuyo, Mendoza, Argentina; Chronophysiology Laboratory, Institute for Biomedical Research (BIOMED-CONICET), UCA Pontificia Universidad Católica Argentina, Buenos Aires, Argentina</t>
  </si>
  <si>
    <t>Fedele, M.L.M., Science and Technology, Universidad Nacional de Quilmes (UNQ), Bernal, Argentina; Galiana, M.D., Institute of Histology and Embryology of Mendoza (IHEM-CONICET), Universidad Nacional de Cuyo, Mendoza, Argentina; Golombek, D.A., Science and Technology, Universidad Nacional de Quilmes (UNQ), Bernal, Argentina; Muñoz, E.M., Institute of Histology and Embryology of Mendoza (IHEM-CONICET), Universidad Nacional de Cuyo, Mendoza, Argentina; Plano, S.A., Science and Technology, Universidad Nacional de Quilmes (UNQ), Bernal, Argentina, Chronophysiology Laboratory, Institute for Biomedical Research (BIOMED-CONICET), UCA Pontificia Universidad Católica Argentina, Buenos Aires, Argentina</t>
  </si>
  <si>
    <t>Mammalian circadian rhythms are controlled by a master pacemaker located in the suprachiasmatic nuclei (SCN), which is synchronized to the environment by photic and nonphotic stimuli. One of the main functions of the SCN is to regulate peripheral oscillators to set temporal variations in the homeostatic control of physiology and metabolism. In this sense, the SCN coordinate the activity/rest and feeding/fasting rhythms setting the timing of food intake, energy expenditure, thermogenesis, and active and basal metabolism. One of the major time cues to the periphery is the nocturnal melatonin, which is synthesized and secreted by the pineal gland. Under SCN control, arylalkylamine N-acetyltransferase (AA-NAT)-the main enzyme regulating melatonin synthesis in vertebrates-is activated at night by sympathetic innervation that includes the superior cervical ganglia (SCG). Bilateral surgical removal of the superior cervical ganglia (SCGx) is considered a reliable procedure to completely prevent the nocturnal AA-NAT activation, irreversibly suppressing melatonin rhythmicity. In the present work, we studied the effects of SCGx on rat metabolic parameters and diurnal rhythms of feeding and locomotor activity. We found a significant difference between SCGx and sham-operated rats in metabolic variables such as an increased body weight/food intake ratio, increased adipose tissue, and decreased glycemia with a normal glucose tolerance. An analysis of locomotor activity and feeding rhythms showed an increased daytime (lights on) activity (including food consumption) in the SCGx group. These alterations suggest that superior cervical ganglia-related feedback mechanisms play a role in SCN-periphery phase coordination and that SCGx is a valid model without brain-invasive surgery to explore how sympathetic innervation affects daily (24 h) patterns of activity, food consumption and, ultimately, its role in metabolism homeostasis. © 2018 Mul Fedele, Galiana, Golombek, Muñoz and Plano.</t>
  </si>
  <si>
    <t>Circadian rhythm; Melatonin; Metabolism; SCGx; Superior cervical ganglion</t>
  </si>
  <si>
    <t>glucose; animal experiment; animal model; Article; body mass; body weight; brain surgery; circadian rhythm; circadian rhythm sleep disorder; controlled study; epididymis fat; food intake; glucose tolerance test; locomotion; male; mesenteric fat; metabolic parameters; metabolism; nonhuman; rat; retroperitoneal fat; superior cervical ganglion; superior cervical ganglionectomy</t>
  </si>
  <si>
    <t>glucose, 50-99-7, 84778-64-3</t>
  </si>
  <si>
    <t>Golombek, D.A.; Science and Technology, Universidad Nacional de Quilmes (UNQ)Argentina; email: dgolombek@unq.edu.ar</t>
  </si>
  <si>
    <t>2-s2.0-85040511624</t>
  </si>
  <si>
    <t>Arguelles-Prieto R., Bonmati-Carrion M.-A., Rol M.A., Madrid J.A.</t>
  </si>
  <si>
    <t>56453272700;55625511500;16029394800;7006900341;</t>
  </si>
  <si>
    <t>Determining light intensity, timing and type of visible and circadian light from an ambulatory circadian monitoring device</t>
  </si>
  <si>
    <t>JUN</t>
  </si>
  <si>
    <t>10.3389/fphys.2019.00822</t>
  </si>
  <si>
    <t>https://www.scopus.com/inward/record.uri?eid=2-s2.0-85069781530&amp;doi=10.3389%2ffphys.2019.00822&amp;partnerID=40&amp;md5=9b228fc64ea1fed88448ec8f8e2739bc</t>
  </si>
  <si>
    <t>Chronobiology Lab, Department of Physiology, College of Biology, University of Murcia, IUIE, IMIB-Arrixaca, Mare Nostrum Campus, Murcia, Spain; Centro de Investigación Biomédica en Red Fragilidad Y Envejecimiento Saludable (CIBERFES), Madrid, Spain</t>
  </si>
  <si>
    <t>Arguelles-Prieto, R., Chronobiology Lab, Department of Physiology, College of Biology, University of Murcia, IUIE, IMIB-Arrixaca, Mare Nostrum Campus, Murcia, Spain; Bonmati-Carrion, M.-A., Chronobiology Lab, Department of Physiology, College of Biology, University of Murcia, IUIE, IMIB-Arrixaca, Mare Nostrum Campus, Murcia, Spain, Centro de Investigación Biomédica en Red Fragilidad Y Envejecimiento Saludable (CIBERFES), Madrid, Spain; Rol, M.A., Chronobiology Lab, Department of Physiology, College of Biology, University of Murcia, IUIE, IMIB-Arrixaca, Mare Nostrum Campus, Murcia, Spain, Centro de Investigación Biomédica en Red Fragilidad Y Envejecimiento Saludable (CIBERFES), Madrid, Spain; Madrid, J.A., Chronobiology Lab, Department of Physiology, College of Biology, University of Murcia, IUIE, IMIB-Arrixaca, Mare Nostrum Campus, Murcia, Spain, Centro de Investigación Biomédica en Red Fragilidad Y Envejecimiento Saludable (CIBERFES), Madrid, Spain</t>
  </si>
  <si>
    <t>During last decades, the way of life in modern societies has deeply modified the temporal adjustment of the circadian system, mainly due to the inappropriate use of artificial lighting and the high prevalence of social jet-lag. Therefore, it becomes necessary to design non-invasive and practical tools to monitor circadian marker rhythms but also its main synchronizer, the light-dark cycle under free-living conditions. The aim of this work was to improve the ambulatory circadian monitoring device (ACM, Kronowise®) capabilities by developing an algorithm that allows to determine light intensity, timing and circadian light stimulation by differentiating between full visible, infrared and circadian light, as well as to discriminate between different light sources (natural and artificial with low and high infrared composition) in subjects under free living conditions. The ACM device is provided with three light sensors: (i) a wide-spectrum sensor (380-1100 nm); (ii) an infrared sensor (700-1100 nm) and (iii) a sensor equipped with a blue filter that mimics the sensitivity curve of the melanopsin photopigment and the melatonin light suppression curve. To calibrate the ACM device, different commercial light sources and sunlight were measured at four different standardized distances with both a spectroradiometer (SPR) and the ACM device. CIE S 026/E:2018 (2018), toolbox software was used to calculate the melanopic stimulation from data recorded by SPR. Although correlation between raw data of luminance measured by ACM and SPR was strong for both full spectrum (r = 0.946, p &lt; 0.0001) and circadian channel (r = 0.902, p &lt; 0.0001), even stronger correlations were obtained when light sources were clustered in three groups: Natural, infrared-rich artificial light and infrared-poor artificial light, and their corresponding linear correlations with SPR were considered (r = 0.997, p &lt; 0.0001 and r = 0.998, p &lt; 0.0001, respectively). Our results show that the ACM device provided with three light sensors and the algorithm developed here allow an accurate detection of light type, intensity and timing for full visible and circadian light, with simultaneous monitoring of several circadian marker rhythms that will open the possibility to explore light synchronization in population groups while they maintain their normal lifestyle. © 2019 Arguelles-Prieto, Bonmati-Carrion, Rol and Madrid.</t>
  </si>
  <si>
    <t>Ambulatory circadian monitoring; Chronobiology; Circadian light; Iprgcs; Kronowise®; Melanopsin</t>
  </si>
  <si>
    <t>RTI2018-093528-B-I00
Ministerio de Educación, Cultura y Deporte, MECD: 20401/SF/17
Fundación Séneca, f SÃ©NeCa
Fundación Séneca, f SÃ©NeCa: 19899/GERM/15
Ministerio de Economía y Competitividad, MINECO
Centro de Investigación Biomédica en Red Fragilidad y Envejecimiento Saludable, CIBERFES: CB16/10/00239
Instituto de Salud Carlos III, ISCIII
Federación Española de Enfermedades Raras, FEDER: FPU13/01421</t>
  </si>
  <si>
    <t>This work was supported by the Ministry of Economy and Competitiveness, the Instituto de Salud Carlos III through a CIBERFES grant (CB16/10/00239) awarded to JM. The Seneca Foundation through grant 19899/GERM/15 awarded to JM, and the Ministry of Science Innovation and Universities RTI2018-093528-B-I00 to MR (all of them co-financed by FEDER). Research fellowship granted to RA-P (FPU13/01421) by the Ministry of Education, Culture and Sports and to MB-C (20401/SF/17) by the Fundación Séneca.</t>
  </si>
  <si>
    <t>Rol, M.A.; Chronobiology Lab, Department of Physiology, College of Biology, University of Murcia, IUIE, IMIB-Arrixaca, Mare Nostrum Campus, Spain; email: angerol@um.es</t>
  </si>
  <si>
    <t>2-s2.0-85069781530</t>
  </si>
  <si>
    <t>Yang J., Zhang C., Wang Z., Sun S., Zhan R., Zhao Y., Ma B., Ma F., Li M.</t>
  </si>
  <si>
    <t>57204876847;56379299800;57201530331;57207357969;57208245142;57208242216;55372699100;24179180500;7405262353;</t>
  </si>
  <si>
    <t>Melatonin-mediated sugar accumulation and growth inhibition in apple plants involves down-regulation of fructokinase 2 expression and activity</t>
  </si>
  <si>
    <t>Frontiers in Plant Science</t>
  </si>
  <si>
    <t>10.3389/fpls.2019.00150</t>
  </si>
  <si>
    <t>https://www.scopus.com/inward/record.uri?eid=2-s2.0-85064227267&amp;doi=10.3389%2ffpls.2019.00150&amp;partnerID=40&amp;md5=0c8ac8493bfe3da2ec4c3a1c3eee66ef</t>
  </si>
  <si>
    <t>State Key Laboratory of Crop Stress Biology for Arid Areas, Shaanxi Key Laboratory of Apple, College of Horticulture, Northwest A&amp;F University, Yangling, China; College of Forestry, Northwest A&amp;F University, Yangling, China</t>
  </si>
  <si>
    <t>Yang, J., State Key Laboratory of Crop Stress Biology for Arid Areas, Shaanxi Key Laboratory of Apple, College of Horticulture, Northwest A&amp;F University, Yangling, China; Zhang, C., College of Forestry, Northwest A&amp;F University, Yangling, China; Wang, Z., State Key Laboratory of Crop Stress Biology for Arid Areas, Shaanxi Key Laboratory of Apple, College of Horticulture, Northwest A&amp;F University, Yangling, China; Sun, S., State Key Laboratory of Crop Stress Biology for Arid Areas, Shaanxi Key Laboratory of Apple, College of Horticulture, Northwest A&amp;F University, Yangling, China; Zhan, R., State Key Laboratory of Crop Stress Biology for Arid Areas, Shaanxi Key Laboratory of Apple, College of Horticulture, Northwest A&amp;F University, Yangling, China; Zhao, Y., State Key Laboratory of Crop Stress Biology for Arid Areas, Shaanxi Key Laboratory of Apple, College of Horticulture, Northwest A&amp;F University, Yangling, China; Ma, B., State Key Laboratory of Crop Stress Biology for Arid Areas, Shaanxi Key Laboratory of Apple, College of Horticulture, Northwest A&amp;F University, Yangling, China; Ma, F., State Key Laboratory of Crop Stress Biology for Arid Areas, Shaanxi Key Laboratory of Apple, College of Horticulture, Northwest A&amp;F University, Yangling, China; Li, M., State Key Laboratory of Crop Stress Biology for Arid Areas, Shaanxi Key Laboratory of Apple, College of Horticulture, Northwest A&amp;F University, Yangling, China</t>
  </si>
  <si>
    <t>Melatonin has been reported to play roles in regulating carbohydrate levels and plant growth. However, little is known about the exact mechanism by which melatonin regulates sugar levels and growth in plants. In this study, it was found that high levels of melatonin inhibited the growth of wild-type (WT) apple plants and induced significant accumulations of fructose, glucose, and sucrose in apple leaves, while MdFRK2 expression was significantly downregulated. MdFRK2 promoter transiently expressed in tobacco leaves further supported that the expression of MdFRK2 could be inhibited by exogenous melatonin. After applying exogenous melatonin, the suppression of MdFRK2 expression was significantly rescued in transgenic apples overexpressing MdFRK2 via the 35S promoter. Fructose, glucose, and sucrose concentrations increased less as compared to WT apple plants. Wild-type plants showed a stunted phenotype 21 days after melatonin treatment, while MdFRK2-overexpressing plants exhibited slightly inhibited growth, indicating that the downregulated MdFRK2 expression in response to melatonin was involved in melatonin-mediated growth inhibition. Taken together, these results demonstrate the involvement of MdFRK2 in melatonin-induced sugar accumulation and growth inhibition. Our findings shed light on the roles played by MdFRK2 in connecting melatonin action and plant growth. © 2019 Yang, Zhang, Wang, Sun, Zhan, Zhao, Ma, Ma and Li.</t>
  </si>
  <si>
    <t>Apple; Fructokinase; Growth inhibition; MdFRK2; Melatonin; Sugar</t>
  </si>
  <si>
    <t>National Key Research and Development Program of China Stem Cell and Translational Research</t>
  </si>
  <si>
    <t>This work was supported by the Program for the National Key Research and Development Program (Grant No.</t>
  </si>
  <si>
    <t>Li, M.; State Key Laboratory of Crop Stress Biology for Arid Areas, Shaanxi Key Laboratory of Apple, College of Horticulture, Northwest A&amp;F University, Yangling, China; email: limingjun@nwsuaf.edu.cn</t>
  </si>
  <si>
    <t>1664462X</t>
  </si>
  <si>
    <t>Front. Plant Sci.</t>
  </si>
  <si>
    <t>2-s2.0-85064227267</t>
  </si>
  <si>
    <t>Ning S., Wang Z., Cao J., Dong Y., Chen Y.</t>
  </si>
  <si>
    <t>57208486608;57204442041;47460930900;24398385500;56091486700;</t>
  </si>
  <si>
    <t>Mel1c mediated monochromatic light-stimulated IGF-i synthesis through the intracellular Gαq/PKC/ERK signaling pathway</t>
  </si>
  <si>
    <t>10.3390/ijms20071682</t>
  </si>
  <si>
    <t>https://www.scopus.com/inward/record.uri?eid=2-s2.0-85064908562&amp;doi=10.3390%2fijms20071682&amp;partnerID=40&amp;md5=886e45b151f4a0b7ff1ad55a2fe2a0db</t>
  </si>
  <si>
    <t>Beijing Advanced Innovation Center for Food Nutrition and Human Health, College of Veterinary Medicine, China Agricultural University, Haidian, Beijing, 100193, China</t>
  </si>
  <si>
    <t>Ning, S., Beijing Advanced Innovation Center for Food Nutrition and Human Health, College of Veterinary Medicine, China Agricultural University, Haidian, Beijing, 100193, China; Wang, Z., Beijing Advanced Innovation Center for Food Nutrition and Human Health, College of Veterinary Medicine, China Agricultural University, Haidian, Beijing, 100193, China; Cao, J., Beijing Advanced Innovation Center for Food Nutrition and Human Health, College of Veterinary Medicine, China Agricultural University, Haidian, Beijing, 100193, China; Dong, Y., Beijing Advanced Innovation Center for Food Nutrition and Human Health, College of Veterinary Medicine, China Agricultural University, Haidian, Beijing, 100193, China; Chen, Y., Beijing Advanced Innovation Center for Food Nutrition and Human Health, College of Veterinary Medicine, China Agricultural University, Haidian, Beijing, 100193, China</t>
  </si>
  <si>
    <t>Previous studies have demonstrated that monochromatic light affects plasma melatonin (MEL) levels, which in turn regulates hepatic insulin-like growth factor I (IGF-I) secretion via the Mel1c receptor. However, the intracellular signaling pathway initiated by Mel1c remains unclear. In this study, newly hatched broilers, including intact, sham operation, and pinealectomy groups, were exposed to either white (WL), red (RL), green (GL), or blue (BL) light for 14 days. Experiments in vivo showed that GL significantly promoted plasma MEL formation, which was accompanied by an increase in the MEL receptor, Mel1c, as well as phosphorylated extracellular regulated protein kinases (p-ERK1/2), and IGF-I expression in the liver, compared to the other light-treated groups. In contrast, this GL stimulation was attenuated by pinealectomy. Exogenous MEL elevated the hepatocellular IGF-I level, which is consistent with increases in cyclic adenosine monophosphate (cAMP), Gαq, phosphorylated protein kinase C (p-PKC), and p-ERK1/2 expression. However, the Mel1c selective antagonist prazosin suppressed the MEL-induced expression of IGF-I, Gαq, p-PKC, and p-ERK1/2, while the cAMP concentration was barely affected. In addition, pretreatment with Ym254890 (a Gαq inhibitor), Go9863 (a PKC inhibitor), and PD98059 (an ERK1/2 inhibitor) markedly attenuated MEL-stimulated IGF-I expression and p-ERK1/2 activity. These results indicate that Mel1c mediates monochromatic GL-stimulated IGF-I synthesis through intracellular Gαq/PKC/ERK signaling. © 2019 by the authors. Licensee MDPI, Basel, Switzerland.</t>
  </si>
  <si>
    <t>Extracellular regulated protein kinases; Gαq; IGF-I; Melatonin; Monochromatic light; Protein kinase C</t>
  </si>
  <si>
    <t>cyclic AMP; heparin; melatonin; melatonin 1 receptor; mitogen activated protein kinase; pentobarbital; prazosin; protein kinase C inhibitor; somatomedin C; guanine nucleotide binding protein alpha subunit; melatonin; melatonin receptor; protein kinase C; somatomedin C; animal cell; animal experiment; animal tissue; Article; bird; bleeding; broiler; cell isolation; cell viability; controlled study; enzyme linked immunosorbent assay; humidity; light; light dark cycle; liver cell; mRNA expression level; nonhuman; pinealectomy; protein determination; protein expression; protein phosphorylation; real time polymerase chain reaction; reverse transcription polymerase chain reaction; signal transduction; upregulation; Western blotting; animal; chicken; drug effect; light; MAPK signaling; metabolism; signal transduction; Animals; Chickens; GTP-Binding Protein alpha Subunits, Gq-G11; Insulin-Like Growth Factor I; Light; MAP Kinase Signaling System; Melatonin; Protein Kinase C; Receptors, Melatonin; Signal Transduction</t>
  </si>
  <si>
    <t>cyclic AMP, 60-92-4; heparin, 37187-54-5, 8057-48-5, 8065-01-8, 9005-48-5; melatonin, 73-31-4; mitogen activated protein kinase, 142243-02-5; pentobarbital, 57-33-0, 76-74-4; prazosin, 19216-56-9, 19237-84-4; somatomedin C, 67763-96-6; protein kinase C, 141436-78-4; protein kinase C theta; GTP-Binding Protein alpha Subunits, Gq-G11; Insulin-Like Growth Factor I; Melatonin; Protein Kinase C; Receptors, Melatonin</t>
  </si>
  <si>
    <t>Abbott, Ireland</t>
  </si>
  <si>
    <t>National High-tech Research and Development Program: 863, 2013AA10230603
National Natural Science Foundation of China: 6182018
National Natural Science Foundation of China: 31472157, 31672501</t>
  </si>
  <si>
    <t>Funding: This work was supported by the Chinese National Natural Science Foundation (31672501 and 31472157), the National High-Tech Research and Development Projects (863, 2013AA10230603), and the Natural Science Foundation of Beijing, China (Grant No. 6182018).</t>
  </si>
  <si>
    <t>Chen, Y.; Beijing Advanced Innovation Center for Food Nutrition and Human Health, College of Veterinary Medicine, China Agricultural University, Haidian, China; email: yxchen@cau.edu.cn</t>
  </si>
  <si>
    <t>2-s2.0-85064908562</t>
  </si>
  <si>
    <t>Number of males</t>
  </si>
  <si>
    <t>Proportion Female</t>
  </si>
  <si>
    <t>Rounded Proportion</t>
  </si>
  <si>
    <t>Biased</t>
  </si>
  <si>
    <t>Unbiased</t>
  </si>
  <si>
    <t>Bias?</t>
  </si>
  <si>
    <t>Frequency</t>
  </si>
  <si>
    <t>23 </t>
  </si>
  <si>
    <t>Yes (F)</t>
  </si>
  <si>
    <t>If all males, deliberate?</t>
  </si>
  <si>
    <t>Confidence Limits</t>
  </si>
  <si>
    <t>Explicitly referred to menstrual phase?</t>
  </si>
  <si>
    <t>Implicitly controlled (testing &lt;48 hours) by within subjects design</t>
  </si>
  <si>
    <t>True control?</t>
  </si>
  <si>
    <t xml:space="preserve">Outcome </t>
  </si>
  <si>
    <t>Yes (M)</t>
  </si>
  <si>
    <t>Melatonin (acute change, phase shift)</t>
  </si>
  <si>
    <t>DPS patients vs healthy controls</t>
  </si>
  <si>
    <t>Melatonin (acute change)</t>
  </si>
  <si>
    <t>Accessed online (but unsure about affiliations column)</t>
  </si>
  <si>
    <t>light exposure not the primary variable tested</t>
  </si>
  <si>
    <t xml:space="preserve">Melatonin (acute change)  </t>
  </si>
  <si>
    <t>Unknown (within subjects but testde across ~3 weeks)</t>
  </si>
  <si>
    <t>Melatonin (acute change)</t>
  </si>
  <si>
    <t>Melatonin (acute change)  </t>
  </si>
  <si>
    <t>O (no human participants)</t>
  </si>
  <si>
    <t>Melatonin (acute change, phase shift), sleep timing (unspecified subjective report), alertness (SSS), performance at work (unspecified subjective report)</t>
  </si>
  <si>
    <t>light exposure not the primary variable tested (magnetic field)</t>
  </si>
  <si>
    <t>O (field study)</t>
  </si>
  <si>
    <t>naturalistic setting but did manipulate variables (asked participants to vary light levels)</t>
  </si>
  <si>
    <t>Cardiac activity and heart rate, temperature, sleep timing</t>
  </si>
  <si>
    <t>Only used data from study 3 (1 and 2 on magnetic fields)</t>
  </si>
  <si>
    <t>light exposure not the only variable tested (exogenous melatonin)</t>
  </si>
  <si>
    <t>Melatonin (acute change), sleepiness (EEG, KSS, KDT), cognitive performance (GO/NOGO, Time Estimation Task, Word-Pair Learning, VCS, MERS)</t>
  </si>
  <si>
    <t>EEG, Sleepiness (KSS, ATASS), sleep timing</t>
  </si>
  <si>
    <t>Melatonin (acute change), temperature, heart rate, alertness (KSS, VAS-A,  EEG)</t>
  </si>
  <si>
    <t>Melatonin (acute change, phase shift), temperature, alertness (EEG (including slow eye movements/SEMS, KSS, KDT)</t>
  </si>
  <si>
    <t>Sleepiness (KSS, KDT, EEG), melatonin (acute change, phase shift), sleep timing</t>
  </si>
  <si>
    <t>Melatonin (acute change, phase shift), sleepiness (KSS)</t>
  </si>
  <si>
    <t xml:space="preserve">Melatonin (acute change, phase shift) </t>
  </si>
  <si>
    <t>Melatonin (acute change), alertness (KSS, MERS, VCS, VAS-A), cognitive performance (GO/NOGO, PVT, PVSAT), well-being (VAS-M)</t>
  </si>
  <si>
    <t>Melatonin (acute change), alertness (KSS, EEG)</t>
  </si>
  <si>
    <t>Only studied females. Migraine patients</t>
  </si>
  <si>
    <t>Unknown (within subjects design, but over 3 month period)</t>
  </si>
  <si>
    <t>Mood (unspecified 7 point scale), physical fitness (unspecified 7 point scale), sleep timing(diary), temperature, melatonin (acute change), cortisol, adrenaline, noradrenaline, cognitive performance (ART/auditory RT , Search and Memory SAM task)</t>
  </si>
  <si>
    <t>O (naturalistic)</t>
  </si>
  <si>
    <t>O (children)</t>
  </si>
  <si>
    <t>Yes (M)</t>
  </si>
  <si>
    <t>Melatonin (acute change, phase shift), temperature</t>
  </si>
  <si>
    <t>melatonin (acute change), cognitive performance (Dual Task, WAVT/Wilkinson Auditory Vigilance Test, 4-CH,  ART (Auditory RT test), Digit Symbol Substitution Task), mood (POMS), sleepiness (SSS)</t>
  </si>
  <si>
    <t>EEG, subjective alertness (modified alertness question on Norris Mood Scale)</t>
  </si>
  <si>
    <t>Accessed pdf online. </t>
  </si>
  <si>
    <t>Melatonin (acute change), cortisols, alpha amylase</t>
  </si>
  <si>
    <t>Alertness (GO/NOGO, MAT, ART/auditory RT test, EEG), melatonin (acute change), sleepiness (KSS)</t>
  </si>
  <si>
    <t>Depression (SIGH-SAD)</t>
  </si>
  <si>
    <t xml:space="preserve">Melatonin (acute change, phase shift)  </t>
  </si>
  <si>
    <t>19-26 </t>
  </si>
  <si>
    <t>Melatonin (acute change, phase shift), estradiol</t>
  </si>
  <si>
    <t>light exposure not the primary variable tested (caffeine)</t>
  </si>
  <si>
    <t>Melatonin (actue change, phase shift), temperature</t>
  </si>
  <si>
    <t>Melatonin (acute change), pupil size</t>
  </si>
  <si>
    <t>Melatonin (acute change), sleepiness (VAS-S), temperature, heart rate, EEG</t>
  </si>
  <si>
    <t>WAVT/Wilkinson Auditory Vigilance Test, temperature, sleepienss (SSS), melatonin (acute change)</t>
  </si>
  <si>
    <t>light exposure not the primary variable tested (observational measures and sleep deprivation, with light)</t>
  </si>
  <si>
    <t xml:space="preserve">Melatonin (acute change), lipocalin-type prostaglandin D synthase </t>
  </si>
  <si>
    <t>light exposure not the only variable tested (sleep deprivation)</t>
  </si>
  <si>
    <t xml:space="preserve">Cortisol levels </t>
  </si>
  <si>
    <t>Melatonin (acute change, phase shift), sleepiness (SSS, FSS), alertness (VAS-A) objective cognitive performance (CPT)</t>
  </si>
  <si>
    <t>Temperature, Melatonin (phase shift)</t>
  </si>
  <si>
    <t xml:space="preserve">Melatonin (acute change, phase shift), temperature </t>
  </si>
  <si>
    <t>Temperature, Melatonin (acute change, phase shift), EEG, sleep timing</t>
  </si>
  <si>
    <t>Melatonin (acute change, phase shift), alertness (VAS-A), daytime sleep latencies (DSL), psychomotor performance (four-choice reaction time test (4-CH))</t>
  </si>
  <si>
    <t>Melatonin measured to ensure no change</t>
  </si>
  <si>
    <t>Melatonin (acute suppression)</t>
  </si>
  <si>
    <t>Melatonin (acute change), cortisol, temperature alertness (VAS-A, EEG, cognitive test), fatigue (POMS), cognitive performance (stopping test, modified form of the Baddeley ‘‘MC’’ reasoning
task, MWT maintenance of wakefulness task)</t>
  </si>
  <si>
    <t>Found pdf online. Only studied males</t>
  </si>
  <si>
    <t>sleepiness (SSS), cognitive performance (symbol substitution, symbol copying), temperature, melatonin (acute change, phase shift), thyrotropin hormones, cortisol</t>
  </si>
  <si>
    <t>Melatonin shifts human orcadian rhythms according to a phase-response curve</t>
  </si>
  <si>
    <t>Melatonin (acute change), depression (BHM, VAS-D, ambulatory activity monitor)</t>
  </si>
  <si>
    <t>Melatonin (Phase shift), HAM-D</t>
  </si>
  <si>
    <t xml:space="preserve">Melatonin (Phase shift) </t>
  </si>
  <si>
    <t>Sleepiness (KSS), melatonin (acute change), sleep timing and activity (actigraphy)</t>
  </si>
  <si>
    <t>Only studied adoescent boys. Accessed pdf online.</t>
  </si>
  <si>
    <t>O (observational)</t>
  </si>
  <si>
    <t xml:space="preserve">  </t>
  </si>
  <si>
    <t xml:space="preserve">O  </t>
  </si>
  <si>
    <t>Melatonin (acute change, phase shift), cortisol, sleep timing (questionnaire, atigraphy), sleep quality (PSQI)</t>
  </si>
  <si>
    <t>Melatonin (acute change), temperature</t>
  </si>
  <si>
    <t>Sleep (EEG), temperature</t>
  </si>
  <si>
    <t>Melatonin (acute change), cerebral blood flow, retinal contrast sensitivity, EEG</t>
  </si>
  <si>
    <t>Temperature, alertness (EEG, VAS-A), melatonin (acute change)</t>
  </si>
  <si>
    <t>Melatonin (acute change), lens transmittance</t>
  </si>
  <si>
    <t>Motor symptoms (UPDRS/Unified Parkinson’s Disease Rating Scale), depression (BDI), sleepiness (Epworth)</t>
  </si>
  <si>
    <t xml:space="preserve">Melatonin (acute change), ophthalmic evaluation </t>
  </si>
  <si>
    <t>PET regional cerebral blood flow, EEG, sleepiness (KSS), melatonin (acute change)</t>
  </si>
  <si>
    <t>Crcadian patterns of melatonin, corticosterone, and progesterone in male rats subjected to chronic stress: Effect of constant illumination</t>
  </si>
  <si>
    <t>O (preliminary)</t>
  </si>
  <si>
    <t>preliminary case series; all categories unknown</t>
  </si>
  <si>
    <t>Sleepiness (KSS, KDT, EEG, SEMs), PVT, melatonin (acute change)</t>
  </si>
  <si>
    <t xml:space="preserve"> driving simulator and psychomotor vigilance task (PVT) performance, subjective sleepiness (KSS, KDT), melatonin (acute change), EEG</t>
  </si>
  <si>
    <t>Melatonin (acute change), cortisol, clock gene expression, mood (VAS), alertness (THAT, DVT), sleepiness (SSS), fatigue (Fatigue Scale self-report questionnaire)</t>
  </si>
  <si>
    <t>Mood (VAS-M), alertness (VAS-A)</t>
  </si>
  <si>
    <t xml:space="preserve">Melatonin (acute change), mood and alertness (KSS, four unspecified 9-point mood and alertness scales, ART/auditory RT task), </t>
  </si>
  <si>
    <t>Cortisol, temperature, sleepiness (KSS, VAS-F, VAS-E), heart rate</t>
  </si>
  <si>
    <t>Melatonin (acute change), sleepiness (KSS, VAS-F)</t>
  </si>
  <si>
    <t>Melatonin (acute change, phase shift), temperature, sleepiness (KSS, VAS-F, EEG, Activation-Deactivation Adjective Checklist), cognitive performance(RT test, calculation test, time estimation, letter cancellation test), mood (POMS)</t>
  </si>
  <si>
    <t>EEG, sleepiness (KSS)</t>
  </si>
  <si>
    <t>Alertness and response time (GO/NOGO, MAT), EEG, cortisol, alpha amylase, sleepiness (KSS)</t>
  </si>
  <si>
    <t>Melatonin (acute change), EEG, sleepiness (KSS), sleep timing</t>
  </si>
  <si>
    <t>Melatonin (phase shift), mood (3x unspecified 9 point scale, subjective), sleepiness (KSS), alertness (unspecified 9 point scale, subjective)</t>
  </si>
  <si>
    <t>Prolactin, growth hormone</t>
  </si>
  <si>
    <t>Light not the only variable studied (melatonin administration)</t>
  </si>
  <si>
    <t>Temperature, melatonin (acute change)</t>
  </si>
  <si>
    <t>Melatonin (acute change, phase shift), depression (HAM-D, Atypical Scale), sleep timing</t>
  </si>
  <si>
    <t>Melatonin (phase shift), depression (SIGH-SAD)</t>
  </si>
  <si>
    <t>Melatonin (acute change), subjective alertness (VAS-A), calmness and contentedness (unspecified VAS)</t>
  </si>
  <si>
    <t>Melatonin (phase shift), temperature, thyrotropin hormones, cortisol, sleepiness (SSS)</t>
  </si>
  <si>
    <t>Depression and Mania (HAM-D, unvalidated scale of atypical depression and mania, CGI), melatonin (acute change)</t>
  </si>
  <si>
    <t>Temperature, Sleep timing</t>
  </si>
  <si>
    <t>Parkinsons symptoms (motor, sleep (onset, continuity), mood)- all scored by clinician on Likert scale</t>
  </si>
  <si>
    <t xml:space="preserve">Melatonin (phase shift)  </t>
  </si>
  <si>
    <t>Melatonin (phase shift)</t>
  </si>
  <si>
    <t>Unknown (single subject studied over unspecified time period)</t>
  </si>
  <si>
    <t>Alertness (EEG, KSS, PVT), pupil size, melatonin (acute change, phase shift)</t>
  </si>
  <si>
    <t>measurement scales not specified</t>
  </si>
  <si>
    <t>Melatonin (Acute change and phase shift)</t>
  </si>
  <si>
    <t>Melatonin (phase shift, acute change), temperature</t>
  </si>
  <si>
    <t>Included</t>
  </si>
  <si>
    <t>mean</t>
  </si>
  <si>
    <t>Melatonin Acute change</t>
  </si>
  <si>
    <t xml:space="preserve">mean excluding all male </t>
  </si>
  <si>
    <t>Melatonin Phase shift</t>
  </si>
  <si>
    <t>Sleep Timing</t>
  </si>
  <si>
    <t>Excluded</t>
  </si>
  <si>
    <t>No. all male</t>
  </si>
  <si>
    <t xml:space="preserve">Yes in favour of males but excluding all male </t>
  </si>
  <si>
    <t>DSL</t>
  </si>
  <si>
    <t>No. all female</t>
  </si>
  <si>
    <t>PSQ</t>
  </si>
  <si>
    <t xml:space="preserve">explicitly controlled for menstrual cycle? </t>
  </si>
  <si>
    <t>Temperature</t>
  </si>
  <si>
    <t>EEG</t>
  </si>
  <si>
    <t>Depression</t>
  </si>
  <si>
    <t>HAM-D</t>
  </si>
  <si>
    <t>BHM</t>
  </si>
  <si>
    <t>SIGH-SAD</t>
  </si>
  <si>
    <t>Mexico</t>
  </si>
  <si>
    <t>CGI</t>
  </si>
  <si>
    <t>BDI</t>
  </si>
  <si>
    <t>POMS</t>
  </si>
  <si>
    <t>VAS-D</t>
  </si>
  <si>
    <t>VAS-M</t>
  </si>
  <si>
    <t>Heart rate</t>
  </si>
  <si>
    <t>pupil size</t>
  </si>
  <si>
    <t>Brazil</t>
  </si>
  <si>
    <t>Cortisol</t>
  </si>
  <si>
    <t>ALpha amylase</t>
  </si>
  <si>
    <t>Singapore</t>
  </si>
  <si>
    <t>Cardiac activity</t>
  </si>
  <si>
    <t>Russian Federation</t>
  </si>
  <si>
    <t>Adrenaline</t>
  </si>
  <si>
    <t>Denmark</t>
  </si>
  <si>
    <t>Noradrenaline</t>
  </si>
  <si>
    <t>Prolactin</t>
  </si>
  <si>
    <t xml:space="preserve">Israel </t>
  </si>
  <si>
    <t>Growth Hormone</t>
  </si>
  <si>
    <t>Belgium</t>
  </si>
  <si>
    <t>Estradiol</t>
  </si>
  <si>
    <t>Thyrotropin hormone</t>
  </si>
  <si>
    <t>Cerebral blood flow</t>
  </si>
  <si>
    <t>Lipocalin</t>
  </si>
  <si>
    <t>DVT</t>
  </si>
  <si>
    <t>VAS-A</t>
  </si>
  <si>
    <t>SEM</t>
  </si>
  <si>
    <t>MERS</t>
  </si>
  <si>
    <t>VCS</t>
  </si>
  <si>
    <t xml:space="preserve">THAT </t>
  </si>
  <si>
    <t>Norris</t>
  </si>
  <si>
    <t>KSS</t>
  </si>
  <si>
    <t>KDT</t>
  </si>
  <si>
    <t>VAS-F</t>
  </si>
  <si>
    <t>VAS-E</t>
  </si>
  <si>
    <t>VAS-S</t>
  </si>
  <si>
    <t>ESS</t>
  </si>
  <si>
    <t>SSS</t>
  </si>
  <si>
    <t>ATASS</t>
  </si>
  <si>
    <t>FSS</t>
  </si>
  <si>
    <t>Activation</t>
  </si>
  <si>
    <t>Fatigue scale</t>
  </si>
  <si>
    <t>GO/NOGO</t>
  </si>
  <si>
    <t>Time estimation</t>
  </si>
  <si>
    <t>word-pair</t>
  </si>
  <si>
    <t>PVT</t>
  </si>
  <si>
    <t>PVSAT</t>
  </si>
  <si>
    <t>CPT</t>
  </si>
  <si>
    <t>WAVT</t>
  </si>
  <si>
    <t>ART</t>
  </si>
  <si>
    <t>4-CH</t>
  </si>
  <si>
    <t>MWT</t>
  </si>
  <si>
    <t>MAT</t>
  </si>
  <si>
    <t>SAM</t>
  </si>
  <si>
    <t>Symbol substitution</t>
  </si>
  <si>
    <t>Symbol copying</t>
  </si>
  <si>
    <t>Dual task</t>
  </si>
  <si>
    <t>Calculation</t>
  </si>
  <si>
    <t>Letter cancellation</t>
  </si>
  <si>
    <t>Stopping test</t>
  </si>
  <si>
    <t>Baddeley</t>
  </si>
  <si>
    <t xml:space="preserve">Fitness </t>
  </si>
  <si>
    <t>Parkinsons</t>
  </si>
  <si>
    <t>Driving</t>
  </si>
  <si>
    <t>Ambulatory</t>
  </si>
  <si>
    <t>Performance at work</t>
  </si>
  <si>
    <t>Contrast sensitivity</t>
  </si>
  <si>
    <t>Ophthalmic exam</t>
  </si>
  <si>
    <t>Excluded 1</t>
  </si>
  <si>
    <t>Excluded 2</t>
  </si>
  <si>
    <t>Inter-rater reliability</t>
  </si>
  <si>
    <t>Country 1</t>
  </si>
  <si>
    <t>Country 2</t>
  </si>
  <si>
    <t>Number of subjects 1</t>
  </si>
  <si>
    <t>Number of subjects 2</t>
  </si>
  <si>
    <t>Outcomes check</t>
  </si>
  <si>
    <t>Unknown (matched pairs)</t>
  </si>
  <si>
    <t>25.2 (DSPS), 27.1 (controls)</t>
  </si>
  <si>
    <t xml:space="preserve">7 (DSPS SD), 7.1 (controls, SD) </t>
  </si>
  <si>
    <t xml:space="preserve">16-38 (DSPS),  20-42 (controls) </t>
  </si>
  <si>
    <t>melatonin (acute change, phase shift)</t>
  </si>
  <si>
    <t>NA (all male)</t>
  </si>
  <si>
    <t>melatonin (acute change)</t>
  </si>
  <si>
    <t xml:space="preserve">Melatonin (acute change), urinary melatonin metabolite </t>
  </si>
  <si>
    <t>Unknown (within subjects across 20 days)</t>
  </si>
  <si>
    <t xml:space="preserve">NA </t>
  </si>
  <si>
    <t xml:space="preserve">7.4 (SD) </t>
  </si>
  <si>
    <t xml:space="preserve">Unknown (mixed design, between subjects meaured across at least 6 nights) </t>
  </si>
  <si>
    <t>Unknown (between subjects but across at least 6 days)</t>
  </si>
  <si>
    <t>Unknown (between subjects but across 7 weeks)</t>
  </si>
  <si>
    <t>Unknown (within subjects across at least 6 days)</t>
  </si>
  <si>
    <t>melaotnin (acute change)</t>
  </si>
  <si>
    <t>Unknown (within subjects but over 3 months)</t>
  </si>
  <si>
    <t>35 (median)</t>
  </si>
  <si>
    <t>unknown</t>
  </si>
  <si>
    <t>urinary melatonin metabolite, alertness (SSS) performance at work (activity logbook), sleep timing</t>
  </si>
  <si>
    <t>Unknown (within subjects but across several weeks)</t>
  </si>
  <si>
    <t>Medication free</t>
  </si>
  <si>
    <t>Melatonin (phase shift), actigraphy, sleep timing, mood (VAS), cognitive performance (PVT)</t>
  </si>
  <si>
    <t>The menstrual phase of the female subjects during the study was randomly distributed</t>
  </si>
  <si>
    <t>They were not taking medications (presently or in the past week), except that all women but one were taking an oral contraceptive</t>
  </si>
  <si>
    <t>Sleep onset latency,  bp, HR, other cardiac activity parameters, temperature</t>
  </si>
  <si>
    <t>Melatonin (acute change), sleepiness (KSS, KDT), GO/NOGO task, time estimation task, word-pair learning task, visual comfort and effort scale, EEG</t>
  </si>
  <si>
    <t>Switzerland, USA, Russian Federation</t>
  </si>
  <si>
    <t>Melatonin (acute change, phase shift), mood (VAS), sleepiness (KSS, ATASS), EEG, sleep quality (Leed’s Sleep Evaluation Questionnaire)</t>
  </si>
  <si>
    <t xml:space="preserve">Switzerland  </t>
  </si>
  <si>
    <t xml:space="preserve">3.8 (SD) </t>
  </si>
  <si>
    <t>Melatonin (acute change), sleepiness (KSS, VAS), temperature, heart rate, EEG</t>
  </si>
  <si>
    <t>Melatonin (acute change, phase shift), temperature, alertness (EEG, EOG, KSS, KDT)</t>
  </si>
  <si>
    <t>Unknown (within subjects but across 14 days)</t>
  </si>
  <si>
    <t>Participants were instructed to refrain from use of medications, drugs, alcohol, nicotine, or caffeinated products for 3 wk before admission</t>
  </si>
  <si>
    <t xml:space="preserve">Melatonin (acute change, phase shift),  KSS, EEG, total sleep time, sleep efficiency, time spent in each sleep stage </t>
  </si>
  <si>
    <t xml:space="preserve">Unknown (within subjects but across 9 days) </t>
  </si>
  <si>
    <t>those taking prescription medications were excluded from the study</t>
  </si>
  <si>
    <t xml:space="preserve">Melatonin (acute change, phase shift), KSS </t>
  </si>
  <si>
    <t>Unknown (within subjects over 32 days)</t>
  </si>
  <si>
    <t>Excluded for any medical, psychological, or sleep disorders, use of any medication (except approved oral contraceptives),</t>
  </si>
  <si>
    <t>Melatonin (acute change), alertness (KSS, MERS, VCS, VAS-A), well-being (VAS-M), cognitive performance (GO/NOGO, PVT, PVSAT)</t>
  </si>
  <si>
    <t>melatonin (acute change), KSS, and waking EEG activity</t>
  </si>
  <si>
    <t>Each subject was studied during two night sessions separated by exactly 4 weeks, at the beginning of the menstrual cycle</t>
  </si>
  <si>
    <t xml:space="preserve">Beginning </t>
  </si>
  <si>
    <t>18 taking oral contraceptive pill</t>
  </si>
  <si>
    <t xml:space="preserve">Mood (self report), physical fitness (unspecified 7 point scale), sleep timing(self report), temperature, melatonin (acute change), cortisol, adrenaline, noradrenaline, cognitive performance </t>
  </si>
  <si>
    <t>Unknown (within subjects across 2 days(</t>
  </si>
  <si>
    <t>Unknown (across 2 days)</t>
  </si>
  <si>
    <t>18-75</t>
  </si>
  <si>
    <t>Melatonin (acute change), mood (POMS), sleepiness (SSS), cognitive performance (PROP, Bakan Vigilance test, Wilkinson Auditory Vigilance Task. 4 choice RT, digit symbol substitution task, digit auditory RT)</t>
  </si>
  <si>
    <t>18-55</t>
  </si>
  <si>
    <t>Yes? Within subjects design over two nights, but each condition presented on one night (counterbalanced on night 2)</t>
  </si>
  <si>
    <t xml:space="preserve">Yes? </t>
  </si>
  <si>
    <t>20-54</t>
  </si>
  <si>
    <t>Alertness (EEG, Norris Mood Scale)</t>
  </si>
  <si>
    <t>Unknown (within subjects over 27 hours)</t>
  </si>
  <si>
    <t>2 women taking oral contraceptive</t>
  </si>
  <si>
    <t>Melatonin (acute change), cortisol, amylase</t>
  </si>
  <si>
    <t>Yes? within subjects design across 1 night</t>
  </si>
  <si>
    <t>Unknown (within subjects across 3 weeks)</t>
  </si>
  <si>
    <t>Excluded those taking prescriptoin medication</t>
  </si>
  <si>
    <t xml:space="preserve">EEG, performance (GO/NOGO, MAT, ART), subjective sleepiness (KSS), melatonin (acute change), cortisol, amylase </t>
  </si>
  <si>
    <t xml:space="preserve">Unknown (within subjects across 3 weeks) </t>
  </si>
  <si>
    <t>participants were not excluded if taking oral contraceptive</t>
  </si>
  <si>
    <t>23.4 (female),  24.7 (male)</t>
  </si>
  <si>
    <t>1.2 (female), 2.7 (male)</t>
  </si>
  <si>
    <t>Depression (SIGH_SAD)</t>
  </si>
  <si>
    <t>Unknown (within subjects across 5 weeks)</t>
  </si>
  <si>
    <t>3 taking oral contraceptives</t>
  </si>
  <si>
    <t>Unknown (within subjects over 10 days)</t>
  </si>
  <si>
    <t>regular (26–32 days) and predictable (≤ 2 days) menstrual cycles</t>
  </si>
  <si>
    <t>test sessions occurred at the same time point in the menstrual cycle between days 3–8 after the onset of menstruation (studies 1 and 2), women in the luteal as well as the follicular phase of their menstrual cycle (study 3)</t>
  </si>
  <si>
    <t xml:space="preserve">No participants taking oral contraceptive </t>
  </si>
  <si>
    <t>24 (1), 20 (2), 22(3)</t>
  </si>
  <si>
    <t>NA (males</t>
  </si>
  <si>
    <t>18-32</t>
  </si>
  <si>
    <t xml:space="preserve">Unknown (matched pairs) </t>
  </si>
  <si>
    <t>7 using oral contraceptives</t>
  </si>
  <si>
    <t xml:space="preserve">Melatonin (acute change) </t>
  </si>
  <si>
    <t>Unknown (within subjects across 5 days)</t>
  </si>
  <si>
    <t xml:space="preserve">None taking prescription medication </t>
  </si>
  <si>
    <t>Unknown (within subjects over 14 days)</t>
  </si>
  <si>
    <t>One taking oral contraceptive</t>
  </si>
  <si>
    <t>Yes? Younger group all taking oral contraceptive</t>
  </si>
  <si>
    <t>Confirmed menopause status of older group</t>
  </si>
  <si>
    <t>All young subjects were taking oral contraceptives</t>
  </si>
  <si>
    <t>24 (young), 57 (older)</t>
  </si>
  <si>
    <t>3 (younger SD), 5 (older SD)</t>
  </si>
  <si>
    <t>NA(males)</t>
  </si>
  <si>
    <t>26.4 (Caucasian), 25.3 (Asian)</t>
  </si>
  <si>
    <t>3.2 (Caucasian), 5.7 (Asian)</t>
  </si>
  <si>
    <t>Melatonin (acute change), pupil diameter</t>
  </si>
  <si>
    <t>Melatonin (acute change), core temperature, HR, sleepiness (VAS), EEG</t>
  </si>
  <si>
    <t>All females taking oral contraceptives</t>
  </si>
  <si>
    <t>19-26</t>
  </si>
  <si>
    <t>Melatonin (acute change), sleepiness (WAVT, SSS), oral temperature</t>
  </si>
  <si>
    <t>Unknown (within subjects but across 3 weeks)</t>
  </si>
  <si>
    <t>23.6 (ex1), 25 (ex2)</t>
  </si>
  <si>
    <t>Urinary melatonin metabolite</t>
  </si>
  <si>
    <t>Unknown (within subjects over 5 nights)</t>
  </si>
  <si>
    <t>Melatonin (acute change), prostaglandin D synthase</t>
  </si>
  <si>
    <t>Unknown (within subjects across 6 days)</t>
  </si>
  <si>
    <t>Melatonin (acute change, phase shift), cortisol</t>
  </si>
  <si>
    <t>Only recruited females taking oral contraceptives, and matched for day of menstrual cycle</t>
  </si>
  <si>
    <t>Only recruited females taking oral contraceptives</t>
  </si>
  <si>
    <t>Melatonin (acute change, phase shift), Sleepiness (VAS-A, SSS, FSS), CPT (continuous performance task)</t>
  </si>
  <si>
    <t xml:space="preserve">USA  </t>
  </si>
  <si>
    <t>Unknown (within subjects over at least a week)</t>
  </si>
  <si>
    <t>None taking prescription or non-prescription medication</t>
  </si>
  <si>
    <t>23-70</t>
  </si>
  <si>
    <t>Melatonin (phase shift), temperature</t>
  </si>
  <si>
    <t>Unknown (within subjects but across 16 days)</t>
  </si>
  <si>
    <t>Melatonin (phase shift) , temperature</t>
  </si>
  <si>
    <t xml:space="preserve">Melatonin (acute change), temperature,  sleep rhythm </t>
  </si>
  <si>
    <t>34.33 (controls), 35.33 (optic neuropathy)</t>
  </si>
  <si>
    <t>8.96 (control), 9.89 (optic neuropathy)</t>
  </si>
  <si>
    <t>Unknown (within subjects over 4 or 9 days)</t>
  </si>
  <si>
    <t>18-37</t>
  </si>
  <si>
    <t>only women with regular menstrual cycles, completed during follicular phase (study lasted 10 consecutive days)- between subjects design</t>
  </si>
  <si>
    <t>Follicular phase</t>
  </si>
  <si>
    <t>None using hormonal contraception</t>
  </si>
  <si>
    <t>19-24</t>
  </si>
  <si>
    <t>sleep latency, alertness (VAS, 4-CH), melatonin (acute change)</t>
  </si>
  <si>
    <t xml:space="preserve">Canada  </t>
  </si>
  <si>
    <t>Women not using hormonal contraception had regular menstrual cycles and completed the experimental part of the study during the follicular phase of their cycle (3 test nights, each separated by 7-10 day span)</t>
  </si>
  <si>
    <t>3 women taking oral contraceptives</t>
  </si>
  <si>
    <t>melatonin (acute change), temperature, cortisol, activity logging, alertness (VAS, EEG, POMS, Stopping task, Baddeley MC reasoning, MWT)</t>
  </si>
  <si>
    <t>Melatonin (acute change), cortisol, TSH, cognitive performance (perceptual  cueing, vigilance)</t>
  </si>
  <si>
    <t>Melatonin (acute change, phase shift), temperature, sleepiness (SSS), cortisol, TSH, cognitive performance ('smiple pencil and paper tests')</t>
  </si>
  <si>
    <t>self-rated mood, melatonin (acute change, phase shift)</t>
  </si>
  <si>
    <t>Unknown (between subjects. within subjects across 4 weeks)</t>
  </si>
  <si>
    <t>Melatonin (phase shift), mood (HAM-D)</t>
  </si>
  <si>
    <t>Unknown (within subjects over unspecified time period)</t>
  </si>
  <si>
    <t>Unknown (within subjects over 9 days)</t>
  </si>
  <si>
    <t>18-31</t>
  </si>
  <si>
    <t>Unknown (within subjects over 4 weeks)</t>
  </si>
  <si>
    <t>Melatonin (acute change), sleepiness (KSS), activity (actigraph)</t>
  </si>
  <si>
    <t>Unknown (within subjects but over unspecified time period)</t>
  </si>
  <si>
    <t>Unknown (within subjects across minimum 1 week)</t>
  </si>
  <si>
    <t>Unknown (within subjects across several weeks)</t>
  </si>
  <si>
    <t>Unknown (within subjects over 15 days)</t>
  </si>
  <si>
    <t>Unknown (excluded those taking medication known to affect sleep and / or melatonin production)</t>
  </si>
  <si>
    <t>59 (cirrhosis), 60 (controls)</t>
  </si>
  <si>
    <t>39-77 (cirrhosis), 38-84 (controls)</t>
  </si>
  <si>
    <t>Melatonin (acute change, phase shift), cortisol, sleep timing (self report, atigraphy), sleep quality (PSQI)</t>
  </si>
  <si>
    <t>Women were regularly menstruating and were tested in the follicular phase (within subjects tested 2 months apart)</t>
  </si>
  <si>
    <t>Follicular phase (day 6-9 from menses)</t>
  </si>
  <si>
    <t>22-34</t>
  </si>
  <si>
    <t>Melatonin (acute change), core temperature</t>
  </si>
  <si>
    <t>3 (SD)</t>
  </si>
  <si>
    <t>Sleep stage (EEG), core temperature</t>
  </si>
  <si>
    <t>Unknown (between groups)</t>
  </si>
  <si>
    <t>Retinal contrast sensitivity, visual evoked EEG, melatonin (acute change), cerebral blood flow (SPECT)</t>
  </si>
  <si>
    <t>Alertness (EEG, subjective self report), temperature</t>
  </si>
  <si>
    <t>Unknown (females all 55+)</t>
  </si>
  <si>
    <t>Unknown. free of drugs and medications known to alter the circadian system, sleep, the visual system, and melatonin secretion</t>
  </si>
  <si>
    <t>25.8 (younger), 59.4(older)</t>
  </si>
  <si>
    <t>0.73 (younger), 0.99(older)</t>
  </si>
  <si>
    <t>24-27 (younger), 55-63(older)</t>
  </si>
  <si>
    <t>Melatonin (acute change), lens density (psychophysical testing)</t>
  </si>
  <si>
    <t>Unknown (within subjects across different seasons)</t>
  </si>
  <si>
    <t>No medication</t>
  </si>
  <si>
    <t>1 (study 1),  3.6 (study 2)</t>
  </si>
  <si>
    <t>Pre-menopausal women not tested during menstrual period</t>
  </si>
  <si>
    <t>Not menstrual period</t>
  </si>
  <si>
    <t>Females required to be using reliable contraception (but not oral contraceptive)</t>
  </si>
  <si>
    <t>21-66</t>
  </si>
  <si>
    <t>Yes; studied during midfollicular and late luteal menstrual cycle phases as determined by urine luteinizing hormone (LH) and serum estradiol and progesterone levels. All participants had regular menstrual cycles. Between groups design, matched within 2 days</t>
  </si>
  <si>
    <t>midfollicular and late luteal</t>
  </si>
  <si>
    <t>Excluded those taking oral contraceptives</t>
  </si>
  <si>
    <t>63.6 (active treatment) 63.4 (placebo)</t>
  </si>
  <si>
    <t>9.8 (active treatment), 9.7 (placebo)</t>
  </si>
  <si>
    <t>Parkinson’s Disease Rating Scale (UPDRS) I–IV, Beck’s Depression Inventory, Epworth Sleepiness Scale</t>
  </si>
  <si>
    <t>Unknown (matched pair)</t>
  </si>
  <si>
    <t>Melatonin (acute change), ophthalmic evaluation</t>
  </si>
  <si>
    <t>melatonin (acute change), regional cerebral blood flow (PET, MRI, EEG), alertness (KSS)</t>
  </si>
  <si>
    <t xml:space="preserve">melatonin (acute change), subjective sleepiness (KSS, KDT), PVT performance, incidences of SEMs </t>
  </si>
  <si>
    <t>Unknown (within subjects across 4 weeks)</t>
  </si>
  <si>
    <t>Melatonin (acute change), PVT (auditory), EEG, EOG, driving simulator, sleepiness (KSS, KDT)</t>
  </si>
  <si>
    <t>All females taking oral contraceptive</t>
  </si>
  <si>
    <t>Melatonin (acute change), cortisol, alertness (THAT, digit vigilance test), sleepiness (SSS), 7 item fatigue self report scale, gene analysis</t>
  </si>
  <si>
    <t>Alertness, mood (subjective ratings)</t>
  </si>
  <si>
    <t>Melatonin (acute change), alertness (PVT)</t>
  </si>
  <si>
    <t xml:space="preserve">USA, UK </t>
  </si>
  <si>
    <t>Unknown (within subjects over 2 nights)</t>
  </si>
  <si>
    <t>All participants free of medication</t>
  </si>
  <si>
    <t>24.2/27.3 (ex 1 M/F), 32.7 (ex 2)</t>
  </si>
  <si>
    <t>0.7/3.4 (ex 1 M/F),  3.4(ex 2)</t>
  </si>
  <si>
    <t>23.1 (ex 1) 21.8 (ex 2)</t>
  </si>
  <si>
    <t>1.5 (ex 1) 1.9 (ex 2)</t>
  </si>
  <si>
    <t>Heart rate, cortisol, sleepiness (KSS, VAS-E, VAS-F), temperature</t>
  </si>
  <si>
    <t xml:space="preserve">Netherlands  </t>
  </si>
  <si>
    <t xml:space="preserve"> Female subjects not using oral contraceptives were tested in the luteal phase of their menstrual cycle, whereas female subjects taking oral contraceptives were tested during the phases they took a contraceptive by which a stable hormone concentration ensues</t>
  </si>
  <si>
    <t>Luteal phase/stable hormone concentration</t>
  </si>
  <si>
    <t>number taking oral contraceptives unspecified</t>
  </si>
  <si>
    <t>Melatonin (acute change), fatigue (KSS, VAS-F)</t>
  </si>
  <si>
    <t>Melatonin (acute change, phase shift), temperature, mood (POMS), sleepiness (VAS-F, KSS)</t>
  </si>
  <si>
    <t xml:space="preserve"> USA</t>
  </si>
  <si>
    <t>Unknown (within subjects over 3 weeks)</t>
  </si>
  <si>
    <t>Sleepiness (KSS), EEG</t>
  </si>
  <si>
    <t>excluded anyone taking prescription medication</t>
  </si>
  <si>
    <t>Sleepiness (KSS), EEG cortisol, amylase, performance (GO/NOGO, MAT)</t>
  </si>
  <si>
    <t>Unknown (within subjects over up to 8 weeks)</t>
  </si>
  <si>
    <t>Actigraphy, melatonin (acute change), EEG, sleepiness (KSS)</t>
  </si>
  <si>
    <t>Only women taking oral contraceptives were allowed as the natural hormonal cycle is known to impact melatonin production</t>
  </si>
  <si>
    <t>No one taking medication, but all women on oral contraceptives</t>
  </si>
  <si>
    <t>23 (younger), 65.8 (older)</t>
  </si>
  <si>
    <t>2.9(younger), 5(older)</t>
  </si>
  <si>
    <t>Melatonin (phase shift), alertness (rating scale), mood (rating scale), sleepiness (KSS)</t>
  </si>
  <si>
    <t>Unknown (within subjects across 14 days)</t>
  </si>
  <si>
    <t>Melatonin (acute change), Temperature</t>
  </si>
  <si>
    <t>Melatonin (acute change, phase shift), depression (HAM-D), sleep timing</t>
  </si>
  <si>
    <t>Unknown (within subjects up to 18 sessions, each 3 nights)</t>
  </si>
  <si>
    <t>drug free'</t>
  </si>
  <si>
    <t xml:space="preserve">None taking medication </t>
  </si>
  <si>
    <t>42.7 (SAD) 40.25 (health controls)</t>
  </si>
  <si>
    <t>2.3 (SAD), 2.4 (healthy controls)</t>
  </si>
  <si>
    <t xml:space="preserve"> Melatonin (acute change, phase shift), depression (Hamilton) </t>
  </si>
  <si>
    <t>In premenopausal women the winter and summer tests were carried out during the corresponding week of the menstrual cycle.</t>
  </si>
  <si>
    <t>Corresponding week</t>
  </si>
  <si>
    <t>One in each group taking oral contraceptive</t>
  </si>
  <si>
    <t>40 (SAD), 43.4 (healthy controls)</t>
  </si>
  <si>
    <t>5 (SAD), 3.5 (healthy controls)</t>
  </si>
  <si>
    <t xml:space="preserve"> Melatonin (acute change, phase shift)</t>
  </si>
  <si>
    <t>Unknown (within subjects over ~2 weeks)</t>
  </si>
  <si>
    <t xml:space="preserve">Melatonin (acute change), contentedness, calmness, alertness (all self-report VAS) </t>
  </si>
  <si>
    <t>Sleep timing, activity, melatonin (acute change, phase shift), cortisol, TSH, sleepiness (KSS)</t>
  </si>
  <si>
    <t>Unknown (within subjects over several weeks)</t>
  </si>
  <si>
    <t>Depression and Mania (HAM-D, HRSD, CGI), melatonin (acute change)</t>
  </si>
  <si>
    <t>Unknown (within subjets across several weeks)</t>
  </si>
  <si>
    <t>Unknown (within subjets over several weeks)</t>
  </si>
  <si>
    <t xml:space="preserve">Temperature, sleep timing, activity </t>
  </si>
  <si>
    <t>Not matched for week of menstrual cycle, but no difference pre vs post menopausal pts</t>
  </si>
  <si>
    <t>drug free</t>
  </si>
  <si>
    <t>40.7 (patients), 41.2 (controls)</t>
  </si>
  <si>
    <t xml:space="preserve">3.6 (patients) 3.5 (controls) SD </t>
  </si>
  <si>
    <t>Unknown (within subjects over several months)</t>
  </si>
  <si>
    <t>Motor performance, Parkinsons symptoms including mood and sleep(Likert scale)</t>
  </si>
  <si>
    <t>Women taking oral contraception were allowed to participate</t>
  </si>
  <si>
    <t>Unknown (within subjects up to several weeks)</t>
  </si>
  <si>
    <t>female post-menopausal</t>
  </si>
  <si>
    <t>56-87</t>
  </si>
  <si>
    <t>Melatonin (acute change, phase shift), alertness, spectral sensitivity, sleepiness (subjective, EEG)</t>
  </si>
  <si>
    <t>100%%</t>
  </si>
  <si>
    <t>90.70%%</t>
  </si>
  <si>
    <t>97.67%%</t>
  </si>
  <si>
    <t>96.12%%</t>
  </si>
  <si>
    <t>94.57%%</t>
  </si>
  <si>
    <t>82.17%%</t>
  </si>
  <si>
    <t>none given</t>
  </si>
  <si>
    <t>O (depression)</t>
  </si>
  <si>
    <t>yes</t>
  </si>
  <si>
    <t>Papamichael C, Skene DJ, Revell VL</t>
  </si>
  <si>
    <t>J Biol Rhythms</t>
  </si>
  <si>
    <t>Brown20</t>
  </si>
  <si>
    <t>Nagare R, Rea MS, Plitnick B, Figueiro MG.</t>
  </si>
  <si>
    <t xml:space="preserve"> Nocturnal melatonin suppression by adolescents and adults for different levels, spectra, and durations of light exposure.</t>
  </si>
  <si>
    <t>J Biol Rhythms.</t>
  </si>
  <si>
    <t>Rahman SA, St Hilaire MA, Lockley SW.</t>
  </si>
  <si>
    <t xml:space="preserve">The effects of spectral tuning of evening ambient light on melatonin suppression, alertness and sleep. </t>
  </si>
  <si>
    <t xml:space="preserve"> Physiol Behav</t>
  </si>
  <si>
    <t xml:space="preserve">Ho Mien I, Chua EC, Lau P, et al. </t>
  </si>
  <si>
    <t>PLoS One</t>
  </si>
  <si>
    <t>Singapore, USA</t>
  </si>
  <si>
    <t xml:space="preserve">Hanifin JP, Lockley SW, Cecil K, et al. </t>
  </si>
  <si>
    <t>Randomized trial of polychromatic blue-enriched light for circadian phase shifting, melatonin suppression, and alerting responses.</t>
  </si>
  <si>
    <t>Physiol. behav</t>
  </si>
  <si>
    <t xml:space="preserve">Phillips AJK, Vidafar P, Burns AC, et al. </t>
  </si>
  <si>
    <t xml:space="preserve"> High sensitivity and interindividual variability in the response of the human circadian system to evening light</t>
  </si>
  <si>
    <t xml:space="preserve"> Proc Natl Acad Sci USA</t>
  </si>
  <si>
    <t>Australia, Canada</t>
  </si>
  <si>
    <t xml:space="preserve">Åkerstedt T, Landstrom U, Bystrom M, Nordstrom B, and Wibom R </t>
  </si>
  <si>
    <t xml:space="preserve">Bright light as a sleepiness prophylactic: a laboratory study of subjective ratings and EEG. </t>
  </si>
  <si>
    <t>Percept Mot Ski</t>
  </si>
  <si>
    <t>Lok18</t>
  </si>
  <si>
    <t>Badia P, Myers B, Boecker M, Culpepper J, and Harsh JR</t>
  </si>
  <si>
    <t xml:space="preserve">Bright light effects on body temperature, alertness, EEG and behavior. </t>
  </si>
  <si>
    <t xml:space="preserve">Physiol Behav </t>
  </si>
  <si>
    <t xml:space="preserve">Borragán G, Deliens G, Peigneux P, and Leproult R </t>
  </si>
  <si>
    <t>Bright light exposure does not prevent the deterioration of alertness induced by sustained high cognitive load demands.</t>
  </si>
  <si>
    <t xml:space="preserve"> J Environ Psychol</t>
  </si>
  <si>
    <t>Daurat A, Aguirre A, Foret J, Gonnet P, Keromes A, and Benoit O</t>
  </si>
  <si>
    <t xml:space="preserve">Bright light affects alertness and performance rhythms during a 24-h constant routine. </t>
  </si>
  <si>
    <t>Physiol Behav</t>
  </si>
  <si>
    <t>All male</t>
  </si>
  <si>
    <t>Huiberts LM, Smolders KCHJ, and de Kort YAW</t>
  </si>
  <si>
    <t>Shining light on memory: effects of bright light on working memory performance.</t>
  </si>
  <si>
    <t>Behav Brain Res</t>
  </si>
  <si>
    <t>The Netherlands</t>
  </si>
  <si>
    <t>Non-image forming effects of illuminance level: exploring parallel effects on physiological arousal and task performance.</t>
  </si>
  <si>
    <t xml:space="preserve">Seasonal and time-of-day variations in acute non-image forming effects of illuminance level on performance, physiology, and subjective well-being. </t>
  </si>
  <si>
    <t xml:space="preserve"> Chronobiol Int </t>
  </si>
  <si>
    <t xml:space="preserve">Iskra-Golec I and Smith L </t>
  </si>
  <si>
    <t>Daytime intermittent bright light effects on processing of laterally exposed stimuli, mood, and light perception.</t>
  </si>
  <si>
    <t xml:space="preserve">Chronobiol Int </t>
  </si>
  <si>
    <t xml:space="preserve">Kaida K, Takahashi M, Haratani T, Otsuka Y, Fukasawa K, and Nakata A </t>
  </si>
  <si>
    <t>Indoor exposure to natural bright light prevents afternoon sleepiness.</t>
  </si>
  <si>
    <t xml:space="preserve">Sleep </t>
  </si>
  <si>
    <t>All female</t>
  </si>
  <si>
    <t xml:space="preserve">te Kulve M, Schlangen LJM, Schellen L, Frijns AJH, and van Marken Lichtenbelt WD </t>
  </si>
  <si>
    <t xml:space="preserve"> The impact of morning light intensity and environmental temperature on body temperatures and alertness. </t>
  </si>
  <si>
    <t>Leichtfried V, Mair-Raggautz M, Schaeffer V, HammererLercher A, Mair G, Bartenbach C, Canazei M, and Schobersberger W</t>
  </si>
  <si>
    <t>Intense illumination in the morning hours improved mood and alertness but not mental performance.</t>
  </si>
  <si>
    <t>Appl Ergon</t>
  </si>
  <si>
    <t xml:space="preserve">Austria  </t>
  </si>
  <si>
    <t xml:space="preserve">Maierova L, Borbély AA, Scartezzini JL, Jaeggi SM, Schmidt C, and Münch M </t>
  </si>
  <si>
    <t xml:space="preserve">Diurnal variations of hormonal secretion, alertness and cognition in extreme chronotypes under different lighting conditions. </t>
  </si>
  <si>
    <t>Sci Rep</t>
  </si>
  <si>
    <t xml:space="preserve">Switzerland, Czech Republic, USA, Belgium, Germany, </t>
  </si>
  <si>
    <t xml:space="preserve">Münch M, Nowozin C, Regente J, Bes F, De Zeeuw J, Hädel S, Wahnschaffe A, and Kunz D </t>
  </si>
  <si>
    <t xml:space="preserve"> Blue enriched morning light as a countermeasure to light at the wrong time: effects on cognition, sleepiness, sleep, and circadian phase. </t>
  </si>
  <si>
    <t xml:space="preserve">Neuropsychobiology </t>
  </si>
  <si>
    <t>Smolders KCHJ, de Kort YAW, and Cluitmans PJM</t>
  </si>
  <si>
    <t>A higher illuminance induces alertness even during office hours: findings on subjective measures, task performance and heart rate measures</t>
  </si>
  <si>
    <t xml:space="preserve">Smolders KCHJ, de Kort YAW, and Cluitmans PJM </t>
  </si>
  <si>
    <t>Higher light intensity induces modulations in brain activity even during regular daytime working hours</t>
  </si>
  <si>
    <t xml:space="preserve">Light Res Technol </t>
  </si>
  <si>
    <t xml:space="preserve">Smolders KCHJ and de Kort YAW </t>
  </si>
  <si>
    <t>Bright light and mental fatigue: effects on alertness, vitality, performance and physiological arousal.</t>
  </si>
  <si>
    <t xml:space="preserve"> J Environ Psychol </t>
  </si>
  <si>
    <t>Vandewalle G, Balteau E, Phillips C, Degueldre C, Moreau V, Sterpenich V, Darsaud A, Dijk D-J, Peigneux P, and Maquet P</t>
  </si>
  <si>
    <t xml:space="preserve">Daytime light exposure dynamically enhances brain responses. </t>
  </si>
  <si>
    <t>Curr Biol</t>
  </si>
  <si>
    <t>Belgium, UK</t>
  </si>
  <si>
    <t>A. Daurat, J. Foret, Y. Touitou, O. Benoit</t>
  </si>
  <si>
    <t>Detrimental influence of bright light exposure on alertness performance, and mood in the early morning</t>
  </si>
  <si>
    <t>Clin. Neurophysiol.</t>
  </si>
  <si>
    <t>Souman18</t>
  </si>
  <si>
    <t>K.P. Wright Jr., P. Badia, B.L. Myers, S.C. Plenzler,</t>
  </si>
  <si>
    <t>Combination of bright light and caffeine as a countermeasure for impaired alertness and performance during extended sleep deprivation</t>
  </si>
  <si>
    <t>J. Sleep Res</t>
  </si>
  <si>
    <t>J. Foret, A. Daurat, G. Tirilly,</t>
  </si>
  <si>
    <t>Effect of bright light at night on core temperature, subjective alertness and performance as a function of exposure time,</t>
  </si>
  <si>
    <t xml:space="preserve">Scand. J. Work. Environ. Health. </t>
  </si>
  <si>
    <t>A. Daurat, J. Foret, O. Benoit, G. Mauco,</t>
  </si>
  <si>
    <t>Bright light during nighttime: effects on the circadian regulation of alertness and performance</t>
  </si>
  <si>
    <t>Biol. Signals Recept</t>
  </si>
  <si>
    <t>I. Iskra-Golec, T. Marek, M. Fafrowicz, A. Zieba, B. Honory</t>
  </si>
  <si>
    <t>Effects of bright light on performance and mood in morning and evening people</t>
  </si>
  <si>
    <t xml:space="preserve">shiftw 21 st Century Wiesensteig </t>
  </si>
  <si>
    <t>O (unable to access paper)</t>
  </si>
  <si>
    <t>P.M. O’Brien, P.J. O’Connor</t>
  </si>
  <si>
    <t>Effect of bright light on cycling performance</t>
  </si>
  <si>
    <t>Med. Sci. Sports Exerc.</t>
  </si>
  <si>
    <t>M. Rüger,</t>
  </si>
  <si>
    <t>Nasal versus temporal illumination of the human retina: effects on core body temperature, melatonin, and circadian phase</t>
  </si>
  <si>
    <t>U. Landström, T. Åkerstedt, M. Byström, B. Nordström, R. Wibom</t>
  </si>
  <si>
    <t>Effect on truck drivers’ alertness of a 30-min exposure to bright light: a field study</t>
  </si>
  <si>
    <t>Percept. Mot. Skills</t>
  </si>
  <si>
    <t xml:space="preserve"> M. Crasson, J.-J. Legros, </t>
  </si>
  <si>
    <t>Absence of daytime 50 Hz 100 uTrms magnetic field or bright light exposure effect on human performance and psychophysiological parameters</t>
  </si>
  <si>
    <t>M. Rüger, M.C.M. Gordijn, D.G.M. Beersma, B. de Vries, S. Daan,</t>
  </si>
  <si>
    <t>Acute and phase Shifting effects of ocular and extraocular light in human circadian physiology</t>
  </si>
  <si>
    <t xml:space="preserve">J. Biol. Rhythms </t>
  </si>
  <si>
    <t xml:space="preserve"> M. Rüger, M.C.M. Gordijn, D.G.M. Beersma, B. De Vries, S. Daan,</t>
  </si>
  <si>
    <t>Time-of-day dependent effects of bright light exposure on human psychophysiology: comparison of daytime and nighttime exposure</t>
  </si>
  <si>
    <t xml:space="preserve"> Am. J. Physiol. Regul. Integr. Comp. Physiol.</t>
  </si>
  <si>
    <t>The Netherlands, USA</t>
  </si>
  <si>
    <t>V. Kretschmer, K.-H. Schmidt, B. Griefahn</t>
  </si>
  <si>
    <t>Bright light effects on working memory, sustained attention and concentration of elderly night shift workers</t>
  </si>
  <si>
    <t>Light Res. Technol.</t>
  </si>
  <si>
    <t>M. Münch, F. Linhart, A. Borisuit, S.M. Jaeggi, J.-L. Scartezzini</t>
  </si>
  <si>
    <t>Effects of prior light exposure on early evening performance, subjective sleepiness, and hormonal secretion</t>
  </si>
  <si>
    <t xml:space="preserve"> Behav Neurosci.</t>
  </si>
  <si>
    <t>Switzerland, USA</t>
  </si>
  <si>
    <t xml:space="preserve"> L. Teixeira, A. Lowden, A.A. da Luz, S.L. Turte, C.R. Moreno, D. Valente, R. NagaiManelli, F.M. Louzada, F.M. Fischer</t>
  </si>
  <si>
    <t>Exposure to bright light during evening class hours increases alertness among working college students</t>
  </si>
  <si>
    <t>V. Bromundt, S. Frey, J. Odermatt, C. Cajochen,</t>
  </si>
  <si>
    <t>A. Borisuit, F. Linhart, J.-L. Scartezzini, M. Munch,</t>
  </si>
  <si>
    <t xml:space="preserve"> Effects of realistic office daylighting and electric lighting conditions on visual comfort, alertness and mood</t>
  </si>
  <si>
    <t>Light Res. Technol</t>
  </si>
  <si>
    <t>H. Slama, G. Deliens, R. Schmitz, P. Peigneux, R. Leproult,</t>
  </si>
  <si>
    <t xml:space="preserve"> Afternoon nap and bright light exposure improve cognitive flexibility post lunch</t>
  </si>
  <si>
    <t>Belgium, Switzerland</t>
  </si>
  <si>
    <t>D.M. Weisgerber, M. Nikol, R.E. Mistlberger,</t>
  </si>
  <si>
    <t>S. Higuchi, T. Fukuda, T. Kozaki, M. Takahashi, N. Miura,</t>
  </si>
  <si>
    <t xml:space="preserve"> Effectiveness of a redvisor cap for preventing light-induced melatonin suppression during simulated night work</t>
  </si>
  <si>
    <t>J. Physiol. Anthropol</t>
  </si>
  <si>
    <t>S.A. Rahman, C.M. Shapiro, F. Wang, H. Ainlay, S. Kazmi, T.J. Brown, R.F. Casper,</t>
  </si>
  <si>
    <t>Effects of filtering visual short wavelengths during nocturnal shiftwork on sleep and performance</t>
  </si>
  <si>
    <t xml:space="preserve"> Chronobiol. Int</t>
  </si>
  <si>
    <t xml:space="preserve"> N. Santhi, J.A. Groeger, S.N. Archer, M. Gimenez, L.J.M. Schlangen, D.-J. Dijk,</t>
  </si>
  <si>
    <t>Morning sleep inertia in alertness and performance: effect of cognitive domain and white light conditions</t>
  </si>
  <si>
    <t>UK, The Netherlands</t>
  </si>
  <si>
    <t>M. van de Werken, M.C. Giménez, B. de Vries, D.G.M. Beersma, M.C.M. Gordijn,</t>
  </si>
  <si>
    <t>Short-wavelength attenuated polychromatic white light during work at night: limited melatonin suppression without substantial decline of alertness</t>
  </si>
  <si>
    <t>Chronobiol. Int</t>
  </si>
  <si>
    <t>M. Figueiro, S. Nonaka, M. Rea</t>
  </si>
  <si>
    <t>Daylight exposure has a positive carryover effect on nighttime performance and subjective sleepiness</t>
  </si>
  <si>
    <t xml:space="preserve">Light. Res. Technol. </t>
  </si>
  <si>
    <t>A. Sasseville, J.S. Martin, J. Houle, M. Hébert</t>
  </si>
  <si>
    <t>Investigating the contribution of short wavelengths in the alerting effect of bright light</t>
  </si>
  <si>
    <t>Physiol. Behav</t>
  </si>
  <si>
    <t>M. Canazei, W. Pohl, H.R. Bliem, E.M. Weiss</t>
  </si>
  <si>
    <t>Acute effects of different light spectra on simulated night-shift work without circadian alignment</t>
  </si>
  <si>
    <t>Austria</t>
  </si>
  <si>
    <t>S.W. Lockley, E.E. Evans, F. Scheer, G.C. Brainard, C.A. Czeisler, D. Aeschbach,</t>
  </si>
  <si>
    <t>Short-wavelength sensitivity for the direct effects of light on alertness, vigilance, and the waking electroencephalogram in humans</t>
  </si>
  <si>
    <t>M.G. Figueiro, A. Bierman, B. Plitnick, M.S. Rea,</t>
  </si>
  <si>
    <t>Preliminary evidence that both blue and red light can induce alertness at night</t>
  </si>
  <si>
    <t>BMC Neurosci</t>
  </si>
  <si>
    <t xml:space="preserve">M. Figueiro, M. Rea, </t>
  </si>
  <si>
    <t>Sleep opportunities and periodic light exposures: impact on biomarkers, performance and sleepiness</t>
  </si>
  <si>
    <t>S.A. Rahman, E.E. Flynn-Evans, D. Aeschbach, G.C. Brainard, C.A. Czeisler, S.W. Lockley</t>
  </si>
  <si>
    <t>Diurnal spectral sensitivity of the acute alerting effects of light</t>
  </si>
  <si>
    <t>A.Y. Segal, T.L. Sletten, E.E. Flynn-Evans, S.W. Lockley, S.M. Rajaratnam,</t>
  </si>
  <si>
    <t xml:space="preserve"> Daytime exposure to short-and medium-wavelength light did not improve alertness and neurobehavioral performance</t>
  </si>
  <si>
    <t>J. Biol. Rhythms.</t>
  </si>
  <si>
    <t>B. Plitnick, M. Figueiro, B. Wood, M. Rea</t>
  </si>
  <si>
    <t>The effects of red and blue light on alertness and mood at night</t>
  </si>
  <si>
    <t>Light. Res. Technol</t>
  </si>
  <si>
    <t>Avery DH, Kizer D, Bolte MA, Hellekson C.</t>
  </si>
  <si>
    <t>Bright light therapy of subsyndromal seasonal affective disorder in the workplace: morning vs. afternoon exposure.</t>
  </si>
  <si>
    <t>Pachito18</t>
  </si>
  <si>
    <t>O (field, SAD)</t>
  </si>
  <si>
    <t>Bragard I, Coucke PA.</t>
  </si>
  <si>
    <t>Impact of the use of Luminette(R) onwell-being at work in a radiotherapy department</t>
  </si>
  <si>
    <t>Cancer Radiotherapie</t>
  </si>
  <si>
    <t>O (not available in English)</t>
  </si>
  <si>
    <t>Fostervold KI, Nersveen J.</t>
  </si>
  <si>
    <t>Proportions of direct and indirectindoor lighting - the effect on health, well-being and cognitiveperformance of office workers.</t>
  </si>
  <si>
    <t>Lighting Research andTechnology</t>
  </si>
  <si>
    <t>Yes LT</t>
  </si>
  <si>
    <t>O (field), LT</t>
  </si>
  <si>
    <t>Mills PR, Tomkins SC, Schlangen LJM. T</t>
  </si>
  <si>
    <t>The effect of high correlated colour temperature office lighting on employee wellbeing and work performance.</t>
  </si>
  <si>
    <t>Viola AU, James LM, Schlangen LJ, Dijk DJ.</t>
  </si>
  <si>
    <t>Blue-enrichedwhite light in the workplace improves self-reported alertness,performance and sleep quality.</t>
  </si>
  <si>
    <t>Scandinavian Journal of Work</t>
  </si>
  <si>
    <t>Ancoli-Israel S, Gehrman P, Martin JL, Shochat T, Marler M, Corey-Bloom J, e</t>
  </si>
  <si>
    <t>Increased light exposure consolidates sleep and strengthens circadian rhythms in severe Alzheimer's Disease patients.</t>
  </si>
  <si>
    <t>Behavioural Sleep Medicine</t>
  </si>
  <si>
    <t xml:space="preserve">O (field) </t>
  </si>
  <si>
    <t>Ancoli-Israel S, Martin J, Gehrman P, Shochat T, Corey-Bloom J, Marler M, et al.</t>
  </si>
  <si>
    <t>Effect of light on agitation in institutionalized patients with severe Alzheimer Disease.</t>
  </si>
  <si>
    <t>American Journal of Geriatric Psychiatry</t>
  </si>
  <si>
    <t>Burns A, Allen H, Tomenson B, Duignan D, Byrne J.</t>
  </si>
  <si>
    <t>Bright light therapy for agitation in dementia: A randomized controlled trial.</t>
  </si>
  <si>
    <t>International Psychogeriatrics</t>
  </si>
  <si>
    <t>Dowling GA, Graf CL, Hubbard EM, Luxenberg JS.</t>
  </si>
  <si>
    <t>Light treatment for neuropsychiatric behaviors in Alzheimer’s Disease.</t>
  </si>
  <si>
    <t>Western Journal of Nursing Research</t>
  </si>
  <si>
    <t>Dowling GA, Mastick J, Hubbard EM, Luxenberg JS, Burr RL.</t>
  </si>
  <si>
    <t>Effect of timed bright light treatment for rest-activity disruption in institutionalized patients with Alzheimer’s disease.</t>
  </si>
  <si>
    <t>Dowling GA, Burr RL, Van Someren EJW, Hubbard EM, Luxenberg JS, Mastick J, Cooper BA.</t>
  </si>
  <si>
    <t>Melatonin and bright-light treament for rest-activity disruption in institutionalized patients with Alzheimer's Disease.</t>
  </si>
  <si>
    <t>Journal of the American Geriatrics Society</t>
  </si>
  <si>
    <t>Gasio PF, Krauchi K, Cajochen C, van Someren E, Amrhein I, Pache M, et al.</t>
  </si>
  <si>
    <t>Dawn-dusk simulation light therapy of disturbed circadian rest-activity cycles in demented elderly.</t>
  </si>
  <si>
    <t>Graf A, Wallner C, Schubert V, Willeit M, Wlk W, Fischer P, et al</t>
  </si>
  <si>
    <t>The effects of light therapy on Mini-Mental State Examination scores in demented patients.</t>
  </si>
  <si>
    <t>Lyketsos CG, Veiel LL, Baker A, Steele C</t>
  </si>
  <si>
    <t>A randomized, controlled trial of bright light therapy for agitated behaviors in dementia patients residing in long-term care.</t>
  </si>
  <si>
    <t>McCurry SM, Pike KC, Vitiello MV, Logsdon RG, Larson EB, Teri L.</t>
  </si>
  <si>
    <t>Increasing walking and bright light exposure to improve sleep in community-dwelling persons with Alzheimer's disease: Results of a randomized, controlled trial.</t>
  </si>
  <si>
    <t>Mishima K, Hishikawa Y, Okawa M.</t>
  </si>
  <si>
    <t>Randomized, dim light controlled, crossover test of morning bright light therapy for rest-activity rhythm disorders in patients with vascular dementia and dementia of Alzheimer's type.</t>
  </si>
  <si>
    <t>Nowak L.</t>
  </si>
  <si>
    <t>The effect of timed blue-green light on sleep-wake patterns in women with Alzheimer's disease.</t>
  </si>
  <si>
    <t>Dissertation Abstracts International: Section B: The Sciences and Engineering</t>
  </si>
  <si>
    <t>Riemersma-van der Lek RF, Swaab DF, Twisk J, Hol EM, Hoogendijk WJG, Van Someren EJW. Eff</t>
  </si>
  <si>
    <t>Effect of bright light and melatonin on cognitive and noncognitive function in elderly residents of group care facilities: A randomized controlled trial.</t>
  </si>
  <si>
    <t>JAMA</t>
  </si>
  <si>
    <t>Benedetti F, Colombo C, Pontiggia A, Bernasconi A, Florita M, Smeraldi E.</t>
  </si>
  <si>
    <t>Morning light treatment hastens the antidepressant effect of citalopram: a placebo-controlled trial.</t>
  </si>
  <si>
    <t>Journal of Clinical Psychiatry</t>
  </si>
  <si>
    <t>Tuunainen04</t>
  </si>
  <si>
    <t>Bloching B, Dechêne C, Täschner KL. B</t>
  </si>
  <si>
    <t>Bright light stabilizes the antidepressant effect of late partial sleep deprivation.</t>
  </si>
  <si>
    <t>Society of Light Treatment and Biological Rhythms Abstracts.</t>
  </si>
  <si>
    <t>Bloching B, Dechêne C, Täschner KL.</t>
  </si>
  <si>
    <t>Outlasting antidepressant effect of late partial sleep deprivation by bright light therapy.</t>
  </si>
  <si>
    <t>Benedetti F, Colombo C, Barbini B, Lucca A, Campori E, Cigala Fulgosi M, et al.</t>
  </si>
  <si>
    <t>Light and lithium to sustain the rapid effects of total sleep deprivation in bipolar depression.</t>
  </si>
  <si>
    <t>European Neuropsychopharmacology</t>
  </si>
  <si>
    <t>Benedetti F, Colombo C, Barbini B, Smeraldi E.</t>
  </si>
  <si>
    <t>Light treatment effects in bipolar disorder.</t>
  </si>
  <si>
    <t>Society of Light Treatment and Biological Rhythms (SLTBR) Abstracts.</t>
  </si>
  <si>
    <t>Colombo C, Benedetti F, Barbini B, Campori E, Cigala Fulgosi M.</t>
  </si>
  <si>
    <t>Light, lithium and sleep phase advace to sustain the rapid effects of total sleep deprivation in bipolar depression.</t>
  </si>
  <si>
    <t>World Journal of Biological Psychiatry</t>
  </si>
  <si>
    <t>Colombo C, Lucca A, Benedetti F, Barbini B, Campori E, Smeraldi E.</t>
  </si>
  <si>
    <t>Total sleep deprivation combined with lithium and light therapy in the treatment of bipolar depression: replication of main effects and interaction.</t>
  </si>
  <si>
    <t>Fritzsche M, Heller R, Hill H, Kick</t>
  </si>
  <si>
    <t>Sleep deprivation as a predictor of response to light therapy in major depression.</t>
  </si>
  <si>
    <t>Heller R, Fritzsche M, Hill H, Kick H</t>
  </si>
  <si>
    <t>Sleep deprivation as a predictor of response to light therapy in major depression</t>
  </si>
  <si>
    <t>Fortschritte der Neurologie Psychiatrie</t>
  </si>
  <si>
    <t>Bloching B.</t>
  </si>
  <si>
    <t>Lässt sich die antidepressive wirkung des schlafentzugs in hellem licht verbessern?.</t>
  </si>
  <si>
    <t>Tübingen: Druck Köhler</t>
  </si>
  <si>
    <t>Giedke H, Bloching B.</t>
  </si>
  <si>
    <t>Therapeutic sleep deprivation in a brightly lit room.</t>
  </si>
  <si>
    <t>In: Horne J editor(s). Sleep '88. Stuttgart: Gustav Fischer Verlag</t>
  </si>
  <si>
    <t>Holsboer-Trachsler E.</t>
  </si>
  <si>
    <t>Neurobiologische und psychopatologische verlaufsmessungen bei depressionstherapie: trimipramin, schlafentzug und licht.</t>
  </si>
  <si>
    <t>Bibliotheca Psychiatrica,</t>
  </si>
  <si>
    <t>Holsboer-Trachsler E, Hemmeter U, Hatzinger M, Seifritz E, Gerhard U, Hobi V.</t>
  </si>
  <si>
    <t>Sleep deprivation and bright light as potential augmenters of antidepressant drug treatment neurobiological and psychometric assessment of course</t>
  </si>
  <si>
    <t>Holsboer-Trachsler E, Stohler R, Hatzinger M, Gerhard U, Hobi V, Witz-Justice A.</t>
  </si>
  <si>
    <t>Bright light and sleep deprivation improve cognitive psychomotor performance in major depression</t>
  </si>
  <si>
    <t>Society of Light Treatment and Biological Rhythms (SLTBR) Abstracts</t>
  </si>
  <si>
    <t>Müller MJ, Seifritz E, Hatzinger M, Hemmeter U, HolsboerTrachsler E.</t>
  </si>
  <si>
    <t>Side effects of adjunct light therapy in patients with major depression.</t>
  </si>
  <si>
    <t>European Archives in Psychiatry and Clinical Neuroscience</t>
  </si>
  <si>
    <t>Kripke DF, Risch SC, Janowsky DS.</t>
  </si>
  <si>
    <t>Lighting up depression.</t>
  </si>
  <si>
    <t>Psychopharmacology Bulletin</t>
  </si>
  <si>
    <t>Kripke DF, Gillin JC, Mullaney DJ, Risch SC, Janowsky DJ.</t>
  </si>
  <si>
    <t>Fiveday bright light treatment of major depressive disorders.</t>
  </si>
  <si>
    <t>Sleep Research</t>
  </si>
  <si>
    <t>Kripke DF, Gillin JC, Mullaney DJ, Risch SC, Janowsky DS.</t>
  </si>
  <si>
    <t>Treatment of major depressive disorders by bright white light for 5 days.</t>
  </si>
  <si>
    <t>Chronobiology and Psychiatric Disorders. New York: Elsevier</t>
  </si>
  <si>
    <t>Kripke DF, Mullaney DJ, Gillin JC, Risch SC, Janowsky DS.</t>
  </si>
  <si>
    <t>Phototherapy of non-seasonal depression.</t>
  </si>
  <si>
    <t>In: Shagass C, Josiassen RC, Bridger WH, Weiss KJ, Stoff D, Simpson GM</t>
  </si>
  <si>
    <t>Kripke DF, Gillin JC, Mullaney DJ.</t>
  </si>
  <si>
    <t>Bright light benefit unrelated to REM latency.</t>
  </si>
  <si>
    <t>142nd Annual Meeting of the American Psychiatric Association, New Research Program and Abstracts.</t>
  </si>
  <si>
    <t>Kripke DF, Gillin JC, Mullaney DJ</t>
  </si>
  <si>
    <t>Depressive nonseasonal response to bright light</t>
  </si>
  <si>
    <t>141st Annual Meeting of the American Psychiatric Association</t>
  </si>
  <si>
    <t>Kripke DF, Mullaney DJ, Klauber MR, Risch SC, Gillin JC.</t>
  </si>
  <si>
    <t>Controlled trial of bright light for nonseasonal major depressive disorders.</t>
  </si>
  <si>
    <t>Kripke DF, Mullaney DJ, Savides TJ, Gillin JC</t>
  </si>
  <si>
    <t>Phototherapy for nonseasonal major depressive disorders.</t>
  </si>
  <si>
    <t>In: Rosenthal NE, Blehar NC editor(s).</t>
  </si>
  <si>
    <t>Loving RT, Kripke DF, Shuchter SR.</t>
  </si>
  <si>
    <t>Bright light augmentation of antidepressant medication.</t>
  </si>
  <si>
    <t>Bright light augments antidepressant effects of medication and wake therapy.</t>
  </si>
  <si>
    <t>Depression and Anxiety</t>
  </si>
  <si>
    <t>Baumgartner A, Volz HP, Campos-Barros A, Stieglitz RD, Mansmann U, Mackert A.</t>
  </si>
  <si>
    <t>Serum concentrations of thyroid hormones in patients with nonseasonal affective disorders during treatment with bright and dim light.</t>
  </si>
  <si>
    <t>Mackert A, Volz HP, Stieglitz RD, Müller-Oerlinghausen B.</t>
  </si>
  <si>
    <t>Effect of bright light on non-seasonal depressive disorder</t>
  </si>
  <si>
    <t>Pharmacopsychiatry</t>
  </si>
  <si>
    <t>Light treatment of non-seasonal affective disorder.</t>
  </si>
  <si>
    <t>Phototherapy in nonseasonal depression.</t>
  </si>
  <si>
    <t>Rao ML, Müller-Oerlinghausen B, Mackert A, Stieglitz RD, Strebel B, Volz HP.</t>
  </si>
  <si>
    <t>The influence of phototherapy on serotonin and melatonin in non-seasonal depression.</t>
  </si>
  <si>
    <t>Rao ML, Müller-Oerlinghausen B, Mackert A, Strebel B, Stieglitz RD, Volz H</t>
  </si>
  <si>
    <t>Blood serotonin, serum melatonin and light therapy in healthy subjects and in patients with nonseasonal depression.</t>
  </si>
  <si>
    <t>Volz HP, Mackert A, Stieglitz RD, Müller-Oerlinghausen B.</t>
  </si>
  <si>
    <t>Are there differential effects of phototherapy on chronobiological parameters of endogenous depressives?.</t>
  </si>
  <si>
    <t>Diurnal variations of mood and sleep disturbances during phototherapy in major depressive disorder.</t>
  </si>
  <si>
    <t>Psychopathology</t>
  </si>
  <si>
    <t>Effect of bright white light therapy on non-seasonal depressive disorder.</t>
  </si>
  <si>
    <t>Nebenwirkungen der phototherapie bei nichtsaisonal depressiven patienten.</t>
  </si>
  <si>
    <t>n: Gaebel W, Laux G editor(s). Biologische Psychiatrie Synopsis</t>
  </si>
  <si>
    <t>Votz HP, Mackert A, Stieglitz RD</t>
  </si>
  <si>
    <t>Side-effects of phototherapy in nonseasonal depressive disorder.</t>
  </si>
  <si>
    <t>Moffit MT, Ancoli-Israel S.</t>
  </si>
  <si>
    <t>Bright light treatment of late-life depression.</t>
  </si>
  <si>
    <t>Neumeister A, Goessler R, Lucht M, Kapitay T, Bamas C, Kasper S.</t>
  </si>
  <si>
    <t>Bright light therapy stabilizes the antidepressant effect of partial sleep deprivation.</t>
  </si>
  <si>
    <t>Neumeister A, Goessler R, Lucht M, Kasper S</t>
  </si>
  <si>
    <t>Combination of sleep deprivation and light therapy</t>
  </si>
  <si>
    <t>150th Annual Meeting of the American Psychiatric Association.</t>
  </si>
  <si>
    <t>Neumeister A, Stastny J, Praschak-Rieder N, Willeit M, Kasper S.</t>
  </si>
  <si>
    <t>Light treatment in depression (SAD, s-SAD &amp; non-SAD).</t>
  </si>
  <si>
    <t>In: Holick MF, Jung EG editor(s). Biologic Effects of Ligh</t>
  </si>
  <si>
    <t>Prasko J, Baudis P, Klaschka J, Lestina J, Novotná D, Ondráková I, et al.</t>
  </si>
  <si>
    <t>Bright light therapy in patients with recurrent nonseasonal uniplar major depressive disorder - double blind study.</t>
  </si>
  <si>
    <t>Prasko J, Baudis P, Lestina J, Novotná D, Kosová J, Ondrácková I.</t>
  </si>
  <si>
    <t>Double-blind study of bright light therapy and imipramine for major depressive disorder. A</t>
  </si>
  <si>
    <t>Abstracts of the X World Congress of Psychiatry,</t>
  </si>
  <si>
    <t>Prasko J, Horacck J, Klaschka J, Kosova J, Ondrackova I, Sipek J.</t>
  </si>
  <si>
    <t>Bright light therapy and/or imipramine for inpatients with recurrent non-seasonal depression.</t>
  </si>
  <si>
    <t>Kasper S, Ruhrmann S, Schuchardt HM. T</t>
  </si>
  <si>
    <t>The effects of light therapy in treatment indications other than seasonal affective disorder (SAD).</t>
  </si>
  <si>
    <t>In: Holick MF, Jung EG editor(s). Biologic Effects of Light</t>
  </si>
  <si>
    <t xml:space="preserve">Schuchardt HM, Kasper S. </t>
  </si>
  <si>
    <t>ichttherapie in der psychiatrischen praxis.</t>
  </si>
  <si>
    <t>Schuchardt HM, Kasper S, Ruhrmann S. I</t>
  </si>
  <si>
    <t>Is light therapy able to enhance the anti-depressant effect of fluoxetine in patients with non-seasonal major depression?.</t>
  </si>
  <si>
    <t>Sumaya IC, Rienzi BM, Deegan JF II, Moss DE. B</t>
  </si>
  <si>
    <t>Bright light treatment decreases depression in institutionalized older adults: a placebo-controlled crossover study.</t>
  </si>
  <si>
    <t>Journal of Gerontology: Medical Sciences</t>
  </si>
  <si>
    <t>van den Burg W, Bouhuys AL, van den Hoofdakker RH, Beersma DGM. Sl</t>
  </si>
  <si>
    <t>Sleep deprivation in bright and dim light: antidepressant effects on major depressive disorder.</t>
  </si>
  <si>
    <t>Journal of Affective Disorder</t>
  </si>
  <si>
    <t>Yamada N, Martin-Iverson MT, Daimon K, Tsujimoto T, Takahashi S.</t>
  </si>
  <si>
    <t>Clinical and chronobiological effects of light therapy on nonseasonal affective disorders.</t>
  </si>
  <si>
    <t>Japan, Canada</t>
  </si>
  <si>
    <t>Atlantis E, Chow CM, Kirby A, Fiatarone Singh MA.</t>
  </si>
  <si>
    <t>Worksite intervention effects on physical health: a randomized controlled trial.</t>
  </si>
  <si>
    <t>Health Promotion International</t>
  </si>
  <si>
    <t>Slanger16</t>
  </si>
  <si>
    <t>Atlantis E, Chow CM, Kirby A, Fiatrone Singh M.</t>
  </si>
  <si>
    <t>An effective exercise-based intervention for improving mental health and quality of life measures: a randomised controlled trial.</t>
  </si>
  <si>
    <t>Preventive Medicine</t>
  </si>
  <si>
    <t>Atlantis E, Chow CM, Kirby A, Singh MA.</t>
  </si>
  <si>
    <t>Worksite intervention effects on sleep quality: a randomized controlled trial.</t>
  </si>
  <si>
    <t>Journal of Occupational Health Psychology</t>
  </si>
  <si>
    <t>Bjorvatn B, Sangenes K, Oyane N, Forberg K, Lowden A, Holsten F, et al</t>
  </si>
  <si>
    <t>Randomized placebo-controlled field study of the effects of bright light and melatonin in adaptation to night work.</t>
  </si>
  <si>
    <t>Scandinavian Journal of Work, Environment &amp; Health</t>
  </si>
  <si>
    <t>O (field)</t>
  </si>
  <si>
    <t>Boivin DB, Boudreau P, Tremblay GM.</t>
  </si>
  <si>
    <t>Phototherapy and orange-tinted goggles for night-shift adaptation of police officers on patrol.</t>
  </si>
  <si>
    <t>Harma M. E</t>
  </si>
  <si>
    <t>Effects of improved physical-fitness on perceived quality of sleep and wakefulness in shi,-work.</t>
  </si>
  <si>
    <t>In: Horne JA editor(s). Sleep '88. New York: Gustav Fischer Verlag</t>
  </si>
  <si>
    <t>Harma MI, Ilmarinen J, Knauth P, Rutenfranz J, Hanninen O.</t>
  </si>
  <si>
    <t>Physical training intervention in female shi, workers: I.The effects of intervention on fitness, fatigue, sleep, andpsychosomatic symptoms.</t>
  </si>
  <si>
    <t>Ergonomics</t>
  </si>
  <si>
    <t>Physical training intervention in female shi, workers: II. The effects of intervention on the circadian rhythms of alertness,short-term memory, and body temperature.</t>
  </si>
  <si>
    <t>Howard ME, Radford L, Jackson ML, Swann P, Kennedy GA.</t>
  </si>
  <si>
    <t>The effects of a 30-minute napping opportunity during an actual night shi, on performance and sleepiness in shi, workers.</t>
  </si>
  <si>
    <t>Huang LB, Tsai MC, Chen CY, Hsu SC. T</t>
  </si>
  <si>
    <t>The effectiveness of light/dark exposure to treat insomnia in female nurses undertaking shift work during the evening/night shift</t>
  </si>
  <si>
    <t>Journal of Clinical Sleep Medicine</t>
  </si>
  <si>
    <t>Karchani M, Kakooei H, Yazdi Z, Zare M.</t>
  </si>
  <si>
    <t>Do bright-light shock exposures during breaks reduce subjective sleepiness in night workers?</t>
  </si>
  <si>
    <t>Lowden A, Akerstedt T, Wibom R.</t>
  </si>
  <si>
    <t>Suppression of sleepiness and melatonin by bright light exposure during breaks in night work.</t>
  </si>
  <si>
    <t>Oriyama S, Miyakoshi Y, Kobayashi T.</t>
  </si>
  <si>
    <t>Effects of two 15-min naps on the subjective sleepiness, fatigue and heart rate variability of night shift nurses.</t>
  </si>
  <si>
    <t>Ross JK, Arendt J, Horne J, Haston W.</t>
  </si>
  <si>
    <t>Night-shift work in Antarctica: Sleep characteristics and bright light treatment</t>
  </si>
  <si>
    <t>Physiology &amp; Behavior</t>
  </si>
  <si>
    <t>Sadeghniiat-Haghighi K, Yazdi Z, Jahanihashemi H, Aminian O.</t>
  </si>
  <si>
    <t>The effect of bright light on sleepiness among rapid-rotating 12-hour shift workers.</t>
  </si>
  <si>
    <t>Smith A, Kilby S, Jorgensen G, Douglas J</t>
  </si>
  <si>
    <t>Napping and night shift work: Effects of a short nap on psychomotor vigilance andsubjective sleepiness in health workers.</t>
  </si>
  <si>
    <t>Smith-Coggins R, Rosekind MR, Buccino KR, Dinges DF, Moser RP.</t>
  </si>
  <si>
    <t>Rotating shift work schedules: can we enhance physician adaptation to night shifts?</t>
  </si>
  <si>
    <t>Academic Emergency Medicine</t>
  </si>
  <si>
    <t>Smith-Coggins R, Howard SK, Mac DT, Wang C, Kwan S, Rosekind MR, et al</t>
  </si>
  <si>
    <t>Improving alertness and performance in emergency department physicians and nurses: the use of planned naps.</t>
  </si>
  <si>
    <t>Annals of Emergency Medicine</t>
  </si>
  <si>
    <t>Tanaka K, Takahashi M, Tanaka M, Takanao T, Nishinoue N, Kaku A, et al.</t>
  </si>
  <si>
    <t>Brief morning exposure to bright light improves subjective symptoms and performance in nurses with rapidly rotating shifts.</t>
  </si>
  <si>
    <t>Journal of Occupational Health</t>
  </si>
  <si>
    <t>Tapia IE, Walsh CM, Meltzer LJ, Ndicu G, Karamessinis L, Cucchiara AJ, et al.</t>
  </si>
  <si>
    <t>Effect of light therapy on sleep technologist functioning.</t>
  </si>
  <si>
    <t>Thorne HC, Hampton SM, Morgan LM, Skene DJ, Arendt J.</t>
  </si>
  <si>
    <t>Returning from night shift to day life: Beneficial effects of light on sleep.</t>
  </si>
  <si>
    <t>Field T, Diego M, Hernandez-Reif M, Deeds O, Figueiredo B.</t>
  </si>
  <si>
    <t>Pregnancy massage reduces prematurity, low birthweight and postpartum depression.</t>
  </si>
  <si>
    <t>Infant Behavior &amp; Development</t>
  </si>
  <si>
    <t>Dennis13</t>
  </si>
  <si>
    <t>Freeman MP, Davis M, Sinha P, Wisner KL, Hibbeln JR, Gelenberg AJ.</t>
  </si>
  <si>
    <t>Omega-3 fatty acids and supportive psychotherapy for perinatal depression: a randomized placebo-controlled study.</t>
  </si>
  <si>
    <t>Freeman MP, Davis MF.</t>
  </si>
  <si>
    <t>Supportive psychotherapy for perinatal depression: preliminary data for adherence and response.</t>
  </si>
  <si>
    <t>Freeman MP, Sinha P. T</t>
  </si>
  <si>
    <t>Tolerability of omega-3 fatty acid supplements in perinatal women.</t>
  </si>
  <si>
    <t>Prostaglandins Leukotrienes &amp; Essential Fatty Acids</t>
  </si>
  <si>
    <t>Manber R, Schnyer RN, Allen JJ, Rush AJ, Blasey CM.</t>
  </si>
  <si>
    <t>Acupuncture: a promising treatment for depression during pregnancy.</t>
  </si>
  <si>
    <t>Manber R, Schnyer R, Chambers A, Lyell D, Caughey A, Carlyle E, et al</t>
  </si>
  <si>
    <t>Acupuncture for depression during pregnancy.</t>
  </si>
  <si>
    <t>American Journal of Obstetrics and Gynecolog</t>
  </si>
  <si>
    <t>Manber R, Schnyer RN, Lyell D, Chambers AS, Caughey AB, Druzin M, et al</t>
  </si>
  <si>
    <t>Acupuncture for depression during pregnancy: a randomized controlled trial.</t>
  </si>
  <si>
    <t>Obstetrics &amp; Gynecology</t>
  </si>
  <si>
    <t>Tikotzky L, Chambers AS, Gaylor E, Manber R</t>
  </si>
  <si>
    <t>Maternal sleep and depressive symptoms: links with infant negative affectivity</t>
  </si>
  <si>
    <t>Infant Behavior and Development</t>
  </si>
  <si>
    <t>Su KP, Huang SY, Chiu TH, Huang KC, Huang CL, Chang HC, et al.</t>
  </si>
  <si>
    <t>Omega-3 fatty acids for major depressive disorder during pregnancy: results from a randomized, double-blind, placebo controlled trial.</t>
  </si>
  <si>
    <t>Wirz-Justice A, Bader A, Frisch U, Stieglitz RD, Alder J, Bitzer J, et al</t>
  </si>
  <si>
    <t>A randomized, double-blind, placebo-controlled study of light therapy for antepartum depression.</t>
  </si>
  <si>
    <t>Journal of Clinical Psychiatr</t>
  </si>
  <si>
    <t>O (antepartum depression)</t>
  </si>
  <si>
    <t>Total number of included papers</t>
  </si>
  <si>
    <t>Total number of papers with sex breakdown</t>
  </si>
  <si>
    <t>Case study</t>
  </si>
  <si>
    <t>All males</t>
  </si>
  <si>
    <t>Breakdown in other paper</t>
  </si>
  <si>
    <t>Total number of papers without justification of all-male or all-female participants</t>
  </si>
  <si>
    <t>Total number of papers with justification of all-male or all-female participants</t>
  </si>
  <si>
    <t>Total number of papers with all-male participants</t>
  </si>
  <si>
    <t>Total number of papers with all-female participants</t>
  </si>
  <si>
    <t>All-female?</t>
  </si>
  <si>
    <t>All-male?</t>
  </si>
  <si>
    <t>Justification</t>
  </si>
  <si>
    <t>Justification given</t>
  </si>
  <si>
    <t>Single-case study</t>
  </si>
  <si>
    <t>Sample consisted of all-male competitive cyclists</t>
  </si>
  <si>
    <t>Sample consisted of all-male station staff</t>
  </si>
  <si>
    <t>Patients with Premenstrual Dysphoric Disorder</t>
  </si>
  <si>
    <t>Menstrual phase and oral contraceptives alter melatonin</t>
  </si>
  <si>
    <t>Female nurses</t>
  </si>
  <si>
    <t>Cancer breast risk</t>
  </si>
  <si>
    <t>Female participants were recruited but excluded as genotype subgroups were not comparable</t>
  </si>
  <si>
    <t>previous work has studied melatonin suppression in older vs younger females</t>
  </si>
  <si>
    <t>Two studies (Boyce and Kennaway, 1987; Nathan et al., 2000) have shown no significant gender difference in melatonin suppression using a range of intensities (200–3000 lux) of white light. These findings were in contrast to a report which showed females had a greater sensitivity to 2000 lux of white light in comparison to males (Monteleone et al., 1995). In a preliminary study comparing the response of young men and young women to monochromatic 456 and 548 nm light, although the young females showed reduced melatonin suppression compared to the men, these gender differences were not statistically significant</t>
  </si>
  <si>
    <t>Variability due to menstrual cycle</t>
  </si>
  <si>
    <t>Sources</t>
  </si>
  <si>
    <t xml:space="preserve">Yes </t>
  </si>
  <si>
    <t>Forbes 14</t>
  </si>
  <si>
    <t>Total number of papers without sex breakdown</t>
  </si>
  <si>
    <t>Body temperature affected by menstrual cycle</t>
  </si>
  <si>
    <t>Preliminary data from an onoing study suggest that women living in the same area as the present study was conducted may experience seasonal changes in duration of nocturnal melatonin secretion (unpublished data).</t>
  </si>
  <si>
    <t>10.1016/j.sleep.2012.08.017</t>
  </si>
  <si>
    <t>10.1002/bem.20070</t>
  </si>
  <si>
    <t>10.1371/journal.pone.0079688</t>
  </si>
  <si>
    <t>10.1177/1477153514531518</t>
  </si>
  <si>
    <t>10.1159/000014654</t>
  </si>
  <si>
    <t>10.1016/j.physbeh.2015.06.028</t>
  </si>
  <si>
    <t>10.1177/0748730416659953</t>
  </si>
  <si>
    <t>10.2466/pms.2003.97.3.811</t>
  </si>
  <si>
    <t>10.1207/S15402010BSM0101_4</t>
  </si>
  <si>
    <t>10.1093/heapro/dal012</t>
  </si>
  <si>
    <t>10.1016/j.ypmed.2004.02.007</t>
  </si>
  <si>
    <t>10.1037/1076-8998.11.4.291</t>
  </si>
  <si>
    <t>10.1034/j.1600-0447.2001.00078.x</t>
  </si>
  <si>
    <t>10.1177/1477153509360887</t>
  </si>
  <si>
    <t>10.1016/0031-9384(91)90549-4</t>
  </si>
  <si>
    <t>10.1016/S0006-3223(95)00582-X</t>
  </si>
  <si>
    <t>10.4088/jcp.v64n0605</t>
  </si>
  <si>
    <t>10.1152/ajpregu.1994.267.4.R945</t>
  </si>
  <si>
    <t>10.1677/joe.0.1220247</t>
  </si>
  <si>
    <t>10.1016/j.jenvp.2017.03.008</t>
  </si>
  <si>
    <t>10.1016/j.canrad.2013.05.014</t>
  </si>
  <si>
    <t>10.1017/S1041610209008886</t>
  </si>
  <si>
    <t>10.1530/acta.0.1150507</t>
  </si>
  <si>
    <t>10.1016/s0165-1781(00)00164-5</t>
  </si>
  <si>
    <t>10.1152/ajpregu.1983.245.3.R334</t>
  </si>
  <si>
    <t>10.1016/0031-9384(93)90271-g</t>
  </si>
  <si>
    <t>10.1152/ajpregu.1995.268.5.R1111</t>
  </si>
  <si>
    <t>10.1111/j.1532-5415.2007.01543.x</t>
  </si>
  <si>
    <t>10.1177/0193945907303083</t>
  </si>
  <si>
    <t>10.1002/gps.1352</t>
  </si>
  <si>
    <t>10.1016/j.infbeh.2009.07.001</t>
  </si>
  <si>
    <t>10.1177/1477153508090917</t>
  </si>
  <si>
    <t>10.1016/j.jad.2007.12.228</t>
  </si>
  <si>
    <t>10.1002/da.20596</t>
  </si>
  <si>
    <t>10.1016/j.plefa.2007.09.004</t>
  </si>
  <si>
    <t>10.1016/s0165-0327(00)00154-3</t>
  </si>
  <si>
    <t>10.1016/s0531-5565(02)00164-x</t>
  </si>
  <si>
    <t>10.1053/smrv.2002.0235</t>
  </si>
  <si>
    <t>10.1016/s0006-3223(01)01178-7</t>
  </si>
  <si>
    <t>10.1371/journal.pone.0125359</t>
  </si>
  <si>
    <t>10.1080/00140138808966647</t>
  </si>
  <si>
    <t>10.1080/00140138808966648</t>
  </si>
  <si>
    <t>10.1055/s-2001-12678</t>
  </si>
  <si>
    <t>10.1016/0022-3956(94)90020-5</t>
  </si>
  <si>
    <t>10.1080/09291010903030946</t>
  </si>
  <si>
    <t>10.5664/jcsm.2824</t>
  </si>
  <si>
    <t>10.1016/j.physbeh.2016.05.035</t>
  </si>
  <si>
    <t>https://doi.org/10.1016/j.bbr.2015.07.045</t>
  </si>
  <si>
    <t>10.1080/07420528.2017.1324471</t>
  </si>
  <si>
    <t>10.1080/0742052080211810</t>
  </si>
  <si>
    <t>10.1046/j.1365-2869.1997.00022.x</t>
  </si>
  <si>
    <t>10.1093/sleep/29.04.462</t>
  </si>
  <si>
    <t>10.1111/j.1479-8425.2011.00490.x</t>
  </si>
  <si>
    <t>10.1152/ajpregu.00360.2001</t>
  </si>
  <si>
    <t>10.1016/0006-3223(92)90199-a</t>
  </si>
  <si>
    <t>10.1016/j.apergo.2014.07.001</t>
  </si>
  <si>
    <t>10.1002/9780470720981.ch14</t>
  </si>
  <si>
    <t>10.1002/9780470720981.ch9</t>
  </si>
  <si>
    <t>10.1002/da.10036</t>
  </si>
  <si>
    <t>10.1002/(SICI)1099-1166(199907)14:7&lt;520::AID-GPS983&gt;3.0.CO;2-M</t>
  </si>
  <si>
    <t>10.1080/07420528.2016.1222414</t>
  </si>
  <si>
    <t>10.1177/1477153511404175</t>
  </si>
  <si>
    <t>10.1177/1477153513494956</t>
  </si>
  <si>
    <t>10.1037/a0026702</t>
  </si>
  <si>
    <t>10.1186/1471-2202-10-105</t>
  </si>
  <si>
    <t>10.1055/s-2007-1014498</t>
  </si>
  <si>
    <t>10.1016/0006-3223(91)90110-8</t>
  </si>
  <si>
    <t>10.1038/srep33591</t>
  </si>
  <si>
    <t>10.1097/AOG.0b013e3181cc0816</t>
  </si>
  <si>
    <t>10.1016/j.jad.2004.05.009</t>
  </si>
  <si>
    <t>10.1097/AOG.0b013e3181cc0816.</t>
  </si>
  <si>
    <t>10.1111/j.1532-5415.2011.03519.x</t>
  </si>
  <si>
    <t>10.1186/1740-3391-5-2</t>
  </si>
  <si>
    <t>10.3109/07420529808993200</t>
  </si>
  <si>
    <t>10.1007/BF02900303</t>
  </si>
  <si>
    <t>10.1159/000477093</t>
  </si>
  <si>
    <t>10.1016/0006-3223(95)00086-0</t>
  </si>
  <si>
    <t>10.2486/indhealth.2013-0043</t>
  </si>
  <si>
    <t>10.1097/00005768-200002000-00027</t>
  </si>
  <si>
    <t>10.1111/j.1600-079x.1991.tb00456.x</t>
  </si>
  <si>
    <t>10.1055/s-2007-1014499</t>
  </si>
  <si>
    <t>10.1111/j.1600-0447.1992.tb03240.x</t>
  </si>
  <si>
    <t>10.1001/jama.299.22.2642.</t>
  </si>
  <si>
    <t>10.1016/0031-9384(95)00018-e</t>
  </si>
  <si>
    <t>10.3109/07420528.2013.789894</t>
  </si>
  <si>
    <t>10.5665/sleep.3396</t>
  </si>
  <si>
    <t>10.5271/sjweh.3086</t>
  </si>
  <si>
    <t>10.1111/j.1479-8425.2007.00261.x</t>
  </si>
  <si>
    <t>10.1016/j.annemergmed.2006.02.005</t>
  </si>
  <si>
    <t>10.1111/j.1553-2712.1997.tb03658.x</t>
  </si>
  <si>
    <t>10.1016/j.jenvp.2013.12.010</t>
  </si>
  <si>
    <t>10.1016/j.physbeh.2012.04.028</t>
  </si>
  <si>
    <t>10.1177/1477153515576399</t>
  </si>
  <si>
    <t>10.4088/jcp.v69n0418.</t>
  </si>
  <si>
    <t>10.1097/00001813-199106000-00013</t>
  </si>
  <si>
    <t>10.1093/gerona/56.6.m356</t>
  </si>
  <si>
    <t>10.1539/joh.l10118</t>
  </si>
  <si>
    <t>10.1016/j.physbeh.2017.03.043</t>
  </si>
  <si>
    <t>10.1192/bjp.170.5.431</t>
  </si>
  <si>
    <t>10.1111/j.1479-8425.2010.00451.x</t>
  </si>
  <si>
    <t>10.1016/j.infbeh.2010.07.012</t>
  </si>
  <si>
    <t>10.2466/pms.98.3.770-776</t>
  </si>
  <si>
    <t>10.1177/1477153511418769</t>
  </si>
  <si>
    <t>10.1016/0165-0327(90)90015-ZGet rights and content</t>
  </si>
  <si>
    <t>10.1016/j.cub.2006.06.031</t>
  </si>
  <si>
    <t>10.1159/000284720</t>
  </si>
  <si>
    <t>10.1016/0165-0327(90)90004-r</t>
  </si>
  <si>
    <t>10.1523/JNEUROSCI.18-24-10389.1998</t>
  </si>
  <si>
    <t>10.1055/s-2007-1014458</t>
  </si>
  <si>
    <t>10.4088/JCP.10m06188blu</t>
  </si>
  <si>
    <t>10.1016/0006-3223(94)00221-N</t>
  </si>
  <si>
    <t>10.1152/ajpregu.1999.276.1.R97</t>
  </si>
  <si>
    <t>10.1152/ajpregu.1994.266.1.R50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</si>
</sst>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b/>
      <sz val="14"/>
      <color theme="1"/>
      <name val="Calibri"/>
      <family val="2"/>
      <scheme val="minor"/>
    </font>
    <font>
      <sz val="14"/>
      <color theme="1"/>
      <name val="Calibri"/>
      <family val="2"/>
      <scheme val="minor"/>
    </font>
    <font>
      <u/>
      <sz val="14"/>
      <color theme="10"/>
      <name val="Calibri"/>
      <family val="2"/>
      <scheme val="minor"/>
    </font>
    <font>
      <sz val="14"/>
      <color rgb="FFFF0000"/>
      <name val="Calibri"/>
      <family val="2"/>
      <scheme val="minor"/>
    </font>
    <font>
      <b/>
      <sz val="14"/>
      <color theme="1"/>
      <name val="Arial"/>
      <family val="2"/>
    </font>
    <font>
      <sz val="12"/>
      <color theme="1"/>
      <name val="Arial"/>
      <family val="2"/>
    </font>
    <font>
      <sz val="14"/>
      <color theme="1"/>
      <name val="Arial"/>
      <family val="2"/>
    </font>
    <font>
      <sz val="14"/>
      <color rgb="FF000000"/>
      <name val="Arial"/>
      <family val="2"/>
    </font>
    <font>
      <sz val="12"/>
      <color rgb="FF000000"/>
      <name val="Arial"/>
      <family val="2"/>
    </font>
    <font>
      <b/>
      <sz val="14"/>
      <color rgb="FF000000"/>
      <name val="Arial"/>
      <family val="2"/>
    </font>
    <font>
      <b/>
      <sz val="14"/>
      <name val="Arial"/>
      <family val="2"/>
    </font>
    <font>
      <sz val="14"/>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rgb="FFFFFFFF"/>
        <bgColor indexed="64"/>
      </patternFill>
    </fill>
    <fill>
      <patternFill patternType="solid">
        <fgColor rgb="FFBDD7EE"/>
        <bgColor indexed="64"/>
      </patternFill>
    </fill>
    <fill>
      <patternFill patternType="solid">
        <fgColor rgb="FFE2EFDA"/>
        <bgColor indexed="64"/>
      </patternFill>
    </fill>
    <fill>
      <patternFill patternType="solid">
        <fgColor rgb="FF7030A0"/>
        <bgColor indexed="64"/>
      </patternFill>
    </fill>
    <fill>
      <patternFill patternType="solid">
        <fgColor rgb="FFFCE4D6"/>
        <bgColor indexed="64"/>
      </patternFill>
    </fill>
    <fill>
      <patternFill patternType="solid">
        <fgColor rgb="FFFFF2CC"/>
        <bgColor indexed="64"/>
      </patternFill>
    </fill>
    <fill>
      <patternFill patternType="solid">
        <fgColor rgb="FFDDEBF7"/>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24">
    <xf numFmtId="0" fontId="0" fillId="0" borderId="0" xfId="0"/>
    <xf numFmtId="0" fontId="19" fillId="33" borderId="10" xfId="0" applyFont="1" applyFill="1" applyBorder="1" applyAlignment="1">
      <alignment vertical="top" wrapText="1"/>
    </xf>
    <xf numFmtId="0" fontId="19" fillId="37" borderId="10" xfId="0" applyFont="1" applyFill="1" applyBorder="1" applyAlignment="1">
      <alignment vertical="top" wrapText="1"/>
    </xf>
    <xf numFmtId="0" fontId="20" fillId="33" borderId="10" xfId="0" applyFont="1" applyFill="1" applyBorder="1" applyAlignment="1">
      <alignment vertical="top" wrapText="1"/>
    </xf>
    <xf numFmtId="0" fontId="20" fillId="33" borderId="10" xfId="0" applyFont="1" applyFill="1" applyBorder="1" applyAlignment="1">
      <alignment vertical="top"/>
    </xf>
    <xf numFmtId="0" fontId="20" fillId="0" borderId="10" xfId="0" applyFont="1" applyBorder="1" applyAlignment="1">
      <alignment vertical="top"/>
    </xf>
    <xf numFmtId="0" fontId="19" fillId="35" borderId="10" xfId="0" applyFont="1" applyFill="1" applyBorder="1" applyAlignment="1">
      <alignment vertical="top"/>
    </xf>
    <xf numFmtId="0" fontId="21" fillId="34" borderId="10" xfId="42" applyFont="1" applyFill="1" applyBorder="1" applyAlignment="1">
      <alignment vertical="top"/>
    </xf>
    <xf numFmtId="0" fontId="20" fillId="37" borderId="10" xfId="0" applyFont="1" applyFill="1" applyBorder="1" applyAlignment="1">
      <alignment vertical="top"/>
    </xf>
    <xf numFmtId="0" fontId="22" fillId="36" borderId="10" xfId="0" applyFont="1" applyFill="1" applyBorder="1" applyAlignment="1">
      <alignment vertical="top"/>
    </xf>
    <xf numFmtId="0" fontId="20" fillId="0" borderId="10" xfId="0" applyFont="1" applyBorder="1" applyAlignment="1">
      <alignment vertical="top" wrapText="1"/>
    </xf>
    <xf numFmtId="16" fontId="20" fillId="0" borderId="10" xfId="0" applyNumberFormat="1" applyFont="1" applyBorder="1" applyAlignment="1">
      <alignment vertical="top"/>
    </xf>
    <xf numFmtId="0" fontId="18" fillId="34" borderId="10" xfId="42" applyFill="1" applyBorder="1" applyAlignment="1">
      <alignment vertical="top"/>
    </xf>
    <xf numFmtId="0" fontId="22" fillId="36" borderId="10" xfId="0" quotePrefix="1" applyFont="1" applyFill="1" applyBorder="1" applyAlignment="1">
      <alignment vertical="top"/>
    </xf>
    <xf numFmtId="0" fontId="19" fillId="0" borderId="10" xfId="0" applyFont="1" applyBorder="1" applyAlignment="1">
      <alignment vertical="top"/>
    </xf>
    <xf numFmtId="0" fontId="19" fillId="34" borderId="10" xfId="0" applyFont="1" applyFill="1" applyBorder="1" applyAlignment="1">
      <alignment vertical="top" wrapText="1"/>
    </xf>
    <xf numFmtId="0" fontId="20" fillId="34" borderId="10" xfId="0" applyFont="1" applyFill="1" applyBorder="1" applyAlignment="1">
      <alignment vertical="top"/>
    </xf>
    <xf numFmtId="0" fontId="19" fillId="37" borderId="10" xfId="0" applyFont="1" applyFill="1" applyBorder="1" applyAlignment="1">
      <alignment vertical="top"/>
    </xf>
    <xf numFmtId="0" fontId="19" fillId="38" borderId="10" xfId="0" applyFont="1" applyFill="1" applyBorder="1" applyAlignment="1">
      <alignment vertical="top" wrapText="1"/>
    </xf>
    <xf numFmtId="0" fontId="20" fillId="38" borderId="10" xfId="0" applyFont="1" applyFill="1" applyBorder="1" applyAlignment="1">
      <alignment vertical="top"/>
    </xf>
    <xf numFmtId="0" fontId="19" fillId="39" borderId="10" xfId="0" applyFont="1" applyFill="1" applyBorder="1" applyAlignment="1">
      <alignment vertical="top" wrapText="1"/>
    </xf>
    <xf numFmtId="0" fontId="20" fillId="39" borderId="10" xfId="0" applyFont="1" applyFill="1" applyBorder="1" applyAlignment="1">
      <alignment vertical="top"/>
    </xf>
    <xf numFmtId="0" fontId="19" fillId="40" borderId="10" xfId="0" applyFont="1" applyFill="1" applyBorder="1" applyAlignment="1">
      <alignment vertical="top" wrapText="1"/>
    </xf>
    <xf numFmtId="0" fontId="20" fillId="40" borderId="10" xfId="0" applyFont="1" applyFill="1" applyBorder="1" applyAlignment="1">
      <alignment vertical="top"/>
    </xf>
    <xf numFmtId="0" fontId="18" fillId="0" borderId="10" xfId="42" applyBorder="1" applyAlignment="1">
      <alignment vertical="top"/>
    </xf>
    <xf numFmtId="0" fontId="19" fillId="37" borderId="10" xfId="0" quotePrefix="1" applyFont="1" applyFill="1" applyBorder="1" applyAlignment="1">
      <alignment vertical="top"/>
    </xf>
    <xf numFmtId="0" fontId="20" fillId="41" borderId="10" xfId="0" applyFont="1" applyFill="1" applyBorder="1" applyAlignment="1">
      <alignment vertical="top"/>
    </xf>
    <xf numFmtId="0" fontId="20" fillId="37" borderId="10" xfId="0" quotePrefix="1" applyFont="1" applyFill="1" applyBorder="1" applyAlignment="1">
      <alignment vertical="top"/>
    </xf>
    <xf numFmtId="0" fontId="20" fillId="36" borderId="10" xfId="0" applyFont="1" applyFill="1" applyBorder="1" applyAlignment="1">
      <alignment vertical="top"/>
    </xf>
    <xf numFmtId="0" fontId="20" fillId="37" borderId="10" xfId="0" applyFont="1" applyFill="1" applyBorder="1" applyAlignment="1">
      <alignment vertical="top" wrapText="1"/>
    </xf>
    <xf numFmtId="0" fontId="20" fillId="38" borderId="10" xfId="0" applyFont="1" applyFill="1" applyBorder="1" applyAlignment="1">
      <alignment vertical="top" wrapText="1"/>
    </xf>
    <xf numFmtId="0" fontId="20" fillId="38" borderId="10" xfId="0" quotePrefix="1" applyFont="1" applyFill="1" applyBorder="1" applyAlignment="1">
      <alignment vertical="top"/>
    </xf>
    <xf numFmtId="0" fontId="20" fillId="33" borderId="0" xfId="0" applyFont="1" applyFill="1" applyBorder="1" applyAlignment="1">
      <alignment vertical="top"/>
    </xf>
    <xf numFmtId="0" fontId="20" fillId="34" borderId="0" xfId="0" applyFont="1" applyFill="1" applyBorder="1" applyAlignment="1">
      <alignment vertical="top"/>
    </xf>
    <xf numFmtId="0" fontId="20" fillId="39" borderId="0" xfId="0" applyFont="1" applyFill="1" applyBorder="1" applyAlignment="1">
      <alignment vertical="top"/>
    </xf>
    <xf numFmtId="0" fontId="20" fillId="37" borderId="0" xfId="0" applyFont="1" applyFill="1" applyBorder="1" applyAlignment="1">
      <alignment vertical="top"/>
    </xf>
    <xf numFmtId="0" fontId="20" fillId="38" borderId="0" xfId="0" applyFont="1" applyFill="1" applyBorder="1" applyAlignment="1">
      <alignment vertical="top"/>
    </xf>
    <xf numFmtId="0" fontId="19" fillId="37" borderId="0" xfId="0" applyFont="1" applyFill="1" applyBorder="1" applyAlignment="1">
      <alignment vertical="top"/>
    </xf>
    <xf numFmtId="0" fontId="20" fillId="40" borderId="0" xfId="0" applyFont="1" applyFill="1" applyBorder="1" applyAlignment="1">
      <alignment vertical="top"/>
    </xf>
    <xf numFmtId="0" fontId="19" fillId="36" borderId="10" xfId="0" applyFont="1" applyFill="1" applyBorder="1" applyAlignment="1">
      <alignment vertical="top" wrapText="1"/>
    </xf>
    <xf numFmtId="0" fontId="19" fillId="42" borderId="10" xfId="0" applyFont="1" applyFill="1" applyBorder="1" applyAlignment="1">
      <alignment vertical="top" wrapText="1"/>
    </xf>
    <xf numFmtId="0" fontId="20" fillId="42" borderId="10" xfId="0" applyFont="1" applyFill="1" applyBorder="1" applyAlignment="1">
      <alignment vertical="top"/>
    </xf>
    <xf numFmtId="0" fontId="20" fillId="42" borderId="11" xfId="0" applyFont="1" applyFill="1" applyBorder="1" applyAlignment="1">
      <alignment vertical="top"/>
    </xf>
    <xf numFmtId="0" fontId="20" fillId="37" borderId="12" xfId="0" applyFont="1" applyFill="1" applyBorder="1" applyAlignment="1">
      <alignment vertical="top"/>
    </xf>
    <xf numFmtId="0" fontId="20" fillId="42" borderId="14" xfId="0" applyFont="1" applyFill="1" applyBorder="1" applyAlignment="1">
      <alignment vertical="top"/>
    </xf>
    <xf numFmtId="0" fontId="20" fillId="42" borderId="15" xfId="0" applyFont="1" applyFill="1" applyBorder="1" applyAlignment="1">
      <alignment vertical="top"/>
    </xf>
    <xf numFmtId="0" fontId="20" fillId="36" borderId="13" xfId="0" applyFont="1" applyFill="1" applyBorder="1" applyAlignment="1">
      <alignment vertical="top"/>
    </xf>
    <xf numFmtId="0" fontId="20" fillId="36" borderId="10" xfId="0" applyFont="1" applyFill="1" applyBorder="1" applyAlignment="1">
      <alignment vertical="top" wrapText="1"/>
    </xf>
    <xf numFmtId="0" fontId="0" fillId="43" borderId="0" xfId="0" applyFill="1"/>
    <xf numFmtId="0" fontId="20" fillId="42" borderId="10" xfId="0" applyFont="1" applyFill="1" applyBorder="1" applyAlignment="1">
      <alignment vertical="top" wrapText="1"/>
    </xf>
    <xf numFmtId="0" fontId="20" fillId="43" borderId="10" xfId="0" applyFont="1" applyFill="1" applyBorder="1" applyAlignment="1">
      <alignment vertical="top"/>
    </xf>
    <xf numFmtId="0" fontId="19" fillId="36" borderId="10" xfId="0" applyFont="1" applyFill="1" applyBorder="1" applyAlignment="1">
      <alignment vertical="top"/>
    </xf>
    <xf numFmtId="0" fontId="0" fillId="44" borderId="0" xfId="0" applyFill="1"/>
    <xf numFmtId="0" fontId="0" fillId="36" borderId="0" xfId="0" applyFill="1"/>
    <xf numFmtId="0" fontId="16" fillId="0" borderId="0" xfId="0" applyFont="1"/>
    <xf numFmtId="0" fontId="20" fillId="44" borderId="10" xfId="0" quotePrefix="1" applyFont="1" applyFill="1" applyBorder="1" applyAlignment="1">
      <alignment vertical="top"/>
    </xf>
    <xf numFmtId="0" fontId="20" fillId="36" borderId="10" xfId="0" quotePrefix="1" applyFont="1" applyFill="1" applyBorder="1" applyAlignment="1">
      <alignment vertical="top"/>
    </xf>
    <xf numFmtId="0" fontId="20" fillId="44" borderId="10" xfId="0" applyFont="1" applyFill="1" applyBorder="1" applyAlignment="1">
      <alignment vertical="top"/>
    </xf>
    <xf numFmtId="0" fontId="20" fillId="44" borderId="10" xfId="0" applyFont="1" applyFill="1" applyBorder="1" applyAlignment="1">
      <alignment vertical="top" wrapText="1"/>
    </xf>
    <xf numFmtId="0" fontId="19" fillId="44" borderId="10" xfId="0" applyFont="1" applyFill="1" applyBorder="1" applyAlignment="1">
      <alignment vertical="top"/>
    </xf>
    <xf numFmtId="0" fontId="0" fillId="45" borderId="0" xfId="0" applyFill="1"/>
    <xf numFmtId="0" fontId="20" fillId="42" borderId="0" xfId="0" applyFont="1" applyFill="1" applyBorder="1" applyAlignment="1">
      <alignment vertical="top"/>
    </xf>
    <xf numFmtId="0" fontId="0" fillId="46" borderId="16" xfId="0" applyFill="1" applyBorder="1"/>
    <xf numFmtId="0" fontId="0" fillId="46" borderId="17" xfId="0" applyFill="1" applyBorder="1"/>
    <xf numFmtId="0" fontId="0" fillId="46" borderId="18" xfId="0" applyFill="1" applyBorder="1"/>
    <xf numFmtId="0" fontId="0" fillId="46" borderId="19" xfId="0" applyFill="1" applyBorder="1"/>
    <xf numFmtId="0" fontId="0" fillId="46" borderId="20" xfId="0" applyFill="1" applyBorder="1"/>
    <xf numFmtId="0" fontId="0" fillId="46" borderId="21" xfId="0" applyFill="1" applyBorder="1"/>
    <xf numFmtId="0" fontId="19" fillId="37" borderId="14" xfId="0" applyFont="1" applyFill="1" applyBorder="1" applyAlignment="1">
      <alignment vertical="top"/>
    </xf>
    <xf numFmtId="0" fontId="0" fillId="45" borderId="11" xfId="0" applyFill="1" applyBorder="1"/>
    <xf numFmtId="0" fontId="0" fillId="43" borderId="11" xfId="0" applyFill="1" applyBorder="1"/>
    <xf numFmtId="0" fontId="0" fillId="36" borderId="11" xfId="0" applyFill="1" applyBorder="1"/>
    <xf numFmtId="0" fontId="0" fillId="43" borderId="19" xfId="0" applyFill="1" applyBorder="1"/>
    <xf numFmtId="0" fontId="0" fillId="36" borderId="19" xfId="0" applyFill="1" applyBorder="1"/>
    <xf numFmtId="0" fontId="0" fillId="47" borderId="11" xfId="0" applyFill="1" applyBorder="1"/>
    <xf numFmtId="0" fontId="20" fillId="33" borderId="0" xfId="0" applyFont="1" applyFill="1" applyAlignment="1">
      <alignment vertical="top"/>
    </xf>
    <xf numFmtId="0" fontId="20" fillId="34" borderId="0" xfId="0" applyFont="1" applyFill="1" applyAlignment="1">
      <alignment vertical="top"/>
    </xf>
    <xf numFmtId="0" fontId="20" fillId="39" borderId="0" xfId="0" applyFont="1" applyFill="1" applyAlignment="1">
      <alignment vertical="top"/>
    </xf>
    <xf numFmtId="0" fontId="20" fillId="37" borderId="0" xfId="0" applyFont="1" applyFill="1" applyAlignment="1">
      <alignment vertical="top"/>
    </xf>
    <xf numFmtId="0" fontId="20" fillId="38" borderId="0" xfId="0" applyFont="1" applyFill="1" applyAlignment="1">
      <alignment vertical="top"/>
    </xf>
    <xf numFmtId="0" fontId="19" fillId="37" borderId="0" xfId="0" applyFont="1" applyFill="1" applyAlignment="1">
      <alignment vertical="top"/>
    </xf>
    <xf numFmtId="0" fontId="20" fillId="40" borderId="0" xfId="0" applyFont="1" applyFill="1" applyAlignment="1">
      <alignment vertical="top"/>
    </xf>
    <xf numFmtId="0" fontId="0" fillId="36" borderId="10" xfId="0" applyFill="1" applyBorder="1"/>
    <xf numFmtId="0" fontId="19" fillId="36" borderId="0" xfId="0" applyFont="1" applyFill="1" applyBorder="1" applyAlignment="1">
      <alignment vertical="top"/>
    </xf>
    <xf numFmtId="0" fontId="0" fillId="41" borderId="0" xfId="0" applyFill="1"/>
    <xf numFmtId="10" fontId="0" fillId="0" borderId="0" xfId="0" applyNumberFormat="1"/>
    <xf numFmtId="0" fontId="20" fillId="45" borderId="10" xfId="0" applyFont="1" applyFill="1" applyBorder="1" applyAlignment="1">
      <alignment vertical="top"/>
    </xf>
    <xf numFmtId="0" fontId="19" fillId="33" borderId="10" xfId="0" applyFont="1" applyFill="1" applyBorder="1" applyAlignment="1">
      <alignment horizontal="center" vertical="center" wrapText="1"/>
    </xf>
    <xf numFmtId="0" fontId="16" fillId="0" borderId="0" xfId="0" applyFont="1" applyAlignment="1">
      <alignment horizontal="center" vertical="center" wrapText="1"/>
    </xf>
    <xf numFmtId="0" fontId="19" fillId="45" borderId="0" xfId="0" applyFont="1" applyFill="1" applyAlignment="1">
      <alignment horizontal="center" vertical="center" wrapText="1"/>
    </xf>
    <xf numFmtId="0" fontId="19" fillId="43" borderId="11" xfId="0" applyFont="1" applyFill="1" applyBorder="1" applyAlignment="1">
      <alignment vertical="top" wrapText="1"/>
    </xf>
    <xf numFmtId="0" fontId="19" fillId="45" borderId="11" xfId="0" applyFont="1" applyFill="1" applyBorder="1" applyAlignment="1">
      <alignment horizontal="center" vertical="center" wrapText="1"/>
    </xf>
    <xf numFmtId="0" fontId="19" fillId="36" borderId="0" xfId="0" applyFont="1" applyFill="1" applyAlignment="1">
      <alignment vertical="top"/>
    </xf>
    <xf numFmtId="0" fontId="0" fillId="43" borderId="11" xfId="0" applyFill="1" applyBorder="1" applyAlignment="1">
      <alignment vertical="top"/>
    </xf>
    <xf numFmtId="0" fontId="19" fillId="36" borderId="11" xfId="0" applyFont="1" applyFill="1" applyBorder="1" applyAlignment="1">
      <alignment vertical="top" wrapText="1"/>
    </xf>
    <xf numFmtId="0" fontId="19" fillId="36" borderId="11" xfId="0" applyFont="1" applyFill="1" applyBorder="1" applyAlignment="1">
      <alignment vertical="top"/>
    </xf>
    <xf numFmtId="0" fontId="19" fillId="47" borderId="11" xfId="0" applyFont="1" applyFill="1" applyBorder="1" applyAlignment="1">
      <alignment vertical="top" wrapText="1"/>
    </xf>
    <xf numFmtId="0" fontId="0" fillId="43" borderId="11" xfId="0" applyFill="1" applyBorder="1" applyAlignment="1">
      <alignment wrapText="1"/>
    </xf>
    <xf numFmtId="0" fontId="0" fillId="43" borderId="11" xfId="0" quotePrefix="1" applyFill="1" applyBorder="1"/>
    <xf numFmtId="9" fontId="0" fillId="0" borderId="0" xfId="0" applyNumberFormat="1"/>
    <xf numFmtId="0" fontId="20" fillId="41" borderId="0" xfId="0" applyFont="1" applyFill="1" applyBorder="1" applyAlignment="1">
      <alignment vertical="top"/>
    </xf>
    <xf numFmtId="0" fontId="0" fillId="41" borderId="0" xfId="0" applyFill="1" applyBorder="1"/>
    <xf numFmtId="0" fontId="19" fillId="41" borderId="0" xfId="0" applyFont="1" applyFill="1" applyBorder="1" applyAlignment="1">
      <alignment vertical="top"/>
    </xf>
    <xf numFmtId="0" fontId="16" fillId="41" borderId="0" xfId="0" applyFont="1" applyFill="1" applyBorder="1"/>
    <xf numFmtId="0" fontId="0" fillId="43" borderId="21" xfId="0" applyFill="1" applyBorder="1"/>
    <xf numFmtId="0" fontId="0" fillId="41" borderId="0" xfId="0" applyFont="1" applyFill="1" applyBorder="1"/>
    <xf numFmtId="0" fontId="0" fillId="36" borderId="21" xfId="0" applyFill="1" applyBorder="1"/>
    <xf numFmtId="0" fontId="0" fillId="0" borderId="0" xfId="0" applyFill="1"/>
    <xf numFmtId="0" fontId="26" fillId="0" borderId="0" xfId="0" applyFont="1" applyAlignment="1">
      <alignment horizontal="left" vertical="top" wrapText="1"/>
    </xf>
    <xf numFmtId="0" fontId="26" fillId="0" borderId="0" xfId="0" applyFont="1" applyAlignment="1">
      <alignment horizontal="left" vertical="top"/>
    </xf>
    <xf numFmtId="0" fontId="27" fillId="0" borderId="0" xfId="0" applyFont="1" applyAlignment="1">
      <alignment horizontal="left" wrapText="1"/>
    </xf>
    <xf numFmtId="0" fontId="28" fillId="0" borderId="0" xfId="0" applyFont="1" applyAlignment="1">
      <alignment horizontal="left" vertical="top"/>
    </xf>
    <xf numFmtId="0" fontId="27" fillId="0" borderId="0" xfId="0" applyFont="1" applyAlignment="1">
      <alignment horizontal="left"/>
    </xf>
    <xf numFmtId="0" fontId="24" fillId="0" borderId="0" xfId="0" applyFont="1"/>
    <xf numFmtId="0" fontId="25" fillId="0" borderId="0" xfId="0" applyFont="1"/>
    <xf numFmtId="0" fontId="25" fillId="0" borderId="0" xfId="0" applyFont="1" applyAlignment="1">
      <alignment horizontal="center"/>
    </xf>
    <xf numFmtId="0" fontId="26" fillId="0" borderId="0" xfId="0" applyFont="1" applyAlignment="1">
      <alignment horizontal="center" vertical="top" wrapText="1"/>
    </xf>
    <xf numFmtId="0" fontId="27" fillId="0" borderId="0" xfId="0" applyFont="1" applyAlignment="1">
      <alignment horizontal="center" wrapText="1"/>
    </xf>
    <xf numFmtId="0" fontId="24" fillId="0" borderId="0" xfId="0" applyFont="1" applyAlignment="1">
      <alignment horizontal="center"/>
    </xf>
    <xf numFmtId="0" fontId="25" fillId="0" borderId="0" xfId="0" applyFont="1" applyAlignment="1">
      <alignment horizontal="left" vertical="top"/>
    </xf>
    <xf numFmtId="0" fontId="23" fillId="0" borderId="0" xfId="0" applyFont="1" applyAlignment="1">
      <alignment horizontal="left" vertical="top" wrapText="1"/>
    </xf>
    <xf numFmtId="0" fontId="30" fillId="37" borderId="0" xfId="0" applyFont="1" applyFill="1" applyAlignment="1">
      <alignment horizontal="left" vertical="top" wrapText="1"/>
    </xf>
    <xf numFmtId="0" fontId="30" fillId="37" borderId="0" xfId="0" applyFont="1" applyFill="1" applyAlignment="1">
      <alignment horizontal="center" vertical="top" wrapText="1"/>
    </xf>
    <xf numFmtId="0" fontId="29" fillId="37" borderId="0" xfId="0" applyFont="1" applyFill="1" applyAlignment="1">
      <alignment horizontal="center"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Stats!$H$1</c:f>
              <c:strCache>
                <c:ptCount val="1"/>
                <c:pt idx="0">
                  <c:v>Biased</c:v>
                </c:pt>
              </c:strCache>
            </c:strRef>
          </c:tx>
          <c:spPr>
            <a:ln w="25400" cap="rnd">
              <a:noFill/>
              <a:round/>
            </a:ln>
            <a:effectLst/>
          </c:spPr>
          <c:marker>
            <c:symbol val="circle"/>
            <c:size val="5"/>
            <c:spPr>
              <a:solidFill>
                <a:schemeClr val="accent1"/>
              </a:solidFill>
              <a:ln w="9525">
                <a:solidFill>
                  <a:schemeClr val="accent1"/>
                </a:solidFill>
              </a:ln>
              <a:effectLst/>
            </c:spPr>
          </c:marker>
          <c:xVal>
            <c:numRef>
              <c:f>Stats!$G$2:$G$119</c:f>
              <c:numCache>
                <c:formatCode>General</c:formatCode>
                <c:ptCount val="118"/>
                <c:pt idx="0">
                  <c:v>1980</c:v>
                </c:pt>
                <c:pt idx="1">
                  <c:v>2001</c:v>
                </c:pt>
                <c:pt idx="2">
                  <c:v>2001</c:v>
                </c:pt>
                <c:pt idx="3">
                  <c:v>2003</c:v>
                </c:pt>
                <c:pt idx="4">
                  <c:v>2005</c:v>
                </c:pt>
                <c:pt idx="5">
                  <c:v>1995</c:v>
                </c:pt>
                <c:pt idx="6">
                  <c:v>2000</c:v>
                </c:pt>
                <c:pt idx="7">
                  <c:v>1989</c:v>
                </c:pt>
                <c:pt idx="8">
                  <c:v>2015</c:v>
                </c:pt>
                <c:pt idx="9">
                  <c:v>1982</c:v>
                </c:pt>
                <c:pt idx="10">
                  <c:v>2011</c:v>
                </c:pt>
                <c:pt idx="11">
                  <c:v>2002</c:v>
                </c:pt>
                <c:pt idx="12">
                  <c:v>2003</c:v>
                </c:pt>
                <c:pt idx="13">
                  <c:v>2007</c:v>
                </c:pt>
                <c:pt idx="14">
                  <c:v>2011</c:v>
                </c:pt>
                <c:pt idx="15">
                  <c:v>1987</c:v>
                </c:pt>
                <c:pt idx="16">
                  <c:v>1988</c:v>
                </c:pt>
                <c:pt idx="17">
                  <c:v>2000</c:v>
                </c:pt>
                <c:pt idx="18">
                  <c:v>2004</c:v>
                </c:pt>
                <c:pt idx="19">
                  <c:v>2001</c:v>
                </c:pt>
                <c:pt idx="20">
                  <c:v>2006</c:v>
                </c:pt>
                <c:pt idx="21">
                  <c:v>2006</c:v>
                </c:pt>
                <c:pt idx="22">
                  <c:v>2008</c:v>
                </c:pt>
                <c:pt idx="23">
                  <c:v>2011</c:v>
                </c:pt>
                <c:pt idx="24">
                  <c:v>2001</c:v>
                </c:pt>
                <c:pt idx="25">
                  <c:v>2012</c:v>
                </c:pt>
                <c:pt idx="26">
                  <c:v>2004</c:v>
                </c:pt>
                <c:pt idx="27">
                  <c:v>2005</c:v>
                </c:pt>
                <c:pt idx="28">
                  <c:v>2006</c:v>
                </c:pt>
                <c:pt idx="29">
                  <c:v>2001</c:v>
                </c:pt>
                <c:pt idx="30">
                  <c:v>2002</c:v>
                </c:pt>
                <c:pt idx="31">
                  <c:v>1996</c:v>
                </c:pt>
                <c:pt idx="32">
                  <c:v>1991</c:v>
                </c:pt>
                <c:pt idx="33">
                  <c:v>2006</c:v>
                </c:pt>
                <c:pt idx="34">
                  <c:v>2007</c:v>
                </c:pt>
                <c:pt idx="35">
                  <c:v>2001</c:v>
                </c:pt>
                <c:pt idx="36">
                  <c:v>2012</c:v>
                </c:pt>
                <c:pt idx="37">
                  <c:v>1990</c:v>
                </c:pt>
                <c:pt idx="38">
                  <c:v>2007</c:v>
                </c:pt>
                <c:pt idx="39">
                  <c:v>1998</c:v>
                </c:pt>
                <c:pt idx="40">
                  <c:v>2011</c:v>
                </c:pt>
                <c:pt idx="41">
                  <c:v>1995</c:v>
                </c:pt>
                <c:pt idx="42">
                  <c:v>2007</c:v>
                </c:pt>
                <c:pt idx="43">
                  <c:v>2004</c:v>
                </c:pt>
                <c:pt idx="44">
                  <c:v>2006</c:v>
                </c:pt>
                <c:pt idx="45">
                  <c:v>1996</c:v>
                </c:pt>
                <c:pt idx="46">
                  <c:v>1998</c:v>
                </c:pt>
                <c:pt idx="47">
                  <c:v>2005</c:v>
                </c:pt>
                <c:pt idx="48">
                  <c:v>1977</c:v>
                </c:pt>
                <c:pt idx="49">
                  <c:v>2004</c:v>
                </c:pt>
                <c:pt idx="50">
                  <c:v>1999</c:v>
                </c:pt>
                <c:pt idx="51">
                  <c:v>1997</c:v>
                </c:pt>
                <c:pt idx="52">
                  <c:v>2003</c:v>
                </c:pt>
                <c:pt idx="53">
                  <c:v>2010</c:v>
                </c:pt>
                <c:pt idx="54">
                  <c:v>1989</c:v>
                </c:pt>
                <c:pt idx="55">
                  <c:v>2004</c:v>
                </c:pt>
                <c:pt idx="56">
                  <c:v>1997</c:v>
                </c:pt>
                <c:pt idx="57">
                  <c:v>1998</c:v>
                </c:pt>
                <c:pt idx="58">
                  <c:v>1993</c:v>
                </c:pt>
                <c:pt idx="59">
                  <c:v>2009</c:v>
                </c:pt>
                <c:pt idx="60">
                  <c:v>2010</c:v>
                </c:pt>
                <c:pt idx="61">
                  <c:v>1993</c:v>
                </c:pt>
                <c:pt idx="62">
                  <c:v>1993</c:v>
                </c:pt>
                <c:pt idx="63">
                  <c:v>2013</c:v>
                </c:pt>
                <c:pt idx="64">
                  <c:v>1993</c:v>
                </c:pt>
                <c:pt idx="65">
                  <c:v>2009</c:v>
                </c:pt>
                <c:pt idx="66">
                  <c:v>1996</c:v>
                </c:pt>
                <c:pt idx="67">
                  <c:v>2012</c:v>
                </c:pt>
                <c:pt idx="68">
                  <c:v>1996</c:v>
                </c:pt>
                <c:pt idx="69">
                  <c:v>1992</c:v>
                </c:pt>
                <c:pt idx="70">
                  <c:v>2001</c:v>
                </c:pt>
                <c:pt idx="71">
                  <c:v>2001</c:v>
                </c:pt>
                <c:pt idx="72">
                  <c:v>2006</c:v>
                </c:pt>
                <c:pt idx="73">
                  <c:v>1996</c:v>
                </c:pt>
                <c:pt idx="74">
                  <c:v>2006</c:v>
                </c:pt>
                <c:pt idx="75">
                  <c:v>1988</c:v>
                </c:pt>
                <c:pt idx="76">
                  <c:v>1985</c:v>
                </c:pt>
                <c:pt idx="77">
                  <c:v>2005</c:v>
                </c:pt>
                <c:pt idx="78">
                  <c:v>2002</c:v>
                </c:pt>
                <c:pt idx="79">
                  <c:v>1996</c:v>
                </c:pt>
                <c:pt idx="80">
                  <c:v>2003</c:v>
                </c:pt>
                <c:pt idx="81">
                  <c:v>2004</c:v>
                </c:pt>
                <c:pt idx="82">
                  <c:v>2002</c:v>
                </c:pt>
                <c:pt idx="83">
                  <c:v>2008</c:v>
                </c:pt>
                <c:pt idx="84">
                  <c:v>1991</c:v>
                </c:pt>
                <c:pt idx="85">
                  <c:v>2014</c:v>
                </c:pt>
                <c:pt idx="86">
                  <c:v>2007</c:v>
                </c:pt>
                <c:pt idx="87">
                  <c:v>1997</c:v>
                </c:pt>
                <c:pt idx="88">
                  <c:v>1991</c:v>
                </c:pt>
                <c:pt idx="89">
                  <c:v>1997</c:v>
                </c:pt>
                <c:pt idx="90">
                  <c:v>2006</c:v>
                </c:pt>
                <c:pt idx="91">
                  <c:v>2014</c:v>
                </c:pt>
                <c:pt idx="92">
                  <c:v>2010</c:v>
                </c:pt>
                <c:pt idx="93">
                  <c:v>2005</c:v>
                </c:pt>
                <c:pt idx="94">
                  <c:v>1993</c:v>
                </c:pt>
                <c:pt idx="95">
                  <c:v>1987</c:v>
                </c:pt>
                <c:pt idx="96">
                  <c:v>1999</c:v>
                </c:pt>
                <c:pt idx="97">
                  <c:v>2003</c:v>
                </c:pt>
                <c:pt idx="98">
                  <c:v>1995</c:v>
                </c:pt>
                <c:pt idx="99">
                  <c:v>2008</c:v>
                </c:pt>
                <c:pt idx="100">
                  <c:v>2007</c:v>
                </c:pt>
                <c:pt idx="101">
                  <c:v>2004</c:v>
                </c:pt>
                <c:pt idx="102">
                  <c:v>2007</c:v>
                </c:pt>
                <c:pt idx="103">
                  <c:v>2004</c:v>
                </c:pt>
                <c:pt idx="104">
                  <c:v>1995</c:v>
                </c:pt>
                <c:pt idx="105">
                  <c:v>2001</c:v>
                </c:pt>
                <c:pt idx="106">
                  <c:v>2001</c:v>
                </c:pt>
                <c:pt idx="107">
                  <c:v>2013</c:v>
                </c:pt>
                <c:pt idx="108">
                  <c:v>2015</c:v>
                </c:pt>
                <c:pt idx="109">
                  <c:v>2011</c:v>
                </c:pt>
                <c:pt idx="110">
                  <c:v>1989</c:v>
                </c:pt>
                <c:pt idx="111">
                  <c:v>2010</c:v>
                </c:pt>
                <c:pt idx="112">
                  <c:v>1999</c:v>
                </c:pt>
                <c:pt idx="113">
                  <c:v>2016</c:v>
                </c:pt>
                <c:pt idx="114">
                  <c:v>1987</c:v>
                </c:pt>
                <c:pt idx="115">
                  <c:v>2003</c:v>
                </c:pt>
                <c:pt idx="116">
                  <c:v>1993</c:v>
                </c:pt>
                <c:pt idx="117">
                  <c:v>1998</c:v>
                </c:pt>
              </c:numCache>
            </c:numRef>
          </c:xVal>
          <c:yVal>
            <c:numRef>
              <c:f>Stats!$H$2:$H$119</c:f>
              <c:numCache>
                <c:formatCode>General</c:formatCode>
                <c:ptCount val="118"/>
                <c:pt idx="2">
                  <c:v>0.18179999999999999</c:v>
                </c:pt>
                <c:pt idx="4">
                  <c:v>0</c:v>
                </c:pt>
                <c:pt idx="5">
                  <c:v>0.1176</c:v>
                </c:pt>
                <c:pt idx="6">
                  <c:v>4.2999999999999997E-2</c:v>
                </c:pt>
                <c:pt idx="10">
                  <c:v>0</c:v>
                </c:pt>
                <c:pt idx="14">
                  <c:v>0</c:v>
                </c:pt>
                <c:pt idx="16">
                  <c:v>0</c:v>
                </c:pt>
                <c:pt idx="19">
                  <c:v>0</c:v>
                </c:pt>
                <c:pt idx="20">
                  <c:v>0.79169999999999996</c:v>
                </c:pt>
                <c:pt idx="21">
                  <c:v>0</c:v>
                </c:pt>
                <c:pt idx="26">
                  <c:v>0.6905</c:v>
                </c:pt>
                <c:pt idx="27">
                  <c:v>1</c:v>
                </c:pt>
                <c:pt idx="28">
                  <c:v>0</c:v>
                </c:pt>
                <c:pt idx="32">
                  <c:v>0</c:v>
                </c:pt>
                <c:pt idx="33">
                  <c:v>0</c:v>
                </c:pt>
                <c:pt idx="35">
                  <c:v>0.26669999999999999</c:v>
                </c:pt>
                <c:pt idx="37">
                  <c:v>4.3499999999999997E-2</c:v>
                </c:pt>
                <c:pt idx="41">
                  <c:v>0</c:v>
                </c:pt>
                <c:pt idx="42">
                  <c:v>0</c:v>
                </c:pt>
                <c:pt idx="43">
                  <c:v>5.5599999999999997E-2</c:v>
                </c:pt>
                <c:pt idx="45">
                  <c:v>0</c:v>
                </c:pt>
                <c:pt idx="46">
                  <c:v>0</c:v>
                </c:pt>
                <c:pt idx="49">
                  <c:v>0</c:v>
                </c:pt>
                <c:pt idx="50">
                  <c:v>0</c:v>
                </c:pt>
                <c:pt idx="51">
                  <c:v>0</c:v>
                </c:pt>
                <c:pt idx="52">
                  <c:v>0</c:v>
                </c:pt>
                <c:pt idx="53">
                  <c:v>0.25</c:v>
                </c:pt>
                <c:pt idx="56">
                  <c:v>0</c:v>
                </c:pt>
                <c:pt idx="57">
                  <c:v>0</c:v>
                </c:pt>
                <c:pt idx="58">
                  <c:v>0</c:v>
                </c:pt>
                <c:pt idx="59">
                  <c:v>0</c:v>
                </c:pt>
                <c:pt idx="62">
                  <c:v>0</c:v>
                </c:pt>
                <c:pt idx="67">
                  <c:v>0</c:v>
                </c:pt>
                <c:pt idx="68">
                  <c:v>0</c:v>
                </c:pt>
                <c:pt idx="69">
                  <c:v>0</c:v>
                </c:pt>
                <c:pt idx="70">
                  <c:v>1</c:v>
                </c:pt>
                <c:pt idx="73">
                  <c:v>0</c:v>
                </c:pt>
                <c:pt idx="74">
                  <c:v>0.72499999999999998</c:v>
                </c:pt>
                <c:pt idx="77">
                  <c:v>0</c:v>
                </c:pt>
                <c:pt idx="78">
                  <c:v>0</c:v>
                </c:pt>
                <c:pt idx="79">
                  <c:v>9.0899999999999995E-2</c:v>
                </c:pt>
                <c:pt idx="83">
                  <c:v>0</c:v>
                </c:pt>
                <c:pt idx="86">
                  <c:v>0</c:v>
                </c:pt>
                <c:pt idx="87">
                  <c:v>1</c:v>
                </c:pt>
                <c:pt idx="89">
                  <c:v>0.75</c:v>
                </c:pt>
                <c:pt idx="93">
                  <c:v>0.19439999999999999</c:v>
                </c:pt>
                <c:pt idx="94">
                  <c:v>1</c:v>
                </c:pt>
                <c:pt idx="97">
                  <c:v>0</c:v>
                </c:pt>
                <c:pt idx="98">
                  <c:v>0.15379999999999999</c:v>
                </c:pt>
                <c:pt idx="100">
                  <c:v>0</c:v>
                </c:pt>
                <c:pt idx="101">
                  <c:v>0</c:v>
                </c:pt>
                <c:pt idx="103">
                  <c:v>1</c:v>
                </c:pt>
                <c:pt idx="106">
                  <c:v>0.71209999999999996</c:v>
                </c:pt>
                <c:pt idx="108">
                  <c:v>0</c:v>
                </c:pt>
                <c:pt idx="111">
                  <c:v>0</c:v>
                </c:pt>
                <c:pt idx="114">
                  <c:v>0</c:v>
                </c:pt>
                <c:pt idx="116">
                  <c:v>0.75</c:v>
                </c:pt>
              </c:numCache>
            </c:numRef>
          </c:yVal>
          <c:smooth val="0"/>
          <c:extLst>
            <c:ext xmlns:c16="http://schemas.microsoft.com/office/drawing/2014/chart" uri="{C3380CC4-5D6E-409C-BE32-E72D297353CC}">
              <c16:uniqueId val="{00000000-0FD4-42B3-8756-1F8CCFFA4BDD}"/>
            </c:ext>
          </c:extLst>
        </c:ser>
        <c:ser>
          <c:idx val="1"/>
          <c:order val="1"/>
          <c:tx>
            <c:strRef>
              <c:f>Stats!$I$1</c:f>
              <c:strCache>
                <c:ptCount val="1"/>
                <c:pt idx="0">
                  <c:v>Unbiased</c:v>
                </c:pt>
              </c:strCache>
            </c:strRef>
          </c:tx>
          <c:spPr>
            <a:ln w="25400" cap="rnd">
              <a:noFill/>
              <a:round/>
            </a:ln>
            <a:effectLst/>
          </c:spPr>
          <c:marker>
            <c:symbol val="circle"/>
            <c:size val="5"/>
            <c:spPr>
              <a:solidFill>
                <a:schemeClr val="accent2"/>
              </a:solidFill>
              <a:ln w="9525">
                <a:solidFill>
                  <a:schemeClr val="accent2"/>
                </a:solidFill>
              </a:ln>
              <a:effectLst/>
            </c:spPr>
          </c:marker>
          <c:xVal>
            <c:numRef>
              <c:f>Stats!$G$2:$G$119</c:f>
              <c:numCache>
                <c:formatCode>General</c:formatCode>
                <c:ptCount val="118"/>
                <c:pt idx="0">
                  <c:v>1980</c:v>
                </c:pt>
                <c:pt idx="1">
                  <c:v>2001</c:v>
                </c:pt>
                <c:pt idx="2">
                  <c:v>2001</c:v>
                </c:pt>
                <c:pt idx="3">
                  <c:v>2003</c:v>
                </c:pt>
                <c:pt idx="4">
                  <c:v>2005</c:v>
                </c:pt>
                <c:pt idx="5">
                  <c:v>1995</c:v>
                </c:pt>
                <c:pt idx="6">
                  <c:v>2000</c:v>
                </c:pt>
                <c:pt idx="7">
                  <c:v>1989</c:v>
                </c:pt>
                <c:pt idx="8">
                  <c:v>2015</c:v>
                </c:pt>
                <c:pt idx="9">
                  <c:v>1982</c:v>
                </c:pt>
                <c:pt idx="10">
                  <c:v>2011</c:v>
                </c:pt>
                <c:pt idx="11">
                  <c:v>2002</c:v>
                </c:pt>
                <c:pt idx="12">
                  <c:v>2003</c:v>
                </c:pt>
                <c:pt idx="13">
                  <c:v>2007</c:v>
                </c:pt>
                <c:pt idx="14">
                  <c:v>2011</c:v>
                </c:pt>
                <c:pt idx="15">
                  <c:v>1987</c:v>
                </c:pt>
                <c:pt idx="16">
                  <c:v>1988</c:v>
                </c:pt>
                <c:pt idx="17">
                  <c:v>2000</c:v>
                </c:pt>
                <c:pt idx="18">
                  <c:v>2004</c:v>
                </c:pt>
                <c:pt idx="19">
                  <c:v>2001</c:v>
                </c:pt>
                <c:pt idx="20">
                  <c:v>2006</c:v>
                </c:pt>
                <c:pt idx="21">
                  <c:v>2006</c:v>
                </c:pt>
                <c:pt idx="22">
                  <c:v>2008</c:v>
                </c:pt>
                <c:pt idx="23">
                  <c:v>2011</c:v>
                </c:pt>
                <c:pt idx="24">
                  <c:v>2001</c:v>
                </c:pt>
                <c:pt idx="25">
                  <c:v>2012</c:v>
                </c:pt>
                <c:pt idx="26">
                  <c:v>2004</c:v>
                </c:pt>
                <c:pt idx="27">
                  <c:v>2005</c:v>
                </c:pt>
                <c:pt idx="28">
                  <c:v>2006</c:v>
                </c:pt>
                <c:pt idx="29">
                  <c:v>2001</c:v>
                </c:pt>
                <c:pt idx="30">
                  <c:v>2002</c:v>
                </c:pt>
                <c:pt idx="31">
                  <c:v>1996</c:v>
                </c:pt>
                <c:pt idx="32">
                  <c:v>1991</c:v>
                </c:pt>
                <c:pt idx="33">
                  <c:v>2006</c:v>
                </c:pt>
                <c:pt idx="34">
                  <c:v>2007</c:v>
                </c:pt>
                <c:pt idx="35">
                  <c:v>2001</c:v>
                </c:pt>
                <c:pt idx="36">
                  <c:v>2012</c:v>
                </c:pt>
                <c:pt idx="37">
                  <c:v>1990</c:v>
                </c:pt>
                <c:pt idx="38">
                  <c:v>2007</c:v>
                </c:pt>
                <c:pt idx="39">
                  <c:v>1998</c:v>
                </c:pt>
                <c:pt idx="40">
                  <c:v>2011</c:v>
                </c:pt>
                <c:pt idx="41">
                  <c:v>1995</c:v>
                </c:pt>
                <c:pt idx="42">
                  <c:v>2007</c:v>
                </c:pt>
                <c:pt idx="43">
                  <c:v>2004</c:v>
                </c:pt>
                <c:pt idx="44">
                  <c:v>2006</c:v>
                </c:pt>
                <c:pt idx="45">
                  <c:v>1996</c:v>
                </c:pt>
                <c:pt idx="46">
                  <c:v>1998</c:v>
                </c:pt>
                <c:pt idx="47">
                  <c:v>2005</c:v>
                </c:pt>
                <c:pt idx="48">
                  <c:v>1977</c:v>
                </c:pt>
                <c:pt idx="49">
                  <c:v>2004</c:v>
                </c:pt>
                <c:pt idx="50">
                  <c:v>1999</c:v>
                </c:pt>
                <c:pt idx="51">
                  <c:v>1997</c:v>
                </c:pt>
                <c:pt idx="52">
                  <c:v>2003</c:v>
                </c:pt>
                <c:pt idx="53">
                  <c:v>2010</c:v>
                </c:pt>
                <c:pt idx="54">
                  <c:v>1989</c:v>
                </c:pt>
                <c:pt idx="55">
                  <c:v>2004</c:v>
                </c:pt>
                <c:pt idx="56">
                  <c:v>1997</c:v>
                </c:pt>
                <c:pt idx="57">
                  <c:v>1998</c:v>
                </c:pt>
                <c:pt idx="58">
                  <c:v>1993</c:v>
                </c:pt>
                <c:pt idx="59">
                  <c:v>2009</c:v>
                </c:pt>
                <c:pt idx="60">
                  <c:v>2010</c:v>
                </c:pt>
                <c:pt idx="61">
                  <c:v>1993</c:v>
                </c:pt>
                <c:pt idx="62">
                  <c:v>1993</c:v>
                </c:pt>
                <c:pt idx="63">
                  <c:v>2013</c:v>
                </c:pt>
                <c:pt idx="64">
                  <c:v>1993</c:v>
                </c:pt>
                <c:pt idx="65">
                  <c:v>2009</c:v>
                </c:pt>
                <c:pt idx="66">
                  <c:v>1996</c:v>
                </c:pt>
                <c:pt idx="67">
                  <c:v>2012</c:v>
                </c:pt>
                <c:pt idx="68">
                  <c:v>1996</c:v>
                </c:pt>
                <c:pt idx="69">
                  <c:v>1992</c:v>
                </c:pt>
                <c:pt idx="70">
                  <c:v>2001</c:v>
                </c:pt>
                <c:pt idx="71">
                  <c:v>2001</c:v>
                </c:pt>
                <c:pt idx="72">
                  <c:v>2006</c:v>
                </c:pt>
                <c:pt idx="73">
                  <c:v>1996</c:v>
                </c:pt>
                <c:pt idx="74">
                  <c:v>2006</c:v>
                </c:pt>
                <c:pt idx="75">
                  <c:v>1988</c:v>
                </c:pt>
                <c:pt idx="76">
                  <c:v>1985</c:v>
                </c:pt>
                <c:pt idx="77">
                  <c:v>2005</c:v>
                </c:pt>
                <c:pt idx="78">
                  <c:v>2002</c:v>
                </c:pt>
                <c:pt idx="79">
                  <c:v>1996</c:v>
                </c:pt>
                <c:pt idx="80">
                  <c:v>2003</c:v>
                </c:pt>
                <c:pt idx="81">
                  <c:v>2004</c:v>
                </c:pt>
                <c:pt idx="82">
                  <c:v>2002</c:v>
                </c:pt>
                <c:pt idx="83">
                  <c:v>2008</c:v>
                </c:pt>
                <c:pt idx="84">
                  <c:v>1991</c:v>
                </c:pt>
                <c:pt idx="85">
                  <c:v>2014</c:v>
                </c:pt>
                <c:pt idx="86">
                  <c:v>2007</c:v>
                </c:pt>
                <c:pt idx="87">
                  <c:v>1997</c:v>
                </c:pt>
                <c:pt idx="88">
                  <c:v>1991</c:v>
                </c:pt>
                <c:pt idx="89">
                  <c:v>1997</c:v>
                </c:pt>
                <c:pt idx="90">
                  <c:v>2006</c:v>
                </c:pt>
                <c:pt idx="91">
                  <c:v>2014</c:v>
                </c:pt>
                <c:pt idx="92">
                  <c:v>2010</c:v>
                </c:pt>
                <c:pt idx="93">
                  <c:v>2005</c:v>
                </c:pt>
                <c:pt idx="94">
                  <c:v>1993</c:v>
                </c:pt>
                <c:pt idx="95">
                  <c:v>1987</c:v>
                </c:pt>
                <c:pt idx="96">
                  <c:v>1999</c:v>
                </c:pt>
                <c:pt idx="97">
                  <c:v>2003</c:v>
                </c:pt>
                <c:pt idx="98">
                  <c:v>1995</c:v>
                </c:pt>
                <c:pt idx="99">
                  <c:v>2008</c:v>
                </c:pt>
                <c:pt idx="100">
                  <c:v>2007</c:v>
                </c:pt>
                <c:pt idx="101">
                  <c:v>2004</c:v>
                </c:pt>
                <c:pt idx="102">
                  <c:v>2007</c:v>
                </c:pt>
                <c:pt idx="103">
                  <c:v>2004</c:v>
                </c:pt>
                <c:pt idx="104">
                  <c:v>1995</c:v>
                </c:pt>
                <c:pt idx="105">
                  <c:v>2001</c:v>
                </c:pt>
                <c:pt idx="106">
                  <c:v>2001</c:v>
                </c:pt>
                <c:pt idx="107">
                  <c:v>2013</c:v>
                </c:pt>
                <c:pt idx="108">
                  <c:v>2015</c:v>
                </c:pt>
                <c:pt idx="109">
                  <c:v>2011</c:v>
                </c:pt>
                <c:pt idx="110">
                  <c:v>1989</c:v>
                </c:pt>
                <c:pt idx="111">
                  <c:v>2010</c:v>
                </c:pt>
                <c:pt idx="112">
                  <c:v>1999</c:v>
                </c:pt>
                <c:pt idx="113">
                  <c:v>2016</c:v>
                </c:pt>
                <c:pt idx="114">
                  <c:v>1987</c:v>
                </c:pt>
                <c:pt idx="115">
                  <c:v>2003</c:v>
                </c:pt>
                <c:pt idx="116">
                  <c:v>1993</c:v>
                </c:pt>
                <c:pt idx="117">
                  <c:v>1998</c:v>
                </c:pt>
              </c:numCache>
            </c:numRef>
          </c:xVal>
          <c:yVal>
            <c:numRef>
              <c:f>Stats!$I$2:$I$119</c:f>
              <c:numCache>
                <c:formatCode>General</c:formatCode>
                <c:ptCount val="118"/>
                <c:pt idx="0">
                  <c:v>0.66669999999999996</c:v>
                </c:pt>
                <c:pt idx="1">
                  <c:v>0.51390000000000002</c:v>
                </c:pt>
                <c:pt idx="3">
                  <c:v>0.5</c:v>
                </c:pt>
                <c:pt idx="7">
                  <c:v>0.4</c:v>
                </c:pt>
                <c:pt idx="8">
                  <c:v>0.5</c:v>
                </c:pt>
                <c:pt idx="9">
                  <c:v>0</c:v>
                </c:pt>
                <c:pt idx="11">
                  <c:v>0.5</c:v>
                </c:pt>
                <c:pt idx="12">
                  <c:v>0.625</c:v>
                </c:pt>
                <c:pt idx="13">
                  <c:v>0.5</c:v>
                </c:pt>
                <c:pt idx="15">
                  <c:v>0</c:v>
                </c:pt>
                <c:pt idx="17">
                  <c:v>0.52429999999999999</c:v>
                </c:pt>
                <c:pt idx="18">
                  <c:v>0.375</c:v>
                </c:pt>
                <c:pt idx="22">
                  <c:v>0.53849999999999998</c:v>
                </c:pt>
                <c:pt idx="23">
                  <c:v>0.375</c:v>
                </c:pt>
                <c:pt idx="24">
                  <c:v>0.66669999999999996</c:v>
                </c:pt>
                <c:pt idx="25">
                  <c:v>0.3846</c:v>
                </c:pt>
                <c:pt idx="29">
                  <c:v>0.375</c:v>
                </c:pt>
                <c:pt idx="30">
                  <c:v>0.2</c:v>
                </c:pt>
                <c:pt idx="31">
                  <c:v>0</c:v>
                </c:pt>
                <c:pt idx="34">
                  <c:v>0.36109999999999998</c:v>
                </c:pt>
                <c:pt idx="36">
                  <c:v>0.31819999999999998</c:v>
                </c:pt>
                <c:pt idx="38">
                  <c:v>0.33329999999999999</c:v>
                </c:pt>
                <c:pt idx="39">
                  <c:v>0</c:v>
                </c:pt>
                <c:pt idx="40">
                  <c:v>0.4118</c:v>
                </c:pt>
                <c:pt idx="44">
                  <c:v>0.42859999999999998</c:v>
                </c:pt>
                <c:pt idx="47">
                  <c:v>0.42109999999999997</c:v>
                </c:pt>
                <c:pt idx="48">
                  <c:v>0.58330000000000004</c:v>
                </c:pt>
                <c:pt idx="54">
                  <c:v>0.33329999999999999</c:v>
                </c:pt>
                <c:pt idx="55">
                  <c:v>0</c:v>
                </c:pt>
                <c:pt idx="60">
                  <c:v>0.33329999999999999</c:v>
                </c:pt>
                <c:pt idx="61">
                  <c:v>0.57889999999999997</c:v>
                </c:pt>
                <c:pt idx="63">
                  <c:v>0.3846</c:v>
                </c:pt>
                <c:pt idx="64">
                  <c:v>0.41670000000000001</c:v>
                </c:pt>
                <c:pt idx="65">
                  <c:v>0.375</c:v>
                </c:pt>
                <c:pt idx="66">
                  <c:v>0</c:v>
                </c:pt>
                <c:pt idx="71">
                  <c:v>0.5</c:v>
                </c:pt>
                <c:pt idx="72">
                  <c:v>0.625</c:v>
                </c:pt>
                <c:pt idx="75">
                  <c:v>0.4</c:v>
                </c:pt>
                <c:pt idx="76">
                  <c:v>0</c:v>
                </c:pt>
                <c:pt idx="80">
                  <c:v>0.55559999999999998</c:v>
                </c:pt>
                <c:pt idx="81">
                  <c:v>0.5</c:v>
                </c:pt>
                <c:pt idx="82">
                  <c:v>0</c:v>
                </c:pt>
                <c:pt idx="84">
                  <c:v>0.4</c:v>
                </c:pt>
                <c:pt idx="85">
                  <c:v>0.46150000000000002</c:v>
                </c:pt>
                <c:pt idx="88">
                  <c:v>0.61109999999999998</c:v>
                </c:pt>
                <c:pt idx="90">
                  <c:v>0.45</c:v>
                </c:pt>
                <c:pt idx="91">
                  <c:v>0.53849999999999998</c:v>
                </c:pt>
                <c:pt idx="92">
                  <c:v>0.3448</c:v>
                </c:pt>
                <c:pt idx="95">
                  <c:v>0.5</c:v>
                </c:pt>
                <c:pt idx="96">
                  <c:v>0.625</c:v>
                </c:pt>
                <c:pt idx="99">
                  <c:v>0.4</c:v>
                </c:pt>
                <c:pt idx="102">
                  <c:v>0.42859999999999998</c:v>
                </c:pt>
                <c:pt idx="104">
                  <c:v>0.5</c:v>
                </c:pt>
                <c:pt idx="105">
                  <c:v>0</c:v>
                </c:pt>
                <c:pt idx="107">
                  <c:v>0.33329999999999999</c:v>
                </c:pt>
                <c:pt idx="108">
                  <c:v>0.5</c:v>
                </c:pt>
                <c:pt idx="109">
                  <c:v>0.41670000000000001</c:v>
                </c:pt>
                <c:pt idx="110">
                  <c:v>0.4</c:v>
                </c:pt>
                <c:pt idx="112">
                  <c:v>0.25</c:v>
                </c:pt>
                <c:pt idx="113">
                  <c:v>0.52939999999999998</c:v>
                </c:pt>
                <c:pt idx="115">
                  <c:v>0.57140000000000002</c:v>
                </c:pt>
                <c:pt idx="117">
                  <c:v>0.71430000000000005</c:v>
                </c:pt>
              </c:numCache>
            </c:numRef>
          </c:yVal>
          <c:smooth val="0"/>
          <c:extLst>
            <c:ext xmlns:c16="http://schemas.microsoft.com/office/drawing/2014/chart" uri="{C3380CC4-5D6E-409C-BE32-E72D297353CC}">
              <c16:uniqueId val="{00000001-0FD4-42B3-8756-1F8CCFFA4BDD}"/>
            </c:ext>
          </c:extLst>
        </c:ser>
        <c:dLbls>
          <c:showLegendKey val="0"/>
          <c:showVal val="0"/>
          <c:showCatName val="0"/>
          <c:showSerName val="0"/>
          <c:showPercent val="0"/>
          <c:showBubbleSize val="0"/>
        </c:dLbls>
        <c:axId val="2057345255"/>
        <c:axId val="2057344007"/>
      </c:scatterChart>
      <c:valAx>
        <c:axId val="205734525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7344007"/>
        <c:crosses val="autoZero"/>
        <c:crossBetween val="midCat"/>
      </c:valAx>
      <c:valAx>
        <c:axId val="2057344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Female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73452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0</xdr:colOff>
      <xdr:row>2</xdr:row>
      <xdr:rowOff>190500</xdr:rowOff>
    </xdr:from>
    <xdr:to>
      <xdr:col>19</xdr:col>
      <xdr:colOff>457200</xdr:colOff>
      <xdr:row>14</xdr:row>
      <xdr:rowOff>76200</xdr:rowOff>
    </xdr:to>
    <xdr:graphicFrame macro="">
      <xdr:nvGraphicFramePr>
        <xdr:cNvPr id="4" name="Chart 2">
          <a:extLst>
            <a:ext uri="{FF2B5EF4-FFF2-40B4-BE49-F238E27FC236}">
              <a16:creationId xmlns:a16="http://schemas.microsoft.com/office/drawing/2014/main" id="{6AA07AFF-B163-4F58-9454-2AD557128D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itschan/Desktop/manuscripts/data%20d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1022_SCOPUS_edited"/>
      <sheetName val="Stats"/>
      <sheetName val="Data 1 alphabetical"/>
      <sheetName val="Data 1"/>
      <sheetName val="Inter-rater reliability"/>
      <sheetName val="Articles"/>
      <sheetName val="Summary"/>
    </sheetNames>
    <sheetDataSet>
      <sheetData sheetId="0">
        <row r="207">
          <cell r="M207" t="str">
            <v xml:space="preserve">10.1152/ajpregu.1996.270.5.r1073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opus.com/inward/record.uri?eid=2-s2.0-84986465494&amp;doi=10.1002%2fjez.1402310212&amp;partnerID=40&amp;md5=4007a5732aae259bdc71b47537b3ed14" TargetMode="External"/><Relationship Id="rId13" Type="http://schemas.openxmlformats.org/officeDocument/2006/relationships/hyperlink" Target="https://www.scopus.com/inward/record.uri?eid=2-s2.0-0002326835&amp;doi=10.1007%2fBF01342667&amp;partnerID=40&amp;md5=c0b3b88f33fdd83bb183a8b50fbb2c96" TargetMode="External"/><Relationship Id="rId3" Type="http://schemas.openxmlformats.org/officeDocument/2006/relationships/hyperlink" Target="https://www.scopus.com/inward/record.uri?eid=2-s2.0-0036224536&amp;doi=10.1002%2fhipo.1105&amp;partnerID=40&amp;md5=ea4ef4ea71dd2d7aa3baf8fed90723f7" TargetMode="External"/><Relationship Id="rId7" Type="http://schemas.openxmlformats.org/officeDocument/2006/relationships/hyperlink" Target="https://www.scopus.com/inward/record.uri?eid=2-s2.0-0022342530&amp;doi=10.1111%2fj.1749-6632.1985.tb11826.x&amp;partnerID=40&amp;md5=99dac3d79b46f82d0288a76e40c19222" TargetMode="External"/><Relationship Id="rId12" Type="http://schemas.openxmlformats.org/officeDocument/2006/relationships/hyperlink" Target="https://www.scopus.com/inward/record.uri?eid=2-s2.0-0002597556&amp;doi=10.1007%2fBF00605391&amp;partnerID=40&amp;md5=0e533b22d360b843f8b9f57f8f9c206f" TargetMode="External"/><Relationship Id="rId2" Type="http://schemas.openxmlformats.org/officeDocument/2006/relationships/hyperlink" Target="https://www.scopus.com/inward/record.uri?eid=2-s2.0-0031911537&amp;doi=10.3109%2f07420529808998671&amp;partnerID=40&amp;md5=13fb46c46e39fe744ae7bf397ac292e0" TargetMode="External"/><Relationship Id="rId1" Type="http://schemas.openxmlformats.org/officeDocument/2006/relationships/hyperlink" Target="https://www.scopus.com/inward/record.uri?eid=2-s2.0-28244481148&amp;doi=10.1158%2f0008-5472.CAN-05-1945&amp;partnerID=40&amp;md5=ed03ab4c9da316639136dbc755b68036" TargetMode="External"/><Relationship Id="rId6" Type="http://schemas.openxmlformats.org/officeDocument/2006/relationships/hyperlink" Target="https://www.scopus.com/inward/record.uri?eid=2-s2.0-84906535937&amp;doi=10.1039%2fc4tc00915k&amp;partnerID=40&amp;md5=9b4f760c000edf2d997d74511b930995" TargetMode="External"/><Relationship Id="rId11" Type="http://schemas.openxmlformats.org/officeDocument/2006/relationships/hyperlink" Target="https://www.scopus.com/inward/record.uri?eid=2-s2.0-84894566257&amp;doi=10.1038%2flsa.2014.22&amp;partnerID=40&amp;md5=e7557fcd427d310af3b815bf2edba28b" TargetMode="External"/><Relationship Id="rId5" Type="http://schemas.openxmlformats.org/officeDocument/2006/relationships/hyperlink" Target="https://www.scopus.com/inward/record.uri?eid=2-s2.0-0000707928&amp;doi=10.1006%2fscdb.1996.0099&amp;partnerID=40&amp;md5=b8ef33394011467e514293070a50f402" TargetMode="External"/><Relationship Id="rId10" Type="http://schemas.openxmlformats.org/officeDocument/2006/relationships/hyperlink" Target="https://www.scopus.com/inward/record.uri?eid=2-s2.0-67650127114&amp;doi=10.1016%2fj.seppur.2009.05.013&amp;partnerID=40&amp;md5=e24b96ec2fa7c1c0d579e5aa522229e8" TargetMode="External"/><Relationship Id="rId4" Type="http://schemas.openxmlformats.org/officeDocument/2006/relationships/hyperlink" Target="https://www.scopus.com/inward/record.uri?eid=2-s2.0-0019202320&amp;doi=10.1126%2fscience.7434030&amp;partnerID=40&amp;md5=8a9e7498f9e78ad5d10784ab009f465f" TargetMode="External"/><Relationship Id="rId9" Type="http://schemas.openxmlformats.org/officeDocument/2006/relationships/hyperlink" Target="https://www.scopus.com/inward/record.uri?eid=2-s2.0-0034694898&amp;doi=10.1006%2fbbrc.2000.3993&amp;partnerID=40&amp;md5=5dd9264f1e0a869625899f841979bbb5" TargetMode="External"/><Relationship Id="rId14" Type="http://schemas.openxmlformats.org/officeDocument/2006/relationships/hyperlink" Target="https://www.scopus.com/inward/record.uri?eid=2-s2.0-84928993880&amp;doi=10.1038%2flsa.2014.22&amp;partnerID=40&amp;md5=a982d10f593f71967d271788357a903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047"/>
  <sheetViews>
    <sheetView topLeftCell="A131" zoomScale="90" zoomScaleNormal="90" workbookViewId="0">
      <selection activeCell="C131" sqref="C131"/>
    </sheetView>
  </sheetViews>
  <sheetFormatPr baseColWidth="10" defaultColWidth="10.83203125" defaultRowHeight="17" customHeight="1" x14ac:dyDescent="0.2"/>
  <cols>
    <col min="1" max="1" width="10.83203125" style="5" customWidth="1"/>
    <col min="2" max="2" width="10.83203125" style="5" hidden="1" customWidth="1"/>
    <col min="3" max="3" width="14.6640625" style="5" customWidth="1"/>
    <col min="4" max="4" width="10.83203125" style="5" customWidth="1"/>
    <col min="5" max="5" width="21.83203125" style="5" customWidth="1"/>
    <col min="6" max="7" width="10.83203125" style="5" customWidth="1"/>
    <col min="8" max="11" width="10.83203125" style="5" hidden="1" customWidth="1"/>
    <col min="12" max="12" width="10.83203125" style="5" customWidth="1"/>
    <col min="13" max="13" width="20.83203125" style="5" customWidth="1"/>
    <col min="14" max="14" width="10.83203125" style="5" customWidth="1"/>
    <col min="15" max="15" width="14" style="5" customWidth="1"/>
    <col min="16" max="46" width="10.83203125" style="5" hidden="1" customWidth="1"/>
    <col min="47" max="47" width="23.33203125" style="5" hidden="1" customWidth="1"/>
    <col min="48" max="48" width="41.1640625" style="14" customWidth="1"/>
    <col min="49" max="49" width="60" style="5" hidden="1" customWidth="1"/>
    <col min="50" max="50" width="17.1640625" style="5" customWidth="1"/>
    <col min="51" max="51" width="13.33203125" style="16" customWidth="1"/>
    <col min="52" max="52" width="10.83203125" style="16" customWidth="1"/>
    <col min="53" max="53" width="22.1640625" style="21" customWidth="1"/>
    <col min="54" max="55" width="20.33203125" style="8" customWidth="1"/>
    <col min="56" max="56" width="20.1640625" style="8" customWidth="1"/>
    <col min="57" max="57" width="18.1640625" style="8" customWidth="1"/>
    <col min="58" max="58" width="16.5" style="19" customWidth="1"/>
    <col min="59" max="62" width="20.6640625" style="17" customWidth="1"/>
    <col min="63" max="63" width="22" style="23" customWidth="1"/>
    <col min="64" max="16384" width="10.83203125" style="5"/>
  </cols>
  <sheetData>
    <row r="1" spans="1:63" s="3" customFormat="1" ht="72"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5" t="s">
        <v>50</v>
      </c>
      <c r="AZ1" s="15" t="s">
        <v>51</v>
      </c>
      <c r="BA1" s="20" t="s">
        <v>52</v>
      </c>
      <c r="BB1" s="2" t="s">
        <v>53</v>
      </c>
      <c r="BC1" s="2" t="s">
        <v>54</v>
      </c>
      <c r="BD1" s="2" t="s">
        <v>55</v>
      </c>
      <c r="BE1" s="2" t="s">
        <v>56</v>
      </c>
      <c r="BF1" s="18" t="s">
        <v>57</v>
      </c>
      <c r="BG1" s="2" t="s">
        <v>58</v>
      </c>
      <c r="BH1" s="2" t="s">
        <v>59</v>
      </c>
      <c r="BI1" s="2" t="s">
        <v>60</v>
      </c>
      <c r="BJ1" s="2" t="s">
        <v>61</v>
      </c>
      <c r="BK1" s="22" t="s">
        <v>62</v>
      </c>
    </row>
    <row r="2" spans="1:63" ht="17" customHeight="1" x14ac:dyDescent="0.2">
      <c r="A2" s="4" t="s">
        <v>63</v>
      </c>
      <c r="B2" s="4" t="s">
        <v>64</v>
      </c>
      <c r="C2" s="4" t="s">
        <v>65</v>
      </c>
      <c r="D2" s="4">
        <v>1980</v>
      </c>
      <c r="E2" s="4" t="s">
        <v>66</v>
      </c>
      <c r="F2" s="5">
        <v>210</v>
      </c>
      <c r="G2" s="5">
        <v>4475</v>
      </c>
      <c r="I2" s="5">
        <v>1267</v>
      </c>
      <c r="J2" s="5">
        <v>1269</v>
      </c>
      <c r="L2" s="5">
        <v>1279</v>
      </c>
      <c r="M2" s="5" t="s">
        <v>67</v>
      </c>
      <c r="N2" s="24" t="s">
        <v>68</v>
      </c>
      <c r="O2" s="5" t="s">
        <v>69</v>
      </c>
      <c r="P2" s="5" t="s">
        <v>70</v>
      </c>
      <c r="Q2" s="5" t="s">
        <v>71</v>
      </c>
      <c r="S2" s="5" t="s">
        <v>72</v>
      </c>
      <c r="U2" s="5" t="s">
        <v>73</v>
      </c>
      <c r="AB2" s="5" t="s">
        <v>74</v>
      </c>
      <c r="AJ2" s="5">
        <v>368075</v>
      </c>
      <c r="AM2" s="5">
        <v>7434030</v>
      </c>
      <c r="AN2" s="5" t="s">
        <v>75</v>
      </c>
      <c r="AP2" s="5" t="s">
        <v>76</v>
      </c>
      <c r="AQ2" s="5" t="s">
        <v>77</v>
      </c>
      <c r="AS2" s="5" t="s">
        <v>78</v>
      </c>
      <c r="AT2" s="5" t="s">
        <v>79</v>
      </c>
      <c r="AU2" s="5" t="str">
        <f t="shared" ref="AU2:AU65" si="0">CONCATENATE(D2, "_", (LEFT(A2,FIND(" ",A2,1)-1)), "_", (LEFT(C2,FIND(" ",C2,1)-1)))</f>
        <v>1980_Lewy_Light</v>
      </c>
      <c r="AV2" s="6" t="str">
        <f>CONCATENATE(AU2, ".pdf")</f>
        <v>1980_Lewy_Light.pdf</v>
      </c>
      <c r="AW2" s="7" t="str">
        <f t="shared" ref="AW2:AW65" si="1">HYPERLINK(CONCATENATE("https://sci-hub.se/",M2))</f>
        <v>https://sci-hub.se/10.1126/science.7434030</v>
      </c>
      <c r="AX2" s="5" t="s">
        <v>80</v>
      </c>
      <c r="AY2" s="16" t="s">
        <v>81</v>
      </c>
      <c r="AZ2" s="16" t="s">
        <v>82</v>
      </c>
      <c r="BB2" s="8" t="s">
        <v>83</v>
      </c>
      <c r="BC2" s="8">
        <v>6</v>
      </c>
      <c r="BD2" s="8">
        <v>4</v>
      </c>
      <c r="BE2" s="8" t="s">
        <v>84</v>
      </c>
      <c r="BF2" s="19" t="s">
        <v>85</v>
      </c>
      <c r="BG2" s="17" t="s">
        <v>86</v>
      </c>
      <c r="BH2" s="17" t="s">
        <v>86</v>
      </c>
      <c r="BI2" s="17" t="s">
        <v>86</v>
      </c>
      <c r="BJ2" s="17" t="s">
        <v>86</v>
      </c>
      <c r="BK2" s="23" t="s">
        <v>87</v>
      </c>
    </row>
    <row r="3" spans="1:63" ht="17" customHeight="1" x14ac:dyDescent="0.2">
      <c r="A3" s="4" t="s">
        <v>88</v>
      </c>
      <c r="B3" s="4" t="s">
        <v>89</v>
      </c>
      <c r="C3" s="4" t="s">
        <v>90</v>
      </c>
      <c r="D3" s="4">
        <v>2001</v>
      </c>
      <c r="E3" s="4" t="s">
        <v>91</v>
      </c>
      <c r="F3" s="5">
        <v>21</v>
      </c>
      <c r="G3" s="5">
        <v>16</v>
      </c>
      <c r="I3" s="5">
        <v>6405</v>
      </c>
      <c r="J3" s="5">
        <v>6412</v>
      </c>
      <c r="L3" s="5">
        <v>1048</v>
      </c>
      <c r="M3" s="9" t="s">
        <v>92</v>
      </c>
      <c r="N3" s="5" t="s">
        <v>93</v>
      </c>
      <c r="O3" s="5" t="s">
        <v>94</v>
      </c>
      <c r="P3" s="5" t="s">
        <v>95</v>
      </c>
      <c r="Q3" s="5" t="s">
        <v>96</v>
      </c>
      <c r="R3" s="5" t="s">
        <v>97</v>
      </c>
      <c r="S3" s="5" t="s">
        <v>98</v>
      </c>
      <c r="U3" s="5" t="s">
        <v>99</v>
      </c>
      <c r="AB3" s="5" t="s">
        <v>100</v>
      </c>
      <c r="AJ3" s="5">
        <v>2706474</v>
      </c>
      <c r="AL3" s="5" t="s">
        <v>101</v>
      </c>
      <c r="AM3" s="5">
        <v>11487664</v>
      </c>
      <c r="AN3" s="5" t="s">
        <v>75</v>
      </c>
      <c r="AO3" s="5" t="s">
        <v>102</v>
      </c>
      <c r="AP3" s="5" t="s">
        <v>76</v>
      </c>
      <c r="AQ3" s="5" t="s">
        <v>77</v>
      </c>
      <c r="AS3" s="5" t="s">
        <v>78</v>
      </c>
      <c r="AT3" s="5" t="s">
        <v>103</v>
      </c>
      <c r="AU3" s="5" t="str">
        <f t="shared" si="0"/>
        <v>2001_Brainard_Action</v>
      </c>
      <c r="AV3" s="6" t="str">
        <f t="shared" ref="AV3:AV65" si="2">CONCATENATE(AU3, ".pdf")</f>
        <v>2001_Brainard_Action.pdf</v>
      </c>
      <c r="AW3" s="7" t="str">
        <f t="shared" si="1"/>
        <v xml:space="preserve">https://sci-hub.se/10.1523/jneurosci.21-16-06405.2001 </v>
      </c>
      <c r="AX3" s="5" t="s">
        <v>80</v>
      </c>
      <c r="AY3" s="16" t="s">
        <v>81</v>
      </c>
      <c r="AZ3" s="16" t="s">
        <v>82</v>
      </c>
      <c r="BB3" s="8" t="s">
        <v>83</v>
      </c>
      <c r="BC3" s="8">
        <v>72</v>
      </c>
      <c r="BD3" s="8">
        <v>37</v>
      </c>
      <c r="BE3" s="8" t="s">
        <v>104</v>
      </c>
      <c r="BF3" s="19" t="s">
        <v>85</v>
      </c>
      <c r="BG3" s="17" t="s">
        <v>86</v>
      </c>
      <c r="BH3" s="17">
        <v>24.5</v>
      </c>
      <c r="BI3" s="17">
        <v>0.3</v>
      </c>
      <c r="BJ3" s="17" t="s">
        <v>105</v>
      </c>
    </row>
    <row r="4" spans="1:63" ht="17" customHeight="1" x14ac:dyDescent="0.2">
      <c r="A4" s="4" t="s">
        <v>106</v>
      </c>
      <c r="B4" s="4" t="s">
        <v>107</v>
      </c>
      <c r="C4" s="4" t="s">
        <v>108</v>
      </c>
      <c r="D4" s="4">
        <v>2001</v>
      </c>
      <c r="E4" s="4" t="s">
        <v>109</v>
      </c>
      <c r="F4" s="5">
        <v>535</v>
      </c>
      <c r="G4" s="5">
        <v>1</v>
      </c>
      <c r="I4" s="5">
        <v>261</v>
      </c>
      <c r="J4" s="5">
        <v>267</v>
      </c>
      <c r="L4" s="5">
        <v>765</v>
      </c>
      <c r="M4" s="5" t="s">
        <v>110</v>
      </c>
      <c r="N4" s="5" t="s">
        <v>111</v>
      </c>
      <c r="O4" s="5" t="s">
        <v>112</v>
      </c>
      <c r="P4" s="5" t="s">
        <v>113</v>
      </c>
      <c r="Q4" s="5" t="s">
        <v>114</v>
      </c>
      <c r="S4" s="5" t="s">
        <v>115</v>
      </c>
      <c r="U4" s="5" t="s">
        <v>116</v>
      </c>
      <c r="AB4" s="5" t="s">
        <v>117</v>
      </c>
      <c r="AJ4" s="5">
        <v>223751</v>
      </c>
      <c r="AL4" s="5" t="s">
        <v>118</v>
      </c>
      <c r="AM4" s="5">
        <v>11507175</v>
      </c>
      <c r="AN4" s="5" t="s">
        <v>75</v>
      </c>
      <c r="AO4" s="5" t="s">
        <v>119</v>
      </c>
      <c r="AP4" s="5" t="s">
        <v>76</v>
      </c>
      <c r="AQ4" s="5" t="s">
        <v>77</v>
      </c>
      <c r="AS4" s="5" t="s">
        <v>78</v>
      </c>
      <c r="AT4" s="5" t="s">
        <v>120</v>
      </c>
      <c r="AU4" s="5" t="str">
        <f t="shared" si="0"/>
        <v>2001_Thapan_An</v>
      </c>
      <c r="AV4" s="6" t="str">
        <f t="shared" si="2"/>
        <v>2001_Thapan_An.pdf</v>
      </c>
      <c r="AW4" s="7" t="str">
        <f t="shared" si="1"/>
        <v>https://sci-hub.se/10.1111/j.1469-7793.2001.t01-1-00261.x</v>
      </c>
      <c r="AX4" s="5" t="s">
        <v>80</v>
      </c>
      <c r="AY4" s="16" t="s">
        <v>81</v>
      </c>
      <c r="AZ4" s="16" t="s">
        <v>82</v>
      </c>
      <c r="BB4" s="8" t="s">
        <v>121</v>
      </c>
      <c r="BC4" s="8">
        <v>22</v>
      </c>
      <c r="BD4" s="8">
        <v>4</v>
      </c>
      <c r="BE4" s="8" t="s">
        <v>122</v>
      </c>
      <c r="BF4" s="19" t="s">
        <v>86</v>
      </c>
      <c r="BG4" s="17" t="s">
        <v>123</v>
      </c>
      <c r="BH4" s="17">
        <v>27</v>
      </c>
      <c r="BI4" s="17" t="s">
        <v>124</v>
      </c>
      <c r="BJ4" s="17" t="s">
        <v>125</v>
      </c>
    </row>
    <row r="5" spans="1:63" ht="17" customHeight="1" x14ac:dyDescent="0.2">
      <c r="A5" s="4" t="s">
        <v>126</v>
      </c>
      <c r="B5" s="4" t="s">
        <v>127</v>
      </c>
      <c r="C5" s="4" t="s">
        <v>128</v>
      </c>
      <c r="D5" s="4">
        <v>2001</v>
      </c>
      <c r="E5" s="4" t="s">
        <v>129</v>
      </c>
      <c r="F5" s="5">
        <v>93</v>
      </c>
      <c r="G5" s="5">
        <v>20</v>
      </c>
      <c r="I5" s="5">
        <v>1563</v>
      </c>
      <c r="J5" s="5">
        <v>1568</v>
      </c>
      <c r="L5" s="5">
        <v>745</v>
      </c>
      <c r="M5" s="5" t="s">
        <v>130</v>
      </c>
      <c r="N5" s="5" t="s">
        <v>131</v>
      </c>
      <c r="O5" s="5" t="s">
        <v>132</v>
      </c>
      <c r="P5" s="5" t="s">
        <v>133</v>
      </c>
      <c r="Q5" s="5" t="s">
        <v>134</v>
      </c>
      <c r="S5" s="5" t="s">
        <v>135</v>
      </c>
      <c r="U5" s="5" t="s">
        <v>136</v>
      </c>
      <c r="AB5" s="5" t="s">
        <v>137</v>
      </c>
      <c r="AE5" s="5" t="s">
        <v>138</v>
      </c>
      <c r="AJ5" s="5">
        <v>278874</v>
      </c>
      <c r="AL5" s="5" t="s">
        <v>139</v>
      </c>
      <c r="AM5" s="5">
        <v>11604480</v>
      </c>
      <c r="AN5" s="5" t="s">
        <v>75</v>
      </c>
      <c r="AO5" s="5" t="s">
        <v>140</v>
      </c>
      <c r="AP5" s="5" t="s">
        <v>76</v>
      </c>
      <c r="AQ5" s="5" t="s">
        <v>77</v>
      </c>
      <c r="AR5" s="5" t="s">
        <v>141</v>
      </c>
      <c r="AS5" s="5" t="s">
        <v>78</v>
      </c>
      <c r="AT5" s="5" t="s">
        <v>142</v>
      </c>
      <c r="AU5" s="5" t="str">
        <f t="shared" si="0"/>
        <v>2001_Schernhammer_Rotating</v>
      </c>
      <c r="AV5" s="6" t="str">
        <f t="shared" si="2"/>
        <v>2001_Schernhammer_Rotating.pdf</v>
      </c>
      <c r="AW5" s="7" t="str">
        <f t="shared" si="1"/>
        <v>https://sci-hub.se/10.1093/jnci/93.20.1563</v>
      </c>
      <c r="AX5" s="5" t="s">
        <v>80</v>
      </c>
      <c r="AY5" s="16" t="s">
        <v>81</v>
      </c>
      <c r="AZ5" s="16" t="s">
        <v>81</v>
      </c>
      <c r="BA5" s="21" t="s">
        <v>143</v>
      </c>
      <c r="BB5" s="8" t="s">
        <v>144</v>
      </c>
      <c r="BC5" s="8" t="s">
        <v>144</v>
      </c>
      <c r="BD5" s="8" t="s">
        <v>144</v>
      </c>
      <c r="BE5" s="8" t="s">
        <v>144</v>
      </c>
      <c r="BF5" s="19" t="s">
        <v>144</v>
      </c>
      <c r="BG5" s="17" t="s">
        <v>144</v>
      </c>
      <c r="BH5" s="17" t="s">
        <v>144</v>
      </c>
      <c r="BI5" s="17" t="s">
        <v>144</v>
      </c>
      <c r="BJ5" s="17" t="s">
        <v>144</v>
      </c>
    </row>
    <row r="6" spans="1:63" ht="17" customHeight="1" x14ac:dyDescent="0.2">
      <c r="A6" s="4" t="s">
        <v>145</v>
      </c>
      <c r="B6" s="4" t="s">
        <v>146</v>
      </c>
      <c r="C6" s="4" t="s">
        <v>147</v>
      </c>
      <c r="D6" s="4">
        <v>2000</v>
      </c>
      <c r="E6" s="4" t="s">
        <v>109</v>
      </c>
      <c r="F6" s="5">
        <v>526</v>
      </c>
      <c r="G6" s="5">
        <v>3</v>
      </c>
      <c r="I6" s="5">
        <v>695</v>
      </c>
      <c r="J6" s="5">
        <v>702</v>
      </c>
      <c r="L6" s="5">
        <v>651</v>
      </c>
      <c r="M6" s="5" t="s">
        <v>148</v>
      </c>
      <c r="N6" s="5" t="s">
        <v>149</v>
      </c>
      <c r="O6" s="5" t="s">
        <v>150</v>
      </c>
      <c r="P6" s="5" t="s">
        <v>151</v>
      </c>
      <c r="Q6" s="5" t="s">
        <v>152</v>
      </c>
      <c r="S6" s="5" t="s">
        <v>153</v>
      </c>
      <c r="U6" s="5" t="s">
        <v>136</v>
      </c>
      <c r="AB6" s="5" t="s">
        <v>154</v>
      </c>
      <c r="AE6" s="5" t="s">
        <v>155</v>
      </c>
      <c r="AJ6" s="5">
        <v>223751</v>
      </c>
      <c r="AL6" s="5" t="s">
        <v>118</v>
      </c>
      <c r="AM6" s="5">
        <v>10922269</v>
      </c>
      <c r="AN6" s="5" t="s">
        <v>75</v>
      </c>
      <c r="AO6" s="5" t="s">
        <v>119</v>
      </c>
      <c r="AP6" s="5" t="s">
        <v>76</v>
      </c>
      <c r="AQ6" s="5" t="s">
        <v>77</v>
      </c>
      <c r="AS6" s="5" t="s">
        <v>78</v>
      </c>
      <c r="AT6" s="5" t="s">
        <v>156</v>
      </c>
      <c r="AU6" s="5" t="str">
        <f t="shared" si="0"/>
        <v>2000_Zeitzer_Sensitivity</v>
      </c>
      <c r="AV6" s="6" t="str">
        <f t="shared" si="2"/>
        <v>2000_Zeitzer_Sensitivity.pdf</v>
      </c>
      <c r="AW6" s="7" t="str">
        <f t="shared" si="1"/>
        <v>https://sci-hub.se/10.1111/j.1469-7793.2000.00695.x</v>
      </c>
      <c r="AX6" s="5" t="s">
        <v>80</v>
      </c>
      <c r="AY6" s="16" t="s">
        <v>81</v>
      </c>
      <c r="AZ6" s="16" t="s">
        <v>82</v>
      </c>
      <c r="BB6" s="8" t="s">
        <v>83</v>
      </c>
      <c r="BC6" s="8">
        <v>23</v>
      </c>
      <c r="BD6" s="8" t="s">
        <v>86</v>
      </c>
      <c r="BE6" s="8" t="s">
        <v>157</v>
      </c>
      <c r="BF6" s="19" t="s">
        <v>85</v>
      </c>
      <c r="BG6" s="17" t="s">
        <v>86</v>
      </c>
      <c r="BH6" s="17">
        <v>27.8</v>
      </c>
      <c r="BI6" s="17" t="s">
        <v>158</v>
      </c>
      <c r="BJ6" s="17" t="s">
        <v>159</v>
      </c>
    </row>
    <row r="7" spans="1:63" ht="17" customHeight="1" x14ac:dyDescent="0.2">
      <c r="A7" s="4" t="s">
        <v>160</v>
      </c>
      <c r="B7" s="4" t="s">
        <v>161</v>
      </c>
      <c r="C7" s="4" t="s">
        <v>162</v>
      </c>
      <c r="D7" s="4">
        <v>1970</v>
      </c>
      <c r="E7" s="4" t="s">
        <v>66</v>
      </c>
      <c r="F7" s="5">
        <v>169</v>
      </c>
      <c r="G7" s="5">
        <v>3950</v>
      </c>
      <c r="I7" s="5">
        <v>1093</v>
      </c>
      <c r="J7" s="5">
        <v>1095</v>
      </c>
      <c r="L7" s="5">
        <v>621</v>
      </c>
      <c r="M7" s="5" t="s">
        <v>163</v>
      </c>
      <c r="N7" s="5" t="s">
        <v>164</v>
      </c>
      <c r="O7" s="5" t="s">
        <v>165</v>
      </c>
      <c r="P7" s="5" t="s">
        <v>166</v>
      </c>
      <c r="Q7" s="5" t="s">
        <v>167</v>
      </c>
      <c r="S7" s="5" t="s">
        <v>168</v>
      </c>
      <c r="U7" s="5" t="s">
        <v>169</v>
      </c>
      <c r="AB7" s="5" t="s">
        <v>170</v>
      </c>
      <c r="AJ7" s="5">
        <v>368075</v>
      </c>
      <c r="AM7" s="5">
        <v>4915470</v>
      </c>
      <c r="AN7" s="5" t="s">
        <v>75</v>
      </c>
      <c r="AP7" s="5" t="s">
        <v>76</v>
      </c>
      <c r="AQ7" s="5" t="s">
        <v>77</v>
      </c>
      <c r="AS7" s="5" t="s">
        <v>78</v>
      </c>
      <c r="AT7" s="5" t="s">
        <v>171</v>
      </c>
      <c r="AU7" s="5" t="str">
        <f t="shared" si="0"/>
        <v>1970_Klein_Indole</v>
      </c>
      <c r="AV7" s="6" t="str">
        <f t="shared" si="2"/>
        <v>1970_Klein_Indole.pdf</v>
      </c>
      <c r="AW7" s="7" t="str">
        <f t="shared" si="1"/>
        <v>https://sci-hub.se/10.1126/science.169.3950.1093</v>
      </c>
      <c r="AX7" s="5" t="s">
        <v>80</v>
      </c>
      <c r="AY7" s="16" t="s">
        <v>81</v>
      </c>
      <c r="AZ7" s="16" t="s">
        <v>81</v>
      </c>
      <c r="BA7" s="21" t="s">
        <v>172</v>
      </c>
      <c r="BB7" s="8" t="s">
        <v>144</v>
      </c>
      <c r="BC7" s="8" t="s">
        <v>144</v>
      </c>
      <c r="BD7" s="8" t="s">
        <v>144</v>
      </c>
      <c r="BE7" s="8" t="s">
        <v>144</v>
      </c>
      <c r="BF7" s="19" t="s">
        <v>144</v>
      </c>
      <c r="BG7" s="17" t="s">
        <v>144</v>
      </c>
      <c r="BH7" s="17" t="s">
        <v>144</v>
      </c>
      <c r="BI7" s="17" t="s">
        <v>144</v>
      </c>
      <c r="BJ7" s="17" t="s">
        <v>144</v>
      </c>
    </row>
    <row r="8" spans="1:63" ht="17" customHeight="1" x14ac:dyDescent="0.2">
      <c r="A8" s="4" t="s">
        <v>173</v>
      </c>
      <c r="B8" s="4" t="s">
        <v>174</v>
      </c>
      <c r="C8" s="4" t="s">
        <v>175</v>
      </c>
      <c r="D8" s="4">
        <v>2001</v>
      </c>
      <c r="E8" s="4" t="s">
        <v>129</v>
      </c>
      <c r="F8" s="5">
        <v>93</v>
      </c>
      <c r="G8" s="5">
        <v>20</v>
      </c>
      <c r="I8" s="5">
        <v>1557</v>
      </c>
      <c r="J8" s="5">
        <v>1562</v>
      </c>
      <c r="L8" s="5">
        <v>613</v>
      </c>
      <c r="M8" s="5" t="s">
        <v>176</v>
      </c>
      <c r="N8" s="5" t="s">
        <v>177</v>
      </c>
      <c r="O8" s="5" t="s">
        <v>178</v>
      </c>
      <c r="P8" s="5" t="s">
        <v>179</v>
      </c>
      <c r="Q8" s="5" t="s">
        <v>180</v>
      </c>
      <c r="S8" s="5" t="s">
        <v>181</v>
      </c>
      <c r="U8" s="5" t="s">
        <v>136</v>
      </c>
      <c r="AB8" s="5" t="s">
        <v>182</v>
      </c>
      <c r="AE8" s="5" t="s">
        <v>138</v>
      </c>
      <c r="AJ8" s="5">
        <v>278874</v>
      </c>
      <c r="AL8" s="5" t="s">
        <v>139</v>
      </c>
      <c r="AM8" s="5">
        <v>11604479</v>
      </c>
      <c r="AN8" s="5" t="s">
        <v>75</v>
      </c>
      <c r="AO8" s="5" t="s">
        <v>140</v>
      </c>
      <c r="AP8" s="5" t="s">
        <v>76</v>
      </c>
      <c r="AQ8" s="5" t="s">
        <v>77</v>
      </c>
      <c r="AR8" s="5" t="s">
        <v>141</v>
      </c>
      <c r="AS8" s="5" t="s">
        <v>78</v>
      </c>
      <c r="AT8" s="5" t="s">
        <v>183</v>
      </c>
      <c r="AU8" s="5" t="str">
        <f t="shared" si="0"/>
        <v>2001_Davis_Night</v>
      </c>
      <c r="AV8" s="6" t="str">
        <f t="shared" si="2"/>
        <v>2001_Davis_Night.pdf</v>
      </c>
      <c r="AW8" s="7" t="str">
        <f t="shared" si="1"/>
        <v>https://sci-hub.se/10.1093/jnci/93.20.1557</v>
      </c>
      <c r="AX8" s="5" t="s">
        <v>80</v>
      </c>
      <c r="AY8" s="16" t="s">
        <v>81</v>
      </c>
      <c r="AZ8" s="16" t="s">
        <v>81</v>
      </c>
      <c r="BA8" s="21" t="s">
        <v>143</v>
      </c>
      <c r="BB8" s="8" t="s">
        <v>144</v>
      </c>
      <c r="BC8" s="8" t="s">
        <v>144</v>
      </c>
      <c r="BD8" s="8" t="s">
        <v>144</v>
      </c>
      <c r="BE8" s="8" t="s">
        <v>144</v>
      </c>
      <c r="BF8" s="19" t="s">
        <v>144</v>
      </c>
      <c r="BG8" s="17" t="s">
        <v>144</v>
      </c>
      <c r="BH8" s="17" t="s">
        <v>144</v>
      </c>
      <c r="BI8" s="17" t="s">
        <v>144</v>
      </c>
      <c r="BJ8" s="17" t="s">
        <v>144</v>
      </c>
    </row>
    <row r="9" spans="1:63" ht="17" customHeight="1" x14ac:dyDescent="0.2">
      <c r="A9" s="4" t="s">
        <v>184</v>
      </c>
      <c r="B9" s="4" t="s">
        <v>185</v>
      </c>
      <c r="C9" s="4" t="s">
        <v>186</v>
      </c>
      <c r="D9" s="4">
        <v>1992</v>
      </c>
      <c r="E9" s="4" t="s">
        <v>187</v>
      </c>
      <c r="F9" s="5">
        <v>9</v>
      </c>
      <c r="G9" s="5">
        <v>5</v>
      </c>
      <c r="I9" s="5">
        <v>380</v>
      </c>
      <c r="J9" s="5">
        <v>392</v>
      </c>
      <c r="L9" s="5">
        <v>588</v>
      </c>
      <c r="M9" s="5" t="s">
        <v>188</v>
      </c>
      <c r="N9" s="5" t="s">
        <v>189</v>
      </c>
      <c r="O9" s="5" t="s">
        <v>190</v>
      </c>
      <c r="P9" s="5" t="s">
        <v>191</v>
      </c>
      <c r="Q9" s="5" t="s">
        <v>192</v>
      </c>
      <c r="R9" s="5" t="s">
        <v>193</v>
      </c>
      <c r="S9" s="5" t="s">
        <v>194</v>
      </c>
      <c r="U9" s="5" t="s">
        <v>73</v>
      </c>
      <c r="W9" s="5" t="s">
        <v>195</v>
      </c>
      <c r="X9" s="5" t="s">
        <v>196</v>
      </c>
      <c r="Y9" s="5" t="s">
        <v>197</v>
      </c>
      <c r="AB9" s="5" t="s">
        <v>198</v>
      </c>
      <c r="AE9" s="5" t="s">
        <v>199</v>
      </c>
      <c r="AJ9" s="5">
        <v>7420528</v>
      </c>
      <c r="AL9" s="5" t="s">
        <v>200</v>
      </c>
      <c r="AM9" s="5">
        <v>1394610</v>
      </c>
      <c r="AN9" s="5" t="s">
        <v>75</v>
      </c>
      <c r="AO9" s="5" t="s">
        <v>201</v>
      </c>
      <c r="AP9" s="5" t="s">
        <v>76</v>
      </c>
      <c r="AQ9" s="5" t="s">
        <v>77</v>
      </c>
      <c r="AS9" s="5" t="s">
        <v>78</v>
      </c>
      <c r="AT9" s="5" t="s">
        <v>202</v>
      </c>
      <c r="AU9" s="5" t="str">
        <f t="shared" si="0"/>
        <v>1992_Lewy_Melatonin</v>
      </c>
      <c r="AV9" s="6" t="str">
        <f t="shared" si="2"/>
        <v>1992_Lewy_Melatonin.pdf</v>
      </c>
      <c r="AW9" s="7" t="str">
        <f t="shared" si="1"/>
        <v>https://sci-hub.se/10.3109/07420529209064550</v>
      </c>
      <c r="AX9" s="5" t="s">
        <v>80</v>
      </c>
      <c r="AY9" s="16" t="s">
        <v>81</v>
      </c>
      <c r="AZ9" s="16" t="s">
        <v>81</v>
      </c>
      <c r="BA9" s="21" t="s">
        <v>203</v>
      </c>
      <c r="BB9" s="8" t="s">
        <v>144</v>
      </c>
      <c r="BC9" s="8" t="s">
        <v>144</v>
      </c>
      <c r="BD9" s="8" t="s">
        <v>144</v>
      </c>
      <c r="BE9" s="8" t="s">
        <v>144</v>
      </c>
      <c r="BF9" s="19" t="s">
        <v>144</v>
      </c>
      <c r="BG9" s="17" t="s">
        <v>144</v>
      </c>
      <c r="BH9" s="17" t="s">
        <v>144</v>
      </c>
      <c r="BI9" s="17" t="s">
        <v>144</v>
      </c>
      <c r="BJ9" s="17" t="s">
        <v>144</v>
      </c>
    </row>
    <row r="10" spans="1:63" ht="17" customHeight="1" x14ac:dyDescent="0.2">
      <c r="A10" s="4" t="s">
        <v>204</v>
      </c>
      <c r="B10" s="4" t="s">
        <v>205</v>
      </c>
      <c r="C10" s="4" t="s">
        <v>206</v>
      </c>
      <c r="D10" s="4">
        <v>1987</v>
      </c>
      <c r="E10" s="4" t="s">
        <v>66</v>
      </c>
      <c r="F10" s="5">
        <v>235</v>
      </c>
      <c r="G10" s="5">
        <v>4786</v>
      </c>
      <c r="I10" s="5">
        <v>352</v>
      </c>
      <c r="J10" s="5">
        <v>354</v>
      </c>
      <c r="L10" s="5">
        <v>540</v>
      </c>
      <c r="M10" s="5" t="s">
        <v>207</v>
      </c>
      <c r="N10" s="5" t="s">
        <v>208</v>
      </c>
      <c r="O10" s="5" t="s">
        <v>209</v>
      </c>
      <c r="P10" s="5" t="s">
        <v>210</v>
      </c>
      <c r="Q10" s="5" t="s">
        <v>211</v>
      </c>
      <c r="S10" s="5" t="s">
        <v>212</v>
      </c>
      <c r="U10" s="5" t="s">
        <v>73</v>
      </c>
      <c r="AB10" s="5" t="s">
        <v>213</v>
      </c>
      <c r="AJ10" s="5">
        <v>368075</v>
      </c>
      <c r="AM10" s="5">
        <v>3798117</v>
      </c>
      <c r="AN10" s="5" t="s">
        <v>75</v>
      </c>
      <c r="AP10" s="5" t="s">
        <v>76</v>
      </c>
      <c r="AQ10" s="5" t="s">
        <v>77</v>
      </c>
      <c r="AS10" s="5" t="s">
        <v>78</v>
      </c>
      <c r="AT10" s="5" t="s">
        <v>214</v>
      </c>
      <c r="AU10" s="5" t="str">
        <f t="shared" si="0"/>
        <v>1987_Lewy_Antidepressant</v>
      </c>
      <c r="AV10" s="6" t="str">
        <f t="shared" si="2"/>
        <v>1987_Lewy_Antidepressant.pdf</v>
      </c>
      <c r="AW10" s="7" t="str">
        <f t="shared" si="1"/>
        <v>https://sci-hub.se/10.1126/science.3798117</v>
      </c>
      <c r="AX10" s="5" t="s">
        <v>80</v>
      </c>
      <c r="AY10" s="16" t="s">
        <v>81</v>
      </c>
      <c r="AZ10" s="16" t="s">
        <v>82</v>
      </c>
      <c r="BB10" s="8" t="s">
        <v>83</v>
      </c>
      <c r="BC10" s="8" t="s">
        <v>215</v>
      </c>
      <c r="BD10" s="8" t="s">
        <v>216</v>
      </c>
      <c r="BE10" s="8" t="s">
        <v>217</v>
      </c>
      <c r="BF10" s="19" t="s">
        <v>85</v>
      </c>
      <c r="BG10" s="17" t="s">
        <v>86</v>
      </c>
      <c r="BH10" s="17" t="s">
        <v>218</v>
      </c>
      <c r="BI10" s="17" t="s">
        <v>86</v>
      </c>
      <c r="BJ10" s="17" t="s">
        <v>86</v>
      </c>
    </row>
    <row r="11" spans="1:63" ht="17" customHeight="1" x14ac:dyDescent="0.2">
      <c r="A11" s="4" t="s">
        <v>219</v>
      </c>
      <c r="B11" s="4" t="s">
        <v>220</v>
      </c>
      <c r="C11" s="4" t="s">
        <v>221</v>
      </c>
      <c r="D11" s="4">
        <v>2003</v>
      </c>
      <c r="E11" s="4" t="s">
        <v>129</v>
      </c>
      <c r="F11" s="5">
        <v>95</v>
      </c>
      <c r="G11" s="5">
        <v>11</v>
      </c>
      <c r="I11" s="5">
        <v>825</v>
      </c>
      <c r="J11" s="5">
        <v>828</v>
      </c>
      <c r="L11" s="5">
        <v>507</v>
      </c>
      <c r="M11" s="5" t="s">
        <v>222</v>
      </c>
      <c r="N11" s="5" t="s">
        <v>223</v>
      </c>
      <c r="O11" s="5" t="s">
        <v>224</v>
      </c>
      <c r="P11" s="5" t="s">
        <v>225</v>
      </c>
      <c r="Q11" s="5" t="s">
        <v>226</v>
      </c>
      <c r="S11" s="5" t="s">
        <v>227</v>
      </c>
      <c r="U11" s="5" t="s">
        <v>73</v>
      </c>
      <c r="AB11" s="5" t="s">
        <v>228</v>
      </c>
      <c r="AE11" s="5" t="s">
        <v>138</v>
      </c>
      <c r="AJ11" s="5">
        <v>278874</v>
      </c>
      <c r="AL11" s="5" t="s">
        <v>139</v>
      </c>
      <c r="AM11" s="5">
        <v>12783938</v>
      </c>
      <c r="AN11" s="5" t="s">
        <v>75</v>
      </c>
      <c r="AO11" s="5" t="s">
        <v>140</v>
      </c>
      <c r="AP11" s="5" t="s">
        <v>76</v>
      </c>
      <c r="AQ11" s="5" t="s">
        <v>77</v>
      </c>
      <c r="AR11" s="5" t="s">
        <v>141</v>
      </c>
      <c r="AS11" s="5" t="s">
        <v>78</v>
      </c>
      <c r="AT11" s="5" t="s">
        <v>229</v>
      </c>
      <c r="AU11" s="5" t="str">
        <f t="shared" si="0"/>
        <v>2003_Schernhammer_Night-shift</v>
      </c>
      <c r="AV11" s="6" t="str">
        <f>CONCATENATE(AU11, ".pdf")</f>
        <v>2003_Schernhammer_Night-shift.pdf</v>
      </c>
      <c r="AW11" s="7" t="str">
        <f t="shared" si="1"/>
        <v>https://sci-hub.se/10.1093/jnci/95.11.825</v>
      </c>
      <c r="AX11" s="5" t="s">
        <v>80</v>
      </c>
      <c r="AY11" s="16" t="s">
        <v>81</v>
      </c>
      <c r="AZ11" s="16" t="s">
        <v>81</v>
      </c>
      <c r="BA11" s="21" t="s">
        <v>230</v>
      </c>
      <c r="BB11" s="8" t="s">
        <v>144</v>
      </c>
      <c r="BC11" s="8" t="s">
        <v>144</v>
      </c>
      <c r="BD11" s="8" t="s">
        <v>144</v>
      </c>
      <c r="BE11" s="8" t="s">
        <v>144</v>
      </c>
      <c r="BF11" s="19" t="s">
        <v>144</v>
      </c>
      <c r="BG11" s="17" t="s">
        <v>144</v>
      </c>
      <c r="BH11" s="17" t="s">
        <v>144</v>
      </c>
      <c r="BI11" s="17" t="s">
        <v>144</v>
      </c>
      <c r="BJ11" s="17" t="s">
        <v>144</v>
      </c>
    </row>
    <row r="12" spans="1:63" ht="17" customHeight="1" x14ac:dyDescent="0.2">
      <c r="A12" s="4" t="s">
        <v>231</v>
      </c>
      <c r="B12" s="4" t="s">
        <v>232</v>
      </c>
      <c r="C12" s="4" t="s">
        <v>233</v>
      </c>
      <c r="D12" s="4">
        <v>2005</v>
      </c>
      <c r="E12" s="4" t="s">
        <v>234</v>
      </c>
      <c r="F12" s="5">
        <v>9</v>
      </c>
      <c r="G12" s="5">
        <v>1</v>
      </c>
      <c r="I12" s="5">
        <v>11</v>
      </c>
      <c r="J12" s="5">
        <v>24</v>
      </c>
      <c r="L12" s="5">
        <v>486</v>
      </c>
      <c r="M12" s="5" t="s">
        <v>235</v>
      </c>
      <c r="N12" s="5" t="s">
        <v>236</v>
      </c>
      <c r="O12" s="5" t="s">
        <v>237</v>
      </c>
      <c r="P12" s="5" t="s">
        <v>238</v>
      </c>
      <c r="Q12" s="5" t="s">
        <v>239</v>
      </c>
      <c r="R12" s="5" t="s">
        <v>240</v>
      </c>
      <c r="S12" s="5" t="s">
        <v>241</v>
      </c>
      <c r="U12" s="5" t="s">
        <v>242</v>
      </c>
      <c r="AE12" s="5" t="s">
        <v>243</v>
      </c>
      <c r="AJ12" s="5">
        <v>10870792</v>
      </c>
      <c r="AL12" s="5" t="s">
        <v>244</v>
      </c>
      <c r="AN12" s="5" t="s">
        <v>75</v>
      </c>
      <c r="AO12" s="5" t="s">
        <v>245</v>
      </c>
      <c r="AP12" s="5" t="s">
        <v>76</v>
      </c>
      <c r="AQ12" s="5" t="s">
        <v>77</v>
      </c>
      <c r="AS12" s="5" t="s">
        <v>78</v>
      </c>
      <c r="AT12" s="5" t="s">
        <v>246</v>
      </c>
      <c r="AU12" s="5" t="str">
        <f t="shared" si="0"/>
        <v>2005_Claustrat_The</v>
      </c>
      <c r="AV12" s="6" t="str">
        <f t="shared" si="2"/>
        <v>2005_Claustrat_The.pdf</v>
      </c>
      <c r="AW12" s="7" t="str">
        <f t="shared" si="1"/>
        <v>https://sci-hub.se/10.1016/j.smrv.2004.08.001</v>
      </c>
      <c r="AX12" s="5" t="s">
        <v>80</v>
      </c>
      <c r="AY12" s="16" t="s">
        <v>81</v>
      </c>
      <c r="AZ12" s="16" t="s">
        <v>81</v>
      </c>
      <c r="BA12" s="21" t="s">
        <v>247</v>
      </c>
      <c r="BB12" s="8" t="s">
        <v>144</v>
      </c>
      <c r="BC12" s="8" t="s">
        <v>144</v>
      </c>
      <c r="BD12" s="8" t="s">
        <v>144</v>
      </c>
      <c r="BE12" s="8" t="s">
        <v>144</v>
      </c>
      <c r="BF12" s="19" t="s">
        <v>144</v>
      </c>
      <c r="BG12" s="17" t="s">
        <v>144</v>
      </c>
      <c r="BH12" s="17" t="s">
        <v>144</v>
      </c>
      <c r="BI12" s="17" t="s">
        <v>144</v>
      </c>
      <c r="BJ12" s="17" t="s">
        <v>144</v>
      </c>
    </row>
    <row r="13" spans="1:63" ht="17" customHeight="1" x14ac:dyDescent="0.2">
      <c r="A13" s="4" t="s">
        <v>248</v>
      </c>
      <c r="B13" s="4" t="s">
        <v>249</v>
      </c>
      <c r="C13" s="4" t="s">
        <v>250</v>
      </c>
      <c r="D13" s="4">
        <v>2003</v>
      </c>
      <c r="E13" s="4" t="s">
        <v>251</v>
      </c>
      <c r="F13" s="5">
        <v>88</v>
      </c>
      <c r="G13" s="5">
        <v>9</v>
      </c>
      <c r="I13" s="5">
        <v>4502</v>
      </c>
      <c r="J13" s="5">
        <v>4505</v>
      </c>
      <c r="L13" s="5">
        <v>470</v>
      </c>
      <c r="M13" s="5" t="s">
        <v>252</v>
      </c>
      <c r="N13" s="5" t="s">
        <v>253</v>
      </c>
      <c r="O13" s="5" t="s">
        <v>254</v>
      </c>
      <c r="P13" s="5" t="s">
        <v>255</v>
      </c>
      <c r="Q13" s="5" t="s">
        <v>256</v>
      </c>
      <c r="S13" s="5" t="s">
        <v>257</v>
      </c>
      <c r="U13" s="5" t="s">
        <v>73</v>
      </c>
      <c r="AB13" s="5" t="s">
        <v>258</v>
      </c>
      <c r="AJ13" s="5" t="s">
        <v>259</v>
      </c>
      <c r="AL13" s="5" t="s">
        <v>260</v>
      </c>
      <c r="AM13" s="5">
        <v>12970330</v>
      </c>
      <c r="AN13" s="5" t="s">
        <v>75</v>
      </c>
      <c r="AO13" s="5" t="s">
        <v>261</v>
      </c>
      <c r="AP13" s="5" t="s">
        <v>76</v>
      </c>
      <c r="AQ13" s="5" t="s">
        <v>77</v>
      </c>
      <c r="AR13" s="5" t="s">
        <v>141</v>
      </c>
      <c r="AS13" s="5" t="s">
        <v>78</v>
      </c>
      <c r="AT13" s="5" t="s">
        <v>262</v>
      </c>
      <c r="AU13" s="5" t="str">
        <f t="shared" si="0"/>
        <v>2003_Lockley_High</v>
      </c>
      <c r="AV13" s="6" t="str">
        <f t="shared" si="2"/>
        <v>2003_Lockley_High.pdf</v>
      </c>
      <c r="AW13" s="7" t="str">
        <f t="shared" si="1"/>
        <v>https://sci-hub.se/10.1210/jc.2003-030570</v>
      </c>
      <c r="AX13" s="5" t="s">
        <v>80</v>
      </c>
      <c r="AY13" s="16" t="s">
        <v>81</v>
      </c>
      <c r="AZ13" s="16" t="s">
        <v>82</v>
      </c>
      <c r="BB13" s="8" t="s">
        <v>83</v>
      </c>
      <c r="BC13" s="8">
        <v>16</v>
      </c>
      <c r="BD13" s="8">
        <v>8</v>
      </c>
      <c r="BE13" s="8" t="s">
        <v>263</v>
      </c>
      <c r="BF13" s="19" t="s">
        <v>85</v>
      </c>
      <c r="BG13" s="17" t="s">
        <v>86</v>
      </c>
      <c r="BH13" s="17">
        <v>23.3</v>
      </c>
      <c r="BI13" s="17" t="s">
        <v>264</v>
      </c>
      <c r="BJ13" s="17" t="s">
        <v>265</v>
      </c>
    </row>
    <row r="14" spans="1:63" ht="17" customHeight="1" x14ac:dyDescent="0.2">
      <c r="A14" s="4" t="s">
        <v>266</v>
      </c>
      <c r="B14" s="4" t="s">
        <v>267</v>
      </c>
      <c r="C14" s="4" t="s">
        <v>268</v>
      </c>
      <c r="D14" s="4">
        <v>2005</v>
      </c>
      <c r="E14" s="4" t="s">
        <v>251</v>
      </c>
      <c r="F14" s="5">
        <v>90</v>
      </c>
      <c r="G14" s="5">
        <v>3</v>
      </c>
      <c r="I14" s="5">
        <v>1311</v>
      </c>
      <c r="J14" s="5">
        <v>1316</v>
      </c>
      <c r="L14" s="5">
        <v>451</v>
      </c>
      <c r="M14" s="5" t="s">
        <v>269</v>
      </c>
      <c r="N14" s="5" t="s">
        <v>270</v>
      </c>
      <c r="O14" s="5" t="s">
        <v>271</v>
      </c>
      <c r="P14" s="5" t="s">
        <v>272</v>
      </c>
      <c r="Q14" s="5" t="s">
        <v>273</v>
      </c>
      <c r="S14" s="5" t="s">
        <v>274</v>
      </c>
      <c r="U14" s="5" t="s">
        <v>73</v>
      </c>
      <c r="AB14" s="5" t="s">
        <v>275</v>
      </c>
      <c r="AJ14" s="5" t="s">
        <v>259</v>
      </c>
      <c r="AL14" s="5" t="s">
        <v>260</v>
      </c>
      <c r="AM14" s="5">
        <v>15585546</v>
      </c>
      <c r="AN14" s="5" t="s">
        <v>75</v>
      </c>
      <c r="AO14" s="5" t="s">
        <v>261</v>
      </c>
      <c r="AP14" s="5" t="s">
        <v>76</v>
      </c>
      <c r="AQ14" s="5" t="s">
        <v>77</v>
      </c>
      <c r="AR14" s="5" t="s">
        <v>141</v>
      </c>
      <c r="AS14" s="5" t="s">
        <v>78</v>
      </c>
      <c r="AT14" s="5" t="s">
        <v>276</v>
      </c>
      <c r="AU14" s="5" t="str">
        <f t="shared" si="0"/>
        <v>2005_Cajochen_High</v>
      </c>
      <c r="AV14" s="6" t="str">
        <f t="shared" si="2"/>
        <v>2005_Cajochen_High.pdf</v>
      </c>
      <c r="AW14" s="7" t="str">
        <f t="shared" si="1"/>
        <v>https://sci-hub.se/10.1210/jc.2004-0957</v>
      </c>
      <c r="AX14" s="5" t="s">
        <v>80</v>
      </c>
      <c r="AY14" s="16" t="s">
        <v>81</v>
      </c>
      <c r="AZ14" s="16" t="s">
        <v>82</v>
      </c>
      <c r="BB14" s="8" t="s">
        <v>277</v>
      </c>
      <c r="BC14" s="8">
        <v>9</v>
      </c>
      <c r="BD14" s="8">
        <v>0</v>
      </c>
      <c r="BE14" s="8" t="s">
        <v>278</v>
      </c>
      <c r="BF14" s="19" t="s">
        <v>85</v>
      </c>
      <c r="BG14" s="17" t="s">
        <v>85</v>
      </c>
      <c r="BH14" s="17">
        <v>25.9</v>
      </c>
      <c r="BI14" s="17" t="s">
        <v>279</v>
      </c>
      <c r="BJ14" s="17" t="s">
        <v>280</v>
      </c>
      <c r="BK14" s="23" t="s">
        <v>281</v>
      </c>
    </row>
    <row r="15" spans="1:63" ht="17" customHeight="1" x14ac:dyDescent="0.2">
      <c r="A15" s="4" t="s">
        <v>282</v>
      </c>
      <c r="B15" s="4" t="s">
        <v>283</v>
      </c>
      <c r="C15" s="4" t="s">
        <v>284</v>
      </c>
      <c r="D15" s="4">
        <v>1995</v>
      </c>
      <c r="E15" s="4" t="s">
        <v>285</v>
      </c>
      <c r="F15" s="5">
        <v>332</v>
      </c>
      <c r="G15" s="5">
        <v>1</v>
      </c>
      <c r="I15" s="5">
        <v>6</v>
      </c>
      <c r="J15" s="5">
        <v>11</v>
      </c>
      <c r="L15" s="5">
        <v>443</v>
      </c>
      <c r="M15" s="5" t="s">
        <v>286</v>
      </c>
      <c r="N15" s="5" t="s">
        <v>287</v>
      </c>
      <c r="O15" s="5" t="s">
        <v>288</v>
      </c>
      <c r="P15" s="5" t="s">
        <v>289</v>
      </c>
      <c r="Q15" s="5" t="s">
        <v>290</v>
      </c>
      <c r="S15" s="5" t="s">
        <v>291</v>
      </c>
      <c r="U15" s="5" t="s">
        <v>73</v>
      </c>
      <c r="AB15" s="5" t="s">
        <v>292</v>
      </c>
      <c r="AJ15" s="5">
        <v>284793</v>
      </c>
      <c r="AM15" s="5">
        <v>7990870</v>
      </c>
      <c r="AN15" s="5" t="s">
        <v>75</v>
      </c>
      <c r="AO15" s="5" t="s">
        <v>293</v>
      </c>
      <c r="AP15" s="5" t="s">
        <v>76</v>
      </c>
      <c r="AQ15" s="5" t="s">
        <v>77</v>
      </c>
      <c r="AS15" s="5" t="s">
        <v>78</v>
      </c>
      <c r="AT15" s="5" t="s">
        <v>294</v>
      </c>
      <c r="AU15" s="5" t="str">
        <f t="shared" si="0"/>
        <v>1995_Czeisler_Suppression</v>
      </c>
      <c r="AV15" s="6" t="str">
        <f t="shared" si="2"/>
        <v>1995_Czeisler_Suppression.pdf</v>
      </c>
      <c r="AW15" s="7" t="str">
        <f t="shared" si="1"/>
        <v>https://sci-hub.se/10.1056/NEJM199501053320102</v>
      </c>
      <c r="AX15" s="5" t="s">
        <v>80</v>
      </c>
      <c r="AY15" s="16" t="s">
        <v>81</v>
      </c>
      <c r="AZ15" s="16" t="s">
        <v>82</v>
      </c>
      <c r="BB15" s="8" t="s">
        <v>83</v>
      </c>
      <c r="BC15" s="8" t="s">
        <v>295</v>
      </c>
      <c r="BD15" s="8" t="s">
        <v>296</v>
      </c>
      <c r="BE15" s="8" t="s">
        <v>263</v>
      </c>
      <c r="BF15" s="19" t="s">
        <v>85</v>
      </c>
      <c r="BG15" s="17" t="s">
        <v>86</v>
      </c>
      <c r="BH15" s="17" t="s">
        <v>86</v>
      </c>
      <c r="BI15" s="17" t="s">
        <v>86</v>
      </c>
      <c r="BJ15" s="17" t="s">
        <v>297</v>
      </c>
    </row>
    <row r="16" spans="1:63" ht="17" customHeight="1" x14ac:dyDescent="0.2">
      <c r="A16" s="4" t="s">
        <v>298</v>
      </c>
      <c r="B16" s="4" t="s">
        <v>299</v>
      </c>
      <c r="C16" s="4" t="s">
        <v>300</v>
      </c>
      <c r="D16" s="4">
        <v>1999</v>
      </c>
      <c r="E16" s="4" t="s">
        <v>66</v>
      </c>
      <c r="F16" s="5">
        <v>284</v>
      </c>
      <c r="G16" s="5">
        <v>5413</v>
      </c>
      <c r="I16" s="5">
        <v>505</v>
      </c>
      <c r="J16" s="5">
        <v>507</v>
      </c>
      <c r="L16" s="5">
        <v>366</v>
      </c>
      <c r="M16" s="5" t="s">
        <v>301</v>
      </c>
      <c r="N16" s="5" t="s">
        <v>302</v>
      </c>
      <c r="O16" s="5" t="s">
        <v>303</v>
      </c>
      <c r="P16" s="5" t="s">
        <v>304</v>
      </c>
      <c r="Q16" s="5" t="s">
        <v>305</v>
      </c>
      <c r="S16" s="5" t="s">
        <v>306</v>
      </c>
      <c r="U16" s="5" t="s">
        <v>307</v>
      </c>
      <c r="AB16" s="5" t="s">
        <v>308</v>
      </c>
      <c r="AJ16" s="5">
        <v>368075</v>
      </c>
      <c r="AL16" s="5" t="s">
        <v>309</v>
      </c>
      <c r="AM16" s="5">
        <v>10205062</v>
      </c>
      <c r="AN16" s="5" t="s">
        <v>75</v>
      </c>
      <c r="AO16" s="5" t="s">
        <v>66</v>
      </c>
      <c r="AP16" s="5" t="s">
        <v>76</v>
      </c>
      <c r="AQ16" s="5" t="s">
        <v>77</v>
      </c>
      <c r="AS16" s="5" t="s">
        <v>78</v>
      </c>
      <c r="AT16" s="5" t="s">
        <v>310</v>
      </c>
      <c r="AU16" s="5" t="str">
        <f t="shared" si="0"/>
        <v>1999_Lucas_Regulation</v>
      </c>
      <c r="AV16" s="6" t="str">
        <f t="shared" si="2"/>
        <v>1999_Lucas_Regulation.pdf</v>
      </c>
      <c r="AW16" s="7" t="str">
        <f t="shared" si="1"/>
        <v>https://sci-hub.se/10.1126/science.284.5413.505</v>
      </c>
      <c r="AX16" s="5" t="s">
        <v>80</v>
      </c>
      <c r="AY16" s="16" t="s">
        <v>81</v>
      </c>
      <c r="AZ16" s="16" t="s">
        <v>81</v>
      </c>
      <c r="BA16" s="21" t="s">
        <v>311</v>
      </c>
      <c r="BB16" s="8" t="s">
        <v>144</v>
      </c>
      <c r="BC16" s="8" t="s">
        <v>144</v>
      </c>
      <c r="BD16" s="8" t="s">
        <v>144</v>
      </c>
      <c r="BE16" s="8" t="s">
        <v>144</v>
      </c>
      <c r="BF16" s="19" t="s">
        <v>144</v>
      </c>
      <c r="BG16" s="17" t="s">
        <v>144</v>
      </c>
      <c r="BH16" s="17" t="s">
        <v>144</v>
      </c>
      <c r="BI16" s="17" t="s">
        <v>144</v>
      </c>
      <c r="BJ16" s="17" t="s">
        <v>144</v>
      </c>
    </row>
    <row r="17" spans="1:63" ht="17" customHeight="1" x14ac:dyDescent="0.2">
      <c r="A17" s="4" t="s">
        <v>312</v>
      </c>
      <c r="B17" s="4" t="s">
        <v>313</v>
      </c>
      <c r="C17" s="4" t="s">
        <v>314</v>
      </c>
      <c r="D17" s="4">
        <v>2000</v>
      </c>
      <c r="E17" s="4" t="s">
        <v>315</v>
      </c>
      <c r="F17" s="5">
        <v>115</v>
      </c>
      <c r="G17" s="5">
        <v>1</v>
      </c>
      <c r="I17" s="5">
        <v>75</v>
      </c>
      <c r="J17" s="5">
        <v>83</v>
      </c>
      <c r="L17" s="5">
        <v>342</v>
      </c>
      <c r="M17" s="5" t="s">
        <v>316</v>
      </c>
      <c r="N17" s="5" t="s">
        <v>317</v>
      </c>
      <c r="O17" s="5" t="s">
        <v>318</v>
      </c>
      <c r="P17" s="5" t="s">
        <v>319</v>
      </c>
      <c r="Q17" s="5" t="s">
        <v>320</v>
      </c>
      <c r="R17" s="5" t="s">
        <v>321</v>
      </c>
      <c r="S17" s="5" t="s">
        <v>322</v>
      </c>
      <c r="U17" s="5" t="s">
        <v>73</v>
      </c>
      <c r="X17" s="10" t="s">
        <v>323</v>
      </c>
      <c r="Y17" s="5" t="s">
        <v>324</v>
      </c>
      <c r="AJ17" s="5">
        <v>1664328</v>
      </c>
      <c r="AM17" s="5">
        <v>10996410</v>
      </c>
      <c r="AN17" s="5" t="s">
        <v>75</v>
      </c>
      <c r="AO17" s="5" t="s">
        <v>325</v>
      </c>
      <c r="AP17" s="5" t="s">
        <v>76</v>
      </c>
      <c r="AQ17" s="5" t="s">
        <v>77</v>
      </c>
      <c r="AS17" s="5" t="s">
        <v>78</v>
      </c>
      <c r="AT17" s="5" t="s">
        <v>326</v>
      </c>
      <c r="AU17" s="5" t="str">
        <f t="shared" si="0"/>
        <v>2000_Cajochen_Dose-response</v>
      </c>
      <c r="AV17" s="6" t="str">
        <f t="shared" si="2"/>
        <v>2000_Cajochen_Dose-response.pdf</v>
      </c>
      <c r="AW17" s="7" t="str">
        <f t="shared" si="1"/>
        <v>https://sci-hub.se/10.1016/S0166-4328(00)00236-9</v>
      </c>
      <c r="AX17" s="5" t="s">
        <v>80</v>
      </c>
      <c r="AY17" s="16" t="s">
        <v>81</v>
      </c>
      <c r="AZ17" s="16" t="s">
        <v>82</v>
      </c>
      <c r="BB17" s="8" t="s">
        <v>83</v>
      </c>
      <c r="BC17" s="8" t="s">
        <v>327</v>
      </c>
      <c r="BD17" s="8">
        <v>1</v>
      </c>
      <c r="BE17" s="8" t="s">
        <v>328</v>
      </c>
      <c r="BF17" s="19" t="s">
        <v>85</v>
      </c>
      <c r="BG17" s="17" t="s">
        <v>86</v>
      </c>
      <c r="BH17" s="17">
        <v>27.8</v>
      </c>
      <c r="BI17" s="17" t="s">
        <v>158</v>
      </c>
      <c r="BJ17" s="17" t="s">
        <v>159</v>
      </c>
    </row>
    <row r="18" spans="1:63" ht="17" customHeight="1" x14ac:dyDescent="0.2">
      <c r="A18" s="4" t="s">
        <v>329</v>
      </c>
      <c r="B18" s="4" t="s">
        <v>330</v>
      </c>
      <c r="C18" s="4" t="s">
        <v>331</v>
      </c>
      <c r="D18" s="4">
        <v>1992</v>
      </c>
      <c r="E18" s="4" t="s">
        <v>251</v>
      </c>
      <c r="F18" s="5">
        <v>75</v>
      </c>
      <c r="G18" s="5">
        <v>2</v>
      </c>
      <c r="I18" s="5">
        <v>447</v>
      </c>
      <c r="J18" s="5">
        <v>452</v>
      </c>
      <c r="L18" s="5">
        <v>326</v>
      </c>
      <c r="M18" s="5" t="s">
        <v>332</v>
      </c>
      <c r="N18" s="5" t="s">
        <v>333</v>
      </c>
      <c r="O18" s="5" t="s">
        <v>334</v>
      </c>
      <c r="P18" s="5" t="s">
        <v>335</v>
      </c>
      <c r="Q18" s="5" t="s">
        <v>336</v>
      </c>
      <c r="S18" s="5" t="s">
        <v>337</v>
      </c>
      <c r="U18" s="5" t="s">
        <v>338</v>
      </c>
      <c r="W18" s="5" t="s">
        <v>339</v>
      </c>
      <c r="AB18" s="5" t="s">
        <v>340</v>
      </c>
      <c r="AJ18" s="5" t="s">
        <v>259</v>
      </c>
      <c r="AM18" s="5">
        <v>1639946</v>
      </c>
      <c r="AN18" s="5" t="s">
        <v>75</v>
      </c>
      <c r="AO18" s="5" t="s">
        <v>261</v>
      </c>
      <c r="AP18" s="5" t="s">
        <v>76</v>
      </c>
      <c r="AQ18" s="5" t="s">
        <v>77</v>
      </c>
      <c r="AS18" s="5" t="s">
        <v>78</v>
      </c>
      <c r="AT18" s="5" t="s">
        <v>341</v>
      </c>
      <c r="AU18" s="5" t="str">
        <f t="shared" si="0"/>
        <v>1992_Cagnacci_Melatonin:</v>
      </c>
      <c r="AV18" s="6" t="str">
        <f t="shared" si="2"/>
        <v>1992_Cagnacci_Melatonin:.pdf</v>
      </c>
      <c r="AW18" s="7" t="str">
        <f t="shared" si="1"/>
        <v>https://sci-hub.se/10.1210/jcem.75.2.1639946</v>
      </c>
      <c r="AX18" s="5" t="s">
        <v>80</v>
      </c>
      <c r="AY18" s="16" t="s">
        <v>81</v>
      </c>
      <c r="AZ18" s="16" t="s">
        <v>81</v>
      </c>
      <c r="BA18" s="21" t="s">
        <v>203</v>
      </c>
      <c r="BB18" s="8" t="s">
        <v>83</v>
      </c>
      <c r="BC18" s="8" t="s">
        <v>342</v>
      </c>
      <c r="BD18" s="8" t="s">
        <v>342</v>
      </c>
      <c r="BE18" s="8" t="s">
        <v>81</v>
      </c>
      <c r="BF18" s="19" t="s">
        <v>343</v>
      </c>
      <c r="BG18" s="17" t="s">
        <v>86</v>
      </c>
      <c r="BH18" s="17" t="s">
        <v>86</v>
      </c>
      <c r="BI18" s="17" t="s">
        <v>86</v>
      </c>
      <c r="BJ18" s="17" t="s">
        <v>344</v>
      </c>
      <c r="BK18" s="23" t="s">
        <v>345</v>
      </c>
    </row>
    <row r="19" spans="1:63" ht="17" customHeight="1" x14ac:dyDescent="0.2">
      <c r="A19" s="4" t="s">
        <v>346</v>
      </c>
      <c r="B19" s="4" t="s">
        <v>347</v>
      </c>
      <c r="C19" s="4" t="s">
        <v>348</v>
      </c>
      <c r="D19" s="4">
        <v>2003</v>
      </c>
      <c r="E19" s="4" t="s">
        <v>91</v>
      </c>
      <c r="F19" s="5">
        <v>23</v>
      </c>
      <c r="G19" s="5">
        <v>18</v>
      </c>
      <c r="I19" s="5">
        <v>7093</v>
      </c>
      <c r="J19" s="5">
        <v>7106</v>
      </c>
      <c r="L19" s="5">
        <v>322</v>
      </c>
      <c r="M19" s="9" t="s">
        <v>349</v>
      </c>
      <c r="N19" s="5" t="s">
        <v>350</v>
      </c>
      <c r="O19" s="5" t="s">
        <v>351</v>
      </c>
      <c r="P19" s="5" t="s">
        <v>352</v>
      </c>
      <c r="Q19" s="5" t="s">
        <v>353</v>
      </c>
      <c r="R19" s="5" t="s">
        <v>354</v>
      </c>
      <c r="S19" s="5" t="s">
        <v>355</v>
      </c>
      <c r="U19" s="5" t="s">
        <v>356</v>
      </c>
      <c r="AB19" s="5" t="s">
        <v>357</v>
      </c>
      <c r="AJ19" s="5">
        <v>2706474</v>
      </c>
      <c r="AL19" s="5" t="s">
        <v>101</v>
      </c>
      <c r="AM19" s="5">
        <v>12904470</v>
      </c>
      <c r="AN19" s="5" t="s">
        <v>75</v>
      </c>
      <c r="AO19" s="5" t="s">
        <v>102</v>
      </c>
      <c r="AP19" s="5" t="s">
        <v>76</v>
      </c>
      <c r="AQ19" s="5" t="s">
        <v>77</v>
      </c>
      <c r="AS19" s="5" t="s">
        <v>78</v>
      </c>
      <c r="AT19" s="5" t="s">
        <v>358</v>
      </c>
      <c r="AU19" s="5" t="str">
        <f t="shared" si="0"/>
        <v>2003_Gooley_A</v>
      </c>
      <c r="AV19" s="6" t="str">
        <f t="shared" si="2"/>
        <v>2003_Gooley_A.pdf</v>
      </c>
      <c r="AW19" s="7" t="str">
        <f t="shared" si="1"/>
        <v>https://sci-hub.se/10.1523/jneurosci.23-18-07093.2003</v>
      </c>
      <c r="AX19" s="5" t="s">
        <v>80</v>
      </c>
      <c r="AY19" s="16" t="s">
        <v>81</v>
      </c>
      <c r="AZ19" s="16" t="s">
        <v>81</v>
      </c>
      <c r="BA19" s="21" t="s">
        <v>172</v>
      </c>
      <c r="BC19" s="8" t="s">
        <v>144</v>
      </c>
      <c r="BD19" s="8" t="s">
        <v>144</v>
      </c>
      <c r="BE19" s="8" t="s">
        <v>144</v>
      </c>
      <c r="BF19" s="19" t="s">
        <v>144</v>
      </c>
      <c r="BG19" s="17" t="s">
        <v>144</v>
      </c>
      <c r="BH19" s="17" t="s">
        <v>144</v>
      </c>
      <c r="BI19" s="17" t="s">
        <v>144</v>
      </c>
      <c r="BJ19" s="17" t="s">
        <v>144</v>
      </c>
    </row>
    <row r="20" spans="1:63" ht="17" customHeight="1" x14ac:dyDescent="0.2">
      <c r="A20" s="4" t="s">
        <v>359</v>
      </c>
      <c r="B20" s="4" t="s">
        <v>360</v>
      </c>
      <c r="C20" s="4" t="s">
        <v>361</v>
      </c>
      <c r="D20" s="4">
        <v>2006</v>
      </c>
      <c r="E20" s="4" t="s">
        <v>362</v>
      </c>
      <c r="F20" s="5">
        <v>17</v>
      </c>
      <c r="G20" s="5">
        <v>1</v>
      </c>
      <c r="I20" s="5">
        <v>108</v>
      </c>
      <c r="J20" s="5">
        <v>111</v>
      </c>
      <c r="L20" s="5">
        <v>319</v>
      </c>
      <c r="M20" s="5" t="s">
        <v>363</v>
      </c>
      <c r="N20" s="5" t="s">
        <v>364</v>
      </c>
      <c r="O20" s="5" t="s">
        <v>365</v>
      </c>
      <c r="P20" s="5" t="s">
        <v>366</v>
      </c>
      <c r="Q20" s="5" t="s">
        <v>367</v>
      </c>
      <c r="S20" s="5" t="s">
        <v>368</v>
      </c>
      <c r="U20" s="5" t="s">
        <v>136</v>
      </c>
      <c r="AB20" s="5" t="s">
        <v>369</v>
      </c>
      <c r="AJ20" s="5">
        <v>10443983</v>
      </c>
      <c r="AL20" s="5" t="s">
        <v>370</v>
      </c>
      <c r="AM20" s="5">
        <v>16357603</v>
      </c>
      <c r="AN20" s="5" t="s">
        <v>75</v>
      </c>
      <c r="AO20" s="5" t="s">
        <v>362</v>
      </c>
      <c r="AP20" s="5" t="s">
        <v>76</v>
      </c>
      <c r="AQ20" s="5" t="s">
        <v>77</v>
      </c>
      <c r="AS20" s="5" t="s">
        <v>78</v>
      </c>
      <c r="AT20" s="5" t="s">
        <v>371</v>
      </c>
      <c r="AU20" s="5" t="str">
        <f t="shared" si="0"/>
        <v>2006_Schernhammer_Night</v>
      </c>
      <c r="AV20" s="6" t="str">
        <f t="shared" si="2"/>
        <v>2006_Schernhammer_Night.pdf</v>
      </c>
      <c r="AW20" s="7" t="str">
        <f t="shared" si="1"/>
        <v>https://sci-hub.se/10.1097/01.ede.0000190539.03500.c1</v>
      </c>
      <c r="AX20" s="5" t="s">
        <v>80</v>
      </c>
      <c r="AY20" s="16" t="s">
        <v>81</v>
      </c>
      <c r="AZ20" s="16" t="s">
        <v>81</v>
      </c>
      <c r="BA20" s="21" t="s">
        <v>143</v>
      </c>
      <c r="BC20" s="8" t="s">
        <v>144</v>
      </c>
      <c r="BD20" s="8" t="s">
        <v>144</v>
      </c>
      <c r="BE20" s="8" t="s">
        <v>144</v>
      </c>
      <c r="BF20" s="19" t="s">
        <v>144</v>
      </c>
      <c r="BG20" s="17" t="s">
        <v>144</v>
      </c>
      <c r="BH20" s="17" t="s">
        <v>144</v>
      </c>
      <c r="BI20" s="17" t="s">
        <v>144</v>
      </c>
      <c r="BJ20" s="17" t="s">
        <v>144</v>
      </c>
    </row>
    <row r="21" spans="1:63" ht="17" customHeight="1" x14ac:dyDescent="0.2">
      <c r="A21" s="4" t="s">
        <v>372</v>
      </c>
      <c r="B21" s="4" t="s">
        <v>373</v>
      </c>
      <c r="C21" s="4" t="s">
        <v>374</v>
      </c>
      <c r="D21" s="4">
        <v>2005</v>
      </c>
      <c r="E21" s="4" t="s">
        <v>375</v>
      </c>
      <c r="F21" s="5">
        <v>41</v>
      </c>
      <c r="G21" s="5">
        <v>13</v>
      </c>
      <c r="I21" s="5">
        <v>2023</v>
      </c>
      <c r="J21" s="5">
        <v>2032</v>
      </c>
      <c r="L21" s="5">
        <v>303</v>
      </c>
      <c r="M21" s="5" t="s">
        <v>376</v>
      </c>
      <c r="N21" s="5" t="s">
        <v>377</v>
      </c>
      <c r="O21" s="5" t="s">
        <v>378</v>
      </c>
      <c r="P21" s="5" t="s">
        <v>379</v>
      </c>
      <c r="Q21" s="5" t="s">
        <v>380</v>
      </c>
      <c r="R21" s="5" t="s">
        <v>381</v>
      </c>
      <c r="S21" s="5" t="s">
        <v>382</v>
      </c>
      <c r="AB21" s="5" t="s">
        <v>383</v>
      </c>
      <c r="AE21" s="5" t="s">
        <v>384</v>
      </c>
      <c r="AJ21" s="5">
        <v>9598049</v>
      </c>
      <c r="AL21" s="5" t="s">
        <v>385</v>
      </c>
      <c r="AM21" s="5">
        <v>16084719</v>
      </c>
      <c r="AN21" s="5" t="s">
        <v>75</v>
      </c>
      <c r="AO21" s="5" t="s">
        <v>386</v>
      </c>
      <c r="AP21" s="5" t="s">
        <v>76</v>
      </c>
      <c r="AQ21" s="5" t="s">
        <v>77</v>
      </c>
      <c r="AS21" s="5" t="s">
        <v>78</v>
      </c>
      <c r="AT21" s="5" t="s">
        <v>387</v>
      </c>
      <c r="AU21" s="5" t="str">
        <f t="shared" si="0"/>
        <v>2005_Megdal_Night</v>
      </c>
      <c r="AV21" s="6" t="str">
        <f t="shared" si="2"/>
        <v>2005_Megdal_Night.pdf</v>
      </c>
      <c r="AW21" s="7" t="str">
        <f t="shared" si="1"/>
        <v>https://sci-hub.se/10.1016/j.ejca.2005.05.010</v>
      </c>
      <c r="AX21" s="5" t="s">
        <v>80</v>
      </c>
      <c r="AY21" s="16" t="s">
        <v>81</v>
      </c>
      <c r="AZ21" s="16" t="s">
        <v>81</v>
      </c>
      <c r="BA21" s="21" t="s">
        <v>388</v>
      </c>
      <c r="BC21" s="8" t="s">
        <v>144</v>
      </c>
      <c r="BD21" s="8" t="s">
        <v>144</v>
      </c>
      <c r="BE21" s="8" t="s">
        <v>144</v>
      </c>
      <c r="BF21" s="19" t="s">
        <v>144</v>
      </c>
      <c r="BG21" s="17" t="s">
        <v>144</v>
      </c>
      <c r="BH21" s="17" t="s">
        <v>144</v>
      </c>
      <c r="BI21" s="17" t="s">
        <v>144</v>
      </c>
      <c r="BJ21" s="17" t="s">
        <v>144</v>
      </c>
    </row>
    <row r="22" spans="1:63" ht="17" customHeight="1" x14ac:dyDescent="0.2">
      <c r="A22" s="4" t="s">
        <v>389</v>
      </c>
      <c r="B22" s="4" t="s">
        <v>390</v>
      </c>
      <c r="C22" s="4" t="s">
        <v>391</v>
      </c>
      <c r="D22" s="4">
        <v>1989</v>
      </c>
      <c r="E22" s="4" t="s">
        <v>392</v>
      </c>
      <c r="F22" s="5">
        <v>6</v>
      </c>
      <c r="G22" s="5">
        <v>2</v>
      </c>
      <c r="I22" s="5">
        <v>149</v>
      </c>
      <c r="J22" s="5">
        <v>156</v>
      </c>
      <c r="L22" s="5">
        <v>302</v>
      </c>
      <c r="M22" s="5" t="s">
        <v>393</v>
      </c>
      <c r="N22" s="5" t="s">
        <v>394</v>
      </c>
      <c r="O22" s="5" t="s">
        <v>395</v>
      </c>
      <c r="P22" s="5" t="s">
        <v>396</v>
      </c>
      <c r="Q22" s="5" t="s">
        <v>397</v>
      </c>
      <c r="R22" s="5" t="s">
        <v>398</v>
      </c>
      <c r="S22" s="5" t="s">
        <v>399</v>
      </c>
      <c r="U22" s="5" t="s">
        <v>73</v>
      </c>
      <c r="AB22" s="5" t="s">
        <v>400</v>
      </c>
      <c r="AJ22" s="5">
        <v>7423098</v>
      </c>
      <c r="AM22" s="5">
        <v>2915324</v>
      </c>
      <c r="AN22" s="5" t="s">
        <v>75</v>
      </c>
      <c r="AO22" s="5" t="s">
        <v>401</v>
      </c>
      <c r="AP22" s="5" t="s">
        <v>76</v>
      </c>
      <c r="AQ22" s="5" t="s">
        <v>77</v>
      </c>
      <c r="AS22" s="5" t="s">
        <v>78</v>
      </c>
      <c r="AT22" s="5" t="s">
        <v>402</v>
      </c>
      <c r="AU22" s="5" t="str">
        <f t="shared" si="0"/>
        <v>1989_Mclntyre_Human</v>
      </c>
      <c r="AV22" s="6" t="str">
        <f t="shared" si="2"/>
        <v>1989_Mclntyre_Human.pdf</v>
      </c>
      <c r="AW22" s="7" t="str">
        <f t="shared" si="1"/>
        <v>https://sci-hub.se/10.1111/j.1600-079X.1989.tb00412.x</v>
      </c>
      <c r="AX22" s="5" t="s">
        <v>80</v>
      </c>
      <c r="AY22" s="16" t="s">
        <v>81</v>
      </c>
      <c r="AZ22" s="16" t="s">
        <v>82</v>
      </c>
      <c r="BB22" s="8" t="s">
        <v>403</v>
      </c>
      <c r="BC22" s="8" t="s">
        <v>404</v>
      </c>
      <c r="BD22" s="8" t="s">
        <v>405</v>
      </c>
      <c r="BE22" s="8" t="s">
        <v>406</v>
      </c>
      <c r="BF22" s="19" t="s">
        <v>85</v>
      </c>
      <c r="BG22" s="17" t="s">
        <v>86</v>
      </c>
      <c r="BH22" s="17" t="s">
        <v>407</v>
      </c>
      <c r="BI22" s="17" t="s">
        <v>408</v>
      </c>
      <c r="BJ22" s="17" t="s">
        <v>86</v>
      </c>
    </row>
    <row r="23" spans="1:63" ht="17" customHeight="1" x14ac:dyDescent="0.2">
      <c r="A23" s="4" t="s">
        <v>409</v>
      </c>
      <c r="B23" s="4" t="s">
        <v>410</v>
      </c>
      <c r="C23" s="4" t="s">
        <v>411</v>
      </c>
      <c r="D23" s="4">
        <v>2004</v>
      </c>
      <c r="E23" s="4" t="s">
        <v>412</v>
      </c>
      <c r="F23" s="5">
        <v>25</v>
      </c>
      <c r="G23" s="11">
        <v>43558</v>
      </c>
      <c r="I23" s="5">
        <v>177</v>
      </c>
      <c r="J23" s="5">
        <v>195</v>
      </c>
      <c r="L23" s="5">
        <v>301</v>
      </c>
      <c r="M23" s="5" t="s">
        <v>413</v>
      </c>
      <c r="N23" s="5" t="s">
        <v>414</v>
      </c>
      <c r="O23" s="5" t="s">
        <v>415</v>
      </c>
      <c r="P23" s="5" t="s">
        <v>416</v>
      </c>
      <c r="Q23" s="5" t="s">
        <v>417</v>
      </c>
      <c r="R23" s="5" t="s">
        <v>418</v>
      </c>
      <c r="S23" s="5" t="s">
        <v>419</v>
      </c>
      <c r="U23" s="5" t="s">
        <v>420</v>
      </c>
      <c r="X23" s="5" t="s">
        <v>421</v>
      </c>
      <c r="Y23" s="5" t="s">
        <v>422</v>
      </c>
      <c r="AE23" s="5" t="s">
        <v>423</v>
      </c>
      <c r="AJ23" s="5">
        <v>913022</v>
      </c>
      <c r="AL23" s="5" t="s">
        <v>424</v>
      </c>
      <c r="AN23" s="5" t="s">
        <v>75</v>
      </c>
      <c r="AO23" s="5" t="s">
        <v>425</v>
      </c>
      <c r="AP23" s="5" t="s">
        <v>76</v>
      </c>
      <c r="AQ23" s="5" t="s">
        <v>77</v>
      </c>
      <c r="AS23" s="5" t="s">
        <v>78</v>
      </c>
      <c r="AT23" s="5" t="s">
        <v>426</v>
      </c>
      <c r="AU23" s="5" t="str">
        <f t="shared" si="0"/>
        <v>2004_Macchi_Human</v>
      </c>
      <c r="AV23" s="6" t="str">
        <f t="shared" si="2"/>
        <v>2004_Macchi_Human.pdf</v>
      </c>
      <c r="AW23" s="7" t="str">
        <f t="shared" si="1"/>
        <v>https://sci-hub.se/10.1016/j.yfrne.2004.08.001</v>
      </c>
      <c r="AX23" s="5" t="s">
        <v>80</v>
      </c>
      <c r="AY23" s="16" t="s">
        <v>81</v>
      </c>
      <c r="AZ23" s="16" t="s">
        <v>81</v>
      </c>
      <c r="BA23" s="21" t="s">
        <v>247</v>
      </c>
      <c r="BC23" s="8" t="s">
        <v>144</v>
      </c>
      <c r="BD23" s="8" t="s">
        <v>144</v>
      </c>
      <c r="BE23" s="8" t="s">
        <v>144</v>
      </c>
      <c r="BF23" s="19" t="s">
        <v>144</v>
      </c>
      <c r="BG23" s="17" t="s">
        <v>144</v>
      </c>
      <c r="BH23" s="17" t="s">
        <v>144</v>
      </c>
      <c r="BI23" s="17" t="s">
        <v>144</v>
      </c>
      <c r="BJ23" s="17" t="s">
        <v>144</v>
      </c>
    </row>
    <row r="24" spans="1:63" ht="17" customHeight="1" x14ac:dyDescent="0.2">
      <c r="A24" s="4" t="s">
        <v>427</v>
      </c>
      <c r="B24" s="4" t="s">
        <v>428</v>
      </c>
      <c r="C24" s="4" t="s">
        <v>429</v>
      </c>
      <c r="D24" s="4">
        <v>2015</v>
      </c>
      <c r="E24" s="4" t="s">
        <v>430</v>
      </c>
      <c r="F24" s="5">
        <v>112</v>
      </c>
      <c r="G24" s="5">
        <v>4</v>
      </c>
      <c r="I24" s="5">
        <v>1232</v>
      </c>
      <c r="J24" s="5">
        <v>1237</v>
      </c>
      <c r="L24" s="5">
        <v>299</v>
      </c>
      <c r="M24" s="5" t="s">
        <v>431</v>
      </c>
      <c r="N24" s="5" t="s">
        <v>432</v>
      </c>
      <c r="O24" s="5" t="s">
        <v>433</v>
      </c>
      <c r="P24" s="5" t="s">
        <v>434</v>
      </c>
      <c r="Q24" s="5" t="s">
        <v>435</v>
      </c>
      <c r="R24" s="5" t="s">
        <v>436</v>
      </c>
      <c r="S24" s="5" t="s">
        <v>437</v>
      </c>
      <c r="U24" s="5" t="s">
        <v>438</v>
      </c>
      <c r="X24" s="10" t="s">
        <v>439</v>
      </c>
      <c r="AB24" s="5" t="s">
        <v>440</v>
      </c>
      <c r="AE24" s="5" t="s">
        <v>441</v>
      </c>
      <c r="AJ24" s="5">
        <v>278424</v>
      </c>
      <c r="AL24" s="5" t="s">
        <v>442</v>
      </c>
      <c r="AM24" s="5">
        <v>25535358</v>
      </c>
      <c r="AN24" s="5" t="s">
        <v>75</v>
      </c>
      <c r="AO24" s="5" t="s">
        <v>443</v>
      </c>
      <c r="AP24" s="5" t="s">
        <v>76</v>
      </c>
      <c r="AQ24" s="5" t="s">
        <v>77</v>
      </c>
      <c r="AR24" s="5" t="s">
        <v>141</v>
      </c>
      <c r="AS24" s="5" t="s">
        <v>78</v>
      </c>
      <c r="AT24" s="5" t="s">
        <v>444</v>
      </c>
      <c r="AU24" s="5" t="str">
        <f t="shared" si="0"/>
        <v>2015_Chang_Evening</v>
      </c>
      <c r="AV24" s="6" t="str">
        <f>CONCATENATE(AU24, ".pdf")</f>
        <v>2015_Chang_Evening.pdf</v>
      </c>
      <c r="AW24" s="7" t="str">
        <f t="shared" si="1"/>
        <v>https://sci-hub.se/10.1073/pnas.1418490112</v>
      </c>
      <c r="AX24" s="5" t="s">
        <v>80</v>
      </c>
      <c r="AY24" s="16" t="s">
        <v>81</v>
      </c>
      <c r="AZ24" s="16" t="s">
        <v>82</v>
      </c>
      <c r="BB24" s="8" t="s">
        <v>445</v>
      </c>
      <c r="BC24" s="8" t="s">
        <v>446</v>
      </c>
      <c r="BD24" s="8">
        <v>6</v>
      </c>
      <c r="BE24" s="8" t="s">
        <v>447</v>
      </c>
      <c r="BF24" s="19" t="s">
        <v>85</v>
      </c>
      <c r="BG24" s="17" t="s">
        <v>448</v>
      </c>
      <c r="BH24" s="17">
        <v>24.92</v>
      </c>
      <c r="BI24" s="17" t="s">
        <v>449</v>
      </c>
      <c r="BJ24" s="17" t="s">
        <v>86</v>
      </c>
    </row>
    <row r="25" spans="1:63" ht="17" customHeight="1" x14ac:dyDescent="0.2">
      <c r="A25" s="4" t="s">
        <v>450</v>
      </c>
      <c r="B25" s="4" t="s">
        <v>451</v>
      </c>
      <c r="C25" s="4" t="s">
        <v>452</v>
      </c>
      <c r="D25" s="4">
        <v>2005</v>
      </c>
      <c r="E25" s="4" t="s">
        <v>453</v>
      </c>
      <c r="F25" s="5">
        <v>65</v>
      </c>
      <c r="G25" s="5">
        <v>23</v>
      </c>
      <c r="I25" s="5">
        <v>11174</v>
      </c>
      <c r="J25" s="5">
        <v>11184</v>
      </c>
      <c r="L25" s="5">
        <v>284</v>
      </c>
      <c r="M25" s="5" t="s">
        <v>454</v>
      </c>
      <c r="N25" s="24" t="s">
        <v>455</v>
      </c>
      <c r="O25" s="5" t="s">
        <v>456</v>
      </c>
      <c r="P25" s="5" t="s">
        <v>457</v>
      </c>
      <c r="Q25" s="5" t="s">
        <v>458</v>
      </c>
      <c r="S25" s="5" t="s">
        <v>459</v>
      </c>
      <c r="T25" s="5" t="s">
        <v>460</v>
      </c>
      <c r="U25" s="5" t="s">
        <v>461</v>
      </c>
      <c r="AB25" s="5" t="s">
        <v>462</v>
      </c>
      <c r="AJ25" s="5">
        <v>85472</v>
      </c>
      <c r="AL25" s="5" t="s">
        <v>463</v>
      </c>
      <c r="AM25" s="5">
        <v>16322268</v>
      </c>
      <c r="AN25" s="5" t="s">
        <v>75</v>
      </c>
      <c r="AO25" s="5" t="s">
        <v>464</v>
      </c>
      <c r="AP25" s="5" t="s">
        <v>76</v>
      </c>
      <c r="AQ25" s="5" t="s">
        <v>77</v>
      </c>
      <c r="AR25" s="5" t="s">
        <v>141</v>
      </c>
      <c r="AS25" s="5" t="s">
        <v>78</v>
      </c>
      <c r="AT25" s="5" t="s">
        <v>465</v>
      </c>
      <c r="AU25" s="5" t="str">
        <f t="shared" si="0"/>
        <v>2005_Blask_Melatonin-depleted</v>
      </c>
      <c r="AV25" s="6" t="str">
        <f t="shared" si="2"/>
        <v>2005_Blask_Melatonin-depleted.pdf</v>
      </c>
      <c r="AW25" s="7" t="str">
        <f t="shared" si="1"/>
        <v>https://sci-hub.se/10.1158/0008-5472.CAN-05-1945</v>
      </c>
      <c r="AX25" s="5" t="s">
        <v>80</v>
      </c>
      <c r="AY25" s="16" t="s">
        <v>81</v>
      </c>
      <c r="AZ25" s="16" t="s">
        <v>81</v>
      </c>
      <c r="BA25" s="21" t="s">
        <v>466</v>
      </c>
      <c r="BB25" s="8" t="s">
        <v>144</v>
      </c>
      <c r="BC25" s="8" t="s">
        <v>144</v>
      </c>
      <c r="BD25" s="8" t="s">
        <v>144</v>
      </c>
      <c r="BE25" s="8" t="s">
        <v>144</v>
      </c>
      <c r="BF25" s="19" t="s">
        <v>144</v>
      </c>
      <c r="BG25" s="25" t="s">
        <v>144</v>
      </c>
      <c r="BH25" s="17" t="s">
        <v>144</v>
      </c>
      <c r="BI25" s="17" t="s">
        <v>144</v>
      </c>
      <c r="BJ25" s="17" t="s">
        <v>144</v>
      </c>
    </row>
    <row r="26" spans="1:63" ht="17" customHeight="1" x14ac:dyDescent="0.2">
      <c r="A26" s="4" t="s">
        <v>467</v>
      </c>
      <c r="B26" s="4" t="s">
        <v>468</v>
      </c>
      <c r="C26" s="4" t="s">
        <v>469</v>
      </c>
      <c r="D26" s="4">
        <v>1998</v>
      </c>
      <c r="E26" s="4" t="s">
        <v>187</v>
      </c>
      <c r="F26" s="5">
        <v>15</v>
      </c>
      <c r="G26" s="5">
        <v>1</v>
      </c>
      <c r="I26" s="5">
        <v>71</v>
      </c>
      <c r="J26" s="5">
        <v>83</v>
      </c>
      <c r="L26" s="5">
        <v>271</v>
      </c>
      <c r="M26" s="5" t="s">
        <v>470</v>
      </c>
      <c r="N26" s="24" t="s">
        <v>471</v>
      </c>
      <c r="O26" s="5" t="s">
        <v>472</v>
      </c>
      <c r="P26" s="5" t="s">
        <v>473</v>
      </c>
      <c r="Q26" s="5" t="s">
        <v>474</v>
      </c>
      <c r="R26" s="5" t="s">
        <v>475</v>
      </c>
      <c r="S26" s="5" t="s">
        <v>476</v>
      </c>
      <c r="U26" s="5" t="s">
        <v>136</v>
      </c>
      <c r="X26" s="10" t="s">
        <v>477</v>
      </c>
      <c r="Y26" s="5" t="s">
        <v>478</v>
      </c>
      <c r="AB26" s="5" t="s">
        <v>479</v>
      </c>
      <c r="AE26" s="5" t="s">
        <v>199</v>
      </c>
      <c r="AJ26" s="5">
        <v>7420528</v>
      </c>
      <c r="AL26" s="5" t="s">
        <v>200</v>
      </c>
      <c r="AM26" s="5">
        <v>9493716</v>
      </c>
      <c r="AN26" s="5" t="s">
        <v>75</v>
      </c>
      <c r="AO26" s="5" t="s">
        <v>201</v>
      </c>
      <c r="AP26" s="5" t="s">
        <v>76</v>
      </c>
      <c r="AQ26" s="5" t="s">
        <v>77</v>
      </c>
      <c r="AS26" s="5" t="s">
        <v>78</v>
      </c>
      <c r="AT26" s="5" t="s">
        <v>480</v>
      </c>
      <c r="AU26" s="5" t="str">
        <f t="shared" si="0"/>
        <v>1998_Lewy_The</v>
      </c>
      <c r="AV26" s="6" t="str">
        <f t="shared" si="2"/>
        <v>1998_Lewy_The.pdf</v>
      </c>
      <c r="AW26" s="7" t="str">
        <f t="shared" si="1"/>
        <v>https://sci-hub.se/10.3109/07420529808998671</v>
      </c>
      <c r="AX26" s="5" t="s">
        <v>80</v>
      </c>
      <c r="AY26" s="16" t="s">
        <v>81</v>
      </c>
      <c r="AZ26" s="16" t="s">
        <v>81</v>
      </c>
      <c r="BA26" s="21" t="s">
        <v>203</v>
      </c>
      <c r="BB26" s="8" t="s">
        <v>83</v>
      </c>
      <c r="BC26" s="8">
        <v>6</v>
      </c>
      <c r="BD26" s="8">
        <v>5</v>
      </c>
      <c r="BE26" s="8" t="s">
        <v>481</v>
      </c>
      <c r="BF26" s="19" t="s">
        <v>85</v>
      </c>
      <c r="BG26" s="17" t="s">
        <v>86</v>
      </c>
      <c r="BH26" s="17" t="s">
        <v>86</v>
      </c>
      <c r="BI26" s="17" t="s">
        <v>86</v>
      </c>
      <c r="BJ26" s="17" t="s">
        <v>482</v>
      </c>
    </row>
    <row r="27" spans="1:63" ht="17" customHeight="1" x14ac:dyDescent="0.2">
      <c r="A27" s="4" t="s">
        <v>483</v>
      </c>
      <c r="B27" s="4" t="s">
        <v>484</v>
      </c>
      <c r="C27" s="4" t="s">
        <v>485</v>
      </c>
      <c r="D27" s="4">
        <v>1982</v>
      </c>
      <c r="E27" s="4" t="s">
        <v>486</v>
      </c>
      <c r="F27" s="5">
        <v>139</v>
      </c>
      <c r="G27" s="5">
        <v>11</v>
      </c>
      <c r="I27" s="5">
        <v>1496</v>
      </c>
      <c r="J27" s="5">
        <v>1498</v>
      </c>
      <c r="L27" s="5">
        <v>256</v>
      </c>
      <c r="M27" s="5" t="s">
        <v>487</v>
      </c>
      <c r="N27" s="5" t="s">
        <v>488</v>
      </c>
      <c r="O27" s="5" t="s">
        <v>489</v>
      </c>
      <c r="P27" s="5" t="s">
        <v>490</v>
      </c>
      <c r="Q27" s="5" t="s">
        <v>491</v>
      </c>
      <c r="S27" s="5" t="s">
        <v>492</v>
      </c>
      <c r="U27" s="5" t="s">
        <v>136</v>
      </c>
      <c r="AJ27" s="5" t="s">
        <v>493</v>
      </c>
      <c r="AL27" s="5" t="s">
        <v>494</v>
      </c>
      <c r="AM27" s="5">
        <v>7137404</v>
      </c>
      <c r="AN27" s="5" t="s">
        <v>75</v>
      </c>
      <c r="AO27" s="5" t="s">
        <v>495</v>
      </c>
      <c r="AP27" s="5" t="s">
        <v>76</v>
      </c>
      <c r="AQ27" s="5" t="s">
        <v>77</v>
      </c>
      <c r="AS27" s="5" t="s">
        <v>78</v>
      </c>
      <c r="AT27" s="5" t="s">
        <v>496</v>
      </c>
      <c r="AU27" s="5" t="str">
        <f t="shared" si="0"/>
        <v>1982_Lewy_Bright</v>
      </c>
      <c r="AV27" s="6" t="str">
        <f t="shared" si="2"/>
        <v>1982_Lewy_Bright.pdf</v>
      </c>
      <c r="AW27" s="7" t="str">
        <f t="shared" si="1"/>
        <v>https://sci-hub.se/10.1176/ajp.139.11.1496</v>
      </c>
      <c r="AX27" s="5" t="s">
        <v>80</v>
      </c>
      <c r="AY27" s="16" t="s">
        <v>81</v>
      </c>
      <c r="AZ27" s="16" t="s">
        <v>82</v>
      </c>
      <c r="BB27" s="8" t="s">
        <v>83</v>
      </c>
      <c r="BC27" s="8">
        <v>1</v>
      </c>
      <c r="BD27" s="8">
        <v>0</v>
      </c>
      <c r="BE27" s="8" t="s">
        <v>278</v>
      </c>
      <c r="BF27" s="19" t="s">
        <v>85</v>
      </c>
      <c r="BG27" s="17" t="s">
        <v>278</v>
      </c>
      <c r="BH27" s="17" t="s">
        <v>497</v>
      </c>
      <c r="BI27" s="17" t="s">
        <v>85</v>
      </c>
      <c r="BJ27" s="17" t="s">
        <v>85</v>
      </c>
      <c r="BK27" s="23" t="s">
        <v>498</v>
      </c>
    </row>
    <row r="28" spans="1:63" ht="17" customHeight="1" x14ac:dyDescent="0.2">
      <c r="A28" s="4" t="s">
        <v>499</v>
      </c>
      <c r="B28" s="4" t="s">
        <v>500</v>
      </c>
      <c r="C28" s="4" t="s">
        <v>501</v>
      </c>
      <c r="D28" s="4">
        <v>1985</v>
      </c>
      <c r="E28" s="4" t="s">
        <v>502</v>
      </c>
      <c r="F28" s="5">
        <v>86</v>
      </c>
      <c r="G28" s="5">
        <v>5</v>
      </c>
      <c r="I28" s="5">
        <v>671</v>
      </c>
      <c r="J28" s="5">
        <v>689</v>
      </c>
      <c r="L28" s="5">
        <v>247</v>
      </c>
      <c r="M28" s="5" t="s">
        <v>503</v>
      </c>
      <c r="N28" s="5" t="s">
        <v>504</v>
      </c>
      <c r="O28" s="5" t="s">
        <v>505</v>
      </c>
      <c r="P28" s="5" t="s">
        <v>506</v>
      </c>
      <c r="Q28" s="5" t="s">
        <v>507</v>
      </c>
      <c r="S28" s="5" t="s">
        <v>508</v>
      </c>
      <c r="U28" s="5" t="s">
        <v>509</v>
      </c>
      <c r="V28" s="5" t="s">
        <v>510</v>
      </c>
      <c r="W28" s="5" t="s">
        <v>511</v>
      </c>
      <c r="AB28" s="5" t="s">
        <v>512</v>
      </c>
      <c r="AJ28" s="5">
        <v>221295</v>
      </c>
      <c r="AM28" s="5">
        <v>2999294</v>
      </c>
      <c r="AN28" s="5" t="s">
        <v>75</v>
      </c>
      <c r="AO28" s="5" t="s">
        <v>513</v>
      </c>
      <c r="AP28" s="5" t="s">
        <v>76</v>
      </c>
      <c r="AQ28" s="5" t="s">
        <v>77</v>
      </c>
      <c r="AR28" s="5" t="s">
        <v>141</v>
      </c>
      <c r="AS28" s="5" t="s">
        <v>78</v>
      </c>
      <c r="AT28" s="5" t="s">
        <v>514</v>
      </c>
      <c r="AU28" s="5" t="str">
        <f t="shared" si="0"/>
        <v>1985_Pierce_Circadian</v>
      </c>
      <c r="AV28" s="6" t="str">
        <f t="shared" si="2"/>
        <v>1985_Pierce_Circadian.pdf</v>
      </c>
      <c r="AW28" s="7" t="str">
        <f t="shared" si="1"/>
        <v>https://sci-hub.se/10.1085/jgp.86.5.671</v>
      </c>
      <c r="AX28" s="5" t="s">
        <v>80</v>
      </c>
      <c r="AY28" s="16" t="s">
        <v>81</v>
      </c>
      <c r="AZ28" s="16" t="s">
        <v>81</v>
      </c>
      <c r="BA28" s="21" t="s">
        <v>515</v>
      </c>
      <c r="BC28" s="8" t="s">
        <v>144</v>
      </c>
      <c r="BD28" s="8" t="s">
        <v>144</v>
      </c>
      <c r="BE28" s="8" t="s">
        <v>144</v>
      </c>
      <c r="BF28" s="19" t="s">
        <v>144</v>
      </c>
      <c r="BG28" s="17" t="s">
        <v>144</v>
      </c>
      <c r="BH28" s="17" t="s">
        <v>144</v>
      </c>
      <c r="BI28" s="17" t="s">
        <v>144</v>
      </c>
      <c r="BJ28" s="17" t="s">
        <v>144</v>
      </c>
    </row>
    <row r="29" spans="1:63" ht="17" customHeight="1" x14ac:dyDescent="0.2">
      <c r="A29" s="4" t="s">
        <v>516</v>
      </c>
      <c r="B29" s="4" t="s">
        <v>517</v>
      </c>
      <c r="C29" s="4" t="s">
        <v>518</v>
      </c>
      <c r="D29" s="4">
        <v>2011</v>
      </c>
      <c r="E29" s="4" t="s">
        <v>519</v>
      </c>
      <c r="F29" s="5">
        <v>110</v>
      </c>
      <c r="G29" s="5">
        <v>5</v>
      </c>
      <c r="I29" s="5">
        <v>1432</v>
      </c>
      <c r="J29" s="5">
        <v>1438</v>
      </c>
      <c r="L29" s="5">
        <v>232</v>
      </c>
      <c r="M29" s="5" t="s">
        <v>520</v>
      </c>
      <c r="N29" s="5" t="s">
        <v>521</v>
      </c>
      <c r="O29" s="5" t="s">
        <v>522</v>
      </c>
      <c r="P29" s="5" t="s">
        <v>523</v>
      </c>
      <c r="Q29" s="5" t="s">
        <v>524</v>
      </c>
      <c r="R29" s="5" t="s">
        <v>525</v>
      </c>
      <c r="S29" s="5" t="s">
        <v>526</v>
      </c>
      <c r="AB29" s="5" t="s">
        <v>527</v>
      </c>
      <c r="AJ29" s="5">
        <v>87507587</v>
      </c>
      <c r="AL29" s="5" t="s">
        <v>528</v>
      </c>
      <c r="AM29" s="5">
        <v>21415172</v>
      </c>
      <c r="AN29" s="5" t="s">
        <v>75</v>
      </c>
      <c r="AO29" s="5" t="s">
        <v>529</v>
      </c>
      <c r="AP29" s="5" t="s">
        <v>76</v>
      </c>
      <c r="AQ29" s="5" t="s">
        <v>77</v>
      </c>
      <c r="AS29" s="5" t="s">
        <v>78</v>
      </c>
      <c r="AT29" s="5" t="s">
        <v>530</v>
      </c>
      <c r="AU29" s="5" t="str">
        <f t="shared" si="0"/>
        <v>2011_Cajochen_Evening</v>
      </c>
      <c r="AV29" s="6" t="str">
        <f t="shared" si="2"/>
        <v>2011_Cajochen_Evening.pdf</v>
      </c>
      <c r="AW29" s="7" t="str">
        <f t="shared" si="1"/>
        <v>https://sci-hub.se/10.1152/japplphysiol.00165.2011</v>
      </c>
      <c r="AX29" s="5" t="s">
        <v>80</v>
      </c>
      <c r="AY29" s="16" t="s">
        <v>81</v>
      </c>
      <c r="AZ29" s="16" t="s">
        <v>82</v>
      </c>
      <c r="BB29" s="8" t="s">
        <v>531</v>
      </c>
      <c r="BC29" s="8">
        <v>13</v>
      </c>
      <c r="BD29" s="8">
        <v>0</v>
      </c>
      <c r="BE29" s="8" t="s">
        <v>278</v>
      </c>
      <c r="BF29" s="19" t="s">
        <v>85</v>
      </c>
      <c r="BG29" s="17" t="s">
        <v>278</v>
      </c>
      <c r="BH29" s="17">
        <v>23.8</v>
      </c>
      <c r="BI29" s="17" t="s">
        <v>532</v>
      </c>
      <c r="BJ29" s="17" t="s">
        <v>533</v>
      </c>
      <c r="BK29" s="23" t="s">
        <v>534</v>
      </c>
    </row>
    <row r="30" spans="1:63" ht="17" customHeight="1" x14ac:dyDescent="0.2">
      <c r="A30" s="4" t="s">
        <v>535</v>
      </c>
      <c r="B30" s="4" t="s">
        <v>536</v>
      </c>
      <c r="C30" s="4" t="s">
        <v>537</v>
      </c>
      <c r="D30" s="4">
        <v>2002</v>
      </c>
      <c r="E30" s="4" t="s">
        <v>392</v>
      </c>
      <c r="F30" s="5">
        <v>33</v>
      </c>
      <c r="G30" s="5">
        <v>4</v>
      </c>
      <c r="I30" s="5">
        <v>198</v>
      </c>
      <c r="J30" s="5">
        <v>203</v>
      </c>
      <c r="L30" s="5">
        <v>227</v>
      </c>
      <c r="M30" s="5" t="s">
        <v>538</v>
      </c>
      <c r="N30" s="5" t="s">
        <v>539</v>
      </c>
      <c r="O30" s="5" t="s">
        <v>540</v>
      </c>
      <c r="P30" s="5" t="s">
        <v>541</v>
      </c>
      <c r="Q30" s="5" t="s">
        <v>542</v>
      </c>
      <c r="R30" s="5" t="s">
        <v>543</v>
      </c>
      <c r="S30" s="5" t="s">
        <v>544</v>
      </c>
      <c r="U30" s="5" t="s">
        <v>545</v>
      </c>
      <c r="AB30" s="5" t="s">
        <v>546</v>
      </c>
      <c r="AJ30" s="5">
        <v>7423098</v>
      </c>
      <c r="AL30" s="5" t="s">
        <v>547</v>
      </c>
      <c r="AM30" s="5">
        <v>12390501</v>
      </c>
      <c r="AN30" s="5" t="s">
        <v>75</v>
      </c>
      <c r="AO30" s="5" t="s">
        <v>401</v>
      </c>
      <c r="AP30" s="5" t="s">
        <v>76</v>
      </c>
      <c r="AQ30" s="5" t="s">
        <v>77</v>
      </c>
      <c r="AS30" s="5" t="s">
        <v>78</v>
      </c>
      <c r="AT30" s="5" t="s">
        <v>548</v>
      </c>
      <c r="AU30" s="5" t="str">
        <f t="shared" si="0"/>
        <v>2002_Hébert_The</v>
      </c>
      <c r="AV30" s="6" t="str">
        <f t="shared" si="2"/>
        <v>2002_Hébert_The.pdf</v>
      </c>
      <c r="AW30" s="7" t="str">
        <f t="shared" si="1"/>
        <v>https://sci-hub.se/10.1034/j.1600-079X.2002.01885.x</v>
      </c>
      <c r="AX30" s="5" t="s">
        <v>80</v>
      </c>
      <c r="AY30" s="16" t="s">
        <v>81</v>
      </c>
      <c r="AZ30" s="16" t="s">
        <v>82</v>
      </c>
      <c r="BB30" s="8" t="s">
        <v>549</v>
      </c>
      <c r="BC30" s="8">
        <v>12</v>
      </c>
      <c r="BD30" s="8">
        <v>6</v>
      </c>
      <c r="BE30" s="8" t="s">
        <v>550</v>
      </c>
      <c r="BF30" s="19" t="s">
        <v>85</v>
      </c>
      <c r="BG30" s="17" t="s">
        <v>551</v>
      </c>
      <c r="BH30" s="17">
        <v>25.5</v>
      </c>
      <c r="BI30" s="17" t="s">
        <v>552</v>
      </c>
      <c r="BJ30" s="17" t="s">
        <v>86</v>
      </c>
      <c r="BK30" s="23" t="s">
        <v>553</v>
      </c>
    </row>
    <row r="31" spans="1:63" ht="17" customHeight="1" x14ac:dyDescent="0.2">
      <c r="A31" s="4" t="s">
        <v>554</v>
      </c>
      <c r="B31" s="4" t="s">
        <v>555</v>
      </c>
      <c r="C31" s="4" t="s">
        <v>556</v>
      </c>
      <c r="D31" s="4">
        <v>2004</v>
      </c>
      <c r="E31" s="4" t="s">
        <v>557</v>
      </c>
      <c r="F31" s="5">
        <v>63</v>
      </c>
      <c r="G31" s="5">
        <v>4</v>
      </c>
      <c r="I31" s="5">
        <v>588</v>
      </c>
      <c r="J31" s="5">
        <v>596</v>
      </c>
      <c r="L31" s="5">
        <v>216</v>
      </c>
      <c r="M31" s="5" t="s">
        <v>558</v>
      </c>
      <c r="N31" s="5" t="s">
        <v>559</v>
      </c>
      <c r="O31" s="5" t="s">
        <v>560</v>
      </c>
      <c r="P31" s="5" t="s">
        <v>561</v>
      </c>
      <c r="Q31" s="5" t="s">
        <v>562</v>
      </c>
      <c r="S31" s="5" t="s">
        <v>563</v>
      </c>
      <c r="U31" s="5" t="s">
        <v>136</v>
      </c>
      <c r="AB31" s="5" t="s">
        <v>564</v>
      </c>
      <c r="AE31" s="5" t="s">
        <v>565</v>
      </c>
      <c r="AJ31" s="5">
        <v>3069877</v>
      </c>
      <c r="AL31" s="5" t="s">
        <v>566</v>
      </c>
      <c r="AM31" s="5">
        <v>15325001</v>
      </c>
      <c r="AN31" s="5" t="s">
        <v>75</v>
      </c>
      <c r="AO31" s="5" t="s">
        <v>567</v>
      </c>
      <c r="AP31" s="5" t="s">
        <v>76</v>
      </c>
      <c r="AQ31" s="5" t="s">
        <v>77</v>
      </c>
      <c r="AS31" s="5" t="s">
        <v>78</v>
      </c>
      <c r="AT31" s="5" t="s">
        <v>568</v>
      </c>
      <c r="AU31" s="5" t="str">
        <f t="shared" si="0"/>
        <v>2004_Pauley_Lighting</v>
      </c>
      <c r="AV31" s="6" t="str">
        <f t="shared" si="2"/>
        <v>2004_Pauley_Lighting.pdf</v>
      </c>
      <c r="AW31" s="7" t="str">
        <f t="shared" si="1"/>
        <v>https://sci-hub.se/10.1016/j.mehy.2004.03.020</v>
      </c>
      <c r="AX31" s="5" t="s">
        <v>80</v>
      </c>
      <c r="AY31" s="16" t="s">
        <v>81</v>
      </c>
      <c r="AZ31" s="16" t="s">
        <v>81</v>
      </c>
      <c r="BA31" s="21" t="s">
        <v>247</v>
      </c>
      <c r="BB31" s="8" t="s">
        <v>144</v>
      </c>
      <c r="BC31" s="8" t="s">
        <v>144</v>
      </c>
      <c r="BD31" s="8" t="s">
        <v>144</v>
      </c>
      <c r="BE31" s="8" t="s">
        <v>144</v>
      </c>
      <c r="BF31" s="19" t="s">
        <v>144</v>
      </c>
      <c r="BG31" s="17" t="s">
        <v>144</v>
      </c>
      <c r="BH31" s="17" t="s">
        <v>144</v>
      </c>
      <c r="BI31" s="17" t="s">
        <v>144</v>
      </c>
      <c r="BJ31" s="17" t="s">
        <v>144</v>
      </c>
    </row>
    <row r="32" spans="1:63" ht="17" customHeight="1" x14ac:dyDescent="0.2">
      <c r="A32" s="4" t="s">
        <v>569</v>
      </c>
      <c r="B32" s="4" t="s">
        <v>570</v>
      </c>
      <c r="C32" s="4" t="s">
        <v>571</v>
      </c>
      <c r="D32" s="4">
        <v>2011</v>
      </c>
      <c r="E32" s="4" t="s">
        <v>572</v>
      </c>
      <c r="F32" s="5">
        <v>92</v>
      </c>
      <c r="G32" s="5">
        <v>10</v>
      </c>
      <c r="I32" s="5">
        <v>2714</v>
      </c>
      <c r="J32" s="5">
        <v>2722</v>
      </c>
      <c r="L32" s="5">
        <v>209</v>
      </c>
      <c r="M32" s="5" t="s">
        <v>573</v>
      </c>
      <c r="N32" s="5" t="s">
        <v>574</v>
      </c>
      <c r="O32" s="5" t="s">
        <v>575</v>
      </c>
      <c r="P32" s="5" t="s">
        <v>576</v>
      </c>
      <c r="Q32" s="5" t="s">
        <v>577</v>
      </c>
      <c r="R32" s="5" t="s">
        <v>578</v>
      </c>
      <c r="S32" s="5" t="s">
        <v>579</v>
      </c>
      <c r="U32" s="5" t="s">
        <v>580</v>
      </c>
      <c r="AB32" s="5" t="s">
        <v>581</v>
      </c>
      <c r="AJ32" s="5">
        <v>3014797</v>
      </c>
      <c r="AL32" s="5" t="s">
        <v>582</v>
      </c>
      <c r="AM32" s="5">
        <v>21745709</v>
      </c>
      <c r="AN32" s="5" t="s">
        <v>75</v>
      </c>
      <c r="AO32" s="5" t="s">
        <v>583</v>
      </c>
      <c r="AP32" s="5" t="s">
        <v>76</v>
      </c>
      <c r="AQ32" s="5" t="s">
        <v>77</v>
      </c>
      <c r="AS32" s="5" t="s">
        <v>78</v>
      </c>
      <c r="AT32" s="5" t="s">
        <v>584</v>
      </c>
      <c r="AU32" s="5" t="str">
        <f t="shared" si="0"/>
        <v>2011_Falchi_Limiting</v>
      </c>
      <c r="AV32" s="6" t="str">
        <f t="shared" si="2"/>
        <v>2011_Falchi_Limiting.pdf</v>
      </c>
      <c r="AW32" s="7" t="str">
        <f t="shared" si="1"/>
        <v>https://sci-hub.se/10.1016/j.jenvman.2011.06.029</v>
      </c>
      <c r="AX32" s="5" t="s">
        <v>80</v>
      </c>
      <c r="AY32" s="16" t="s">
        <v>81</v>
      </c>
      <c r="AZ32" s="16" t="s">
        <v>81</v>
      </c>
      <c r="BA32" s="21" t="s">
        <v>515</v>
      </c>
      <c r="BB32" s="8" t="s">
        <v>144</v>
      </c>
      <c r="BC32" s="8" t="s">
        <v>144</v>
      </c>
      <c r="BD32" s="8" t="s">
        <v>144</v>
      </c>
      <c r="BE32" s="8" t="s">
        <v>144</v>
      </c>
      <c r="BF32" s="19" t="s">
        <v>144</v>
      </c>
      <c r="BG32" s="17" t="s">
        <v>144</v>
      </c>
      <c r="BH32" s="17" t="s">
        <v>144</v>
      </c>
      <c r="BI32" s="17" t="s">
        <v>144</v>
      </c>
      <c r="BJ32" s="17" t="s">
        <v>144</v>
      </c>
    </row>
    <row r="33" spans="1:63" ht="17" customHeight="1" x14ac:dyDescent="0.2">
      <c r="A33" s="4" t="s">
        <v>585</v>
      </c>
      <c r="B33" s="4" t="s">
        <v>586</v>
      </c>
      <c r="C33" s="4" t="s">
        <v>587</v>
      </c>
      <c r="D33" s="4">
        <v>1999</v>
      </c>
      <c r="E33" s="4" t="s">
        <v>588</v>
      </c>
      <c r="F33" s="5">
        <v>140</v>
      </c>
      <c r="G33" s="5">
        <v>10</v>
      </c>
      <c r="I33" s="5">
        <v>4399</v>
      </c>
      <c r="J33" s="5">
        <v>4405</v>
      </c>
      <c r="L33" s="5">
        <v>205</v>
      </c>
      <c r="M33" s="5" t="s">
        <v>589</v>
      </c>
      <c r="N33" s="5" t="s">
        <v>590</v>
      </c>
      <c r="O33" s="5" t="s">
        <v>591</v>
      </c>
      <c r="P33" s="5" t="s">
        <v>592</v>
      </c>
      <c r="Q33" s="5" t="s">
        <v>593</v>
      </c>
      <c r="S33" s="5" t="s">
        <v>594</v>
      </c>
      <c r="U33" s="5" t="s">
        <v>136</v>
      </c>
      <c r="AB33" s="5" t="s">
        <v>595</v>
      </c>
      <c r="AE33" s="5" t="s">
        <v>596</v>
      </c>
      <c r="AJ33" s="5">
        <v>137227</v>
      </c>
      <c r="AL33" s="5" t="s">
        <v>597</v>
      </c>
      <c r="AM33" s="5">
        <v>10499491</v>
      </c>
      <c r="AN33" s="5" t="s">
        <v>75</v>
      </c>
      <c r="AO33" s="5" t="s">
        <v>588</v>
      </c>
      <c r="AP33" s="5" t="s">
        <v>76</v>
      </c>
      <c r="AQ33" s="5" t="s">
        <v>77</v>
      </c>
      <c r="AR33" s="5" t="s">
        <v>141</v>
      </c>
      <c r="AS33" s="5" t="s">
        <v>78</v>
      </c>
      <c r="AT33" s="5" t="s">
        <v>598</v>
      </c>
      <c r="AU33" s="5" t="str">
        <f t="shared" si="0"/>
        <v>1999_Skinner_High</v>
      </c>
      <c r="AV33" s="6" t="str">
        <f t="shared" si="2"/>
        <v>1999_Skinner_High.pdf</v>
      </c>
      <c r="AW33" s="7" t="str">
        <f t="shared" si="1"/>
        <v>https://sci-hub.se/10.1210/endo.140.10.7074</v>
      </c>
      <c r="AX33" s="5" t="s">
        <v>80</v>
      </c>
      <c r="AY33" s="16" t="s">
        <v>81</v>
      </c>
      <c r="AZ33" s="16" t="s">
        <v>81</v>
      </c>
      <c r="BA33" s="21" t="s">
        <v>599</v>
      </c>
      <c r="BB33" s="8" t="s">
        <v>144</v>
      </c>
      <c r="BC33" s="8" t="s">
        <v>144</v>
      </c>
      <c r="BD33" s="8" t="s">
        <v>144</v>
      </c>
      <c r="BE33" s="8" t="s">
        <v>144</v>
      </c>
      <c r="BF33" s="19" t="s">
        <v>144</v>
      </c>
      <c r="BG33" s="17" t="s">
        <v>144</v>
      </c>
      <c r="BH33" s="17" t="s">
        <v>144</v>
      </c>
      <c r="BI33" s="17" t="s">
        <v>144</v>
      </c>
      <c r="BJ33" s="17" t="s">
        <v>144</v>
      </c>
    </row>
    <row r="34" spans="1:63" ht="17" customHeight="1" x14ac:dyDescent="0.2">
      <c r="A34" s="4" t="s">
        <v>600</v>
      </c>
      <c r="B34" s="4" t="s">
        <v>601</v>
      </c>
      <c r="C34" s="4" t="s">
        <v>602</v>
      </c>
      <c r="D34" s="4">
        <v>2003</v>
      </c>
      <c r="E34" s="4" t="s">
        <v>603</v>
      </c>
      <c r="F34" s="5">
        <v>26</v>
      </c>
      <c r="G34" s="5">
        <v>6</v>
      </c>
      <c r="I34" s="5">
        <v>695</v>
      </c>
      <c r="J34" s="5">
        <v>700</v>
      </c>
      <c r="L34" s="5">
        <v>204</v>
      </c>
      <c r="M34" s="5" t="s">
        <v>604</v>
      </c>
      <c r="N34" s="5" t="s">
        <v>605</v>
      </c>
      <c r="O34" s="5" t="s">
        <v>606</v>
      </c>
      <c r="P34" s="5" t="s">
        <v>607</v>
      </c>
      <c r="Q34" s="5" t="s">
        <v>608</v>
      </c>
      <c r="R34" s="5" t="s">
        <v>609</v>
      </c>
      <c r="S34" s="5" t="s">
        <v>610</v>
      </c>
      <c r="U34" s="5" t="s">
        <v>73</v>
      </c>
      <c r="AB34" s="5" t="s">
        <v>611</v>
      </c>
      <c r="AE34" s="5" t="s">
        <v>612</v>
      </c>
      <c r="AJ34" s="5">
        <v>1618105</v>
      </c>
      <c r="AL34" s="5" t="s">
        <v>613</v>
      </c>
      <c r="AM34" s="5">
        <v>14572122</v>
      </c>
      <c r="AN34" s="5" t="s">
        <v>75</v>
      </c>
      <c r="AO34" s="5" t="s">
        <v>603</v>
      </c>
      <c r="AP34" s="5" t="s">
        <v>76</v>
      </c>
      <c r="AQ34" s="5" t="s">
        <v>77</v>
      </c>
      <c r="AR34" s="5" t="s">
        <v>141</v>
      </c>
      <c r="AS34" s="5" t="s">
        <v>78</v>
      </c>
      <c r="AT34" s="5" t="s">
        <v>614</v>
      </c>
      <c r="AU34" s="5" t="str">
        <f t="shared" si="0"/>
        <v>2003_Phipps-Nelson_Daytime</v>
      </c>
      <c r="AV34" s="6" t="str">
        <f t="shared" si="2"/>
        <v>2003_Phipps-Nelson_Daytime.pdf</v>
      </c>
      <c r="AW34" s="7" t="str">
        <f t="shared" si="1"/>
        <v>https://sci-hub.se/10.1093/sleep/26.6.695</v>
      </c>
      <c r="AX34" s="5" t="s">
        <v>80</v>
      </c>
      <c r="AY34" s="16" t="s">
        <v>81</v>
      </c>
      <c r="AZ34" s="16" t="s">
        <v>82</v>
      </c>
      <c r="BB34" s="8" t="s">
        <v>615</v>
      </c>
      <c r="BC34" s="8">
        <v>16</v>
      </c>
      <c r="BD34" s="8">
        <v>10</v>
      </c>
      <c r="BE34" s="8" t="s">
        <v>616</v>
      </c>
      <c r="BF34" s="19" t="s">
        <v>85</v>
      </c>
      <c r="BG34" s="17" t="s">
        <v>86</v>
      </c>
      <c r="BH34" s="17" t="s">
        <v>617</v>
      </c>
      <c r="BI34" s="17" t="s">
        <v>86</v>
      </c>
      <c r="BJ34" s="17" t="s">
        <v>618</v>
      </c>
    </row>
    <row r="35" spans="1:63" ht="17" customHeight="1" x14ac:dyDescent="0.2">
      <c r="A35" s="4" t="s">
        <v>619</v>
      </c>
      <c r="B35" s="4" t="s">
        <v>620</v>
      </c>
      <c r="C35" s="4" t="s">
        <v>621</v>
      </c>
      <c r="D35" s="4">
        <v>2007</v>
      </c>
      <c r="E35" s="4" t="s">
        <v>622</v>
      </c>
      <c r="F35" s="5">
        <v>17</v>
      </c>
      <c r="G35" s="5">
        <v>24</v>
      </c>
      <c r="I35" s="5">
        <v>2122</v>
      </c>
      <c r="J35" s="5">
        <v>2128</v>
      </c>
      <c r="L35" s="5">
        <v>194</v>
      </c>
      <c r="M35" s="5" t="s">
        <v>623</v>
      </c>
      <c r="N35" s="5" t="s">
        <v>624</v>
      </c>
      <c r="O35" s="5" t="s">
        <v>625</v>
      </c>
      <c r="P35" s="5" t="s">
        <v>626</v>
      </c>
      <c r="Q35" s="5" t="s">
        <v>627</v>
      </c>
      <c r="R35" s="5" t="s">
        <v>628</v>
      </c>
      <c r="S35" s="5" t="s">
        <v>629</v>
      </c>
      <c r="X35" s="10" t="s">
        <v>630</v>
      </c>
      <c r="Y35" s="5" t="s">
        <v>631</v>
      </c>
      <c r="AB35" s="5" t="s">
        <v>632</v>
      </c>
      <c r="AJ35" s="5">
        <v>9609822</v>
      </c>
      <c r="AL35" s="5" t="s">
        <v>633</v>
      </c>
      <c r="AM35" s="5">
        <v>18082405</v>
      </c>
      <c r="AN35" s="5" t="s">
        <v>75</v>
      </c>
      <c r="AO35" s="5" t="s">
        <v>634</v>
      </c>
      <c r="AP35" s="5" t="s">
        <v>76</v>
      </c>
      <c r="AQ35" s="5" t="s">
        <v>77</v>
      </c>
      <c r="AR35" s="5" t="s">
        <v>141</v>
      </c>
      <c r="AS35" s="5" t="s">
        <v>78</v>
      </c>
      <c r="AT35" s="5" t="s">
        <v>635</v>
      </c>
      <c r="AU35" s="5" t="str">
        <f t="shared" si="0"/>
        <v>2007_Zaidi_</v>
      </c>
      <c r="AV35" s="6" t="str">
        <f t="shared" si="2"/>
        <v>2007_Zaidi_.pdf</v>
      </c>
      <c r="AW35" s="7" t="str">
        <f t="shared" si="1"/>
        <v>https://sci-hub.se/10.1016/j.cub.2007.11.034</v>
      </c>
      <c r="AX35" s="5" t="s">
        <v>80</v>
      </c>
      <c r="AY35" s="16" t="s">
        <v>81</v>
      </c>
      <c r="AZ35" s="16" t="s">
        <v>82</v>
      </c>
      <c r="BB35" s="8" t="s">
        <v>636</v>
      </c>
      <c r="BC35" s="8">
        <v>2</v>
      </c>
      <c r="BD35" s="8">
        <v>1</v>
      </c>
      <c r="BE35" s="8" t="s">
        <v>86</v>
      </c>
      <c r="BF35" s="19" t="s">
        <v>85</v>
      </c>
      <c r="BG35" s="17" t="s">
        <v>216</v>
      </c>
      <c r="BH35" s="17" t="s">
        <v>86</v>
      </c>
      <c r="BI35" s="17" t="s">
        <v>86</v>
      </c>
      <c r="BJ35" s="17" t="s">
        <v>637</v>
      </c>
    </row>
    <row r="36" spans="1:63" ht="17" customHeight="1" x14ac:dyDescent="0.2">
      <c r="A36" s="4" t="s">
        <v>638</v>
      </c>
      <c r="B36" s="4" t="s">
        <v>639</v>
      </c>
      <c r="C36" s="4" t="s">
        <v>640</v>
      </c>
      <c r="D36" s="4">
        <v>2011</v>
      </c>
      <c r="E36" s="4" t="s">
        <v>641</v>
      </c>
      <c r="F36" s="5">
        <v>6</v>
      </c>
      <c r="G36" s="5">
        <v>1</v>
      </c>
      <c r="H36" s="5" t="s">
        <v>642</v>
      </c>
      <c r="L36" s="5">
        <v>189</v>
      </c>
      <c r="M36" s="5" t="s">
        <v>643</v>
      </c>
      <c r="N36" s="5" t="s">
        <v>644</v>
      </c>
      <c r="O36" s="5" t="s">
        <v>645</v>
      </c>
      <c r="P36" s="5" t="s">
        <v>646</v>
      </c>
      <c r="Q36" s="5" t="s">
        <v>647</v>
      </c>
      <c r="S36" s="5" t="s">
        <v>648</v>
      </c>
      <c r="U36" s="5" t="s">
        <v>73</v>
      </c>
      <c r="AB36" s="5" t="s">
        <v>649</v>
      </c>
      <c r="AJ36" s="5">
        <v>19326203</v>
      </c>
      <c r="AM36" s="5">
        <v>21298068</v>
      </c>
      <c r="AN36" s="5" t="s">
        <v>75</v>
      </c>
      <c r="AO36" s="5" t="s">
        <v>641</v>
      </c>
      <c r="AP36" s="5" t="s">
        <v>76</v>
      </c>
      <c r="AQ36" s="5" t="s">
        <v>77</v>
      </c>
      <c r="AR36" s="5" t="s">
        <v>141</v>
      </c>
      <c r="AS36" s="5" t="s">
        <v>78</v>
      </c>
      <c r="AT36" s="5" t="s">
        <v>650</v>
      </c>
      <c r="AU36" s="5" t="str">
        <f t="shared" si="0"/>
        <v>2011_Chellappa_Non-visual</v>
      </c>
      <c r="AV36" s="6" t="str">
        <f t="shared" si="2"/>
        <v>2011_Chellappa_Non-visual.pdf</v>
      </c>
      <c r="AW36" s="7" t="str">
        <f t="shared" si="1"/>
        <v>https://sci-hub.se/10.1371/journal.pone.0016429</v>
      </c>
      <c r="AX36" s="5" t="s">
        <v>80</v>
      </c>
      <c r="AY36" s="16" t="s">
        <v>81</v>
      </c>
      <c r="AZ36" s="16" t="s">
        <v>82</v>
      </c>
      <c r="BB36" s="8" t="s">
        <v>651</v>
      </c>
      <c r="BC36" s="8">
        <v>16</v>
      </c>
      <c r="BD36" s="8">
        <v>0</v>
      </c>
      <c r="BE36" s="8" t="s">
        <v>278</v>
      </c>
      <c r="BF36" s="19" t="s">
        <v>85</v>
      </c>
      <c r="BG36" s="17" t="s">
        <v>278</v>
      </c>
      <c r="BH36" s="17">
        <v>24.3</v>
      </c>
      <c r="BI36" s="17" t="s">
        <v>652</v>
      </c>
      <c r="BJ36" s="17" t="s">
        <v>653</v>
      </c>
      <c r="BK36" s="23" t="s">
        <v>534</v>
      </c>
    </row>
    <row r="37" spans="1:63" ht="17" customHeight="1" x14ac:dyDescent="0.2">
      <c r="A37" s="4" t="s">
        <v>654</v>
      </c>
      <c r="B37" s="4" t="s">
        <v>655</v>
      </c>
      <c r="C37" s="4" t="s">
        <v>656</v>
      </c>
      <c r="D37" s="4">
        <v>1987</v>
      </c>
      <c r="E37" s="4" t="s">
        <v>657</v>
      </c>
      <c r="F37" s="5">
        <v>19</v>
      </c>
      <c r="G37" s="5">
        <v>9</v>
      </c>
      <c r="I37" s="5">
        <v>437</v>
      </c>
      <c r="J37" s="5">
        <v>440</v>
      </c>
      <c r="L37" s="5">
        <v>184</v>
      </c>
      <c r="M37" s="5" t="s">
        <v>658</v>
      </c>
      <c r="N37" s="5" t="s">
        <v>659</v>
      </c>
      <c r="O37" s="5" t="s">
        <v>660</v>
      </c>
      <c r="P37" s="5" t="s">
        <v>661</v>
      </c>
      <c r="Q37" s="5" t="s">
        <v>662</v>
      </c>
      <c r="S37" s="5" t="s">
        <v>663</v>
      </c>
      <c r="U37" s="5" t="s">
        <v>664</v>
      </c>
      <c r="AE37" s="5" t="s">
        <v>665</v>
      </c>
      <c r="AJ37" s="5">
        <v>185043</v>
      </c>
      <c r="AL37" s="5" t="s">
        <v>666</v>
      </c>
      <c r="AN37" s="5" t="s">
        <v>75</v>
      </c>
      <c r="AO37" s="5" t="s">
        <v>667</v>
      </c>
      <c r="AP37" s="5" t="s">
        <v>76</v>
      </c>
      <c r="AQ37" s="5" t="s">
        <v>77</v>
      </c>
      <c r="AS37" s="5" t="s">
        <v>78</v>
      </c>
      <c r="AT37" s="5" t="s">
        <v>668</v>
      </c>
      <c r="AU37" s="5" t="str">
        <f t="shared" si="0"/>
        <v>1987_Bojkowski_Suppression</v>
      </c>
      <c r="AV37" s="6" t="str">
        <f t="shared" si="2"/>
        <v>1987_Bojkowski_Suppression.pdf</v>
      </c>
      <c r="AW37" s="7" t="str">
        <f t="shared" si="1"/>
        <v>https://sci-hub.se/10.1055/s-2007-1011846</v>
      </c>
      <c r="AX37" s="5" t="s">
        <v>80</v>
      </c>
      <c r="AY37" s="16" t="s">
        <v>81</v>
      </c>
      <c r="AZ37" s="16" t="s">
        <v>82</v>
      </c>
      <c r="BB37" s="8" t="s">
        <v>669</v>
      </c>
      <c r="BC37" s="8">
        <v>5</v>
      </c>
      <c r="BD37" s="8">
        <v>0</v>
      </c>
      <c r="BE37" s="8" t="s">
        <v>278</v>
      </c>
      <c r="BF37" s="19" t="s">
        <v>85</v>
      </c>
      <c r="BG37" s="17" t="s">
        <v>278</v>
      </c>
      <c r="BH37" s="17" t="s">
        <v>86</v>
      </c>
      <c r="BI37" s="17" t="s">
        <v>86</v>
      </c>
      <c r="BJ37" s="17" t="s">
        <v>670</v>
      </c>
      <c r="BK37" s="23" t="s">
        <v>534</v>
      </c>
    </row>
    <row r="38" spans="1:63" ht="17" customHeight="1" x14ac:dyDescent="0.2">
      <c r="A38" s="4" t="s">
        <v>671</v>
      </c>
      <c r="B38" s="4" t="s">
        <v>672</v>
      </c>
      <c r="C38" s="4" t="s">
        <v>673</v>
      </c>
      <c r="D38" s="4">
        <v>1984</v>
      </c>
      <c r="E38" s="4" t="s">
        <v>674</v>
      </c>
      <c r="F38" s="5">
        <v>30</v>
      </c>
      <c r="G38" s="5">
        <v>3</v>
      </c>
      <c r="I38" s="5">
        <v>585</v>
      </c>
      <c r="J38" s="5">
        <v>593</v>
      </c>
      <c r="L38" s="5">
        <v>179</v>
      </c>
      <c r="M38" s="5" t="s">
        <v>675</v>
      </c>
      <c r="N38" s="5" t="s">
        <v>676</v>
      </c>
      <c r="O38" s="26"/>
      <c r="P38" s="5" t="s">
        <v>677</v>
      </c>
      <c r="Q38" s="5" t="s">
        <v>678</v>
      </c>
      <c r="S38" s="5" t="s">
        <v>679</v>
      </c>
      <c r="U38" s="5" t="s">
        <v>680</v>
      </c>
      <c r="AB38" s="5" t="s">
        <v>681</v>
      </c>
      <c r="AJ38" s="5">
        <v>63363</v>
      </c>
      <c r="AM38" s="5">
        <v>6722237</v>
      </c>
      <c r="AN38" s="5" t="s">
        <v>75</v>
      </c>
      <c r="AO38" s="5" t="s">
        <v>682</v>
      </c>
      <c r="AP38" s="5" t="s">
        <v>76</v>
      </c>
      <c r="AQ38" s="5" t="s">
        <v>77</v>
      </c>
      <c r="AR38" s="5" t="s">
        <v>141</v>
      </c>
      <c r="AS38" s="5" t="s">
        <v>78</v>
      </c>
      <c r="AT38" s="5" t="s">
        <v>683</v>
      </c>
      <c r="AU38" s="5" t="str">
        <f t="shared" si="0"/>
        <v>1984_Bittman_Nightly</v>
      </c>
      <c r="AV38" s="6" t="str">
        <f t="shared" si="2"/>
        <v>1984_Bittman_Nightly.pdf</v>
      </c>
      <c r="AW38" s="7" t="str">
        <f t="shared" si="1"/>
        <v>https://sci-hub.se/10.1095/biolreprod30.3.585</v>
      </c>
      <c r="AX38" s="5" t="s">
        <v>80</v>
      </c>
      <c r="AY38" s="16" t="s">
        <v>81</v>
      </c>
      <c r="AZ38" s="16" t="s">
        <v>81</v>
      </c>
      <c r="BA38" s="21" t="s">
        <v>599</v>
      </c>
      <c r="BB38" s="8" t="s">
        <v>144</v>
      </c>
      <c r="BC38" s="8" t="s">
        <v>144</v>
      </c>
      <c r="BD38" s="8" t="s">
        <v>144</v>
      </c>
      <c r="BE38" s="8" t="s">
        <v>144</v>
      </c>
      <c r="BF38" s="19" t="s">
        <v>144</v>
      </c>
      <c r="BG38" s="17" t="s">
        <v>144</v>
      </c>
      <c r="BH38" s="17" t="s">
        <v>144</v>
      </c>
      <c r="BI38" s="17" t="s">
        <v>144</v>
      </c>
      <c r="BJ38" s="17" t="s">
        <v>144</v>
      </c>
    </row>
    <row r="39" spans="1:63" ht="17" customHeight="1" x14ac:dyDescent="0.2">
      <c r="A39" s="4" t="s">
        <v>684</v>
      </c>
      <c r="B39" s="4" t="s">
        <v>685</v>
      </c>
      <c r="C39" s="4" t="s">
        <v>686</v>
      </c>
      <c r="D39" s="4">
        <v>1988</v>
      </c>
      <c r="E39" s="4" t="s">
        <v>687</v>
      </c>
      <c r="F39" s="5">
        <v>454</v>
      </c>
      <c r="G39" s="11">
        <v>43497</v>
      </c>
      <c r="I39" s="5">
        <v>212</v>
      </c>
      <c r="J39" s="5">
        <v>218</v>
      </c>
      <c r="L39" s="5">
        <v>178</v>
      </c>
      <c r="M39" s="5" t="s">
        <v>688</v>
      </c>
      <c r="N39" s="5" t="s">
        <v>689</v>
      </c>
      <c r="O39" s="5" t="s">
        <v>690</v>
      </c>
      <c r="P39" s="5" t="s">
        <v>691</v>
      </c>
      <c r="Q39" s="5" t="s">
        <v>692</v>
      </c>
      <c r="R39" s="5" t="s">
        <v>693</v>
      </c>
      <c r="S39" s="5" t="s">
        <v>694</v>
      </c>
      <c r="U39" s="5" t="s">
        <v>73</v>
      </c>
      <c r="AB39" s="5" t="s">
        <v>695</v>
      </c>
      <c r="AJ39" s="5">
        <v>68993</v>
      </c>
      <c r="AL39" s="5" t="s">
        <v>696</v>
      </c>
      <c r="AM39" s="5">
        <v>3409004</v>
      </c>
      <c r="AN39" s="5" t="s">
        <v>75</v>
      </c>
      <c r="AO39" s="5" t="s">
        <v>697</v>
      </c>
      <c r="AP39" s="5" t="s">
        <v>76</v>
      </c>
      <c r="AQ39" s="5" t="s">
        <v>77</v>
      </c>
      <c r="AS39" s="5" t="s">
        <v>78</v>
      </c>
      <c r="AT39" s="5" t="s">
        <v>698</v>
      </c>
      <c r="AU39" s="5" t="str">
        <f t="shared" si="0"/>
        <v>1988_Brainard_Dose-response</v>
      </c>
      <c r="AV39" s="6" t="str">
        <f t="shared" si="2"/>
        <v>1988_Brainard_Dose-response.pdf</v>
      </c>
      <c r="AW39" s="7" t="str">
        <f t="shared" si="1"/>
        <v>https://sci-hub.se/10.1016/0006-8993(88)90820-7</v>
      </c>
      <c r="AX39" s="5" t="s">
        <v>80</v>
      </c>
      <c r="AY39" s="16" t="s">
        <v>81</v>
      </c>
      <c r="AZ39" s="16" t="s">
        <v>82</v>
      </c>
      <c r="BB39" s="8" t="s">
        <v>83</v>
      </c>
      <c r="BC39" s="8">
        <v>6</v>
      </c>
      <c r="BD39" s="8">
        <v>0</v>
      </c>
      <c r="BE39" s="8" t="s">
        <v>278</v>
      </c>
      <c r="BF39" s="19" t="s">
        <v>85</v>
      </c>
      <c r="BG39" s="17" t="s">
        <v>278</v>
      </c>
      <c r="BH39" s="17" t="s">
        <v>86</v>
      </c>
      <c r="BI39" s="17" t="s">
        <v>86</v>
      </c>
      <c r="BJ39" s="17" t="s">
        <v>699</v>
      </c>
      <c r="BK39" s="23" t="s">
        <v>534</v>
      </c>
    </row>
    <row r="40" spans="1:63" ht="17" customHeight="1" x14ac:dyDescent="0.2">
      <c r="A40" s="4" t="s">
        <v>700</v>
      </c>
      <c r="B40" s="4" t="s">
        <v>701</v>
      </c>
      <c r="C40" s="4" t="s">
        <v>702</v>
      </c>
      <c r="D40" s="4">
        <v>2010</v>
      </c>
      <c r="E40" s="4" t="s">
        <v>703</v>
      </c>
      <c r="F40" s="5">
        <v>2</v>
      </c>
      <c r="G40" s="5">
        <v>31</v>
      </c>
      <c r="L40" s="5">
        <v>178</v>
      </c>
      <c r="M40" s="5" t="s">
        <v>704</v>
      </c>
      <c r="N40" s="5" t="s">
        <v>705</v>
      </c>
      <c r="O40" s="5" t="s">
        <v>706</v>
      </c>
      <c r="P40" s="5" t="s">
        <v>707</v>
      </c>
      <c r="Q40" s="5" t="s">
        <v>708</v>
      </c>
      <c r="S40" s="5" t="s">
        <v>709</v>
      </c>
      <c r="U40" s="5" t="s">
        <v>710</v>
      </c>
      <c r="AB40" s="5" t="s">
        <v>711</v>
      </c>
      <c r="AJ40" s="5">
        <v>19466234</v>
      </c>
      <c r="AM40" s="5">
        <v>20463367</v>
      </c>
      <c r="AN40" s="5" t="s">
        <v>75</v>
      </c>
      <c r="AO40" s="5" t="s">
        <v>712</v>
      </c>
      <c r="AP40" s="5" t="s">
        <v>76</v>
      </c>
      <c r="AQ40" s="5" t="s">
        <v>77</v>
      </c>
      <c r="AS40" s="5" t="s">
        <v>78</v>
      </c>
      <c r="AT40" s="5" t="s">
        <v>713</v>
      </c>
      <c r="AU40" s="5" t="str">
        <f t="shared" si="0"/>
        <v>2010_Gooley_Spectral</v>
      </c>
      <c r="AV40" s="6" t="str">
        <f t="shared" si="2"/>
        <v>2010_Gooley_Spectral.pdf</v>
      </c>
      <c r="AW40" s="7" t="str">
        <f t="shared" si="1"/>
        <v>https://sci-hub.se/10.1126/scitranslmed.3000741</v>
      </c>
      <c r="AX40" s="5" t="s">
        <v>80</v>
      </c>
      <c r="AY40" s="16" t="s">
        <v>81</v>
      </c>
      <c r="AZ40" s="16" t="s">
        <v>82</v>
      </c>
      <c r="BB40" s="8" t="s">
        <v>714</v>
      </c>
      <c r="BC40" s="8">
        <v>52</v>
      </c>
      <c r="BD40" s="8" t="s">
        <v>86</v>
      </c>
      <c r="BE40" s="8" t="s">
        <v>715</v>
      </c>
      <c r="BF40" s="19" t="s">
        <v>85</v>
      </c>
      <c r="BG40" s="17" t="s">
        <v>216</v>
      </c>
      <c r="BH40" s="17" t="s">
        <v>86</v>
      </c>
      <c r="BI40" s="17" t="s">
        <v>86</v>
      </c>
      <c r="BJ40" s="17" t="s">
        <v>105</v>
      </c>
      <c r="BK40" s="23" t="s">
        <v>716</v>
      </c>
    </row>
    <row r="41" spans="1:63" ht="17" customHeight="1" x14ac:dyDescent="0.2">
      <c r="A41" s="4" t="s">
        <v>717</v>
      </c>
      <c r="B41" s="4" t="s">
        <v>718</v>
      </c>
      <c r="C41" s="4" t="s">
        <v>719</v>
      </c>
      <c r="D41" s="4">
        <v>2013</v>
      </c>
      <c r="E41" s="4" t="s">
        <v>392</v>
      </c>
      <c r="F41" s="5">
        <v>54</v>
      </c>
      <c r="G41" s="5">
        <v>3</v>
      </c>
      <c r="I41" s="5">
        <v>292</v>
      </c>
      <c r="J41" s="5">
        <v>302</v>
      </c>
      <c r="L41" s="5">
        <v>176</v>
      </c>
      <c r="M41" s="5" t="s">
        <v>720</v>
      </c>
      <c r="N41" s="5" t="s">
        <v>721</v>
      </c>
      <c r="O41" s="5" t="s">
        <v>722</v>
      </c>
      <c r="P41" s="5" t="s">
        <v>723</v>
      </c>
      <c r="Q41" s="5" t="s">
        <v>724</v>
      </c>
      <c r="R41" s="5" t="s">
        <v>725</v>
      </c>
      <c r="S41" s="5" t="s">
        <v>726</v>
      </c>
      <c r="U41" s="5" t="s">
        <v>727</v>
      </c>
      <c r="AB41" s="5" t="s">
        <v>728</v>
      </c>
      <c r="AJ41" s="5">
        <v>7423098</v>
      </c>
      <c r="AL41" s="5" t="s">
        <v>547</v>
      </c>
      <c r="AM41" s="5">
        <v>23106234</v>
      </c>
      <c r="AN41" s="5" t="s">
        <v>75</v>
      </c>
      <c r="AO41" s="5" t="s">
        <v>401</v>
      </c>
      <c r="AP41" s="5" t="s">
        <v>76</v>
      </c>
      <c r="AQ41" s="5" t="s">
        <v>77</v>
      </c>
      <c r="AS41" s="5" t="s">
        <v>78</v>
      </c>
      <c r="AT41" s="5" t="s">
        <v>729</v>
      </c>
      <c r="AU41" s="5" t="str">
        <f t="shared" si="0"/>
        <v>2013_Wang_Long-term</v>
      </c>
      <c r="AV41" s="6" t="str">
        <f t="shared" si="2"/>
        <v>2013_Wang_Long-term.pdf</v>
      </c>
      <c r="AW41" s="7" t="str">
        <f t="shared" si="1"/>
        <v>https://sci-hub.se/10.1111/jpi.12017</v>
      </c>
      <c r="AX41" s="5" t="s">
        <v>80</v>
      </c>
      <c r="AY41" s="16" t="s">
        <v>81</v>
      </c>
      <c r="AZ41" s="16" t="s">
        <v>81</v>
      </c>
      <c r="BA41" s="21" t="s">
        <v>515</v>
      </c>
      <c r="BB41" s="8" t="s">
        <v>144</v>
      </c>
      <c r="BC41" s="8" t="s">
        <v>144</v>
      </c>
      <c r="BD41" s="8" t="s">
        <v>144</v>
      </c>
      <c r="BE41" s="8" t="s">
        <v>144</v>
      </c>
      <c r="BF41" s="19" t="s">
        <v>144</v>
      </c>
      <c r="BG41" s="17" t="s">
        <v>144</v>
      </c>
      <c r="BH41" s="17" t="s">
        <v>144</v>
      </c>
      <c r="BI41" s="17" t="s">
        <v>144</v>
      </c>
      <c r="BJ41" s="17" t="s">
        <v>144</v>
      </c>
    </row>
    <row r="42" spans="1:63" ht="17" customHeight="1" x14ac:dyDescent="0.2">
      <c r="A42" s="4" t="s">
        <v>730</v>
      </c>
      <c r="B42" s="4" t="s">
        <v>731</v>
      </c>
      <c r="C42" s="4" t="s">
        <v>732</v>
      </c>
      <c r="D42" s="4">
        <v>2011</v>
      </c>
      <c r="E42" s="4" t="s">
        <v>251</v>
      </c>
      <c r="F42" s="5">
        <v>96</v>
      </c>
      <c r="G42" s="5">
        <v>3</v>
      </c>
      <c r="I42" s="5" t="s">
        <v>733</v>
      </c>
      <c r="J42" s="5" t="s">
        <v>734</v>
      </c>
      <c r="L42" s="5">
        <v>173</v>
      </c>
      <c r="M42" s="5" t="s">
        <v>735</v>
      </c>
      <c r="N42" s="5" t="s">
        <v>736</v>
      </c>
      <c r="O42" s="5" t="s">
        <v>737</v>
      </c>
      <c r="P42" s="5" t="s">
        <v>738</v>
      </c>
      <c r="Q42" s="5" t="s">
        <v>739</v>
      </c>
      <c r="S42" s="5" t="s">
        <v>740</v>
      </c>
      <c r="U42" s="5" t="s">
        <v>73</v>
      </c>
      <c r="AB42" s="5" t="s">
        <v>741</v>
      </c>
      <c r="AJ42" s="5" t="s">
        <v>259</v>
      </c>
      <c r="AL42" s="5" t="s">
        <v>260</v>
      </c>
      <c r="AM42" s="5">
        <v>21193540</v>
      </c>
      <c r="AN42" s="5" t="s">
        <v>75</v>
      </c>
      <c r="AO42" s="5" t="s">
        <v>261</v>
      </c>
      <c r="AP42" s="5" t="s">
        <v>76</v>
      </c>
      <c r="AQ42" s="5" t="s">
        <v>77</v>
      </c>
      <c r="AR42" s="5" t="s">
        <v>141</v>
      </c>
      <c r="AS42" s="5" t="s">
        <v>78</v>
      </c>
      <c r="AT42" s="5" t="s">
        <v>742</v>
      </c>
      <c r="AU42" s="5" t="str">
        <f t="shared" si="0"/>
        <v>2011_Gooley_Exposure</v>
      </c>
      <c r="AV42" s="6" t="str">
        <f t="shared" si="2"/>
        <v>2011_Gooley_Exposure.pdf</v>
      </c>
      <c r="AW42" s="7" t="str">
        <f t="shared" si="1"/>
        <v>https://sci-hub.se/10.1210/jc.2010-2098</v>
      </c>
      <c r="AX42" s="5" t="s">
        <v>80</v>
      </c>
      <c r="AY42" s="16" t="s">
        <v>81</v>
      </c>
      <c r="AZ42" s="16" t="s">
        <v>82</v>
      </c>
      <c r="BB42" s="8" t="s">
        <v>743</v>
      </c>
      <c r="BC42" s="8">
        <v>116</v>
      </c>
      <c r="BD42" s="8" t="s">
        <v>86</v>
      </c>
      <c r="BE42" s="8" t="s">
        <v>744</v>
      </c>
      <c r="BF42" s="19" t="s">
        <v>85</v>
      </c>
      <c r="BG42" s="17" t="s">
        <v>86</v>
      </c>
      <c r="BH42" s="17" t="s">
        <v>86</v>
      </c>
      <c r="BI42" s="17" t="s">
        <v>86</v>
      </c>
      <c r="BJ42" s="17" t="s">
        <v>105</v>
      </c>
      <c r="BK42" s="23" t="s">
        <v>716</v>
      </c>
    </row>
    <row r="43" spans="1:63" ht="17" customHeight="1" x14ac:dyDescent="0.2">
      <c r="A43" s="4" t="s">
        <v>745</v>
      </c>
      <c r="B43" s="4" t="s">
        <v>746</v>
      </c>
      <c r="C43" s="4" t="s">
        <v>747</v>
      </c>
      <c r="D43" s="4">
        <v>1999</v>
      </c>
      <c r="E43" s="4" t="s">
        <v>453</v>
      </c>
      <c r="F43" s="5">
        <v>59</v>
      </c>
      <c r="G43" s="5">
        <v>18</v>
      </c>
      <c r="I43" s="5">
        <v>4693</v>
      </c>
      <c r="J43" s="5">
        <v>4701</v>
      </c>
      <c r="L43" s="5">
        <v>171</v>
      </c>
      <c r="M43" s="9"/>
      <c r="N43" s="5" t="s">
        <v>748</v>
      </c>
      <c r="O43" s="5" t="s">
        <v>749</v>
      </c>
      <c r="P43" s="5" t="s">
        <v>750</v>
      </c>
      <c r="Q43" s="5" t="s">
        <v>751</v>
      </c>
      <c r="S43" s="5" t="s">
        <v>752</v>
      </c>
      <c r="U43" s="5" t="s">
        <v>753</v>
      </c>
      <c r="AB43" s="5" t="s">
        <v>754</v>
      </c>
      <c r="AJ43" s="5">
        <v>85472</v>
      </c>
      <c r="AL43" s="5" t="s">
        <v>463</v>
      </c>
      <c r="AM43" s="5">
        <v>10493527</v>
      </c>
      <c r="AN43" s="5" t="s">
        <v>75</v>
      </c>
      <c r="AO43" s="5" t="s">
        <v>464</v>
      </c>
      <c r="AP43" s="5" t="s">
        <v>76</v>
      </c>
      <c r="AQ43" s="5" t="s">
        <v>77</v>
      </c>
      <c r="AS43" s="5" t="s">
        <v>78</v>
      </c>
      <c r="AT43" s="5" t="s">
        <v>755</v>
      </c>
      <c r="AU43" s="5" t="str">
        <f t="shared" si="0"/>
        <v>1999_Blask_Melatonin</v>
      </c>
      <c r="AV43" s="6" t="str">
        <f>CONCATENATE(AU43, ".pdf")</f>
        <v>1999_Blask_Melatonin.pdf</v>
      </c>
      <c r="AW43" s="7" t="str">
        <f t="shared" si="1"/>
        <v>https://sci-hub.se/</v>
      </c>
      <c r="AX43" s="9" t="s">
        <v>756</v>
      </c>
      <c r="AY43" s="16" t="s">
        <v>81</v>
      </c>
      <c r="AZ43" s="16" t="s">
        <v>81</v>
      </c>
      <c r="BA43" s="21" t="s">
        <v>757</v>
      </c>
      <c r="BB43" s="8" t="s">
        <v>144</v>
      </c>
      <c r="BC43" s="8" t="s">
        <v>144</v>
      </c>
      <c r="BD43" s="8" t="s">
        <v>144</v>
      </c>
      <c r="BE43" s="8" t="s">
        <v>144</v>
      </c>
      <c r="BF43" s="19" t="s">
        <v>144</v>
      </c>
      <c r="BG43" s="17" t="s">
        <v>144</v>
      </c>
      <c r="BH43" s="17" t="s">
        <v>144</v>
      </c>
      <c r="BI43" s="17" t="s">
        <v>144</v>
      </c>
      <c r="BJ43" s="17" t="s">
        <v>144</v>
      </c>
    </row>
    <row r="44" spans="1:63" ht="17" customHeight="1" x14ac:dyDescent="0.2">
      <c r="A44" s="4" t="s">
        <v>758</v>
      </c>
      <c r="B44" s="4" t="s">
        <v>759</v>
      </c>
      <c r="C44" s="4" t="s">
        <v>760</v>
      </c>
      <c r="D44" s="4">
        <v>1998</v>
      </c>
      <c r="E44" s="4" t="s">
        <v>761</v>
      </c>
      <c r="F44" s="5">
        <v>274</v>
      </c>
      <c r="G44" s="5" t="s">
        <v>762</v>
      </c>
      <c r="I44" s="5" t="s">
        <v>763</v>
      </c>
      <c r="J44" s="5" t="s">
        <v>764</v>
      </c>
      <c r="L44" s="5">
        <v>167</v>
      </c>
      <c r="M44" s="9" t="s">
        <v>765</v>
      </c>
      <c r="N44" s="5" t="s">
        <v>766</v>
      </c>
      <c r="O44" s="5" t="s">
        <v>767</v>
      </c>
      <c r="P44" s="5" t="s">
        <v>768</v>
      </c>
      <c r="Q44" s="5" t="s">
        <v>769</v>
      </c>
      <c r="R44" s="5" t="s">
        <v>770</v>
      </c>
      <c r="S44" s="5" t="s">
        <v>771</v>
      </c>
      <c r="U44" s="5" t="s">
        <v>545</v>
      </c>
      <c r="AB44" s="5" t="s">
        <v>772</v>
      </c>
      <c r="AJ44" s="5">
        <v>3636119</v>
      </c>
      <c r="AL44" s="5" t="s">
        <v>773</v>
      </c>
      <c r="AM44" s="5">
        <v>9575961</v>
      </c>
      <c r="AN44" s="5" t="s">
        <v>75</v>
      </c>
      <c r="AO44" s="5" t="s">
        <v>774</v>
      </c>
      <c r="AP44" s="5" t="s">
        <v>76</v>
      </c>
      <c r="AQ44" s="5" t="s">
        <v>77</v>
      </c>
      <c r="AS44" s="5" t="s">
        <v>78</v>
      </c>
      <c r="AT44" s="5" t="s">
        <v>775</v>
      </c>
      <c r="AU44" s="5" t="str">
        <f t="shared" si="0"/>
        <v>1998_Klerman_Nonphotic</v>
      </c>
      <c r="AV44" s="6" t="str">
        <f t="shared" si="2"/>
        <v>1998_Klerman_Nonphotic.pdf</v>
      </c>
      <c r="AW44" s="7" t="str">
        <f t="shared" si="1"/>
        <v>https://sci-hub.se/10.1152/ajpregu.1998.274.4.r991</v>
      </c>
      <c r="AX44" s="5" t="s">
        <v>80</v>
      </c>
      <c r="AY44" s="16" t="s">
        <v>81</v>
      </c>
      <c r="AZ44" s="16" t="s">
        <v>82</v>
      </c>
      <c r="BB44" s="8" t="s">
        <v>83</v>
      </c>
      <c r="BC44" s="8">
        <v>15</v>
      </c>
      <c r="BD44" s="8" t="s">
        <v>86</v>
      </c>
      <c r="BE44" s="8" t="s">
        <v>776</v>
      </c>
      <c r="BF44" s="19" t="s">
        <v>85</v>
      </c>
      <c r="BG44" s="17" t="s">
        <v>86</v>
      </c>
      <c r="BH44" s="17" t="s">
        <v>86</v>
      </c>
      <c r="BI44" s="17" t="s">
        <v>86</v>
      </c>
      <c r="BJ44" s="17" t="s">
        <v>86</v>
      </c>
    </row>
    <row r="45" spans="1:63" ht="17" customHeight="1" x14ac:dyDescent="0.2">
      <c r="A45" s="4" t="s">
        <v>777</v>
      </c>
      <c r="B45" s="4" t="s">
        <v>778</v>
      </c>
      <c r="C45" s="4" t="s">
        <v>779</v>
      </c>
      <c r="D45" s="4">
        <v>1984</v>
      </c>
      <c r="E45" s="4" t="s">
        <v>687</v>
      </c>
      <c r="F45" s="5">
        <v>294</v>
      </c>
      <c r="G45" s="5">
        <v>2</v>
      </c>
      <c r="I45" s="5">
        <v>333</v>
      </c>
      <c r="J45" s="5">
        <v>339</v>
      </c>
      <c r="L45" s="5">
        <v>164</v>
      </c>
      <c r="M45" s="5" t="s">
        <v>780</v>
      </c>
      <c r="N45" s="5" t="s">
        <v>781</v>
      </c>
      <c r="O45" s="5" t="s">
        <v>782</v>
      </c>
      <c r="P45" s="5" t="s">
        <v>783</v>
      </c>
      <c r="Q45" s="5" t="s">
        <v>784</v>
      </c>
      <c r="R45" s="5" t="s">
        <v>785</v>
      </c>
      <c r="S45" s="5" t="s">
        <v>786</v>
      </c>
      <c r="U45" s="5" t="s">
        <v>73</v>
      </c>
      <c r="AB45" s="5" t="s">
        <v>787</v>
      </c>
      <c r="AJ45" s="5">
        <v>68993</v>
      </c>
      <c r="AL45" s="5" t="s">
        <v>696</v>
      </c>
      <c r="AM45" s="5">
        <v>6704731</v>
      </c>
      <c r="AN45" s="5" t="s">
        <v>75</v>
      </c>
      <c r="AO45" s="5" t="s">
        <v>697</v>
      </c>
      <c r="AP45" s="5" t="s">
        <v>76</v>
      </c>
      <c r="AQ45" s="5" t="s">
        <v>77</v>
      </c>
      <c r="AS45" s="5" t="s">
        <v>78</v>
      </c>
      <c r="AT45" s="5" t="s">
        <v>788</v>
      </c>
      <c r="AU45" s="5" t="str">
        <f t="shared" si="0"/>
        <v>1984_Brainard_The</v>
      </c>
      <c r="AV45" s="6" t="str">
        <f t="shared" si="2"/>
        <v>1984_Brainard_The.pdf</v>
      </c>
      <c r="AW45" s="7" t="str">
        <f t="shared" si="1"/>
        <v>https://sci-hub.se/10.1016/0006-8993(84)91045-X</v>
      </c>
      <c r="AX45" s="5" t="s">
        <v>80</v>
      </c>
      <c r="AY45" s="16" t="s">
        <v>81</v>
      </c>
      <c r="AZ45" s="16" t="s">
        <v>81</v>
      </c>
      <c r="BA45" s="21" t="s">
        <v>789</v>
      </c>
      <c r="BB45" s="8" t="s">
        <v>144</v>
      </c>
      <c r="BC45" s="8" t="s">
        <v>144</v>
      </c>
      <c r="BD45" s="8" t="s">
        <v>144</v>
      </c>
      <c r="BE45" s="8" t="s">
        <v>144</v>
      </c>
      <c r="BF45" s="19" t="s">
        <v>144</v>
      </c>
      <c r="BG45" s="17" t="s">
        <v>144</v>
      </c>
      <c r="BH45" s="17" t="s">
        <v>144</v>
      </c>
      <c r="BI45" s="17" t="s">
        <v>144</v>
      </c>
      <c r="BJ45" s="17" t="s">
        <v>144</v>
      </c>
    </row>
    <row r="46" spans="1:63" ht="17" customHeight="1" x14ac:dyDescent="0.2">
      <c r="A46" s="4" t="s">
        <v>790</v>
      </c>
      <c r="B46" s="4" t="s">
        <v>791</v>
      </c>
      <c r="C46" s="4" t="s">
        <v>792</v>
      </c>
      <c r="D46" s="4">
        <v>1986</v>
      </c>
      <c r="E46" s="4" t="s">
        <v>793</v>
      </c>
      <c r="F46" s="5">
        <v>43</v>
      </c>
      <c r="G46" s="5">
        <v>9</v>
      </c>
      <c r="I46" s="5">
        <v>870</v>
      </c>
      <c r="J46" s="5">
        <v>875</v>
      </c>
      <c r="L46" s="5">
        <v>160</v>
      </c>
      <c r="M46" s="5" t="s">
        <v>794</v>
      </c>
      <c r="N46" s="5" t="s">
        <v>795</v>
      </c>
      <c r="O46" s="5" t="s">
        <v>796</v>
      </c>
      <c r="P46" s="5" t="s">
        <v>797</v>
      </c>
      <c r="Q46" s="5" t="s">
        <v>798</v>
      </c>
      <c r="S46" s="5" t="s">
        <v>799</v>
      </c>
      <c r="U46" s="5" t="s">
        <v>73</v>
      </c>
      <c r="AB46" s="5" t="s">
        <v>800</v>
      </c>
      <c r="AJ46" s="5" t="s">
        <v>801</v>
      </c>
      <c r="AM46" s="5">
        <v>3753164</v>
      </c>
      <c r="AN46" s="5" t="s">
        <v>75</v>
      </c>
      <c r="AO46" s="5" t="s">
        <v>802</v>
      </c>
      <c r="AP46" s="5" t="s">
        <v>76</v>
      </c>
      <c r="AQ46" s="5" t="s">
        <v>77</v>
      </c>
      <c r="AS46" s="5" t="s">
        <v>78</v>
      </c>
      <c r="AT46" s="5" t="s">
        <v>803</v>
      </c>
      <c r="AU46" s="5" t="str">
        <f t="shared" si="0"/>
        <v>1986_Wehr_Phototherapy</v>
      </c>
      <c r="AV46" s="6" t="str">
        <f t="shared" si="2"/>
        <v>1986_Wehr_Phototherapy.pdf</v>
      </c>
      <c r="AW46" s="7" t="str">
        <f t="shared" si="1"/>
        <v>https://sci-hub.se/10.1001/archpsyc.1986.01800090060008</v>
      </c>
      <c r="AX46" s="5" t="s">
        <v>80</v>
      </c>
      <c r="AY46" s="16" t="s">
        <v>81</v>
      </c>
      <c r="AZ46" s="16" t="s">
        <v>82</v>
      </c>
      <c r="BB46" s="8" t="s">
        <v>83</v>
      </c>
      <c r="BC46" s="8" t="s">
        <v>804</v>
      </c>
      <c r="BD46" s="8" t="s">
        <v>805</v>
      </c>
      <c r="BE46" s="8" t="s">
        <v>806</v>
      </c>
      <c r="BF46" s="19" t="s">
        <v>85</v>
      </c>
      <c r="BG46" s="17" t="s">
        <v>86</v>
      </c>
      <c r="BH46" s="17" t="s">
        <v>86</v>
      </c>
      <c r="BI46" s="17" t="s">
        <v>86</v>
      </c>
      <c r="BJ46" s="17" t="s">
        <v>86</v>
      </c>
    </row>
    <row r="47" spans="1:63" ht="17" customHeight="1" x14ac:dyDescent="0.2">
      <c r="A47" s="4" t="s">
        <v>807</v>
      </c>
      <c r="B47" s="4" t="s">
        <v>808</v>
      </c>
      <c r="C47" s="4" t="s">
        <v>809</v>
      </c>
      <c r="D47" s="4">
        <v>2004</v>
      </c>
      <c r="E47" s="4" t="s">
        <v>810</v>
      </c>
      <c r="F47" s="5">
        <v>48</v>
      </c>
      <c r="G47" s="5">
        <v>6</v>
      </c>
      <c r="I47" s="5">
        <v>679</v>
      </c>
      <c r="J47" s="5">
        <v>684</v>
      </c>
      <c r="L47" s="5">
        <v>159</v>
      </c>
      <c r="M47" s="5" t="s">
        <v>811</v>
      </c>
      <c r="N47" s="5" t="s">
        <v>812</v>
      </c>
      <c r="O47" s="5" t="s">
        <v>813</v>
      </c>
      <c r="P47" s="5" t="s">
        <v>814</v>
      </c>
      <c r="Q47" s="5" t="s">
        <v>815</v>
      </c>
      <c r="R47" s="5" t="s">
        <v>816</v>
      </c>
      <c r="S47" s="5" t="s">
        <v>817</v>
      </c>
      <c r="U47" s="5" t="s">
        <v>818</v>
      </c>
      <c r="AB47" s="5" t="s">
        <v>819</v>
      </c>
      <c r="AJ47" s="5">
        <v>15172</v>
      </c>
      <c r="AL47" s="5" t="s">
        <v>820</v>
      </c>
      <c r="AM47" s="5">
        <v>15196098</v>
      </c>
      <c r="AN47" s="5" t="s">
        <v>75</v>
      </c>
      <c r="AO47" s="5" t="s">
        <v>821</v>
      </c>
      <c r="AP47" s="5" t="s">
        <v>76</v>
      </c>
      <c r="AQ47" s="5" t="s">
        <v>77</v>
      </c>
      <c r="AS47" s="5" t="s">
        <v>78</v>
      </c>
      <c r="AT47" s="5" t="s">
        <v>822</v>
      </c>
      <c r="AU47" s="5" t="str">
        <f t="shared" si="0"/>
        <v>2004_Olofsson_Abolished</v>
      </c>
      <c r="AV47" s="6" t="str">
        <f t="shared" si="2"/>
        <v>2004_Olofsson_Abolished.pdf</v>
      </c>
      <c r="AW47" s="7" t="str">
        <f t="shared" si="1"/>
        <v>https://sci-hub.se/10.1111/j.0001-5172.2004.00401.x</v>
      </c>
      <c r="AX47" s="5" t="s">
        <v>80</v>
      </c>
      <c r="AY47" s="16" t="s">
        <v>81</v>
      </c>
      <c r="AZ47" s="16" t="s">
        <v>82</v>
      </c>
      <c r="BB47" s="8" t="s">
        <v>823</v>
      </c>
      <c r="BC47" s="8">
        <v>8</v>
      </c>
      <c r="BD47" s="8">
        <v>3</v>
      </c>
      <c r="BE47" s="8" t="s">
        <v>824</v>
      </c>
      <c r="BF47" s="19" t="s">
        <v>85</v>
      </c>
      <c r="BG47" s="17" t="s">
        <v>86</v>
      </c>
      <c r="BH47" s="17">
        <v>64.5</v>
      </c>
      <c r="BI47" s="17" t="s">
        <v>86</v>
      </c>
      <c r="BJ47" s="17" t="s">
        <v>825</v>
      </c>
      <c r="BK47" s="23" t="s">
        <v>826</v>
      </c>
    </row>
    <row r="48" spans="1:63" ht="17" customHeight="1" x14ac:dyDescent="0.2">
      <c r="A48" s="4" t="s">
        <v>827</v>
      </c>
      <c r="B48" s="4" t="s">
        <v>828</v>
      </c>
      <c r="C48" s="4" t="s">
        <v>829</v>
      </c>
      <c r="D48" s="4">
        <v>2000</v>
      </c>
      <c r="E48" s="4" t="s">
        <v>793</v>
      </c>
      <c r="F48" s="5">
        <v>57</v>
      </c>
      <c r="G48" s="5">
        <v>6</v>
      </c>
      <c r="I48" s="5">
        <v>572</v>
      </c>
      <c r="J48" s="5">
        <v>579</v>
      </c>
      <c r="L48" s="5">
        <v>158</v>
      </c>
      <c r="M48" s="5" t="s">
        <v>830</v>
      </c>
      <c r="N48" s="5" t="s">
        <v>831</v>
      </c>
      <c r="O48" s="5" t="s">
        <v>832</v>
      </c>
      <c r="P48" s="5" t="s">
        <v>833</v>
      </c>
      <c r="Q48" s="5" t="s">
        <v>834</v>
      </c>
      <c r="S48" s="5" t="s">
        <v>835</v>
      </c>
      <c r="U48" s="5" t="s">
        <v>836</v>
      </c>
      <c r="AB48" s="5" t="s">
        <v>837</v>
      </c>
      <c r="AE48" s="5" t="s">
        <v>838</v>
      </c>
      <c r="AJ48" s="5" t="s">
        <v>801</v>
      </c>
      <c r="AL48" s="5" t="s">
        <v>839</v>
      </c>
      <c r="AM48" s="5">
        <v>10839335</v>
      </c>
      <c r="AN48" s="5" t="s">
        <v>75</v>
      </c>
      <c r="AO48" s="5" t="s">
        <v>802</v>
      </c>
      <c r="AP48" s="5" t="s">
        <v>76</v>
      </c>
      <c r="AQ48" s="5" t="s">
        <v>77</v>
      </c>
      <c r="AS48" s="5" t="s">
        <v>78</v>
      </c>
      <c r="AT48" s="5" t="s">
        <v>840</v>
      </c>
      <c r="AU48" s="5" t="str">
        <f t="shared" si="0"/>
        <v>2000_Nurnberger_Melatonin</v>
      </c>
      <c r="AV48" s="6" t="str">
        <f t="shared" si="2"/>
        <v>2000_Nurnberger_Melatonin.pdf</v>
      </c>
      <c r="AW48" s="12" t="str">
        <f t="shared" si="1"/>
        <v>https://sci-hub.se/10.1001/archpsyc.57.6.572</v>
      </c>
      <c r="AX48" s="9" t="s">
        <v>756</v>
      </c>
      <c r="AY48" s="16" t="s">
        <v>81</v>
      </c>
      <c r="AZ48" s="16" t="s">
        <v>82</v>
      </c>
      <c r="BB48" s="8" t="s">
        <v>83</v>
      </c>
      <c r="BC48" s="8" t="s">
        <v>841</v>
      </c>
      <c r="BD48" s="8" t="s">
        <v>842</v>
      </c>
      <c r="BE48" s="27" t="s">
        <v>843</v>
      </c>
      <c r="BF48" s="19" t="s">
        <v>844</v>
      </c>
      <c r="BG48" s="25" t="s">
        <v>845</v>
      </c>
      <c r="BH48" s="17" t="s">
        <v>86</v>
      </c>
      <c r="BI48" s="17" t="s">
        <v>86</v>
      </c>
      <c r="BJ48" s="17" t="s">
        <v>846</v>
      </c>
      <c r="BK48" s="23" t="s">
        <v>847</v>
      </c>
    </row>
    <row r="49" spans="1:63" ht="17" customHeight="1" x14ac:dyDescent="0.2">
      <c r="A49" s="4" t="s">
        <v>848</v>
      </c>
      <c r="B49" s="4" t="s">
        <v>849</v>
      </c>
      <c r="C49" s="4" t="s">
        <v>850</v>
      </c>
      <c r="D49" s="4">
        <v>2003</v>
      </c>
      <c r="E49" s="4" t="s">
        <v>622</v>
      </c>
      <c r="F49" s="5">
        <v>13</v>
      </c>
      <c r="G49" s="5">
        <v>15</v>
      </c>
      <c r="I49" s="5">
        <v>1290</v>
      </c>
      <c r="J49" s="5">
        <v>1298</v>
      </c>
      <c r="L49" s="5">
        <v>158</v>
      </c>
      <c r="M49" s="5" t="s">
        <v>851</v>
      </c>
      <c r="N49" s="5" t="s">
        <v>852</v>
      </c>
      <c r="O49" s="5" t="s">
        <v>853</v>
      </c>
      <c r="P49" s="5" t="s">
        <v>854</v>
      </c>
      <c r="Q49" s="5" t="s">
        <v>855</v>
      </c>
      <c r="S49" s="5" t="s">
        <v>856</v>
      </c>
      <c r="AJ49" s="5">
        <v>9609822</v>
      </c>
      <c r="AM49" s="5">
        <v>12906788</v>
      </c>
      <c r="AN49" s="5" t="s">
        <v>75</v>
      </c>
      <c r="AO49" s="5" t="s">
        <v>634</v>
      </c>
      <c r="AP49" s="5" t="s">
        <v>76</v>
      </c>
      <c r="AQ49" s="5" t="s">
        <v>77</v>
      </c>
      <c r="AR49" s="5" t="s">
        <v>141</v>
      </c>
      <c r="AS49" s="5" t="s">
        <v>78</v>
      </c>
      <c r="AT49" s="5" t="s">
        <v>857</v>
      </c>
      <c r="AU49" s="5" t="str">
        <f t="shared" si="0"/>
        <v>2003_Sekaran_Calcium</v>
      </c>
      <c r="AV49" s="6" t="str">
        <f t="shared" si="2"/>
        <v>2003_Sekaran_Calcium.pdf</v>
      </c>
      <c r="AW49" s="7" t="str">
        <f t="shared" si="1"/>
        <v>https://sci-hub.se/10.1016/S0960-9822(03)00510-4</v>
      </c>
      <c r="AX49" s="5" t="s">
        <v>80</v>
      </c>
      <c r="AY49" s="16" t="s">
        <v>81</v>
      </c>
      <c r="AZ49" s="16" t="s">
        <v>81</v>
      </c>
      <c r="BA49" s="21" t="s">
        <v>311</v>
      </c>
      <c r="BB49" s="8" t="s">
        <v>144</v>
      </c>
      <c r="BC49" s="8" t="s">
        <v>144</v>
      </c>
      <c r="BD49" s="8" t="s">
        <v>144</v>
      </c>
      <c r="BE49" s="8" t="s">
        <v>144</v>
      </c>
      <c r="BF49" s="19" t="s">
        <v>144</v>
      </c>
      <c r="BG49" s="17" t="s">
        <v>144</v>
      </c>
      <c r="BH49" s="17" t="s">
        <v>144</v>
      </c>
      <c r="BI49" s="17" t="s">
        <v>144</v>
      </c>
      <c r="BJ49" s="17" t="s">
        <v>144</v>
      </c>
    </row>
    <row r="50" spans="1:63" ht="17" customHeight="1" x14ac:dyDescent="0.2">
      <c r="A50" s="4" t="s">
        <v>858</v>
      </c>
      <c r="B50" s="4" t="s">
        <v>859</v>
      </c>
      <c r="C50" s="4" t="s">
        <v>860</v>
      </c>
      <c r="D50" s="4">
        <v>1991</v>
      </c>
      <c r="E50" s="4" t="s">
        <v>91</v>
      </c>
      <c r="F50" s="5">
        <v>11</v>
      </c>
      <c r="G50" s="5">
        <v>10</v>
      </c>
      <c r="I50" s="5">
        <v>2959</v>
      </c>
      <c r="J50" s="5">
        <v>2971</v>
      </c>
      <c r="L50" s="5">
        <v>158</v>
      </c>
      <c r="M50" s="9" t="s">
        <v>861</v>
      </c>
      <c r="N50" s="5" t="s">
        <v>862</v>
      </c>
      <c r="O50" s="5" t="s">
        <v>863</v>
      </c>
      <c r="P50" s="5" t="s">
        <v>864</v>
      </c>
      <c r="Q50" s="5" t="s">
        <v>865</v>
      </c>
      <c r="S50" s="5" t="s">
        <v>866</v>
      </c>
      <c r="U50" s="5" t="s">
        <v>867</v>
      </c>
      <c r="AB50" s="5" t="s">
        <v>868</v>
      </c>
      <c r="AJ50" s="5">
        <v>2706474</v>
      </c>
      <c r="AL50" s="5" t="s">
        <v>101</v>
      </c>
      <c r="AM50" s="5">
        <v>1682423</v>
      </c>
      <c r="AN50" s="5" t="s">
        <v>75</v>
      </c>
      <c r="AO50" s="5" t="s">
        <v>869</v>
      </c>
      <c r="AP50" s="5" t="s">
        <v>76</v>
      </c>
      <c r="AQ50" s="5" t="s">
        <v>77</v>
      </c>
      <c r="AS50" s="5" t="s">
        <v>78</v>
      </c>
      <c r="AT50" s="5" t="s">
        <v>870</v>
      </c>
      <c r="AU50" s="5" t="str">
        <f t="shared" si="0"/>
        <v>1991_Cahill_Resetting</v>
      </c>
      <c r="AV50" s="6" t="str">
        <f t="shared" si="2"/>
        <v>1991_Cahill_Resetting.pdf</v>
      </c>
      <c r="AW50" s="7" t="str">
        <f t="shared" si="1"/>
        <v xml:space="preserve">https://sci-hub.se/10.1523/jneurosci.11-10-02959.1991 </v>
      </c>
      <c r="AX50" s="5" t="s">
        <v>871</v>
      </c>
      <c r="AY50" s="16" t="s">
        <v>81</v>
      </c>
      <c r="AZ50" s="16" t="s">
        <v>81</v>
      </c>
      <c r="BA50" s="21" t="s">
        <v>872</v>
      </c>
      <c r="BB50" s="8" t="s">
        <v>144</v>
      </c>
      <c r="BC50" s="8" t="s">
        <v>144</v>
      </c>
      <c r="BD50" s="8" t="s">
        <v>144</v>
      </c>
      <c r="BE50" s="8" t="s">
        <v>144</v>
      </c>
      <c r="BF50" s="19" t="s">
        <v>144</v>
      </c>
      <c r="BG50" s="17" t="s">
        <v>144</v>
      </c>
      <c r="BH50" s="17" t="s">
        <v>144</v>
      </c>
      <c r="BI50" s="17" t="s">
        <v>144</v>
      </c>
      <c r="BJ50" s="17" t="s">
        <v>144</v>
      </c>
    </row>
    <row r="51" spans="1:63" ht="17" customHeight="1" x14ac:dyDescent="0.2">
      <c r="A51" s="4" t="s">
        <v>873</v>
      </c>
      <c r="B51" s="4" t="s">
        <v>874</v>
      </c>
      <c r="C51" s="4" t="s">
        <v>875</v>
      </c>
      <c r="D51" s="4">
        <v>1983</v>
      </c>
      <c r="E51" s="4" t="s">
        <v>251</v>
      </c>
      <c r="F51" s="5">
        <v>56</v>
      </c>
      <c r="G51" s="5">
        <v>6</v>
      </c>
      <c r="I51" s="5">
        <v>1103</v>
      </c>
      <c r="J51" s="5">
        <v>1107</v>
      </c>
      <c r="L51" s="5">
        <v>156</v>
      </c>
      <c r="M51" s="5" t="s">
        <v>876</v>
      </c>
      <c r="N51" s="5" t="s">
        <v>877</v>
      </c>
      <c r="O51" s="5" t="s">
        <v>878</v>
      </c>
      <c r="P51" s="5" t="s">
        <v>879</v>
      </c>
      <c r="Q51" s="5" t="s">
        <v>880</v>
      </c>
      <c r="S51" s="5" t="s">
        <v>881</v>
      </c>
      <c r="U51" s="5" t="s">
        <v>73</v>
      </c>
      <c r="AB51" s="5" t="s">
        <v>882</v>
      </c>
      <c r="AJ51" s="5" t="s">
        <v>259</v>
      </c>
      <c r="AM51" s="5">
        <v>6841552</v>
      </c>
      <c r="AN51" s="5" t="s">
        <v>75</v>
      </c>
      <c r="AO51" s="5" t="s">
        <v>261</v>
      </c>
      <c r="AP51" s="5" t="s">
        <v>76</v>
      </c>
      <c r="AQ51" s="5" t="s">
        <v>77</v>
      </c>
      <c r="AR51" s="5" t="s">
        <v>141</v>
      </c>
      <c r="AS51" s="5" t="s">
        <v>78</v>
      </c>
      <c r="AT51" s="5" t="s">
        <v>883</v>
      </c>
      <c r="AU51" s="5" t="str">
        <f t="shared" si="0"/>
        <v>1983_Lewy_Different</v>
      </c>
      <c r="AV51" s="6" t="str">
        <f t="shared" si="2"/>
        <v>1983_Lewy_Different.pdf</v>
      </c>
      <c r="AW51" s="7" t="str">
        <f t="shared" si="1"/>
        <v>https://sci-hub.se/10.1210/jcem-56-6-1103</v>
      </c>
      <c r="AX51" s="5" t="s">
        <v>80</v>
      </c>
      <c r="AY51" s="16" t="s">
        <v>81</v>
      </c>
      <c r="AZ51" s="16" t="s">
        <v>82</v>
      </c>
      <c r="BB51" s="8" t="s">
        <v>83</v>
      </c>
      <c r="BC51" s="8" t="s">
        <v>884</v>
      </c>
      <c r="BD51" s="8" t="s">
        <v>885</v>
      </c>
      <c r="BE51" s="8" t="s">
        <v>886</v>
      </c>
      <c r="BF51" s="19" t="s">
        <v>85</v>
      </c>
      <c r="BG51" s="17" t="s">
        <v>86</v>
      </c>
      <c r="BH51" s="17" t="s">
        <v>887</v>
      </c>
      <c r="BI51" s="17" t="s">
        <v>86</v>
      </c>
      <c r="BJ51" s="17" t="s">
        <v>888</v>
      </c>
    </row>
    <row r="52" spans="1:63" ht="17" customHeight="1" x14ac:dyDescent="0.2">
      <c r="A52" s="4" t="s">
        <v>889</v>
      </c>
      <c r="B52" s="4" t="s">
        <v>890</v>
      </c>
      <c r="C52" s="4" t="s">
        <v>891</v>
      </c>
      <c r="D52" s="4">
        <v>2013</v>
      </c>
      <c r="E52" s="4" t="s">
        <v>892</v>
      </c>
      <c r="F52" s="5">
        <v>44</v>
      </c>
      <c r="G52" s="5">
        <v>2</v>
      </c>
      <c r="I52" s="5">
        <v>237</v>
      </c>
      <c r="J52" s="5">
        <v>240</v>
      </c>
      <c r="L52" s="5">
        <v>154</v>
      </c>
      <c r="M52" s="5" t="s">
        <v>893</v>
      </c>
      <c r="N52" s="5" t="s">
        <v>894</v>
      </c>
      <c r="O52" s="5" t="s">
        <v>895</v>
      </c>
      <c r="P52" s="5" t="s">
        <v>896</v>
      </c>
      <c r="Q52" s="5" t="s">
        <v>897</v>
      </c>
      <c r="R52" s="5" t="s">
        <v>898</v>
      </c>
      <c r="S52" s="5" t="s">
        <v>899</v>
      </c>
      <c r="AB52" s="5" t="s">
        <v>900</v>
      </c>
      <c r="AE52" s="5" t="s">
        <v>384</v>
      </c>
      <c r="AJ52" s="5">
        <v>36870</v>
      </c>
      <c r="AL52" s="5" t="s">
        <v>901</v>
      </c>
      <c r="AM52" s="5">
        <v>22850476</v>
      </c>
      <c r="AN52" s="5" t="s">
        <v>75</v>
      </c>
      <c r="AO52" s="5" t="s">
        <v>902</v>
      </c>
      <c r="AP52" s="5" t="s">
        <v>76</v>
      </c>
      <c r="AQ52" s="5" t="s">
        <v>77</v>
      </c>
      <c r="AS52" s="5" t="s">
        <v>78</v>
      </c>
      <c r="AT52" s="5" t="s">
        <v>903</v>
      </c>
      <c r="AU52" s="5" t="str">
        <f t="shared" si="0"/>
        <v>2013_Wood_Light</v>
      </c>
      <c r="AV52" s="6" t="str">
        <f t="shared" si="2"/>
        <v>2013_Wood_Light.pdf</v>
      </c>
      <c r="AW52" s="7" t="str">
        <f t="shared" si="1"/>
        <v>https://sci-hub.se/10.1016/j.apergo.2012.07.008</v>
      </c>
      <c r="AX52" s="5" t="s">
        <v>80</v>
      </c>
      <c r="AY52" s="16" t="s">
        <v>81</v>
      </c>
      <c r="AZ52" s="16" t="s">
        <v>82</v>
      </c>
      <c r="BB52" s="8" t="s">
        <v>83</v>
      </c>
      <c r="BC52" s="8">
        <v>13</v>
      </c>
      <c r="BD52" s="8" t="s">
        <v>86</v>
      </c>
      <c r="BE52" s="8" t="s">
        <v>904</v>
      </c>
      <c r="BF52" s="19" t="s">
        <v>85</v>
      </c>
      <c r="BG52" s="17" t="s">
        <v>905</v>
      </c>
      <c r="BH52" s="17">
        <v>18.899999999999999</v>
      </c>
      <c r="BI52" s="17" t="s">
        <v>906</v>
      </c>
      <c r="BJ52" s="17" t="s">
        <v>86</v>
      </c>
    </row>
    <row r="53" spans="1:63" ht="17" customHeight="1" x14ac:dyDescent="0.2">
      <c r="A53" s="4" t="s">
        <v>907</v>
      </c>
      <c r="B53" s="4" t="s">
        <v>908</v>
      </c>
      <c r="C53" s="4" t="s">
        <v>909</v>
      </c>
      <c r="D53" s="4">
        <v>2004</v>
      </c>
      <c r="E53" s="4" t="s">
        <v>910</v>
      </c>
      <c r="F53" s="5">
        <v>13</v>
      </c>
      <c r="G53" s="5">
        <v>6</v>
      </c>
      <c r="I53" s="5">
        <v>936</v>
      </c>
      <c r="J53" s="5">
        <v>943</v>
      </c>
      <c r="L53" s="5">
        <v>151</v>
      </c>
      <c r="M53" s="9"/>
      <c r="N53" s="5" t="s">
        <v>911</v>
      </c>
      <c r="O53" s="5" t="s">
        <v>912</v>
      </c>
      <c r="P53" s="5" t="s">
        <v>913</v>
      </c>
      <c r="Q53" s="5" t="s">
        <v>914</v>
      </c>
      <c r="S53" s="5" t="s">
        <v>915</v>
      </c>
      <c r="U53" s="5" t="s">
        <v>916</v>
      </c>
      <c r="V53" s="5" t="s">
        <v>917</v>
      </c>
      <c r="W53" s="5" t="s">
        <v>918</v>
      </c>
      <c r="AB53" s="5" t="s">
        <v>369</v>
      </c>
      <c r="AJ53" s="5">
        <v>10559965</v>
      </c>
      <c r="AL53" s="5" t="s">
        <v>919</v>
      </c>
      <c r="AM53" s="5">
        <v>15184249</v>
      </c>
      <c r="AN53" s="5" t="s">
        <v>75</v>
      </c>
      <c r="AO53" s="5" t="s">
        <v>920</v>
      </c>
      <c r="AP53" s="5" t="s">
        <v>76</v>
      </c>
      <c r="AQ53" s="5" t="s">
        <v>77</v>
      </c>
      <c r="AS53" s="5" t="s">
        <v>78</v>
      </c>
      <c r="AT53" s="5" t="s">
        <v>921</v>
      </c>
      <c r="AU53" s="5" t="str">
        <f t="shared" si="0"/>
        <v>2004_Schernhammer_Epidemiology</v>
      </c>
      <c r="AV53" s="6" t="str">
        <f t="shared" si="2"/>
        <v>2004_Schernhammer_Epidemiology.pdf</v>
      </c>
      <c r="AW53" s="7" t="str">
        <f t="shared" si="1"/>
        <v>https://sci-hub.se/</v>
      </c>
      <c r="AX53" s="9" t="s">
        <v>756</v>
      </c>
      <c r="AY53" s="16" t="s">
        <v>81</v>
      </c>
      <c r="AZ53" s="16" t="s">
        <v>81</v>
      </c>
      <c r="BA53" s="21" t="s">
        <v>922</v>
      </c>
      <c r="BB53" s="8" t="s">
        <v>144</v>
      </c>
      <c r="BC53" s="8" t="s">
        <v>144</v>
      </c>
      <c r="BD53" s="8" t="s">
        <v>144</v>
      </c>
      <c r="BE53" s="8" t="s">
        <v>144</v>
      </c>
      <c r="BF53" s="19" t="s">
        <v>144</v>
      </c>
      <c r="BG53" s="17" t="s">
        <v>144</v>
      </c>
      <c r="BH53" s="17" t="s">
        <v>144</v>
      </c>
      <c r="BI53" s="17" t="s">
        <v>144</v>
      </c>
      <c r="BJ53" s="17" t="s">
        <v>144</v>
      </c>
    </row>
    <row r="54" spans="1:63" ht="17" customHeight="1" x14ac:dyDescent="0.2">
      <c r="A54" s="4" t="s">
        <v>923</v>
      </c>
      <c r="B54" s="4" t="s">
        <v>924</v>
      </c>
      <c r="C54" s="4" t="s">
        <v>925</v>
      </c>
      <c r="D54" s="4">
        <v>1979</v>
      </c>
      <c r="E54" s="4" t="s">
        <v>66</v>
      </c>
      <c r="F54" s="5">
        <v>203</v>
      </c>
      <c r="G54" s="5">
        <v>4386</v>
      </c>
      <c r="I54" s="5">
        <v>1245</v>
      </c>
      <c r="J54" s="5">
        <v>1247</v>
      </c>
      <c r="L54" s="5">
        <v>151</v>
      </c>
      <c r="M54" s="5" t="s">
        <v>926</v>
      </c>
      <c r="N54" s="5" t="s">
        <v>927</v>
      </c>
      <c r="O54" s="5" t="s">
        <v>928</v>
      </c>
      <c r="P54" s="5" t="s">
        <v>929</v>
      </c>
      <c r="Q54" s="5" t="s">
        <v>930</v>
      </c>
      <c r="S54" s="5" t="s">
        <v>931</v>
      </c>
      <c r="U54" s="5" t="s">
        <v>932</v>
      </c>
      <c r="AB54" s="5" t="s">
        <v>933</v>
      </c>
      <c r="AJ54" s="5">
        <v>368075</v>
      </c>
      <c r="AM54" s="5">
        <v>424750</v>
      </c>
      <c r="AN54" s="5" t="s">
        <v>75</v>
      </c>
      <c r="AP54" s="5" t="s">
        <v>76</v>
      </c>
      <c r="AQ54" s="5" t="s">
        <v>77</v>
      </c>
      <c r="AS54" s="5" t="s">
        <v>78</v>
      </c>
      <c r="AT54" s="5" t="s">
        <v>934</v>
      </c>
      <c r="AU54" s="5" t="str">
        <f t="shared" si="0"/>
        <v>1979_Deguchi_Circadian</v>
      </c>
      <c r="AV54" s="6" t="str">
        <f t="shared" si="2"/>
        <v>1979_Deguchi_Circadian.pdf</v>
      </c>
      <c r="AW54" s="7" t="str">
        <f t="shared" si="1"/>
        <v>https://sci-hub.se/10.1126/science.424750</v>
      </c>
      <c r="AX54" s="5" t="s">
        <v>80</v>
      </c>
      <c r="AY54" s="16" t="s">
        <v>81</v>
      </c>
      <c r="AZ54" s="16" t="s">
        <v>81</v>
      </c>
      <c r="BA54" s="21" t="s">
        <v>935</v>
      </c>
      <c r="BB54" s="8" t="s">
        <v>144</v>
      </c>
      <c r="BC54" s="8" t="s">
        <v>144</v>
      </c>
      <c r="BD54" s="8" t="s">
        <v>144</v>
      </c>
      <c r="BE54" s="8" t="s">
        <v>144</v>
      </c>
      <c r="BF54" s="19" t="s">
        <v>144</v>
      </c>
      <c r="BG54" s="17" t="s">
        <v>144</v>
      </c>
      <c r="BH54" s="17" t="s">
        <v>144</v>
      </c>
      <c r="BI54" s="17" t="s">
        <v>144</v>
      </c>
      <c r="BJ54" s="17" t="s">
        <v>144</v>
      </c>
    </row>
    <row r="55" spans="1:63" ht="17" customHeight="1" x14ac:dyDescent="0.2">
      <c r="A55" s="4" t="s">
        <v>936</v>
      </c>
      <c r="B55" s="4" t="s">
        <v>937</v>
      </c>
      <c r="C55" s="4" t="s">
        <v>938</v>
      </c>
      <c r="D55" s="4">
        <v>1991</v>
      </c>
      <c r="E55" s="4" t="s">
        <v>939</v>
      </c>
      <c r="F55" s="5">
        <v>11</v>
      </c>
      <c r="G55" s="5">
        <v>5</v>
      </c>
      <c r="I55" s="5">
        <v>529</v>
      </c>
      <c r="J55" s="5">
        <v>560</v>
      </c>
      <c r="L55" s="5">
        <v>150</v>
      </c>
      <c r="M55" s="5" t="s">
        <v>940</v>
      </c>
      <c r="N55" s="5" t="s">
        <v>941</v>
      </c>
      <c r="O55" s="5" t="s">
        <v>942</v>
      </c>
      <c r="P55" s="5" t="s">
        <v>943</v>
      </c>
      <c r="Q55" s="5" t="s">
        <v>944</v>
      </c>
      <c r="R55" s="5" t="s">
        <v>945</v>
      </c>
      <c r="S55" s="5" t="s">
        <v>946</v>
      </c>
      <c r="U55" s="5" t="s">
        <v>947</v>
      </c>
      <c r="AB55" s="5" t="s">
        <v>948</v>
      </c>
      <c r="AE55" s="5" t="s">
        <v>949</v>
      </c>
      <c r="AJ55" s="5">
        <v>2724340</v>
      </c>
      <c r="AL55" s="5" t="s">
        <v>950</v>
      </c>
      <c r="AM55" s="5">
        <v>1742771</v>
      </c>
      <c r="AN55" s="5" t="s">
        <v>75</v>
      </c>
      <c r="AO55" s="5" t="s">
        <v>951</v>
      </c>
      <c r="AP55" s="5" t="s">
        <v>76</v>
      </c>
      <c r="AQ55" s="5" t="s">
        <v>77</v>
      </c>
      <c r="AS55" s="5" t="s">
        <v>78</v>
      </c>
      <c r="AT55" s="5" t="s">
        <v>952</v>
      </c>
      <c r="AU55" s="5" t="str">
        <f t="shared" si="0"/>
        <v>1991_Cahill_Rhythmic</v>
      </c>
      <c r="AV55" s="6" t="str">
        <f t="shared" si="2"/>
        <v>1991_Cahill_Rhythmic.pdf</v>
      </c>
      <c r="AW55" s="7" t="str">
        <f t="shared" si="1"/>
        <v>https://sci-hub.se/10.1007/BF00734814</v>
      </c>
      <c r="AX55" s="5" t="s">
        <v>80</v>
      </c>
      <c r="AY55" s="16" t="s">
        <v>81</v>
      </c>
      <c r="AZ55" s="16" t="s">
        <v>81</v>
      </c>
      <c r="BA55" s="21" t="s">
        <v>247</v>
      </c>
      <c r="BB55" s="8" t="s">
        <v>144</v>
      </c>
      <c r="BC55" s="8" t="s">
        <v>144</v>
      </c>
      <c r="BD55" s="8" t="s">
        <v>144</v>
      </c>
      <c r="BE55" s="8" t="s">
        <v>144</v>
      </c>
      <c r="BF55" s="19" t="s">
        <v>144</v>
      </c>
      <c r="BG55" s="17" t="s">
        <v>144</v>
      </c>
      <c r="BH55" s="17" t="s">
        <v>144</v>
      </c>
      <c r="BI55" s="17" t="s">
        <v>144</v>
      </c>
      <c r="BJ55" s="17" t="s">
        <v>144</v>
      </c>
    </row>
    <row r="56" spans="1:63" ht="17" customHeight="1" x14ac:dyDescent="0.2">
      <c r="A56" s="4" t="s">
        <v>953</v>
      </c>
      <c r="B56" s="4" t="s">
        <v>954</v>
      </c>
      <c r="C56" s="4" t="s">
        <v>955</v>
      </c>
      <c r="D56" s="4">
        <v>1976</v>
      </c>
      <c r="E56" s="4" t="s">
        <v>956</v>
      </c>
      <c r="F56" s="5">
        <v>22</v>
      </c>
      <c r="G56" s="5">
        <v>2</v>
      </c>
      <c r="I56" s="5">
        <v>107</v>
      </c>
      <c r="J56" s="5">
        <v>116</v>
      </c>
      <c r="L56" s="5">
        <v>150</v>
      </c>
      <c r="M56" s="5" t="s">
        <v>957</v>
      </c>
      <c r="N56" s="5" t="s">
        <v>958</v>
      </c>
      <c r="O56" s="5" t="s">
        <v>959</v>
      </c>
      <c r="P56" s="5" t="s">
        <v>960</v>
      </c>
      <c r="Q56" s="5" t="s">
        <v>961</v>
      </c>
      <c r="R56" s="5" t="s">
        <v>962</v>
      </c>
      <c r="S56" s="5" t="s">
        <v>963</v>
      </c>
      <c r="U56" s="5" t="s">
        <v>964</v>
      </c>
      <c r="AB56" s="5" t="s">
        <v>965</v>
      </c>
      <c r="AJ56" s="5">
        <v>283835</v>
      </c>
      <c r="AM56" s="5">
        <v>1036241</v>
      </c>
      <c r="AN56" s="5" t="s">
        <v>75</v>
      </c>
      <c r="AO56" s="5" t="s">
        <v>956</v>
      </c>
      <c r="AP56" s="5" t="s">
        <v>76</v>
      </c>
      <c r="AQ56" s="5" t="s">
        <v>77</v>
      </c>
      <c r="AS56" s="5" t="s">
        <v>78</v>
      </c>
      <c r="AT56" s="5" t="s">
        <v>966</v>
      </c>
      <c r="AU56" s="5" t="str">
        <f t="shared" si="0"/>
        <v>1976_Reiter_Melatonin</v>
      </c>
      <c r="AV56" s="6" t="str">
        <f t="shared" si="2"/>
        <v>1976_Reiter_Melatonin.pdf</v>
      </c>
      <c r="AW56" s="7" t="str">
        <f t="shared" si="1"/>
        <v>https://sci-hub.se/10.1159/000122616</v>
      </c>
      <c r="AX56" s="5" t="s">
        <v>80</v>
      </c>
      <c r="AY56" s="16" t="s">
        <v>81</v>
      </c>
      <c r="AZ56" s="16" t="s">
        <v>81</v>
      </c>
      <c r="BA56" s="21" t="s">
        <v>789</v>
      </c>
      <c r="BB56" s="8" t="s">
        <v>144</v>
      </c>
      <c r="BC56" s="8" t="s">
        <v>144</v>
      </c>
      <c r="BD56" s="8" t="s">
        <v>144</v>
      </c>
      <c r="BE56" s="8" t="s">
        <v>144</v>
      </c>
      <c r="BF56" s="19" t="s">
        <v>144</v>
      </c>
      <c r="BG56" s="17" t="s">
        <v>144</v>
      </c>
      <c r="BH56" s="17" t="s">
        <v>144</v>
      </c>
      <c r="BI56" s="17" t="s">
        <v>144</v>
      </c>
      <c r="BJ56" s="17" t="s">
        <v>144</v>
      </c>
    </row>
    <row r="57" spans="1:63" ht="17" customHeight="1" x14ac:dyDescent="0.2">
      <c r="A57" s="4" t="s">
        <v>967</v>
      </c>
      <c r="B57" s="4" t="s">
        <v>968</v>
      </c>
      <c r="C57" s="4" t="s">
        <v>969</v>
      </c>
      <c r="D57" s="4">
        <v>2004</v>
      </c>
      <c r="E57" s="4" t="s">
        <v>251</v>
      </c>
      <c r="F57" s="5">
        <v>89</v>
      </c>
      <c r="G57" s="5">
        <v>7</v>
      </c>
      <c r="I57" s="5">
        <v>3610</v>
      </c>
      <c r="J57" s="5">
        <v>3614</v>
      </c>
      <c r="L57" s="5">
        <v>150</v>
      </c>
      <c r="M57" s="5" t="s">
        <v>970</v>
      </c>
      <c r="N57" s="5" t="s">
        <v>971</v>
      </c>
      <c r="O57" s="5" t="s">
        <v>972</v>
      </c>
      <c r="P57" s="5" t="s">
        <v>973</v>
      </c>
      <c r="Q57" s="5" t="s">
        <v>974</v>
      </c>
      <c r="S57" s="5" t="s">
        <v>975</v>
      </c>
      <c r="U57" s="5" t="s">
        <v>73</v>
      </c>
      <c r="AB57" s="5" t="s">
        <v>976</v>
      </c>
      <c r="AJ57" s="5" t="s">
        <v>259</v>
      </c>
      <c r="AL57" s="5" t="s">
        <v>260</v>
      </c>
      <c r="AM57" s="5">
        <v>15240654</v>
      </c>
      <c r="AN57" s="5" t="s">
        <v>75</v>
      </c>
      <c r="AO57" s="5" t="s">
        <v>261</v>
      </c>
      <c r="AP57" s="5" t="s">
        <v>76</v>
      </c>
      <c r="AQ57" s="5" t="s">
        <v>77</v>
      </c>
      <c r="AR57" s="5" t="s">
        <v>141</v>
      </c>
      <c r="AS57" s="5" t="s">
        <v>78</v>
      </c>
      <c r="AT57" s="5" t="s">
        <v>977</v>
      </c>
      <c r="AU57" s="5" t="str">
        <f t="shared" si="0"/>
        <v>2004_Smith_Adaptation</v>
      </c>
      <c r="AV57" s="6" t="str">
        <f t="shared" si="2"/>
        <v>2004_Smith_Adaptation.pdf</v>
      </c>
      <c r="AW57" s="7" t="str">
        <f t="shared" si="1"/>
        <v>https://sci-hub.se/10.1210/jc.2003-032100</v>
      </c>
      <c r="AX57" s="5" t="s">
        <v>80</v>
      </c>
      <c r="AY57" s="16" t="s">
        <v>81</v>
      </c>
      <c r="AZ57" s="16" t="s">
        <v>82</v>
      </c>
      <c r="BB57" s="8" t="s">
        <v>83</v>
      </c>
      <c r="BC57" s="8">
        <v>8</v>
      </c>
      <c r="BD57" s="8">
        <v>3</v>
      </c>
      <c r="BE57" s="8" t="s">
        <v>978</v>
      </c>
      <c r="BF57" s="19" t="s">
        <v>85</v>
      </c>
      <c r="BG57" s="17" t="s">
        <v>979</v>
      </c>
      <c r="BH57" s="17" t="s">
        <v>86</v>
      </c>
      <c r="BI57" s="17" t="s">
        <v>86</v>
      </c>
      <c r="BJ57" s="17" t="s">
        <v>980</v>
      </c>
    </row>
    <row r="58" spans="1:63" ht="17" customHeight="1" x14ac:dyDescent="0.2">
      <c r="A58" s="4" t="s">
        <v>981</v>
      </c>
      <c r="B58" s="4" t="s">
        <v>982</v>
      </c>
      <c r="C58" s="4" t="s">
        <v>983</v>
      </c>
      <c r="D58" s="4">
        <v>1997</v>
      </c>
      <c r="E58" s="4" t="s">
        <v>984</v>
      </c>
      <c r="F58" s="5">
        <v>12</v>
      </c>
      <c r="G58" s="5">
        <v>6</v>
      </c>
      <c r="I58" s="5">
        <v>537</v>
      </c>
      <c r="J58" s="5">
        <v>546</v>
      </c>
      <c r="L58" s="5">
        <v>148</v>
      </c>
      <c r="M58" s="5" t="s">
        <v>985</v>
      </c>
      <c r="N58" s="5" t="s">
        <v>986</v>
      </c>
      <c r="O58" s="5" t="s">
        <v>987</v>
      </c>
      <c r="P58" s="5" t="s">
        <v>988</v>
      </c>
      <c r="Q58" s="5" t="s">
        <v>989</v>
      </c>
      <c r="R58" s="5" t="s">
        <v>990</v>
      </c>
      <c r="S58" s="5" t="s">
        <v>991</v>
      </c>
      <c r="U58" s="5" t="s">
        <v>545</v>
      </c>
      <c r="AB58" s="5" t="s">
        <v>992</v>
      </c>
      <c r="AE58" s="5" t="s">
        <v>993</v>
      </c>
      <c r="AJ58" s="5">
        <v>7487304</v>
      </c>
      <c r="AL58" s="5" t="s">
        <v>994</v>
      </c>
      <c r="AM58" s="5">
        <v>9406028</v>
      </c>
      <c r="AN58" s="5" t="s">
        <v>75</v>
      </c>
      <c r="AO58" s="5" t="s">
        <v>995</v>
      </c>
      <c r="AP58" s="5" t="s">
        <v>76</v>
      </c>
      <c r="AQ58" s="5" t="s">
        <v>77</v>
      </c>
      <c r="AS58" s="5" t="s">
        <v>78</v>
      </c>
      <c r="AT58" s="5" t="s">
        <v>996</v>
      </c>
      <c r="AU58" s="5" t="str">
        <f t="shared" si="0"/>
        <v>1997_Brainard_Photic</v>
      </c>
      <c r="AV58" s="6" t="str">
        <f>CONCATENATE(AU58, ".pdf")</f>
        <v>1997_Brainard_Photic.pdf</v>
      </c>
      <c r="AW58" s="7" t="str">
        <f t="shared" si="1"/>
        <v>https://sci-hub.se/10.1177/074873049701200608</v>
      </c>
      <c r="AX58" s="5" t="s">
        <v>80</v>
      </c>
      <c r="AY58" s="16" t="s">
        <v>81</v>
      </c>
      <c r="AZ58" s="16" t="s">
        <v>81</v>
      </c>
      <c r="BA58" s="21" t="s">
        <v>247</v>
      </c>
      <c r="BB58" s="8" t="s">
        <v>144</v>
      </c>
      <c r="BC58" s="8" t="s">
        <v>144</v>
      </c>
      <c r="BD58" s="8" t="s">
        <v>144</v>
      </c>
      <c r="BE58" s="8" t="s">
        <v>144</v>
      </c>
      <c r="BF58" s="19" t="s">
        <v>144</v>
      </c>
      <c r="BG58" s="17" t="s">
        <v>144</v>
      </c>
      <c r="BH58" s="17" t="s">
        <v>144</v>
      </c>
      <c r="BI58" s="17" t="s">
        <v>144</v>
      </c>
      <c r="BJ58" s="17" t="s">
        <v>144</v>
      </c>
    </row>
    <row r="59" spans="1:63" ht="17" customHeight="1" x14ac:dyDescent="0.2">
      <c r="A59" s="4" t="s">
        <v>997</v>
      </c>
      <c r="B59" s="4" t="s">
        <v>998</v>
      </c>
      <c r="C59" s="4" t="s">
        <v>999</v>
      </c>
      <c r="D59" s="4">
        <v>2005</v>
      </c>
      <c r="E59" s="4" t="s">
        <v>129</v>
      </c>
      <c r="F59" s="5">
        <v>97</v>
      </c>
      <c r="G59" s="5">
        <v>14</v>
      </c>
      <c r="I59" s="5">
        <v>1084</v>
      </c>
      <c r="J59" s="5">
        <v>1087</v>
      </c>
      <c r="L59" s="5">
        <v>147</v>
      </c>
      <c r="M59" s="5" t="s">
        <v>1000</v>
      </c>
      <c r="N59" s="5" t="s">
        <v>1001</v>
      </c>
      <c r="O59" s="5" t="s">
        <v>1002</v>
      </c>
      <c r="P59" s="5" t="s">
        <v>1003</v>
      </c>
      <c r="Q59" s="5" t="s">
        <v>1004</v>
      </c>
      <c r="S59" s="5" t="s">
        <v>1005</v>
      </c>
      <c r="U59" s="5" t="s">
        <v>1006</v>
      </c>
      <c r="AB59" s="5" t="s">
        <v>1007</v>
      </c>
      <c r="AJ59" s="5">
        <v>278874</v>
      </c>
      <c r="AL59" s="5" t="s">
        <v>139</v>
      </c>
      <c r="AM59" s="5">
        <v>16030307</v>
      </c>
      <c r="AN59" s="5" t="s">
        <v>75</v>
      </c>
      <c r="AO59" s="5" t="s">
        <v>140</v>
      </c>
      <c r="AP59" s="5" t="s">
        <v>76</v>
      </c>
      <c r="AQ59" s="5" t="s">
        <v>77</v>
      </c>
      <c r="AR59" s="5" t="s">
        <v>141</v>
      </c>
      <c r="AS59" s="5" t="s">
        <v>78</v>
      </c>
      <c r="AT59" s="5" t="s">
        <v>1008</v>
      </c>
      <c r="AU59" s="5" t="str">
        <f t="shared" si="0"/>
        <v>2005_Schernhammer_Urinary</v>
      </c>
      <c r="AV59" s="6" t="str">
        <f t="shared" si="2"/>
        <v>2005_Schernhammer_Urinary.pdf</v>
      </c>
      <c r="AW59" s="7" t="str">
        <f t="shared" si="1"/>
        <v>https://sci-hub.se/10.1093/jnci/dji190</v>
      </c>
      <c r="AX59" s="5" t="s">
        <v>80</v>
      </c>
      <c r="AY59" s="16" t="s">
        <v>81</v>
      </c>
      <c r="AZ59" s="16" t="s">
        <v>81</v>
      </c>
      <c r="BA59" s="21" t="s">
        <v>1009</v>
      </c>
      <c r="BB59" s="8" t="s">
        <v>144</v>
      </c>
      <c r="BC59" s="8" t="s">
        <v>144</v>
      </c>
      <c r="BD59" s="8" t="s">
        <v>144</v>
      </c>
      <c r="BE59" s="8" t="s">
        <v>144</v>
      </c>
      <c r="BF59" s="19" t="s">
        <v>144</v>
      </c>
      <c r="BG59" s="17" t="s">
        <v>144</v>
      </c>
      <c r="BH59" s="17" t="s">
        <v>144</v>
      </c>
      <c r="BI59" s="17" t="s">
        <v>144</v>
      </c>
      <c r="BJ59" s="17" t="s">
        <v>144</v>
      </c>
    </row>
    <row r="60" spans="1:63" ht="17" customHeight="1" x14ac:dyDescent="0.2">
      <c r="A60" s="4" t="s">
        <v>1010</v>
      </c>
      <c r="B60" s="4" t="s">
        <v>1011</v>
      </c>
      <c r="C60" s="4" t="s">
        <v>1012</v>
      </c>
      <c r="D60" s="4">
        <v>2000</v>
      </c>
      <c r="E60" s="4" t="s">
        <v>1013</v>
      </c>
      <c r="F60" s="5">
        <v>83</v>
      </c>
      <c r="G60" s="5">
        <v>4</v>
      </c>
      <c r="I60" s="5">
        <v>885</v>
      </c>
      <c r="J60" s="5">
        <v>893</v>
      </c>
      <c r="L60" s="5">
        <v>147</v>
      </c>
      <c r="M60" s="5" t="s">
        <v>1014</v>
      </c>
      <c r="N60" s="5" t="s">
        <v>1015</v>
      </c>
      <c r="O60" s="5" t="s">
        <v>1016</v>
      </c>
      <c r="P60" s="5" t="s">
        <v>1017</v>
      </c>
      <c r="Q60" s="5" t="s">
        <v>1018</v>
      </c>
      <c r="R60" s="5" t="s">
        <v>1019</v>
      </c>
      <c r="S60" s="5" t="s">
        <v>1020</v>
      </c>
      <c r="U60" s="5" t="s">
        <v>1021</v>
      </c>
      <c r="X60" s="10" t="s">
        <v>1022</v>
      </c>
      <c r="Y60" s="5" t="s">
        <v>1023</v>
      </c>
      <c r="AB60" s="5" t="s">
        <v>1024</v>
      </c>
      <c r="AE60" s="5" t="s">
        <v>1025</v>
      </c>
      <c r="AJ60" s="5">
        <v>220302</v>
      </c>
      <c r="AM60" s="5">
        <v>10791806</v>
      </c>
      <c r="AN60" s="5" t="s">
        <v>75</v>
      </c>
      <c r="AO60" s="5" t="s">
        <v>1026</v>
      </c>
      <c r="AP60" s="5" t="s">
        <v>76</v>
      </c>
      <c r="AQ60" s="5" t="s">
        <v>77</v>
      </c>
      <c r="AR60" s="5" t="s">
        <v>141</v>
      </c>
      <c r="AS60" s="5" t="s">
        <v>78</v>
      </c>
      <c r="AT60" s="5" t="s">
        <v>1027</v>
      </c>
      <c r="AU60" s="5" t="str">
        <f t="shared" si="0"/>
        <v>2000_Dahl_Photoperiodic</v>
      </c>
      <c r="AV60" s="6" t="str">
        <f t="shared" si="2"/>
        <v>2000_Dahl_Photoperiodic.pdf</v>
      </c>
      <c r="AW60" s="7" t="str">
        <f t="shared" si="1"/>
        <v>https://sci-hub.se/10.3168/jds.S0022-0302(00)74952-6</v>
      </c>
      <c r="AX60" s="5" t="s">
        <v>80</v>
      </c>
      <c r="AY60" s="16" t="s">
        <v>81</v>
      </c>
      <c r="AZ60" s="16" t="s">
        <v>81</v>
      </c>
      <c r="BA60" s="21" t="s">
        <v>1028</v>
      </c>
      <c r="BB60" s="8" t="s">
        <v>144</v>
      </c>
      <c r="BC60" s="8" t="s">
        <v>144</v>
      </c>
      <c r="BD60" s="8" t="s">
        <v>144</v>
      </c>
      <c r="BE60" s="8" t="s">
        <v>144</v>
      </c>
      <c r="BF60" s="19" t="s">
        <v>144</v>
      </c>
      <c r="BG60" s="17" t="s">
        <v>144</v>
      </c>
      <c r="BH60" s="17" t="s">
        <v>144</v>
      </c>
      <c r="BI60" s="17" t="s">
        <v>144</v>
      </c>
      <c r="BJ60" s="17" t="s">
        <v>144</v>
      </c>
    </row>
    <row r="61" spans="1:63" ht="17" customHeight="1" x14ac:dyDescent="0.2">
      <c r="A61" s="4" t="s">
        <v>1029</v>
      </c>
      <c r="B61" s="4" t="s">
        <v>1030</v>
      </c>
      <c r="C61" s="4" t="s">
        <v>1031</v>
      </c>
      <c r="D61" s="4">
        <v>1983</v>
      </c>
      <c r="E61" s="4" t="s">
        <v>1032</v>
      </c>
      <c r="F61" s="5">
        <v>396</v>
      </c>
      <c r="G61" s="5">
        <v>1</v>
      </c>
      <c r="I61" s="5">
        <v>85</v>
      </c>
      <c r="J61" s="5">
        <v>87</v>
      </c>
      <c r="L61" s="5">
        <v>145</v>
      </c>
      <c r="M61" s="5" t="s">
        <v>1033</v>
      </c>
      <c r="N61" s="5" t="s">
        <v>1034</v>
      </c>
      <c r="O61" s="5" t="s">
        <v>1035</v>
      </c>
      <c r="P61" s="5" t="s">
        <v>1036</v>
      </c>
      <c r="Q61" s="5" t="s">
        <v>1037</v>
      </c>
      <c r="R61" s="5" t="s">
        <v>1038</v>
      </c>
      <c r="S61" s="5" t="s">
        <v>1039</v>
      </c>
      <c r="U61" s="5" t="s">
        <v>73</v>
      </c>
      <c r="AB61" s="5" t="s">
        <v>1040</v>
      </c>
      <c r="AE61" s="5" t="s">
        <v>1041</v>
      </c>
      <c r="AJ61" s="5">
        <v>316768</v>
      </c>
      <c r="AL61" s="5" t="s">
        <v>1042</v>
      </c>
      <c r="AM61" s="5">
        <v>6835810</v>
      </c>
      <c r="AN61" s="5" t="s">
        <v>75</v>
      </c>
      <c r="AO61" s="5" t="s">
        <v>1043</v>
      </c>
      <c r="AP61" s="5" t="s">
        <v>76</v>
      </c>
      <c r="AQ61" s="5" t="s">
        <v>77</v>
      </c>
      <c r="AS61" s="5" t="s">
        <v>78</v>
      </c>
      <c r="AT61" s="5" t="s">
        <v>1044</v>
      </c>
      <c r="AU61" s="5" t="str">
        <f t="shared" si="0"/>
        <v>1983_Wever_Bright</v>
      </c>
      <c r="AV61" s="6" t="str">
        <f t="shared" si="2"/>
        <v>1983_Wever_Bright.pdf</v>
      </c>
      <c r="AW61" s="7" t="str">
        <f t="shared" si="1"/>
        <v>https://sci-hub.se/10.1007/BF00584704</v>
      </c>
      <c r="AX61" s="5" t="s">
        <v>80</v>
      </c>
      <c r="AY61" s="16" t="s">
        <v>81</v>
      </c>
      <c r="AZ61" s="16" t="s">
        <v>82</v>
      </c>
      <c r="BB61" s="8" t="s">
        <v>1045</v>
      </c>
      <c r="BC61" s="8" t="s">
        <v>86</v>
      </c>
      <c r="BD61" s="8" t="s">
        <v>86</v>
      </c>
      <c r="BE61" s="8" t="s">
        <v>1046</v>
      </c>
      <c r="BF61" s="19" t="s">
        <v>85</v>
      </c>
      <c r="BG61" s="17" t="s">
        <v>86</v>
      </c>
      <c r="BH61" s="17" t="s">
        <v>86</v>
      </c>
      <c r="BI61" s="17" t="s">
        <v>86</v>
      </c>
      <c r="BJ61" s="17" t="s">
        <v>86</v>
      </c>
    </row>
    <row r="62" spans="1:63" ht="17" customHeight="1" x14ac:dyDescent="0.2">
      <c r="A62" s="4" t="s">
        <v>1047</v>
      </c>
      <c r="B62" s="4" t="s">
        <v>1048</v>
      </c>
      <c r="C62" s="4" t="s">
        <v>1049</v>
      </c>
      <c r="D62" s="4">
        <v>2001</v>
      </c>
      <c r="E62" s="4" t="s">
        <v>251</v>
      </c>
      <c r="F62" s="5">
        <v>86</v>
      </c>
      <c r="G62" s="5">
        <v>1</v>
      </c>
      <c r="I62" s="5">
        <v>151</v>
      </c>
      <c r="J62" s="5">
        <v>157</v>
      </c>
      <c r="L62" s="5">
        <v>143</v>
      </c>
      <c r="M62" s="5" t="s">
        <v>1050</v>
      </c>
      <c r="N62" s="5" t="s">
        <v>1051</v>
      </c>
      <c r="O62" s="5" t="s">
        <v>1052</v>
      </c>
      <c r="P62" s="5" t="s">
        <v>1053</v>
      </c>
      <c r="Q62" s="5" t="s">
        <v>1054</v>
      </c>
      <c r="S62" s="5" t="s">
        <v>1055</v>
      </c>
      <c r="U62" s="5" t="s">
        <v>1056</v>
      </c>
      <c r="AB62" s="5" t="s">
        <v>1057</v>
      </c>
      <c r="AJ62" s="5" t="s">
        <v>259</v>
      </c>
      <c r="AL62" s="5" t="s">
        <v>260</v>
      </c>
      <c r="AM62" s="5">
        <v>11231993</v>
      </c>
      <c r="AN62" s="5" t="s">
        <v>75</v>
      </c>
      <c r="AO62" s="5" t="s">
        <v>261</v>
      </c>
      <c r="AP62" s="5" t="s">
        <v>76</v>
      </c>
      <c r="AQ62" s="5" t="s">
        <v>77</v>
      </c>
      <c r="AS62" s="5" t="s">
        <v>78</v>
      </c>
      <c r="AT62" s="5" t="s">
        <v>1058</v>
      </c>
      <c r="AU62" s="5" t="str">
        <f t="shared" si="0"/>
        <v>2001_Leproult_Transition</v>
      </c>
      <c r="AV62" s="6" t="str">
        <f t="shared" si="2"/>
        <v>2001_Leproult_Transition.pdf</v>
      </c>
      <c r="AW62" s="7" t="str">
        <f t="shared" si="1"/>
        <v>https://sci-hub.se/10.1210/jc.86.1.151</v>
      </c>
      <c r="AX62" s="9" t="s">
        <v>756</v>
      </c>
      <c r="AY62" s="16" t="s">
        <v>81</v>
      </c>
      <c r="AZ62" s="16" t="s">
        <v>82</v>
      </c>
      <c r="BB62" s="8" t="s">
        <v>1059</v>
      </c>
      <c r="BC62" s="8">
        <v>8</v>
      </c>
      <c r="BD62" s="8">
        <v>0</v>
      </c>
      <c r="BE62" s="8" t="s">
        <v>278</v>
      </c>
      <c r="BF62" s="19" t="s">
        <v>85</v>
      </c>
      <c r="BG62" s="17" t="s">
        <v>278</v>
      </c>
      <c r="BH62" s="17" t="s">
        <v>1060</v>
      </c>
      <c r="BI62" s="17" t="s">
        <v>86</v>
      </c>
      <c r="BJ62" s="17" t="s">
        <v>86</v>
      </c>
      <c r="BK62" s="23" t="s">
        <v>1061</v>
      </c>
    </row>
    <row r="63" spans="1:63" ht="17" customHeight="1" x14ac:dyDescent="0.2">
      <c r="A63" s="4" t="s">
        <v>1062</v>
      </c>
      <c r="B63" s="4" t="s">
        <v>1063</v>
      </c>
      <c r="C63" s="4" t="s">
        <v>1064</v>
      </c>
      <c r="D63" s="4">
        <v>1984</v>
      </c>
      <c r="E63" s="4" t="s">
        <v>453</v>
      </c>
      <c r="F63" s="5">
        <v>44</v>
      </c>
      <c r="G63" s="5">
        <v>8</v>
      </c>
      <c r="I63" s="5">
        <v>3403</v>
      </c>
      <c r="J63" s="5">
        <v>3407</v>
      </c>
      <c r="L63" s="5">
        <v>143</v>
      </c>
      <c r="M63" s="9"/>
      <c r="N63" s="5" t="s">
        <v>1065</v>
      </c>
      <c r="O63" s="5" t="s">
        <v>1066</v>
      </c>
      <c r="P63" s="5" t="s">
        <v>1067</v>
      </c>
      <c r="Q63" s="5" t="s">
        <v>1068</v>
      </c>
      <c r="S63" s="5" t="s">
        <v>1069</v>
      </c>
      <c r="U63" s="5" t="s">
        <v>1070</v>
      </c>
      <c r="AJ63" s="5">
        <v>85472</v>
      </c>
      <c r="AM63" s="5">
        <v>6430548</v>
      </c>
      <c r="AN63" s="5" t="s">
        <v>75</v>
      </c>
      <c r="AO63" s="5" t="s">
        <v>464</v>
      </c>
      <c r="AP63" s="5" t="s">
        <v>76</v>
      </c>
      <c r="AQ63" s="5" t="s">
        <v>77</v>
      </c>
      <c r="AS63" s="5" t="s">
        <v>78</v>
      </c>
      <c r="AT63" s="5" t="s">
        <v>1071</v>
      </c>
      <c r="AU63" s="5" t="str">
        <f t="shared" si="0"/>
        <v>1984_Shah_Effect</v>
      </c>
      <c r="AV63" s="6" t="str">
        <f t="shared" si="2"/>
        <v>1984_Shah_Effect.pdf</v>
      </c>
      <c r="AW63" s="7" t="str">
        <f t="shared" si="1"/>
        <v>https://sci-hub.se/</v>
      </c>
      <c r="AX63" s="9" t="s">
        <v>756</v>
      </c>
      <c r="AY63" s="16" t="s">
        <v>81</v>
      </c>
      <c r="AZ63" s="16" t="s">
        <v>81</v>
      </c>
      <c r="BA63" s="21" t="s">
        <v>172</v>
      </c>
      <c r="BB63" s="8" t="s">
        <v>144</v>
      </c>
      <c r="BC63" s="8" t="s">
        <v>144</v>
      </c>
      <c r="BD63" s="8" t="s">
        <v>144</v>
      </c>
      <c r="BE63" s="8" t="s">
        <v>144</v>
      </c>
      <c r="BF63" s="19" t="s">
        <v>144</v>
      </c>
      <c r="BG63" s="17" t="s">
        <v>144</v>
      </c>
      <c r="BH63" s="17" t="s">
        <v>144</v>
      </c>
      <c r="BI63" s="17" t="s">
        <v>144</v>
      </c>
      <c r="BJ63" s="17" t="s">
        <v>144</v>
      </c>
      <c r="BK63" s="23" t="s">
        <v>1072</v>
      </c>
    </row>
    <row r="64" spans="1:63" ht="17" customHeight="1" x14ac:dyDescent="0.2">
      <c r="A64" s="4" t="s">
        <v>1073</v>
      </c>
      <c r="B64" s="4" t="s">
        <v>1074</v>
      </c>
      <c r="C64" s="4" t="s">
        <v>1075</v>
      </c>
      <c r="D64" s="4">
        <v>2006</v>
      </c>
      <c r="E64" s="4" t="s">
        <v>1076</v>
      </c>
      <c r="F64" s="5">
        <v>59</v>
      </c>
      <c r="G64" s="5">
        <v>6</v>
      </c>
      <c r="I64" s="5">
        <v>502</v>
      </c>
      <c r="J64" s="5">
        <v>507</v>
      </c>
      <c r="L64" s="5">
        <v>141</v>
      </c>
      <c r="M64" s="5" t="s">
        <v>1077</v>
      </c>
      <c r="N64" s="5" t="s">
        <v>1078</v>
      </c>
      <c r="O64" s="5" t="s">
        <v>1079</v>
      </c>
      <c r="P64" s="5" t="s">
        <v>1080</v>
      </c>
      <c r="Q64" s="5" t="s">
        <v>1081</v>
      </c>
      <c r="R64" s="5" t="s">
        <v>1082</v>
      </c>
      <c r="S64" s="5" t="s">
        <v>1083</v>
      </c>
      <c r="U64" s="5" t="s">
        <v>136</v>
      </c>
      <c r="X64" s="10" t="s">
        <v>1084</v>
      </c>
      <c r="Y64" s="5" t="s">
        <v>1085</v>
      </c>
      <c r="AB64" s="5" t="s">
        <v>1086</v>
      </c>
      <c r="AJ64" s="5">
        <v>63223</v>
      </c>
      <c r="AL64" s="5" t="s">
        <v>1087</v>
      </c>
      <c r="AM64" s="5">
        <v>16165105</v>
      </c>
      <c r="AN64" s="5" t="s">
        <v>75</v>
      </c>
      <c r="AO64" s="5" t="s">
        <v>1088</v>
      </c>
      <c r="AP64" s="5" t="s">
        <v>76</v>
      </c>
      <c r="AQ64" s="5" t="s">
        <v>77</v>
      </c>
      <c r="AS64" s="5" t="s">
        <v>78</v>
      </c>
      <c r="AT64" s="5" t="s">
        <v>1089</v>
      </c>
      <c r="AU64" s="5" t="str">
        <f t="shared" si="0"/>
        <v>2006_Glickman_Light</v>
      </c>
      <c r="AV64" s="6" t="str">
        <f t="shared" si="2"/>
        <v>2006_Glickman_Light.pdf</v>
      </c>
      <c r="AW64" s="7" t="str">
        <f t="shared" si="1"/>
        <v>https://sci-hub.se/10.1016/j.biopsych.2005.07.006</v>
      </c>
      <c r="AX64" s="5" t="s">
        <v>80</v>
      </c>
      <c r="AY64" s="16" t="s">
        <v>81</v>
      </c>
      <c r="AZ64" s="16" t="s">
        <v>82</v>
      </c>
      <c r="BB64" s="8" t="s">
        <v>83</v>
      </c>
      <c r="BC64" s="8">
        <v>24</v>
      </c>
      <c r="BD64" s="8">
        <v>19</v>
      </c>
      <c r="BE64" s="8" t="s">
        <v>263</v>
      </c>
      <c r="BF64" s="19" t="s">
        <v>85</v>
      </c>
      <c r="BG64" s="17" t="s">
        <v>86</v>
      </c>
      <c r="BH64" s="17">
        <v>44.38</v>
      </c>
      <c r="BI64" s="17">
        <v>2.62</v>
      </c>
      <c r="BJ64" s="17" t="s">
        <v>1090</v>
      </c>
    </row>
    <row r="65" spans="1:63" ht="17" customHeight="1" x14ac:dyDescent="0.2">
      <c r="A65" s="4" t="s">
        <v>1091</v>
      </c>
      <c r="B65" s="4" t="s">
        <v>1092</v>
      </c>
      <c r="C65" s="4" t="s">
        <v>1093</v>
      </c>
      <c r="D65" s="4">
        <v>2006</v>
      </c>
      <c r="E65" s="4" t="s">
        <v>761</v>
      </c>
      <c r="F65" s="5">
        <v>290</v>
      </c>
      <c r="G65" s="5">
        <v>5</v>
      </c>
      <c r="I65" s="5" t="s">
        <v>1094</v>
      </c>
      <c r="J65" s="5" t="s">
        <v>1095</v>
      </c>
      <c r="L65" s="5">
        <v>141</v>
      </c>
      <c r="M65" s="5" t="s">
        <v>1096</v>
      </c>
      <c r="N65" s="5" t="s">
        <v>1097</v>
      </c>
      <c r="O65" s="5" t="s">
        <v>1098</v>
      </c>
      <c r="P65" s="5" t="s">
        <v>1099</v>
      </c>
      <c r="Q65" s="5" t="s">
        <v>1100</v>
      </c>
      <c r="R65" s="5" t="s">
        <v>1101</v>
      </c>
      <c r="S65" s="5" t="s">
        <v>1102</v>
      </c>
      <c r="U65" s="5" t="s">
        <v>1103</v>
      </c>
      <c r="AB65" s="5" t="s">
        <v>1104</v>
      </c>
      <c r="AJ65" s="5">
        <v>3636119</v>
      </c>
      <c r="AL65" s="5" t="s">
        <v>773</v>
      </c>
      <c r="AM65" s="5">
        <v>16373441</v>
      </c>
      <c r="AN65" s="5" t="s">
        <v>75</v>
      </c>
      <c r="AO65" s="5" t="s">
        <v>774</v>
      </c>
      <c r="AP65" s="5" t="s">
        <v>76</v>
      </c>
      <c r="AQ65" s="5" t="s">
        <v>77</v>
      </c>
      <c r="AS65" s="5" t="s">
        <v>78</v>
      </c>
      <c r="AT65" s="5" t="s">
        <v>1105</v>
      </c>
      <c r="AU65" s="5" t="str">
        <f t="shared" si="0"/>
        <v>2006_Rüger_Time-of-day-dependent</v>
      </c>
      <c r="AV65" s="6" t="str">
        <f t="shared" si="2"/>
        <v>2006_Rüger_Time-of-day-dependent.pdf</v>
      </c>
      <c r="AW65" s="7" t="str">
        <f t="shared" si="1"/>
        <v>https://sci-hub.se/10.1152/ajpregu.00121.2005</v>
      </c>
      <c r="AX65" s="5" t="s">
        <v>80</v>
      </c>
      <c r="AY65" s="16" t="s">
        <v>81</v>
      </c>
      <c r="AZ65" s="16" t="s">
        <v>82</v>
      </c>
      <c r="BB65" s="8" t="s">
        <v>1106</v>
      </c>
      <c r="BC65" s="8" t="s">
        <v>1107</v>
      </c>
      <c r="BD65" s="8">
        <v>0</v>
      </c>
      <c r="BE65" s="8" t="s">
        <v>278</v>
      </c>
      <c r="BF65" s="19" t="s">
        <v>85</v>
      </c>
      <c r="BG65" s="17" t="s">
        <v>278</v>
      </c>
      <c r="BH65" s="17" t="s">
        <v>1108</v>
      </c>
      <c r="BI65" s="17" t="s">
        <v>1109</v>
      </c>
      <c r="BJ65" s="17" t="s">
        <v>105</v>
      </c>
      <c r="BK65" s="23" t="s">
        <v>534</v>
      </c>
    </row>
    <row r="66" spans="1:63" ht="17" customHeight="1" x14ac:dyDescent="0.2">
      <c r="A66" s="4" t="s">
        <v>1110</v>
      </c>
      <c r="B66" s="4" t="s">
        <v>1111</v>
      </c>
      <c r="C66" s="4" t="s">
        <v>1112</v>
      </c>
      <c r="D66" s="4">
        <v>1995</v>
      </c>
      <c r="E66" s="4" t="s">
        <v>315</v>
      </c>
      <c r="F66" s="5">
        <v>69</v>
      </c>
      <c r="G66" s="11">
        <v>43497</v>
      </c>
      <c r="I66" s="5">
        <v>65</v>
      </c>
      <c r="J66" s="5">
        <v>73</v>
      </c>
      <c r="L66" s="5">
        <v>138</v>
      </c>
      <c r="M66" s="5" t="s">
        <v>1113</v>
      </c>
      <c r="N66" s="5" t="s">
        <v>1114</v>
      </c>
      <c r="O66" s="5" t="s">
        <v>1115</v>
      </c>
      <c r="P66" s="5" t="s">
        <v>1116</v>
      </c>
      <c r="Q66" s="5" t="s">
        <v>1117</v>
      </c>
      <c r="R66" s="5" t="s">
        <v>1118</v>
      </c>
      <c r="S66" s="5" t="s">
        <v>1119</v>
      </c>
      <c r="AB66" s="5" t="s">
        <v>1120</v>
      </c>
      <c r="AJ66" s="5">
        <v>1664328</v>
      </c>
      <c r="AL66" s="5" t="s">
        <v>1121</v>
      </c>
      <c r="AM66" s="5">
        <v>7546319</v>
      </c>
      <c r="AN66" s="5" t="s">
        <v>75</v>
      </c>
      <c r="AO66" s="5" t="s">
        <v>325</v>
      </c>
      <c r="AP66" s="5" t="s">
        <v>76</v>
      </c>
      <c r="AQ66" s="5" t="s">
        <v>77</v>
      </c>
      <c r="AS66" s="5" t="s">
        <v>78</v>
      </c>
      <c r="AT66" s="5" t="s">
        <v>1122</v>
      </c>
      <c r="AU66" s="5" t="str">
        <f t="shared" ref="AU66:AU129" si="3">CONCATENATE(D66, "_", (LEFT(A66,FIND(" ",A66,1)-1)), "_", (LEFT(C66,FIND(" ",C66,1)-1)))</f>
        <v>1995_Berger_Energy</v>
      </c>
      <c r="AV66" s="6" t="str">
        <f t="shared" ref="AV66:AV129" si="4">CONCATENATE(AU66, ".pdf")</f>
        <v>1995_Berger_Energy.pdf</v>
      </c>
      <c r="AW66" s="7" t="str">
        <f t="shared" ref="AW66:AW129" si="5">HYPERLINK(CONCATENATE("https://sci-hub.se/",M66))</f>
        <v>https://sci-hub.se/10.1016/0166-4328(95)00002-B</v>
      </c>
      <c r="AX66" s="5" t="s">
        <v>80</v>
      </c>
      <c r="AY66" s="16" t="s">
        <v>81</v>
      </c>
      <c r="AZ66" s="16" t="s">
        <v>81</v>
      </c>
      <c r="BA66" s="21" t="s">
        <v>247</v>
      </c>
      <c r="BB66" s="8" t="s">
        <v>144</v>
      </c>
      <c r="BC66" s="8" t="s">
        <v>144</v>
      </c>
      <c r="BD66" s="8" t="s">
        <v>144</v>
      </c>
      <c r="BE66" s="8" t="s">
        <v>144</v>
      </c>
      <c r="BF66" s="19" t="s">
        <v>144</v>
      </c>
      <c r="BG66" s="17" t="s">
        <v>144</v>
      </c>
      <c r="BH66" s="17" t="s">
        <v>144</v>
      </c>
      <c r="BI66" s="17" t="s">
        <v>144</v>
      </c>
      <c r="BJ66" s="17" t="s">
        <v>144</v>
      </c>
    </row>
    <row r="67" spans="1:63" ht="17" customHeight="1" x14ac:dyDescent="0.2">
      <c r="A67" s="4" t="s">
        <v>1123</v>
      </c>
      <c r="B67" s="4" t="s">
        <v>1124</v>
      </c>
      <c r="C67" s="4" t="s">
        <v>1125</v>
      </c>
      <c r="D67" s="4">
        <v>2008</v>
      </c>
      <c r="E67" s="4" t="s">
        <v>984</v>
      </c>
      <c r="F67" s="5">
        <v>23</v>
      </c>
      <c r="G67" s="5">
        <v>5</v>
      </c>
      <c r="I67" s="5">
        <v>379</v>
      </c>
      <c r="J67" s="5">
        <v>386</v>
      </c>
      <c r="L67" s="5">
        <v>135</v>
      </c>
      <c r="M67" s="5" t="s">
        <v>1126</v>
      </c>
      <c r="N67" s="5" t="s">
        <v>1127</v>
      </c>
      <c r="O67" s="5" t="s">
        <v>1128</v>
      </c>
      <c r="P67" s="5" t="s">
        <v>1129</v>
      </c>
      <c r="Q67" s="5" t="s">
        <v>1130</v>
      </c>
      <c r="R67" s="5" t="s">
        <v>1131</v>
      </c>
      <c r="S67" s="5" t="s">
        <v>1132</v>
      </c>
      <c r="U67" s="5" t="s">
        <v>73</v>
      </c>
      <c r="AB67" s="5" t="s">
        <v>1133</v>
      </c>
      <c r="AJ67" s="5">
        <v>7487304</v>
      </c>
      <c r="AL67" s="5" t="s">
        <v>994</v>
      </c>
      <c r="AM67" s="5">
        <v>18838601</v>
      </c>
      <c r="AN67" s="5" t="s">
        <v>75</v>
      </c>
      <c r="AO67" s="5" t="s">
        <v>995</v>
      </c>
      <c r="AP67" s="5" t="s">
        <v>76</v>
      </c>
      <c r="AQ67" s="5" t="s">
        <v>77</v>
      </c>
      <c r="AS67" s="5" t="s">
        <v>78</v>
      </c>
      <c r="AT67" s="5" t="s">
        <v>1134</v>
      </c>
      <c r="AU67" s="5" t="str">
        <f t="shared" si="3"/>
        <v>2008_Brainard_Sensitivity</v>
      </c>
      <c r="AV67" s="6" t="str">
        <f t="shared" si="4"/>
        <v>2008_Brainard_Sensitivity.pdf</v>
      </c>
      <c r="AW67" s="7" t="str">
        <f t="shared" si="5"/>
        <v>https://sci-hub.se/10.1177/0748730408323089</v>
      </c>
      <c r="AX67" s="5" t="s">
        <v>80</v>
      </c>
      <c r="AY67" s="16" t="s">
        <v>81</v>
      </c>
      <c r="AZ67" s="16" t="s">
        <v>82</v>
      </c>
      <c r="BB67" s="8" t="s">
        <v>83</v>
      </c>
      <c r="BC67" s="8">
        <v>26</v>
      </c>
      <c r="BD67" s="8">
        <v>14</v>
      </c>
      <c r="BE67" s="8" t="s">
        <v>1046</v>
      </c>
      <c r="BF67" s="19" t="s">
        <v>86</v>
      </c>
      <c r="BG67" s="17" t="s">
        <v>86</v>
      </c>
      <c r="BH67" s="17">
        <v>24.5</v>
      </c>
      <c r="BI67" s="17">
        <v>0.6</v>
      </c>
      <c r="BJ67" s="17" t="s">
        <v>86</v>
      </c>
    </row>
    <row r="68" spans="1:63" ht="17" customHeight="1" x14ac:dyDescent="0.2">
      <c r="A68" s="4" t="s">
        <v>1135</v>
      </c>
      <c r="B68" s="4" t="s">
        <v>1136</v>
      </c>
      <c r="C68" s="4" t="s">
        <v>1137</v>
      </c>
      <c r="D68" s="4">
        <v>2002</v>
      </c>
      <c r="E68" s="4" t="s">
        <v>1138</v>
      </c>
      <c r="F68" s="5">
        <v>12</v>
      </c>
      <c r="G68" s="5">
        <v>2</v>
      </c>
      <c r="I68" s="5">
        <v>165</v>
      </c>
      <c r="J68" s="5">
        <v>173</v>
      </c>
      <c r="L68" s="5">
        <v>134</v>
      </c>
      <c r="M68" s="5" t="s">
        <v>1139</v>
      </c>
      <c r="N68" s="24" t="s">
        <v>1140</v>
      </c>
      <c r="O68" s="5" t="s">
        <v>1141</v>
      </c>
      <c r="P68" s="5" t="s">
        <v>1142</v>
      </c>
      <c r="Q68" s="5" t="s">
        <v>1143</v>
      </c>
      <c r="R68" s="5" t="s">
        <v>1144</v>
      </c>
      <c r="S68" s="5" t="s">
        <v>1145</v>
      </c>
      <c r="U68" s="5" t="s">
        <v>1146</v>
      </c>
      <c r="AB68" s="5" t="s">
        <v>1147</v>
      </c>
      <c r="AJ68" s="5">
        <v>10509631</v>
      </c>
      <c r="AL68" s="5" t="s">
        <v>1148</v>
      </c>
      <c r="AM68" s="5">
        <v>12000116</v>
      </c>
      <c r="AN68" s="5" t="s">
        <v>75</v>
      </c>
      <c r="AO68" s="5" t="s">
        <v>1138</v>
      </c>
      <c r="AP68" s="5" t="s">
        <v>76</v>
      </c>
      <c r="AQ68" s="5" t="s">
        <v>77</v>
      </c>
      <c r="AS68" s="5" t="s">
        <v>78</v>
      </c>
      <c r="AT68" s="5" t="s">
        <v>1149</v>
      </c>
      <c r="AU68" s="5" t="str">
        <f t="shared" si="3"/>
        <v>2002_Musshoff_Melatonin</v>
      </c>
      <c r="AV68" s="6" t="str">
        <f t="shared" si="4"/>
        <v>2002_Musshoff_Melatonin.pdf</v>
      </c>
      <c r="AW68" s="7" t="str">
        <f t="shared" si="5"/>
        <v>https://sci-hub.se/10.1002/hipo.1105</v>
      </c>
      <c r="AX68" s="5" t="s">
        <v>80</v>
      </c>
      <c r="AY68" s="16" t="s">
        <v>81</v>
      </c>
      <c r="AZ68" s="16" t="s">
        <v>81</v>
      </c>
      <c r="BA68" s="21" t="s">
        <v>172</v>
      </c>
      <c r="BB68" s="8" t="s">
        <v>144</v>
      </c>
      <c r="BC68" s="8" t="s">
        <v>144</v>
      </c>
      <c r="BD68" s="8" t="s">
        <v>144</v>
      </c>
      <c r="BE68" s="8" t="s">
        <v>144</v>
      </c>
      <c r="BF68" s="19" t="s">
        <v>144</v>
      </c>
      <c r="BG68" s="17" t="s">
        <v>144</v>
      </c>
    </row>
    <row r="69" spans="1:63" ht="17" customHeight="1" x14ac:dyDescent="0.2">
      <c r="A69" s="4" t="s">
        <v>1150</v>
      </c>
      <c r="B69" s="4" t="s">
        <v>1151</v>
      </c>
      <c r="C69" s="4" t="s">
        <v>1152</v>
      </c>
      <c r="D69" s="4">
        <v>1993</v>
      </c>
      <c r="E69" s="4" t="s">
        <v>1153</v>
      </c>
      <c r="F69" s="5">
        <v>51</v>
      </c>
      <c r="G69" s="5">
        <v>4</v>
      </c>
      <c r="I69" s="5">
        <v>394</v>
      </c>
      <c r="J69" s="5">
        <v>403</v>
      </c>
      <c r="L69" s="5">
        <v>134</v>
      </c>
      <c r="M69" s="5" t="s">
        <v>1154</v>
      </c>
      <c r="N69" s="5" t="s">
        <v>1155</v>
      </c>
      <c r="O69" s="5" t="s">
        <v>1156</v>
      </c>
      <c r="P69" s="5" t="s">
        <v>1157</v>
      </c>
      <c r="Q69" s="5" t="s">
        <v>1158</v>
      </c>
      <c r="R69" s="5" t="s">
        <v>1159</v>
      </c>
      <c r="S69" s="5" t="s">
        <v>1160</v>
      </c>
      <c r="U69" s="5" t="s">
        <v>1161</v>
      </c>
      <c r="AB69" s="5" t="s">
        <v>1162</v>
      </c>
      <c r="AJ69" s="5">
        <v>7302312</v>
      </c>
      <c r="AM69" s="5">
        <v>8098713</v>
      </c>
      <c r="AN69" s="5" t="s">
        <v>75</v>
      </c>
      <c r="AO69" s="5" t="s">
        <v>1163</v>
      </c>
      <c r="AP69" s="5" t="s">
        <v>76</v>
      </c>
      <c r="AQ69" s="5" t="s">
        <v>77</v>
      </c>
      <c r="AS69" s="5" t="s">
        <v>78</v>
      </c>
      <c r="AT69" s="5" t="s">
        <v>1164</v>
      </c>
      <c r="AU69" s="5" t="str">
        <f t="shared" si="3"/>
        <v>1993_Reiter_Static</v>
      </c>
      <c r="AV69" s="6" t="str">
        <f t="shared" si="4"/>
        <v>1993_Reiter_Static.pdf</v>
      </c>
      <c r="AW69" s="7" t="str">
        <f t="shared" si="5"/>
        <v>https://sci-hub.se/10.1002/jcb.2400510403</v>
      </c>
      <c r="AX69" s="5" t="s">
        <v>80</v>
      </c>
      <c r="AY69" s="16" t="s">
        <v>81</v>
      </c>
      <c r="AZ69" s="16" t="s">
        <v>81</v>
      </c>
      <c r="BA69" s="21" t="s">
        <v>247</v>
      </c>
      <c r="BB69" s="8" t="s">
        <v>144</v>
      </c>
      <c r="BC69" s="8" t="s">
        <v>144</v>
      </c>
      <c r="BD69" s="8" t="s">
        <v>144</v>
      </c>
      <c r="BE69" s="8" t="s">
        <v>144</v>
      </c>
      <c r="BF69" s="19" t="s">
        <v>144</v>
      </c>
      <c r="BG69" s="17" t="s">
        <v>144</v>
      </c>
    </row>
    <row r="70" spans="1:63" ht="17" customHeight="1" x14ac:dyDescent="0.2">
      <c r="A70" s="4" t="s">
        <v>1165</v>
      </c>
      <c r="B70" s="4" t="s">
        <v>1166</v>
      </c>
      <c r="C70" s="4" t="s">
        <v>1167</v>
      </c>
      <c r="D70" s="4">
        <v>2008</v>
      </c>
      <c r="E70" s="4" t="s">
        <v>641</v>
      </c>
      <c r="F70" s="5">
        <v>3</v>
      </c>
      <c r="G70" s="5">
        <v>8</v>
      </c>
      <c r="H70" s="5" t="s">
        <v>1168</v>
      </c>
      <c r="L70" s="5">
        <v>133</v>
      </c>
      <c r="M70" s="5" t="s">
        <v>1169</v>
      </c>
      <c r="N70" s="5" t="s">
        <v>1170</v>
      </c>
      <c r="O70" s="5" t="s">
        <v>1171</v>
      </c>
      <c r="P70" s="5" t="s">
        <v>1172</v>
      </c>
      <c r="Q70" s="5" t="s">
        <v>1173</v>
      </c>
      <c r="S70" s="5" t="s">
        <v>1174</v>
      </c>
      <c r="U70" s="5" t="s">
        <v>73</v>
      </c>
      <c r="AB70" s="5" t="s">
        <v>1175</v>
      </c>
      <c r="AJ70" s="5">
        <v>19326203</v>
      </c>
      <c r="AM70" s="5">
        <v>18725972</v>
      </c>
      <c r="AN70" s="5" t="s">
        <v>75</v>
      </c>
      <c r="AO70" s="5" t="s">
        <v>641</v>
      </c>
      <c r="AP70" s="5" t="s">
        <v>76</v>
      </c>
      <c r="AQ70" s="5" t="s">
        <v>77</v>
      </c>
      <c r="AR70" s="5" t="s">
        <v>141</v>
      </c>
      <c r="AS70" s="5" t="s">
        <v>78</v>
      </c>
      <c r="AT70" s="5" t="s">
        <v>1176</v>
      </c>
      <c r="AU70" s="5" t="str">
        <f t="shared" si="3"/>
        <v>2008_Burgess_Individual</v>
      </c>
      <c r="AV70" s="6" t="str">
        <f t="shared" si="4"/>
        <v>2008_Burgess_Individual.pdf</v>
      </c>
      <c r="AW70" s="7" t="str">
        <f t="shared" si="5"/>
        <v>https://sci-hub.se/10.1371/journal.pone.0003055</v>
      </c>
      <c r="AX70" s="5" t="s">
        <v>80</v>
      </c>
      <c r="AY70" s="16" t="s">
        <v>81</v>
      </c>
      <c r="AZ70" s="16" t="s">
        <v>81</v>
      </c>
      <c r="BA70" s="21" t="s">
        <v>203</v>
      </c>
      <c r="BB70" s="8" t="s">
        <v>144</v>
      </c>
      <c r="BC70" s="8" t="s">
        <v>144</v>
      </c>
      <c r="BD70" s="8" t="s">
        <v>144</v>
      </c>
      <c r="BE70" s="8" t="s">
        <v>144</v>
      </c>
      <c r="BF70" s="19" t="s">
        <v>144</v>
      </c>
      <c r="BG70" s="17" t="s">
        <v>144</v>
      </c>
      <c r="BH70" s="17" t="s">
        <v>144</v>
      </c>
      <c r="BI70" s="17" t="s">
        <v>144</v>
      </c>
      <c r="BJ70" s="17" t="s">
        <v>144</v>
      </c>
      <c r="BK70" s="23" t="s">
        <v>1177</v>
      </c>
    </row>
    <row r="71" spans="1:63" ht="17" customHeight="1" x14ac:dyDescent="0.2">
      <c r="A71" s="4" t="s">
        <v>1178</v>
      </c>
      <c r="B71" s="4" t="s">
        <v>1179</v>
      </c>
      <c r="C71" s="4" t="s">
        <v>1180</v>
      </c>
      <c r="D71" s="4">
        <v>2014</v>
      </c>
      <c r="E71" s="4" t="s">
        <v>1181</v>
      </c>
      <c r="F71" s="5">
        <v>3</v>
      </c>
      <c r="G71" s="5">
        <v>2</v>
      </c>
      <c r="H71" s="5" t="s">
        <v>1182</v>
      </c>
      <c r="I71" s="5" t="s">
        <v>1183</v>
      </c>
      <c r="L71" s="5">
        <v>126</v>
      </c>
      <c r="M71" s="5" t="s">
        <v>1184</v>
      </c>
      <c r="N71" s="24" t="s">
        <v>1185</v>
      </c>
      <c r="O71" s="5" t="s">
        <v>1186</v>
      </c>
      <c r="P71" s="5" t="s">
        <v>1187</v>
      </c>
      <c r="Q71" s="5" t="s">
        <v>1188</v>
      </c>
      <c r="R71" s="5" t="s">
        <v>1189</v>
      </c>
      <c r="S71" s="5" t="s">
        <v>1190</v>
      </c>
      <c r="X71" s="10" t="s">
        <v>1191</v>
      </c>
      <c r="Y71" s="5" t="s">
        <v>1192</v>
      </c>
      <c r="AB71" s="5" t="s">
        <v>1193</v>
      </c>
      <c r="AE71" s="5" t="s">
        <v>1194</v>
      </c>
      <c r="AJ71" s="5">
        <v>20477538</v>
      </c>
      <c r="AN71" s="5" t="s">
        <v>75</v>
      </c>
      <c r="AO71" s="5" t="s">
        <v>1195</v>
      </c>
      <c r="AP71" s="5" t="s">
        <v>76</v>
      </c>
      <c r="AQ71" s="5" t="s">
        <v>77</v>
      </c>
      <c r="AR71" s="5" t="s">
        <v>141</v>
      </c>
      <c r="AS71" s="5" t="s">
        <v>78</v>
      </c>
      <c r="AT71" s="5" t="s">
        <v>1196</v>
      </c>
      <c r="AU71" s="5" t="str">
        <f t="shared" si="3"/>
        <v>2014_Oh_Healthy,</v>
      </c>
      <c r="AV71" s="6" t="str">
        <f t="shared" si="4"/>
        <v>2014_Oh_Healthy,.pdf</v>
      </c>
      <c r="AW71" s="7" t="str">
        <f t="shared" si="5"/>
        <v xml:space="preserve">https://sci-hub.se/Degradation of melatonin by UV, UV/H2O2, Fe2+/H2O2 and UV/Fe2+/H2O2 processes. </v>
      </c>
      <c r="AX71" s="5" t="s">
        <v>80</v>
      </c>
      <c r="AY71" s="16" t="s">
        <v>81</v>
      </c>
      <c r="AZ71" s="16" t="s">
        <v>81</v>
      </c>
      <c r="BA71" s="21" t="s">
        <v>203</v>
      </c>
      <c r="BB71" s="8" t="s">
        <v>144</v>
      </c>
      <c r="BC71" s="8" t="s">
        <v>144</v>
      </c>
      <c r="BD71" s="8" t="s">
        <v>144</v>
      </c>
      <c r="BE71" s="8" t="s">
        <v>144</v>
      </c>
      <c r="BF71" s="19" t="s">
        <v>144</v>
      </c>
      <c r="BG71" s="17" t="s">
        <v>144</v>
      </c>
      <c r="BH71" s="17" t="s">
        <v>144</v>
      </c>
      <c r="BI71" s="17" t="s">
        <v>144</v>
      </c>
      <c r="BJ71" s="17" t="s">
        <v>144</v>
      </c>
    </row>
    <row r="72" spans="1:63" ht="17" customHeight="1" x14ac:dyDescent="0.2">
      <c r="A72" s="4" t="s">
        <v>1197</v>
      </c>
      <c r="B72" s="4" t="s">
        <v>1198</v>
      </c>
      <c r="C72" s="4" t="s">
        <v>1199</v>
      </c>
      <c r="D72" s="4">
        <v>1983</v>
      </c>
      <c r="E72" s="4" t="s">
        <v>588</v>
      </c>
      <c r="F72" s="5">
        <v>113</v>
      </c>
      <c r="G72" s="5">
        <v>1</v>
      </c>
      <c r="I72" s="5">
        <v>293</v>
      </c>
      <c r="J72" s="5">
        <v>296</v>
      </c>
      <c r="L72" s="5">
        <v>126</v>
      </c>
      <c r="M72" s="5" t="s">
        <v>1200</v>
      </c>
      <c r="N72" s="5" t="s">
        <v>1201</v>
      </c>
      <c r="O72" s="5" t="s">
        <v>1202</v>
      </c>
      <c r="P72" s="5" t="s">
        <v>1203</v>
      </c>
      <c r="Q72" s="5" t="s">
        <v>1204</v>
      </c>
      <c r="S72" s="5" t="s">
        <v>1205</v>
      </c>
      <c r="U72" s="5" t="s">
        <v>1206</v>
      </c>
      <c r="AJ72" s="5">
        <v>137227</v>
      </c>
      <c r="AM72" s="5">
        <v>6861704</v>
      </c>
      <c r="AN72" s="5" t="s">
        <v>75</v>
      </c>
      <c r="AO72" s="5" t="s">
        <v>588</v>
      </c>
      <c r="AP72" s="5" t="s">
        <v>76</v>
      </c>
      <c r="AQ72" s="5" t="s">
        <v>77</v>
      </c>
      <c r="AS72" s="5" t="s">
        <v>78</v>
      </c>
      <c r="AT72" s="5" t="s">
        <v>1207</v>
      </c>
      <c r="AU72" s="5" t="str">
        <f t="shared" si="3"/>
        <v>1983_Brainard_The</v>
      </c>
      <c r="AV72" s="6" t="str">
        <f t="shared" si="4"/>
        <v>1983_Brainard_The.pdf</v>
      </c>
      <c r="AW72" s="7" t="str">
        <f t="shared" si="5"/>
        <v>https://sci-hub.se/10.1210/endo-113-1-293</v>
      </c>
      <c r="AX72" s="5" t="s">
        <v>80</v>
      </c>
      <c r="AY72" s="16" t="s">
        <v>81</v>
      </c>
      <c r="AZ72" s="16" t="s">
        <v>81</v>
      </c>
      <c r="BA72" s="21" t="s">
        <v>789</v>
      </c>
      <c r="BB72" s="8" t="s">
        <v>144</v>
      </c>
      <c r="BC72" s="8" t="s">
        <v>144</v>
      </c>
      <c r="BD72" s="8" t="s">
        <v>144</v>
      </c>
      <c r="BE72" s="8" t="s">
        <v>144</v>
      </c>
      <c r="BF72" s="19" t="s">
        <v>144</v>
      </c>
      <c r="BG72" s="17" t="s">
        <v>144</v>
      </c>
      <c r="BH72" s="17" t="s">
        <v>144</v>
      </c>
      <c r="BI72" s="17" t="s">
        <v>144</v>
      </c>
      <c r="BJ72" s="17" t="s">
        <v>144</v>
      </c>
    </row>
    <row r="73" spans="1:63" ht="17" customHeight="1" x14ac:dyDescent="0.2">
      <c r="A73" s="4" t="s">
        <v>1208</v>
      </c>
      <c r="B73" s="4" t="s">
        <v>1209</v>
      </c>
      <c r="C73" s="4" t="s">
        <v>1210</v>
      </c>
      <c r="D73" s="4">
        <v>2011</v>
      </c>
      <c r="E73" s="4" t="s">
        <v>519</v>
      </c>
      <c r="F73" s="5">
        <v>110</v>
      </c>
      <c r="G73" s="5">
        <v>3</v>
      </c>
      <c r="I73" s="5">
        <v>619</v>
      </c>
      <c r="J73" s="5">
        <v>626</v>
      </c>
      <c r="L73" s="5">
        <v>124</v>
      </c>
      <c r="M73" s="5" t="s">
        <v>1211</v>
      </c>
      <c r="N73" s="5" t="s">
        <v>1212</v>
      </c>
      <c r="O73" s="5" t="s">
        <v>1213</v>
      </c>
      <c r="P73" s="5" t="s">
        <v>1214</v>
      </c>
      <c r="Q73" s="5" t="s">
        <v>1215</v>
      </c>
      <c r="R73" s="5" t="s">
        <v>1216</v>
      </c>
      <c r="S73" s="5" t="s">
        <v>1217</v>
      </c>
      <c r="U73" s="5" t="s">
        <v>73</v>
      </c>
      <c r="AB73" s="5" t="s">
        <v>1218</v>
      </c>
      <c r="AJ73" s="5">
        <v>87507587</v>
      </c>
      <c r="AL73" s="5" t="s">
        <v>528</v>
      </c>
      <c r="AM73" s="5">
        <v>21164152</v>
      </c>
      <c r="AN73" s="5" t="s">
        <v>75</v>
      </c>
      <c r="AO73" s="5" t="s">
        <v>529</v>
      </c>
      <c r="AP73" s="5" t="s">
        <v>76</v>
      </c>
      <c r="AQ73" s="5" t="s">
        <v>77</v>
      </c>
      <c r="AS73" s="5" t="s">
        <v>78</v>
      </c>
      <c r="AT73" s="5" t="s">
        <v>1219</v>
      </c>
      <c r="AU73" s="5" t="str">
        <f t="shared" si="3"/>
        <v>2011_West_Blue</v>
      </c>
      <c r="AV73" s="6" t="str">
        <f t="shared" si="4"/>
        <v>2011_West_Blue.pdf</v>
      </c>
      <c r="AW73" s="7" t="str">
        <f t="shared" si="5"/>
        <v>https://sci-hub.se/10.1152/japplphysiol.01413.2009</v>
      </c>
      <c r="AX73" s="5" t="s">
        <v>80</v>
      </c>
      <c r="AY73" s="16" t="s">
        <v>81</v>
      </c>
      <c r="AZ73" s="16" t="s">
        <v>82</v>
      </c>
      <c r="BB73" s="8" t="s">
        <v>1220</v>
      </c>
      <c r="BC73" s="8">
        <v>8</v>
      </c>
      <c r="BD73" s="8">
        <v>3</v>
      </c>
      <c r="BE73" s="8" t="s">
        <v>1046</v>
      </c>
      <c r="BF73" s="19" t="s">
        <v>85</v>
      </c>
      <c r="BG73" s="17" t="s">
        <v>1221</v>
      </c>
      <c r="BH73" s="17">
        <v>23.9</v>
      </c>
      <c r="BI73" s="17">
        <v>0.5</v>
      </c>
      <c r="BJ73" s="17" t="s">
        <v>86</v>
      </c>
    </row>
    <row r="74" spans="1:63" ht="17" customHeight="1" x14ac:dyDescent="0.2">
      <c r="A74" s="4" t="s">
        <v>1222</v>
      </c>
      <c r="B74" s="4" t="s">
        <v>1223</v>
      </c>
      <c r="C74" s="4" t="s">
        <v>1224</v>
      </c>
      <c r="D74" s="4">
        <v>1981</v>
      </c>
      <c r="E74" s="4" t="s">
        <v>1225</v>
      </c>
      <c r="F74" s="5">
        <v>141</v>
      </c>
      <c r="G74" s="5">
        <v>2</v>
      </c>
      <c r="I74" s="5">
        <v>207</v>
      </c>
      <c r="J74" s="5">
        <v>214</v>
      </c>
      <c r="L74" s="5">
        <v>123</v>
      </c>
      <c r="M74" s="5" t="s">
        <v>1226</v>
      </c>
      <c r="N74" s="24" t="s">
        <v>1227</v>
      </c>
      <c r="O74" s="5" t="s">
        <v>1228</v>
      </c>
      <c r="P74" s="5" t="s">
        <v>1229</v>
      </c>
      <c r="Q74" s="5" t="s">
        <v>1230</v>
      </c>
      <c r="AB74" s="5" t="s">
        <v>1231</v>
      </c>
      <c r="AE74" s="5" t="s">
        <v>1041</v>
      </c>
      <c r="AJ74" s="5">
        <v>3407594</v>
      </c>
      <c r="AL74" s="5" t="s">
        <v>1232</v>
      </c>
      <c r="AN74" s="5" t="s">
        <v>75</v>
      </c>
      <c r="AO74" s="5" t="s">
        <v>1233</v>
      </c>
      <c r="AP74" s="5" t="s">
        <v>76</v>
      </c>
      <c r="AQ74" s="5" t="s">
        <v>77</v>
      </c>
      <c r="AS74" s="5" t="s">
        <v>78</v>
      </c>
      <c r="AT74" s="5" t="s">
        <v>1234</v>
      </c>
      <c r="AU74" s="5" t="str">
        <f t="shared" si="3"/>
        <v>1981_Ebihara_The</v>
      </c>
      <c r="AV74" s="6" t="str">
        <f t="shared" si="4"/>
        <v>1981_Ebihara_The.pdf</v>
      </c>
      <c r="AW74" s="7" t="str">
        <f t="shared" si="5"/>
        <v>https://sci-hub.se/10.1007/BF01342667</v>
      </c>
      <c r="AX74" s="5" t="s">
        <v>80</v>
      </c>
      <c r="AY74" s="16" t="s">
        <v>81</v>
      </c>
      <c r="AZ74" s="16" t="s">
        <v>81</v>
      </c>
      <c r="BA74" s="21" t="s">
        <v>1235</v>
      </c>
      <c r="BB74" s="8" t="s">
        <v>144</v>
      </c>
      <c r="BC74" s="8" t="s">
        <v>144</v>
      </c>
      <c r="BD74" s="8" t="s">
        <v>144</v>
      </c>
      <c r="BE74" s="8" t="s">
        <v>144</v>
      </c>
      <c r="BF74" s="19" t="s">
        <v>144</v>
      </c>
      <c r="BG74" s="17" t="s">
        <v>144</v>
      </c>
      <c r="BH74" s="17" t="s">
        <v>144</v>
      </c>
      <c r="BI74" s="17" t="s">
        <v>144</v>
      </c>
      <c r="BJ74" s="17" t="s">
        <v>144</v>
      </c>
    </row>
    <row r="75" spans="1:63" ht="17" customHeight="1" x14ac:dyDescent="0.2">
      <c r="A75" s="4" t="s">
        <v>1236</v>
      </c>
      <c r="B75" s="4" t="s">
        <v>1237</v>
      </c>
      <c r="C75" s="4" t="s">
        <v>1238</v>
      </c>
      <c r="D75" s="4">
        <v>1979</v>
      </c>
      <c r="E75" s="4" t="s">
        <v>1239</v>
      </c>
      <c r="F75" s="5">
        <v>52</v>
      </c>
      <c r="G75" s="5" t="s">
        <v>1240</v>
      </c>
      <c r="I75" s="5">
        <v>397</v>
      </c>
      <c r="J75" s="5">
        <v>415</v>
      </c>
      <c r="L75" s="5">
        <v>123</v>
      </c>
      <c r="M75" s="5" t="s">
        <v>1241</v>
      </c>
      <c r="N75" s="5" t="s">
        <v>1242</v>
      </c>
      <c r="O75" s="5" t="s">
        <v>1243</v>
      </c>
      <c r="P75" s="5" t="s">
        <v>1244</v>
      </c>
      <c r="Q75" s="5" t="s">
        <v>1245</v>
      </c>
      <c r="S75" s="5" t="s">
        <v>1246</v>
      </c>
      <c r="U75" s="5" t="s">
        <v>73</v>
      </c>
      <c r="AB75" s="5" t="s">
        <v>1247</v>
      </c>
      <c r="AJ75" s="5">
        <v>796123</v>
      </c>
      <c r="AM75" s="5">
        <v>575802</v>
      </c>
      <c r="AN75" s="5" t="s">
        <v>75</v>
      </c>
      <c r="AO75" s="5" t="s">
        <v>1248</v>
      </c>
      <c r="AP75" s="5" t="s">
        <v>76</v>
      </c>
      <c r="AQ75" s="5" t="s">
        <v>77</v>
      </c>
      <c r="AS75" s="5" t="s">
        <v>78</v>
      </c>
      <c r="AT75" s="5" t="s">
        <v>1249</v>
      </c>
      <c r="AU75" s="5" t="str">
        <f t="shared" si="3"/>
        <v>1979_Hoffmann_Photoperiod,</v>
      </c>
      <c r="AV75" s="6" t="str">
        <f t="shared" si="4"/>
        <v>1979_Hoffmann_Photoperiod,.pdf</v>
      </c>
      <c r="AW75" s="7" t="str">
        <f t="shared" si="5"/>
        <v>https://sci-hub.se/10.1016/S0079-6123(08)62946-5</v>
      </c>
      <c r="AX75" s="5" t="s">
        <v>80</v>
      </c>
      <c r="AY75" s="16" t="s">
        <v>81</v>
      </c>
      <c r="AZ75" s="16" t="s">
        <v>81</v>
      </c>
      <c r="BA75" s="21" t="s">
        <v>789</v>
      </c>
      <c r="BB75" s="8" t="s">
        <v>144</v>
      </c>
      <c r="BC75" s="8" t="s">
        <v>144</v>
      </c>
      <c r="BD75" s="8" t="s">
        <v>144</v>
      </c>
      <c r="BE75" s="8" t="s">
        <v>144</v>
      </c>
      <c r="BF75" s="19" t="s">
        <v>144</v>
      </c>
      <c r="BG75" s="17" t="s">
        <v>144</v>
      </c>
      <c r="BH75" s="17" t="s">
        <v>144</v>
      </c>
      <c r="BI75" s="17" t="s">
        <v>144</v>
      </c>
      <c r="BJ75" s="17" t="s">
        <v>144</v>
      </c>
    </row>
    <row r="76" spans="1:63" ht="17" customHeight="1" x14ac:dyDescent="0.2">
      <c r="A76" s="4" t="s">
        <v>1250</v>
      </c>
      <c r="B76" s="4" t="s">
        <v>1251</v>
      </c>
      <c r="C76" s="4" t="s">
        <v>1252</v>
      </c>
      <c r="D76" s="4">
        <v>2007</v>
      </c>
      <c r="E76" s="4" t="s">
        <v>1253</v>
      </c>
      <c r="F76" s="5">
        <v>33</v>
      </c>
      <c r="G76" s="5">
        <v>5</v>
      </c>
      <c r="I76" s="5">
        <v>336</v>
      </c>
      <c r="J76" s="5">
        <v>343</v>
      </c>
      <c r="L76" s="5">
        <v>122</v>
      </c>
      <c r="M76" s="5" t="s">
        <v>1254</v>
      </c>
      <c r="N76" s="5" t="s">
        <v>1255</v>
      </c>
      <c r="O76" s="5" t="s">
        <v>1256</v>
      </c>
      <c r="P76" s="5" t="s">
        <v>1257</v>
      </c>
      <c r="Q76" s="5" t="s">
        <v>1258</v>
      </c>
      <c r="R76" s="5" t="s">
        <v>1259</v>
      </c>
      <c r="S76" s="5" t="s">
        <v>1260</v>
      </c>
      <c r="AB76" s="5" t="s">
        <v>1261</v>
      </c>
      <c r="AE76" s="5" t="s">
        <v>1262</v>
      </c>
      <c r="AJ76" s="5">
        <v>3553140</v>
      </c>
      <c r="AL76" s="5" t="s">
        <v>1263</v>
      </c>
      <c r="AM76" s="5">
        <v>17973059</v>
      </c>
      <c r="AN76" s="5" t="s">
        <v>75</v>
      </c>
      <c r="AO76" s="5" t="s">
        <v>1264</v>
      </c>
      <c r="AP76" s="5" t="s">
        <v>76</v>
      </c>
      <c r="AQ76" s="5" t="s">
        <v>77</v>
      </c>
      <c r="AS76" s="5" t="s">
        <v>78</v>
      </c>
      <c r="AT76" s="5" t="s">
        <v>1265</v>
      </c>
      <c r="AU76" s="5" t="str">
        <f t="shared" si="3"/>
        <v>2007_Schwartzbaum_Cohort</v>
      </c>
      <c r="AV76" s="6" t="str">
        <f t="shared" si="4"/>
        <v>2007_Schwartzbaum_Cohort.pdf</v>
      </c>
      <c r="AW76" s="7" t="str">
        <f t="shared" si="5"/>
        <v>https://sci-hub.se/10.5271/sjweh.1150</v>
      </c>
      <c r="AX76" s="9" t="s">
        <v>756</v>
      </c>
      <c r="AY76" s="16" t="s">
        <v>81</v>
      </c>
      <c r="AZ76" s="16" t="s">
        <v>81</v>
      </c>
      <c r="BA76" s="21" t="s">
        <v>1266</v>
      </c>
      <c r="BB76" s="8" t="s">
        <v>144</v>
      </c>
      <c r="BC76" s="8" t="s">
        <v>144</v>
      </c>
      <c r="BD76" s="8" t="s">
        <v>144</v>
      </c>
      <c r="BE76" s="8" t="s">
        <v>144</v>
      </c>
      <c r="BF76" s="19" t="s">
        <v>144</v>
      </c>
      <c r="BG76" s="17" t="s">
        <v>144</v>
      </c>
      <c r="BH76" s="17" t="s">
        <v>144</v>
      </c>
      <c r="BI76" s="17" t="s">
        <v>144</v>
      </c>
      <c r="BJ76" s="17" t="s">
        <v>144</v>
      </c>
      <c r="BK76" s="23" t="s">
        <v>1267</v>
      </c>
    </row>
    <row r="77" spans="1:63" ht="17" customHeight="1" x14ac:dyDescent="0.2">
      <c r="A77" s="4" t="s">
        <v>1268</v>
      </c>
      <c r="B77" s="4" t="s">
        <v>1269</v>
      </c>
      <c r="C77" s="4" t="s">
        <v>1270</v>
      </c>
      <c r="D77" s="4">
        <v>1998</v>
      </c>
      <c r="E77" s="4" t="s">
        <v>362</v>
      </c>
      <c r="F77" s="5">
        <v>9</v>
      </c>
      <c r="G77" s="5">
        <v>5</v>
      </c>
      <c r="I77" s="5">
        <v>490</v>
      </c>
      <c r="J77" s="5">
        <v>494</v>
      </c>
      <c r="L77" s="5">
        <v>122</v>
      </c>
      <c r="M77" s="5" t="s">
        <v>1271</v>
      </c>
      <c r="N77" s="5" t="s">
        <v>1272</v>
      </c>
      <c r="O77" s="5" t="s">
        <v>1273</v>
      </c>
      <c r="P77" s="5" t="s">
        <v>1274</v>
      </c>
      <c r="Q77" s="5" t="s">
        <v>1275</v>
      </c>
      <c r="R77" s="5" t="s">
        <v>1276</v>
      </c>
      <c r="S77" s="5" t="s">
        <v>1277</v>
      </c>
      <c r="U77" s="5" t="s">
        <v>136</v>
      </c>
      <c r="AB77" s="5" t="s">
        <v>1278</v>
      </c>
      <c r="AE77" s="5" t="s">
        <v>1279</v>
      </c>
      <c r="AJ77" s="5">
        <v>10443983</v>
      </c>
      <c r="AL77" s="5" t="s">
        <v>370</v>
      </c>
      <c r="AM77" s="5">
        <v>9730026</v>
      </c>
      <c r="AN77" s="5" t="s">
        <v>75</v>
      </c>
      <c r="AO77" s="5" t="s">
        <v>362</v>
      </c>
      <c r="AP77" s="5" t="s">
        <v>76</v>
      </c>
      <c r="AQ77" s="5" t="s">
        <v>77</v>
      </c>
      <c r="AS77" s="5" t="s">
        <v>78</v>
      </c>
      <c r="AT77" s="5" t="s">
        <v>1280</v>
      </c>
      <c r="AU77" s="5" t="str">
        <f t="shared" si="3"/>
        <v>1998_Feychting_Reduced</v>
      </c>
      <c r="AV77" s="6" t="str">
        <f t="shared" si="4"/>
        <v>1998_Feychting_Reduced.pdf</v>
      </c>
      <c r="AW77" s="7" t="str">
        <f t="shared" si="5"/>
        <v>https://sci-hub.se/10.1097/00001648-199809000-00004</v>
      </c>
      <c r="AX77" s="5" t="s">
        <v>80</v>
      </c>
      <c r="AY77" s="16" t="s">
        <v>81</v>
      </c>
      <c r="AZ77" s="16" t="s">
        <v>81</v>
      </c>
      <c r="BA77" s="21" t="s">
        <v>1281</v>
      </c>
      <c r="BB77" s="8" t="s">
        <v>144</v>
      </c>
      <c r="BC77" s="8" t="s">
        <v>144</v>
      </c>
      <c r="BD77" s="8" t="s">
        <v>144</v>
      </c>
      <c r="BE77" s="8" t="s">
        <v>144</v>
      </c>
      <c r="BF77" s="19" t="s">
        <v>144</v>
      </c>
      <c r="BG77" s="17" t="s">
        <v>144</v>
      </c>
      <c r="BH77" s="17" t="s">
        <v>144</v>
      </c>
      <c r="BI77" s="17" t="s">
        <v>144</v>
      </c>
      <c r="BJ77" s="17" t="s">
        <v>144</v>
      </c>
    </row>
    <row r="78" spans="1:63" ht="17" customHeight="1" x14ac:dyDescent="0.2">
      <c r="A78" s="4" t="s">
        <v>1282</v>
      </c>
      <c r="B78" s="4" t="s">
        <v>1283</v>
      </c>
      <c r="C78" s="4" t="s">
        <v>1284</v>
      </c>
      <c r="D78" s="4">
        <v>1998</v>
      </c>
      <c r="E78" s="4" t="s">
        <v>91</v>
      </c>
      <c r="F78" s="5">
        <v>18</v>
      </c>
      <c r="G78" s="5">
        <v>24</v>
      </c>
      <c r="I78" s="5">
        <v>10389</v>
      </c>
      <c r="J78" s="5">
        <v>10397</v>
      </c>
      <c r="L78" s="5">
        <v>121</v>
      </c>
      <c r="M78" s="9"/>
      <c r="N78" s="5" t="s">
        <v>1285</v>
      </c>
      <c r="O78" s="5" t="s">
        <v>1286</v>
      </c>
      <c r="P78" s="5" t="s">
        <v>1287</v>
      </c>
      <c r="Q78" s="5" t="s">
        <v>1288</v>
      </c>
      <c r="R78" s="5" t="s">
        <v>1289</v>
      </c>
      <c r="S78" s="5" t="s">
        <v>1290</v>
      </c>
      <c r="U78" s="5" t="s">
        <v>1291</v>
      </c>
      <c r="AB78" s="5" t="s">
        <v>1292</v>
      </c>
      <c r="AJ78" s="5">
        <v>2706474</v>
      </c>
      <c r="AL78" s="5" t="s">
        <v>101</v>
      </c>
      <c r="AM78" s="5">
        <v>9852576</v>
      </c>
      <c r="AN78" s="5" t="s">
        <v>75</v>
      </c>
      <c r="AO78" s="5" t="s">
        <v>102</v>
      </c>
      <c r="AP78" s="5" t="s">
        <v>76</v>
      </c>
      <c r="AQ78" s="5" t="s">
        <v>77</v>
      </c>
      <c r="AS78" s="5" t="s">
        <v>78</v>
      </c>
      <c r="AT78" s="5" t="s">
        <v>1293</v>
      </c>
      <c r="AU78" s="5" t="str">
        <f t="shared" si="3"/>
        <v>1998_Von_CREB</v>
      </c>
      <c r="AV78" s="6" t="str">
        <f t="shared" si="4"/>
        <v>1998_Von_CREB.pdf</v>
      </c>
      <c r="AW78" s="7" t="str">
        <f t="shared" si="5"/>
        <v>https://sci-hub.se/</v>
      </c>
      <c r="AX78" s="9" t="s">
        <v>756</v>
      </c>
      <c r="AY78" s="16" t="s">
        <v>81</v>
      </c>
      <c r="AZ78" s="16" t="s">
        <v>81</v>
      </c>
      <c r="BA78" s="21" t="s">
        <v>311</v>
      </c>
      <c r="BB78" s="8" t="s">
        <v>144</v>
      </c>
      <c r="BC78" s="8" t="s">
        <v>144</v>
      </c>
      <c r="BD78" s="8" t="s">
        <v>144</v>
      </c>
      <c r="BE78" s="8" t="s">
        <v>144</v>
      </c>
      <c r="BF78" s="19" t="s">
        <v>144</v>
      </c>
      <c r="BG78" s="17" t="s">
        <v>144</v>
      </c>
      <c r="BH78" s="17" t="s">
        <v>144</v>
      </c>
      <c r="BI78" s="17" t="s">
        <v>144</v>
      </c>
      <c r="BJ78" s="17" t="s">
        <v>144</v>
      </c>
      <c r="BK78" s="23" t="s">
        <v>1267</v>
      </c>
    </row>
    <row r="79" spans="1:63" ht="17" customHeight="1" x14ac:dyDescent="0.2">
      <c r="A79" s="4" t="s">
        <v>1294</v>
      </c>
      <c r="B79" s="4" t="s">
        <v>1295</v>
      </c>
      <c r="C79" s="4" t="s">
        <v>1296</v>
      </c>
      <c r="D79" s="4">
        <v>1995</v>
      </c>
      <c r="E79" s="4" t="s">
        <v>761</v>
      </c>
      <c r="F79" s="5">
        <v>268</v>
      </c>
      <c r="G79" s="5" t="s">
        <v>1297</v>
      </c>
      <c r="I79" s="5" t="s">
        <v>1298</v>
      </c>
      <c r="J79" s="5" t="s">
        <v>1299</v>
      </c>
      <c r="L79" s="5">
        <v>121</v>
      </c>
      <c r="M79" s="9"/>
      <c r="N79" s="5" t="s">
        <v>1300</v>
      </c>
      <c r="O79" s="5" t="s">
        <v>1301</v>
      </c>
      <c r="P79" s="5" t="s">
        <v>1302</v>
      </c>
      <c r="Q79" s="5" t="s">
        <v>1303</v>
      </c>
      <c r="R79" s="5" t="s">
        <v>1304</v>
      </c>
      <c r="S79" s="5" t="s">
        <v>1305</v>
      </c>
      <c r="U79" s="5" t="s">
        <v>73</v>
      </c>
      <c r="AB79" s="5" t="s">
        <v>1306</v>
      </c>
      <c r="AJ79" s="5">
        <v>3636119</v>
      </c>
      <c r="AL79" s="5" t="s">
        <v>773</v>
      </c>
      <c r="AM79" s="5">
        <v>7771569</v>
      </c>
      <c r="AN79" s="5" t="s">
        <v>75</v>
      </c>
      <c r="AO79" s="5" t="s">
        <v>1307</v>
      </c>
      <c r="AP79" s="5" t="s">
        <v>76</v>
      </c>
      <c r="AQ79" s="5" t="s">
        <v>77</v>
      </c>
      <c r="AS79" s="5" t="s">
        <v>78</v>
      </c>
      <c r="AT79" s="5" t="s">
        <v>1308</v>
      </c>
      <c r="AU79" s="5" t="str">
        <f t="shared" si="3"/>
        <v>1995_Depres-Brummer_Light-induced</v>
      </c>
      <c r="AV79" s="6" t="str">
        <f t="shared" si="4"/>
        <v>1995_Depres-Brummer_Light-induced.pdf</v>
      </c>
      <c r="AW79" s="7" t="str">
        <f t="shared" si="5"/>
        <v>https://sci-hub.se/</v>
      </c>
      <c r="AX79" s="9" t="s">
        <v>756</v>
      </c>
      <c r="AY79" s="16" t="s">
        <v>81</v>
      </c>
      <c r="AZ79" s="16" t="s">
        <v>81</v>
      </c>
      <c r="BA79" s="21" t="s">
        <v>172</v>
      </c>
      <c r="BB79" s="8" t="s">
        <v>144</v>
      </c>
      <c r="BC79" s="8" t="s">
        <v>144</v>
      </c>
      <c r="BD79" s="8" t="s">
        <v>144</v>
      </c>
      <c r="BE79" s="8" t="s">
        <v>144</v>
      </c>
      <c r="BF79" s="19" t="s">
        <v>144</v>
      </c>
      <c r="BG79" s="17" t="s">
        <v>144</v>
      </c>
      <c r="BH79" s="17" t="s">
        <v>144</v>
      </c>
      <c r="BI79" s="17" t="s">
        <v>144</v>
      </c>
      <c r="BJ79" s="17" t="s">
        <v>144</v>
      </c>
    </row>
    <row r="80" spans="1:63" ht="17" customHeight="1" x14ac:dyDescent="0.2">
      <c r="A80" s="4" t="s">
        <v>1309</v>
      </c>
      <c r="B80" s="4" t="s">
        <v>1310</v>
      </c>
      <c r="C80" s="4" t="s">
        <v>1311</v>
      </c>
      <c r="D80" s="4">
        <v>2010</v>
      </c>
      <c r="E80" s="4" t="s">
        <v>1312</v>
      </c>
      <c r="F80" s="5">
        <v>133</v>
      </c>
      <c r="G80" s="5">
        <v>8</v>
      </c>
      <c r="I80" s="5">
        <v>2426</v>
      </c>
      <c r="J80" s="5">
        <v>2438</v>
      </c>
      <c r="L80" s="5">
        <v>120</v>
      </c>
      <c r="M80" s="5" t="s">
        <v>1313</v>
      </c>
      <c r="N80" s="5" t="s">
        <v>1314</v>
      </c>
      <c r="O80" s="5" t="s">
        <v>1315</v>
      </c>
      <c r="P80" s="5" t="s">
        <v>1316</v>
      </c>
      <c r="Q80" s="5" t="s">
        <v>1317</v>
      </c>
      <c r="R80" s="5" t="s">
        <v>1318</v>
      </c>
      <c r="S80" s="5" t="s">
        <v>1319</v>
      </c>
      <c r="U80" s="5" t="s">
        <v>1320</v>
      </c>
      <c r="X80" s="10" t="s">
        <v>1321</v>
      </c>
      <c r="Y80" s="5" t="s">
        <v>1322</v>
      </c>
      <c r="AB80" s="5" t="s">
        <v>1323</v>
      </c>
      <c r="AJ80" s="5">
        <v>68950</v>
      </c>
      <c r="AL80" s="5" t="s">
        <v>1324</v>
      </c>
      <c r="AM80" s="5">
        <v>20659957</v>
      </c>
      <c r="AN80" s="5" t="s">
        <v>75</v>
      </c>
      <c r="AO80" s="5" t="s">
        <v>1312</v>
      </c>
      <c r="AP80" s="5" t="s">
        <v>76</v>
      </c>
      <c r="AQ80" s="5" t="s">
        <v>77</v>
      </c>
      <c r="AR80" s="5" t="s">
        <v>141</v>
      </c>
      <c r="AS80" s="5" t="s">
        <v>78</v>
      </c>
      <c r="AT80" s="5" t="s">
        <v>1325</v>
      </c>
      <c r="AU80" s="5" t="str">
        <f t="shared" si="3"/>
        <v>2010_La_Melanopsin</v>
      </c>
      <c r="AV80" s="6" t="str">
        <f t="shared" si="4"/>
        <v>2010_La_Melanopsin.pdf</v>
      </c>
      <c r="AW80" s="7" t="str">
        <f t="shared" si="5"/>
        <v>https://sci-hub.se/10.1093/brain/awq155</v>
      </c>
      <c r="AX80" s="5" t="s">
        <v>80</v>
      </c>
      <c r="AY80" s="16" t="s">
        <v>81</v>
      </c>
      <c r="AZ80" s="16" t="s">
        <v>82</v>
      </c>
      <c r="BB80" s="8" t="s">
        <v>1326</v>
      </c>
      <c r="BC80" s="8" t="s">
        <v>1327</v>
      </c>
      <c r="BD80" s="8" t="s">
        <v>86</v>
      </c>
      <c r="BE80" s="8" t="s">
        <v>263</v>
      </c>
      <c r="BF80" s="19" t="s">
        <v>85</v>
      </c>
      <c r="BG80" s="17" t="s">
        <v>86</v>
      </c>
      <c r="BH80" s="17" t="s">
        <v>1328</v>
      </c>
      <c r="BI80" s="17" t="s">
        <v>1329</v>
      </c>
      <c r="BJ80" s="17" t="s">
        <v>86</v>
      </c>
    </row>
    <row r="81" spans="1:63" ht="17" customHeight="1" x14ac:dyDescent="0.2">
      <c r="A81" s="4" t="s">
        <v>1330</v>
      </c>
      <c r="B81" s="4" t="s">
        <v>1331</v>
      </c>
      <c r="C81" s="4" t="s">
        <v>1332</v>
      </c>
      <c r="D81" s="4">
        <v>2000</v>
      </c>
      <c r="E81" s="4" t="s">
        <v>1333</v>
      </c>
      <c r="F81" s="5">
        <v>12</v>
      </c>
      <c r="G81" s="5">
        <v>8</v>
      </c>
      <c r="I81" s="5">
        <v>2865</v>
      </c>
      <c r="J81" s="5">
        <v>2870</v>
      </c>
      <c r="L81" s="5">
        <v>118</v>
      </c>
      <c r="M81" s="5" t="s">
        <v>1334</v>
      </c>
      <c r="N81" s="5" t="s">
        <v>1335</v>
      </c>
      <c r="O81" s="5" t="s">
        <v>1336</v>
      </c>
      <c r="P81" s="5" t="s">
        <v>1337</v>
      </c>
      <c r="Q81" s="5" t="s">
        <v>1338</v>
      </c>
      <c r="R81" s="5" t="s">
        <v>1339</v>
      </c>
      <c r="S81" s="5" t="s">
        <v>1340</v>
      </c>
      <c r="U81" s="5" t="s">
        <v>1341</v>
      </c>
      <c r="AB81" s="5" t="s">
        <v>1342</v>
      </c>
      <c r="AJ81" s="5" t="s">
        <v>1343</v>
      </c>
      <c r="AL81" s="5" t="s">
        <v>1344</v>
      </c>
      <c r="AM81" s="5">
        <v>10971629</v>
      </c>
      <c r="AN81" s="5" t="s">
        <v>75</v>
      </c>
      <c r="AO81" s="5" t="s">
        <v>1345</v>
      </c>
      <c r="AP81" s="5" t="s">
        <v>76</v>
      </c>
      <c r="AQ81" s="5" t="s">
        <v>77</v>
      </c>
      <c r="AS81" s="5" t="s">
        <v>78</v>
      </c>
      <c r="AT81" s="5" t="s">
        <v>1346</v>
      </c>
      <c r="AU81" s="5" t="str">
        <f t="shared" si="3"/>
        <v>2000_Messager_Photoperiod</v>
      </c>
      <c r="AV81" s="6" t="str">
        <f t="shared" si="4"/>
        <v>2000_Messager_Photoperiod.pdf</v>
      </c>
      <c r="AW81" s="7" t="str">
        <f t="shared" si="5"/>
        <v>https://sci-hub.se/10.1046/j.1460-9568.2000.00174.x</v>
      </c>
      <c r="AX81" s="5" t="s">
        <v>80</v>
      </c>
      <c r="AY81" s="16" t="s">
        <v>81</v>
      </c>
      <c r="AZ81" s="16" t="s">
        <v>81</v>
      </c>
      <c r="BA81" s="21" t="s">
        <v>789</v>
      </c>
      <c r="BB81" s="8" t="s">
        <v>144</v>
      </c>
      <c r="BC81" s="8" t="s">
        <v>144</v>
      </c>
      <c r="BD81" s="8" t="s">
        <v>144</v>
      </c>
      <c r="BE81" s="8" t="s">
        <v>144</v>
      </c>
      <c r="BF81" s="19" t="s">
        <v>144</v>
      </c>
      <c r="BG81" s="17" t="s">
        <v>144</v>
      </c>
      <c r="BH81" s="17" t="s">
        <v>144</v>
      </c>
      <c r="BI81" s="17" t="s">
        <v>144</v>
      </c>
      <c r="BJ81" s="17" t="s">
        <v>144</v>
      </c>
    </row>
    <row r="82" spans="1:63" ht="17" customHeight="1" x14ac:dyDescent="0.2">
      <c r="A82" s="4" t="s">
        <v>1347</v>
      </c>
      <c r="B82" s="4" t="s">
        <v>1348</v>
      </c>
      <c r="C82" s="4" t="s">
        <v>1349</v>
      </c>
      <c r="D82" s="4">
        <v>1991</v>
      </c>
      <c r="E82" s="4" t="s">
        <v>588</v>
      </c>
      <c r="F82" s="5">
        <v>128</v>
      </c>
      <c r="G82" s="5">
        <v>3</v>
      </c>
      <c r="I82" s="5">
        <v>1337</v>
      </c>
      <c r="J82" s="5">
        <v>1344</v>
      </c>
      <c r="L82" s="5">
        <v>115</v>
      </c>
      <c r="M82" s="5" t="s">
        <v>1350</v>
      </c>
      <c r="N82" s="5" t="s">
        <v>1351</v>
      </c>
      <c r="O82" s="5" t="s">
        <v>1352</v>
      </c>
      <c r="P82" s="5" t="s">
        <v>1353</v>
      </c>
      <c r="Q82" s="5" t="s">
        <v>1354</v>
      </c>
      <c r="S82" s="5" t="s">
        <v>1355</v>
      </c>
      <c r="U82" s="5" t="s">
        <v>1356</v>
      </c>
      <c r="AB82" s="5" t="s">
        <v>1357</v>
      </c>
      <c r="AJ82" s="5">
        <v>137227</v>
      </c>
      <c r="AM82" s="5">
        <v>1999155</v>
      </c>
      <c r="AN82" s="5" t="s">
        <v>75</v>
      </c>
      <c r="AO82" s="5" t="s">
        <v>588</v>
      </c>
      <c r="AP82" s="5" t="s">
        <v>76</v>
      </c>
      <c r="AQ82" s="5" t="s">
        <v>77</v>
      </c>
      <c r="AS82" s="5" t="s">
        <v>78</v>
      </c>
      <c r="AT82" s="5" t="s">
        <v>1358</v>
      </c>
      <c r="AU82" s="5" t="str">
        <f t="shared" si="3"/>
        <v>1991_Moenter_Role</v>
      </c>
      <c r="AV82" s="6" t="str">
        <f t="shared" si="4"/>
        <v>1991_Moenter_Role.pdf</v>
      </c>
      <c r="AW82" s="7" t="str">
        <f t="shared" si="5"/>
        <v>https://sci-hub.se/10.1210/endo-128-3-1337</v>
      </c>
      <c r="AX82" s="5" t="s">
        <v>80</v>
      </c>
      <c r="AY82" s="16" t="s">
        <v>81</v>
      </c>
      <c r="AZ82" s="16" t="s">
        <v>81</v>
      </c>
      <c r="BA82" s="21" t="s">
        <v>599</v>
      </c>
      <c r="BB82" s="8" t="s">
        <v>144</v>
      </c>
      <c r="BC82" s="8" t="s">
        <v>144</v>
      </c>
      <c r="BD82" s="8" t="s">
        <v>144</v>
      </c>
      <c r="BE82" s="8" t="s">
        <v>144</v>
      </c>
      <c r="BF82" s="19" t="s">
        <v>144</v>
      </c>
      <c r="BG82" s="17" t="s">
        <v>144</v>
      </c>
      <c r="BH82" s="17" t="s">
        <v>144</v>
      </c>
      <c r="BI82" s="17" t="s">
        <v>144</v>
      </c>
      <c r="BJ82" s="17" t="s">
        <v>144</v>
      </c>
    </row>
    <row r="83" spans="1:63" ht="17" customHeight="1" x14ac:dyDescent="0.2">
      <c r="A83" s="4" t="s">
        <v>1359</v>
      </c>
      <c r="B83" s="4" t="s">
        <v>1360</v>
      </c>
      <c r="C83" s="4" t="s">
        <v>1361</v>
      </c>
      <c r="D83" s="4">
        <v>2009</v>
      </c>
      <c r="E83" s="4" t="s">
        <v>187</v>
      </c>
      <c r="F83" s="5">
        <v>26</v>
      </c>
      <c r="G83" s="5">
        <v>1</v>
      </c>
      <c r="I83" s="5">
        <v>108</v>
      </c>
      <c r="J83" s="5">
        <v>125</v>
      </c>
      <c r="L83" s="5">
        <v>114</v>
      </c>
      <c r="M83" s="5" t="s">
        <v>1362</v>
      </c>
      <c r="N83" s="5" t="s">
        <v>1363</v>
      </c>
      <c r="O83" s="5" t="s">
        <v>1364</v>
      </c>
      <c r="P83" s="5" t="s">
        <v>1365</v>
      </c>
      <c r="Q83" s="5" t="s">
        <v>1366</v>
      </c>
      <c r="R83" s="5" t="s">
        <v>1367</v>
      </c>
      <c r="S83" s="5" t="s">
        <v>1368</v>
      </c>
      <c r="AB83" s="5" t="s">
        <v>1369</v>
      </c>
      <c r="AJ83" s="5">
        <v>7420528</v>
      </c>
      <c r="AL83" s="5" t="s">
        <v>200</v>
      </c>
      <c r="AM83" s="5">
        <v>19142761</v>
      </c>
      <c r="AN83" s="5" t="s">
        <v>75</v>
      </c>
      <c r="AO83" s="5" t="s">
        <v>201</v>
      </c>
      <c r="AP83" s="5" t="s">
        <v>76</v>
      </c>
      <c r="AQ83" s="5" t="s">
        <v>77</v>
      </c>
      <c r="AS83" s="5" t="s">
        <v>78</v>
      </c>
      <c r="AT83" s="5" t="s">
        <v>1370</v>
      </c>
      <c r="AU83" s="5" t="str">
        <f t="shared" si="3"/>
        <v>2009_Kloog_Global</v>
      </c>
      <c r="AV83" s="6" t="str">
        <f t="shared" si="4"/>
        <v>2009_Kloog_Global.pdf</v>
      </c>
      <c r="AW83" s="7" t="str">
        <f t="shared" si="5"/>
        <v>https://sci-hub.se/10.1080/07420520802694020</v>
      </c>
      <c r="AX83" s="5" t="s">
        <v>80</v>
      </c>
      <c r="AY83" s="16" t="s">
        <v>81</v>
      </c>
      <c r="AZ83" s="16" t="s">
        <v>81</v>
      </c>
      <c r="BA83" s="21" t="s">
        <v>1371</v>
      </c>
      <c r="BB83" s="8" t="s">
        <v>144</v>
      </c>
      <c r="BC83" s="8" t="s">
        <v>144</v>
      </c>
      <c r="BD83" s="8" t="s">
        <v>144</v>
      </c>
      <c r="BE83" s="8" t="s">
        <v>144</v>
      </c>
      <c r="BF83" s="19" t="s">
        <v>144</v>
      </c>
      <c r="BG83" s="17" t="s">
        <v>144</v>
      </c>
      <c r="BH83" s="17" t="s">
        <v>144</v>
      </c>
      <c r="BI83" s="17" t="s">
        <v>144</v>
      </c>
      <c r="BJ83" s="17" t="s">
        <v>144</v>
      </c>
    </row>
    <row r="84" spans="1:63" ht="17" customHeight="1" x14ac:dyDescent="0.2">
      <c r="A84" s="4" t="s">
        <v>1372</v>
      </c>
      <c r="B84" s="4" t="s">
        <v>1373</v>
      </c>
      <c r="C84" s="4" t="s">
        <v>1374</v>
      </c>
      <c r="D84" s="4">
        <v>1981</v>
      </c>
      <c r="E84" s="4" t="s">
        <v>91</v>
      </c>
      <c r="F84" s="5">
        <v>1</v>
      </c>
      <c r="G84" s="5">
        <v>12</v>
      </c>
      <c r="I84" s="5">
        <v>1414</v>
      </c>
      <c r="J84" s="5">
        <v>1425</v>
      </c>
      <c r="L84" s="5">
        <v>114</v>
      </c>
      <c r="M84" s="9" t="s">
        <v>1375</v>
      </c>
      <c r="N84" s="5" t="s">
        <v>1376</v>
      </c>
      <c r="O84" s="5" t="s">
        <v>1377</v>
      </c>
      <c r="P84" s="5" t="s">
        <v>1378</v>
      </c>
      <c r="Q84" s="5" t="s">
        <v>1379</v>
      </c>
      <c r="S84" s="5" t="s">
        <v>1380</v>
      </c>
      <c r="U84" s="5" t="s">
        <v>1381</v>
      </c>
      <c r="AJ84" s="5">
        <v>2706474</v>
      </c>
      <c r="AL84" s="5" t="s">
        <v>101</v>
      </c>
      <c r="AM84" s="5">
        <v>7320754</v>
      </c>
      <c r="AN84" s="5" t="s">
        <v>75</v>
      </c>
      <c r="AO84" s="5" t="s">
        <v>869</v>
      </c>
      <c r="AP84" s="5" t="s">
        <v>76</v>
      </c>
      <c r="AQ84" s="5" t="s">
        <v>77</v>
      </c>
      <c r="AS84" s="5" t="s">
        <v>78</v>
      </c>
      <c r="AT84" s="5" t="s">
        <v>1382</v>
      </c>
      <c r="AU84" s="5" t="str">
        <f t="shared" si="3"/>
        <v>1981_Reppert_Effects</v>
      </c>
      <c r="AV84" s="6" t="str">
        <f t="shared" si="4"/>
        <v>1981_Reppert_Effects.pdf</v>
      </c>
      <c r="AW84" s="7" t="str">
        <f t="shared" si="5"/>
        <v>https://sci-hub.se/10.1523/jneurosci.01-12-01414.1981</v>
      </c>
      <c r="AX84" s="5" t="s">
        <v>80</v>
      </c>
      <c r="AY84" s="16" t="s">
        <v>81</v>
      </c>
      <c r="AZ84" s="16" t="s">
        <v>81</v>
      </c>
      <c r="BA84" s="21" t="s">
        <v>1383</v>
      </c>
      <c r="BB84" s="8" t="s">
        <v>144</v>
      </c>
      <c r="BC84" s="8" t="s">
        <v>144</v>
      </c>
      <c r="BD84" s="8" t="s">
        <v>144</v>
      </c>
      <c r="BE84" s="8" t="s">
        <v>144</v>
      </c>
      <c r="BF84" s="19" t="s">
        <v>144</v>
      </c>
      <c r="BG84" s="17" t="s">
        <v>144</v>
      </c>
      <c r="BH84" s="17" t="s">
        <v>144</v>
      </c>
      <c r="BI84" s="17" t="s">
        <v>144</v>
      </c>
      <c r="BJ84" s="17" t="s">
        <v>144</v>
      </c>
    </row>
    <row r="85" spans="1:63" ht="17" customHeight="1" x14ac:dyDescent="0.2">
      <c r="A85" s="4" t="s">
        <v>1384</v>
      </c>
      <c r="B85" s="4" t="s">
        <v>1385</v>
      </c>
      <c r="C85" s="4" t="s">
        <v>1386</v>
      </c>
      <c r="D85" s="4">
        <v>2001</v>
      </c>
      <c r="E85" s="4" t="s">
        <v>187</v>
      </c>
      <c r="F85" s="5">
        <v>18</v>
      </c>
      <c r="G85" s="5">
        <v>5</v>
      </c>
      <c r="I85" s="5">
        <v>801</v>
      </c>
      <c r="J85" s="5">
        <v>808</v>
      </c>
      <c r="L85" s="5">
        <v>113</v>
      </c>
      <c r="M85" s="5" t="s">
        <v>1387</v>
      </c>
      <c r="N85" s="5" t="s">
        <v>1388</v>
      </c>
      <c r="O85" s="5" t="s">
        <v>1389</v>
      </c>
      <c r="P85" s="5" t="s">
        <v>1390</v>
      </c>
      <c r="Q85" s="5" t="s">
        <v>1391</v>
      </c>
      <c r="R85" s="5" t="s">
        <v>1392</v>
      </c>
      <c r="S85" s="5" t="s">
        <v>1393</v>
      </c>
      <c r="U85" s="5" t="s">
        <v>545</v>
      </c>
      <c r="AB85" s="5" t="s">
        <v>1394</v>
      </c>
      <c r="AJ85" s="5">
        <v>7420528</v>
      </c>
      <c r="AL85" s="5" t="s">
        <v>200</v>
      </c>
      <c r="AM85" s="5">
        <v>11763987</v>
      </c>
      <c r="AN85" s="5" t="s">
        <v>75</v>
      </c>
      <c r="AO85" s="5" t="s">
        <v>201</v>
      </c>
      <c r="AP85" s="5" t="s">
        <v>76</v>
      </c>
      <c r="AQ85" s="5" t="s">
        <v>77</v>
      </c>
      <c r="AS85" s="5" t="s">
        <v>78</v>
      </c>
      <c r="AT85" s="5" t="s">
        <v>1395</v>
      </c>
      <c r="AU85" s="5" t="str">
        <f t="shared" si="3"/>
        <v>2001_Wright_Effect</v>
      </c>
      <c r="AV85" s="6" t="str">
        <f t="shared" si="4"/>
        <v>2001_Wright_Effect.pdf</v>
      </c>
      <c r="AW85" s="7" t="str">
        <f t="shared" si="5"/>
        <v>https://sci-hub.se/10.1081/CBI-100107515</v>
      </c>
      <c r="AX85" s="5" t="s">
        <v>80</v>
      </c>
      <c r="AY85" s="16" t="s">
        <v>81</v>
      </c>
      <c r="AZ85" s="16" t="s">
        <v>82</v>
      </c>
      <c r="BB85" s="8" t="s">
        <v>403</v>
      </c>
      <c r="BC85" s="8">
        <v>15</v>
      </c>
      <c r="BD85" s="8">
        <v>10</v>
      </c>
      <c r="BE85" s="8" t="s">
        <v>1396</v>
      </c>
      <c r="BF85" s="19" t="s">
        <v>85</v>
      </c>
      <c r="BG85" s="17" t="s">
        <v>86</v>
      </c>
      <c r="BH85" s="17">
        <v>31.8</v>
      </c>
      <c r="BI85" s="17" t="s">
        <v>1397</v>
      </c>
      <c r="BJ85" s="17" t="s">
        <v>86</v>
      </c>
    </row>
    <row r="86" spans="1:63" ht="17" customHeight="1" x14ac:dyDescent="0.2">
      <c r="A86" s="4" t="s">
        <v>1398</v>
      </c>
      <c r="B86" s="4" t="s">
        <v>1399</v>
      </c>
      <c r="C86" s="4" t="s">
        <v>1400</v>
      </c>
      <c r="D86" s="4">
        <v>2001</v>
      </c>
      <c r="E86" s="4" t="s">
        <v>1401</v>
      </c>
      <c r="F86" s="5">
        <v>154</v>
      </c>
      <c r="G86" s="5">
        <v>7</v>
      </c>
      <c r="I86" s="5">
        <v>591</v>
      </c>
      <c r="J86" s="5">
        <v>600</v>
      </c>
      <c r="L86" s="5">
        <v>113</v>
      </c>
      <c r="M86" s="5" t="s">
        <v>1402</v>
      </c>
      <c r="N86" s="5" t="s">
        <v>1403</v>
      </c>
      <c r="O86" s="5" t="s">
        <v>1404</v>
      </c>
      <c r="P86" s="5" t="s">
        <v>1405</v>
      </c>
      <c r="Q86" s="5" t="s">
        <v>1406</v>
      </c>
      <c r="R86" s="5" t="s">
        <v>1407</v>
      </c>
      <c r="S86" s="5" t="s">
        <v>1408</v>
      </c>
      <c r="U86" s="5" t="s">
        <v>1409</v>
      </c>
      <c r="W86" s="5" t="s">
        <v>1410</v>
      </c>
      <c r="X86" s="10" t="s">
        <v>1411</v>
      </c>
      <c r="Y86" s="5" t="s">
        <v>1412</v>
      </c>
      <c r="AB86" s="5" t="s">
        <v>1413</v>
      </c>
      <c r="AJ86" s="5">
        <v>29262</v>
      </c>
      <c r="AL86" s="5" t="s">
        <v>1414</v>
      </c>
      <c r="AM86" s="5">
        <v>11581092</v>
      </c>
      <c r="AN86" s="5" t="s">
        <v>75</v>
      </c>
      <c r="AO86" s="5" t="s">
        <v>1415</v>
      </c>
      <c r="AP86" s="5" t="s">
        <v>76</v>
      </c>
      <c r="AQ86" s="5" t="s">
        <v>77</v>
      </c>
      <c r="AR86" s="5" t="s">
        <v>141</v>
      </c>
      <c r="AS86" s="5" t="s">
        <v>78</v>
      </c>
      <c r="AT86" s="5" t="s">
        <v>1416</v>
      </c>
      <c r="AU86" s="5" t="str">
        <f t="shared" si="3"/>
        <v>2001_Davis_Residential</v>
      </c>
      <c r="AV86" s="6" t="str">
        <f t="shared" si="4"/>
        <v>2001_Davis_Residential.pdf</v>
      </c>
      <c r="AW86" s="7" t="str">
        <f t="shared" si="5"/>
        <v>https://sci-hub.se/10.1093/aje/154.7.591</v>
      </c>
      <c r="AX86" s="5" t="s">
        <v>80</v>
      </c>
      <c r="AY86" s="16" t="s">
        <v>81</v>
      </c>
      <c r="AZ86" s="16" t="s">
        <v>82</v>
      </c>
      <c r="BB86" s="8" t="s">
        <v>83</v>
      </c>
      <c r="BC86" s="8" t="s">
        <v>1417</v>
      </c>
      <c r="BD86" s="8">
        <v>203</v>
      </c>
      <c r="BE86" s="8" t="s">
        <v>1418</v>
      </c>
      <c r="BF86" s="19" t="s">
        <v>86</v>
      </c>
      <c r="BG86" s="17" t="s">
        <v>86</v>
      </c>
      <c r="BH86" s="17" t="s">
        <v>86</v>
      </c>
      <c r="BI86" s="17" t="s">
        <v>86</v>
      </c>
      <c r="BJ86" s="17" t="s">
        <v>1419</v>
      </c>
      <c r="BK86" s="23" t="s">
        <v>1420</v>
      </c>
    </row>
    <row r="87" spans="1:63" ht="17" customHeight="1" x14ac:dyDescent="0.2">
      <c r="A87" s="4" t="s">
        <v>1421</v>
      </c>
      <c r="B87" s="4" t="s">
        <v>1422</v>
      </c>
      <c r="C87" s="4" t="s">
        <v>1423</v>
      </c>
      <c r="D87" s="4">
        <v>2012</v>
      </c>
      <c r="E87" s="4" t="s">
        <v>109</v>
      </c>
      <c r="F87" s="5">
        <v>590</v>
      </c>
      <c r="G87" s="5">
        <v>13</v>
      </c>
      <c r="I87" s="5">
        <v>3103</v>
      </c>
      <c r="J87" s="5">
        <v>3112</v>
      </c>
      <c r="L87" s="5">
        <v>112</v>
      </c>
      <c r="M87" s="5" t="s">
        <v>1424</v>
      </c>
      <c r="N87" s="5" t="s">
        <v>1425</v>
      </c>
      <c r="O87" s="5" t="s">
        <v>1426</v>
      </c>
      <c r="P87" s="5" t="s">
        <v>1427</v>
      </c>
      <c r="Q87" s="5" t="s">
        <v>1428</v>
      </c>
      <c r="S87" s="5" t="s">
        <v>1429</v>
      </c>
      <c r="U87" s="5" t="s">
        <v>73</v>
      </c>
      <c r="AB87" s="5" t="s">
        <v>1430</v>
      </c>
      <c r="AJ87" s="5">
        <v>223751</v>
      </c>
      <c r="AL87" s="5" t="s">
        <v>118</v>
      </c>
      <c r="AM87" s="5">
        <v>22526883</v>
      </c>
      <c r="AN87" s="5" t="s">
        <v>75</v>
      </c>
      <c r="AO87" s="5" t="s">
        <v>119</v>
      </c>
      <c r="AP87" s="5" t="s">
        <v>76</v>
      </c>
      <c r="AQ87" s="5" t="s">
        <v>77</v>
      </c>
      <c r="AS87" s="5" t="s">
        <v>78</v>
      </c>
      <c r="AT87" s="5" t="s">
        <v>1431</v>
      </c>
      <c r="AU87" s="5" t="str">
        <f t="shared" si="3"/>
        <v>2012_Chang_Human</v>
      </c>
      <c r="AV87" s="6" t="str">
        <f t="shared" si="4"/>
        <v>2012_Chang_Human.pdf</v>
      </c>
      <c r="AW87" s="7" t="str">
        <f t="shared" si="5"/>
        <v>https://sci-hub.se/10.1113/jphysiol.2011.226555</v>
      </c>
      <c r="AX87" s="5" t="s">
        <v>80</v>
      </c>
      <c r="AY87" s="16" t="s">
        <v>81</v>
      </c>
      <c r="AZ87" s="16" t="s">
        <v>82</v>
      </c>
      <c r="BB87" s="8" t="s">
        <v>1432</v>
      </c>
      <c r="BC87" s="8" t="s">
        <v>1433</v>
      </c>
      <c r="BD87" s="8" t="s">
        <v>1434</v>
      </c>
      <c r="BE87" s="8" t="s">
        <v>1435</v>
      </c>
      <c r="BF87" s="19" t="s">
        <v>85</v>
      </c>
      <c r="BG87" s="17" t="s">
        <v>1436</v>
      </c>
      <c r="BH87" s="17" t="s">
        <v>1437</v>
      </c>
      <c r="BI87" s="17" t="s">
        <v>1438</v>
      </c>
      <c r="BJ87" s="17" t="s">
        <v>86</v>
      </c>
    </row>
    <row r="88" spans="1:63" ht="17" customHeight="1" x14ac:dyDescent="0.2">
      <c r="A88" s="4" t="s">
        <v>1439</v>
      </c>
      <c r="B88" s="4" t="s">
        <v>1440</v>
      </c>
      <c r="C88" s="4" t="s">
        <v>1441</v>
      </c>
      <c r="D88" s="4">
        <v>1985</v>
      </c>
      <c r="E88" s="4" t="s">
        <v>1442</v>
      </c>
      <c r="F88" s="5">
        <v>117</v>
      </c>
      <c r="I88" s="5">
        <v>266</v>
      </c>
      <c r="J88" s="5">
        <v>283</v>
      </c>
      <c r="L88" s="5">
        <v>111</v>
      </c>
      <c r="M88" s="9" t="s">
        <v>1443</v>
      </c>
      <c r="N88" s="5" t="s">
        <v>1444</v>
      </c>
      <c r="O88" s="26" t="s">
        <v>1445</v>
      </c>
      <c r="P88" s="5" t="s">
        <v>1446</v>
      </c>
      <c r="Q88" s="5" t="s">
        <v>1447</v>
      </c>
      <c r="S88" s="5" t="s">
        <v>1448</v>
      </c>
      <c r="U88" s="5" t="s">
        <v>73</v>
      </c>
      <c r="AB88" s="5" t="s">
        <v>1449</v>
      </c>
      <c r="AJ88" s="5">
        <v>3005208</v>
      </c>
      <c r="AM88" s="5">
        <v>3836818</v>
      </c>
      <c r="AN88" s="5" t="s">
        <v>75</v>
      </c>
      <c r="AO88" s="5" t="s">
        <v>1450</v>
      </c>
      <c r="AP88" s="5" t="s">
        <v>76</v>
      </c>
      <c r="AQ88" s="5" t="s">
        <v>77</v>
      </c>
      <c r="AS88" s="5" t="s">
        <v>78</v>
      </c>
      <c r="AT88" s="5" t="s">
        <v>1451</v>
      </c>
      <c r="AU88" s="5" t="str">
        <f t="shared" si="3"/>
        <v>1985_Arendt_Some</v>
      </c>
      <c r="AV88" s="6" t="str">
        <f t="shared" si="4"/>
        <v>1985_Arendt_Some.pdf</v>
      </c>
      <c r="AW88" s="7" t="str">
        <f t="shared" si="5"/>
        <v xml:space="preserve">https://sci-hub.se/10.1002/9780470720981.ch16 </v>
      </c>
      <c r="AX88" s="9" t="s">
        <v>756</v>
      </c>
      <c r="AY88" s="16" t="s">
        <v>81</v>
      </c>
      <c r="AZ88" s="16" t="s">
        <v>81</v>
      </c>
      <c r="BA88" s="21" t="s">
        <v>203</v>
      </c>
      <c r="BB88" s="50" t="s">
        <v>144</v>
      </c>
      <c r="BC88" s="8" t="s">
        <v>144</v>
      </c>
      <c r="BD88" s="8" t="s">
        <v>144</v>
      </c>
      <c r="BE88" s="8" t="s">
        <v>144</v>
      </c>
      <c r="BF88" s="19" t="s">
        <v>144</v>
      </c>
      <c r="BG88" s="17" t="s">
        <v>144</v>
      </c>
      <c r="BH88" s="17" t="s">
        <v>144</v>
      </c>
      <c r="BI88" s="17" t="s">
        <v>144</v>
      </c>
      <c r="BJ88" s="17" t="s">
        <v>144</v>
      </c>
    </row>
    <row r="89" spans="1:63" ht="17" customHeight="1" x14ac:dyDescent="0.2">
      <c r="A89" s="4" t="s">
        <v>1452</v>
      </c>
      <c r="B89" s="4" t="s">
        <v>1453</v>
      </c>
      <c r="C89" s="4" t="s">
        <v>1454</v>
      </c>
      <c r="D89" s="4">
        <v>1983</v>
      </c>
      <c r="E89" s="4" t="s">
        <v>687</v>
      </c>
      <c r="F89" s="5">
        <v>273</v>
      </c>
      <c r="G89" s="5">
        <v>1</v>
      </c>
      <c r="I89" s="5">
        <v>111</v>
      </c>
      <c r="J89" s="5">
        <v>119</v>
      </c>
      <c r="L89" s="5">
        <v>107</v>
      </c>
      <c r="M89" s="5" t="s">
        <v>1455</v>
      </c>
      <c r="N89" s="5" t="s">
        <v>1456</v>
      </c>
      <c r="O89" s="5" t="s">
        <v>1457</v>
      </c>
      <c r="P89" s="5" t="s">
        <v>1458</v>
      </c>
      <c r="Q89" s="5" t="s">
        <v>1459</v>
      </c>
      <c r="R89" s="5" t="s">
        <v>1460</v>
      </c>
      <c r="S89" s="5" t="s">
        <v>1461</v>
      </c>
      <c r="U89" s="5" t="s">
        <v>1462</v>
      </c>
      <c r="AB89" s="5" t="s">
        <v>1463</v>
      </c>
      <c r="AJ89" s="5">
        <v>68993</v>
      </c>
      <c r="AL89" s="5" t="s">
        <v>696</v>
      </c>
      <c r="AM89" s="5">
        <v>6311344</v>
      </c>
      <c r="AN89" s="5" t="s">
        <v>75</v>
      </c>
      <c r="AO89" s="5" t="s">
        <v>697</v>
      </c>
      <c r="AP89" s="5" t="s">
        <v>76</v>
      </c>
      <c r="AQ89" s="5" t="s">
        <v>77</v>
      </c>
      <c r="AS89" s="5" t="s">
        <v>78</v>
      </c>
      <c r="AT89" s="5" t="s">
        <v>1464</v>
      </c>
      <c r="AU89" s="5" t="str">
        <f t="shared" si="3"/>
        <v>1983_Iuvone_Regulation</v>
      </c>
      <c r="AV89" s="6" t="str">
        <f t="shared" si="4"/>
        <v>1983_Iuvone_Regulation.pdf</v>
      </c>
      <c r="AW89" s="7" t="str">
        <f t="shared" si="5"/>
        <v>https://sci-hub.se/10.1016/0006-8993(83)91099-5</v>
      </c>
      <c r="AX89" s="5" t="s">
        <v>80</v>
      </c>
      <c r="AY89" s="16" t="s">
        <v>81</v>
      </c>
      <c r="AZ89" s="16" t="s">
        <v>81</v>
      </c>
      <c r="BA89" s="21" t="s">
        <v>1465</v>
      </c>
      <c r="BB89" s="8" t="s">
        <v>144</v>
      </c>
      <c r="BC89" s="8" t="s">
        <v>144</v>
      </c>
      <c r="BD89" s="8" t="s">
        <v>144</v>
      </c>
      <c r="BE89" s="8" t="s">
        <v>144</v>
      </c>
      <c r="BF89" s="19" t="s">
        <v>144</v>
      </c>
      <c r="BG89" s="17" t="s">
        <v>144</v>
      </c>
      <c r="BH89" s="17" t="s">
        <v>144</v>
      </c>
      <c r="BI89" s="17" t="s">
        <v>144</v>
      </c>
      <c r="BJ89" s="17" t="s">
        <v>144</v>
      </c>
    </row>
    <row r="90" spans="1:63" ht="17" customHeight="1" x14ac:dyDescent="0.2">
      <c r="A90" s="4" t="s">
        <v>1466</v>
      </c>
      <c r="B90" s="4" t="s">
        <v>1467</v>
      </c>
      <c r="C90" s="4" t="s">
        <v>1468</v>
      </c>
      <c r="D90" s="4">
        <v>1994</v>
      </c>
      <c r="E90" s="4" t="s">
        <v>1469</v>
      </c>
      <c r="F90" s="5">
        <v>3</v>
      </c>
      <c r="G90" s="5">
        <v>2</v>
      </c>
      <c r="I90" s="5">
        <v>107</v>
      </c>
      <c r="J90" s="5">
        <v>117</v>
      </c>
      <c r="L90" s="5">
        <v>106</v>
      </c>
      <c r="M90" s="5" t="s">
        <v>1470</v>
      </c>
      <c r="N90" s="5" t="s">
        <v>1471</v>
      </c>
      <c r="O90" s="5" t="s">
        <v>1472</v>
      </c>
      <c r="P90" s="5" t="s">
        <v>1473</v>
      </c>
      <c r="Q90" s="5" t="s">
        <v>1474</v>
      </c>
      <c r="R90" s="5" t="s">
        <v>1475</v>
      </c>
      <c r="S90" s="5" t="s">
        <v>1476</v>
      </c>
      <c r="U90" s="5" t="s">
        <v>1477</v>
      </c>
      <c r="AB90" s="5" t="s">
        <v>1478</v>
      </c>
      <c r="AJ90" s="5" t="s">
        <v>1479</v>
      </c>
      <c r="AM90" s="5">
        <v>7951648</v>
      </c>
      <c r="AN90" s="5" t="s">
        <v>75</v>
      </c>
      <c r="AO90" s="5" t="s">
        <v>1480</v>
      </c>
      <c r="AP90" s="5" t="s">
        <v>76</v>
      </c>
      <c r="AQ90" s="5" t="s">
        <v>77</v>
      </c>
      <c r="AS90" s="5" t="s">
        <v>78</v>
      </c>
      <c r="AT90" s="5" t="s">
        <v>1481</v>
      </c>
      <c r="AU90" s="5" t="str">
        <f t="shared" si="3"/>
        <v>1994_Poon_Evidence</v>
      </c>
      <c r="AV90" s="6" t="str">
        <f t="shared" si="4"/>
        <v>1994_Poon_Evidence.pdf</v>
      </c>
      <c r="AW90" s="7" t="str">
        <f t="shared" si="5"/>
        <v>https://sci-hub.se/10.1159/000109532</v>
      </c>
      <c r="AX90" s="5" t="s">
        <v>80</v>
      </c>
      <c r="AY90" s="16" t="s">
        <v>81</v>
      </c>
      <c r="AZ90" s="16" t="s">
        <v>81</v>
      </c>
      <c r="BA90" s="21" t="s">
        <v>247</v>
      </c>
      <c r="BB90" s="8" t="s">
        <v>144</v>
      </c>
      <c r="BC90" s="8" t="s">
        <v>144</v>
      </c>
      <c r="BD90" s="8" t="s">
        <v>144</v>
      </c>
      <c r="BE90" s="8" t="s">
        <v>144</v>
      </c>
      <c r="BF90" s="19" t="s">
        <v>144</v>
      </c>
      <c r="BG90" s="17" t="s">
        <v>144</v>
      </c>
      <c r="BH90" s="17" t="s">
        <v>144</v>
      </c>
      <c r="BI90" s="17" t="s">
        <v>144</v>
      </c>
      <c r="BJ90" s="17" t="s">
        <v>144</v>
      </c>
    </row>
    <row r="91" spans="1:63" ht="17" customHeight="1" x14ac:dyDescent="0.2">
      <c r="A91" s="4" t="s">
        <v>1482</v>
      </c>
      <c r="B91" s="4" t="s">
        <v>1483</v>
      </c>
      <c r="C91" s="4" t="s">
        <v>1484</v>
      </c>
      <c r="D91" s="4">
        <v>2004</v>
      </c>
      <c r="E91" s="4" t="s">
        <v>392</v>
      </c>
      <c r="F91" s="5">
        <v>36</v>
      </c>
      <c r="G91" s="5">
        <v>2</v>
      </c>
      <c r="I91" s="5">
        <v>140</v>
      </c>
      <c r="J91" s="5">
        <v>144</v>
      </c>
      <c r="L91" s="5">
        <v>105</v>
      </c>
      <c r="M91" s="5" t="s">
        <v>1485</v>
      </c>
      <c r="N91" s="5" t="s">
        <v>1486</v>
      </c>
      <c r="O91" s="5" t="s">
        <v>1487</v>
      </c>
      <c r="P91" s="5" t="s">
        <v>1488</v>
      </c>
      <c r="Q91" s="5" t="s">
        <v>1489</v>
      </c>
      <c r="R91" s="5" t="s">
        <v>1490</v>
      </c>
      <c r="S91" s="5" t="s">
        <v>1491</v>
      </c>
      <c r="U91" s="5" t="s">
        <v>1492</v>
      </c>
      <c r="AB91" s="5" t="s">
        <v>1493</v>
      </c>
      <c r="AJ91" s="5">
        <v>7423098</v>
      </c>
      <c r="AL91" s="5" t="s">
        <v>547</v>
      </c>
      <c r="AM91" s="5">
        <v>14962066</v>
      </c>
      <c r="AN91" s="5" t="s">
        <v>75</v>
      </c>
      <c r="AO91" s="5" t="s">
        <v>401</v>
      </c>
      <c r="AP91" s="5" t="s">
        <v>76</v>
      </c>
      <c r="AQ91" s="5" t="s">
        <v>77</v>
      </c>
      <c r="AS91" s="5" t="s">
        <v>78</v>
      </c>
      <c r="AT91" s="5" t="s">
        <v>1494</v>
      </c>
      <c r="AU91" s="5" t="str">
        <f t="shared" si="3"/>
        <v>2004_Wright_Differential</v>
      </c>
      <c r="AV91" s="6" t="str">
        <f t="shared" si="4"/>
        <v>2004_Wright_Differential.pdf</v>
      </c>
      <c r="AW91" s="7" t="str">
        <f t="shared" si="5"/>
        <v>https://sci-hub.se/10.1046/j.1600-079X.2003.00108.x</v>
      </c>
      <c r="AX91" s="5" t="s">
        <v>80</v>
      </c>
      <c r="AY91" s="16" t="s">
        <v>81</v>
      </c>
      <c r="AZ91" s="16" t="s">
        <v>82</v>
      </c>
      <c r="BB91" s="8" t="s">
        <v>403</v>
      </c>
      <c r="BC91" s="8">
        <v>42</v>
      </c>
      <c r="BD91" s="8">
        <v>29</v>
      </c>
      <c r="BE91" s="8" t="s">
        <v>1495</v>
      </c>
      <c r="BF91" s="19" t="s">
        <v>85</v>
      </c>
      <c r="BG91" s="17" t="s">
        <v>86</v>
      </c>
      <c r="BH91" s="17">
        <v>27.6</v>
      </c>
      <c r="BI91" s="17" t="s">
        <v>1496</v>
      </c>
      <c r="BJ91" s="17" t="s">
        <v>86</v>
      </c>
    </row>
    <row r="92" spans="1:63" ht="17" customHeight="1" x14ac:dyDescent="0.2">
      <c r="A92" s="4" t="s">
        <v>1497</v>
      </c>
      <c r="B92" s="4" t="s">
        <v>1498</v>
      </c>
      <c r="C92" s="4" t="s">
        <v>1499</v>
      </c>
      <c r="D92" s="4">
        <v>1980</v>
      </c>
      <c r="E92" s="4" t="s">
        <v>588</v>
      </c>
      <c r="F92" s="5">
        <v>107</v>
      </c>
      <c r="G92" s="5">
        <v>4</v>
      </c>
      <c r="I92" s="5">
        <v>1061</v>
      </c>
      <c r="J92" s="5">
        <v>1064</v>
      </c>
      <c r="L92" s="5">
        <v>105</v>
      </c>
      <c r="M92" s="5" t="s">
        <v>1500</v>
      </c>
      <c r="N92" s="5" t="s">
        <v>1501</v>
      </c>
      <c r="O92" s="5" t="s">
        <v>1502</v>
      </c>
      <c r="P92" s="5" t="s">
        <v>1503</v>
      </c>
      <c r="Q92" s="5" t="s">
        <v>1504</v>
      </c>
      <c r="S92" s="5" t="s">
        <v>1505</v>
      </c>
      <c r="U92" s="5" t="s">
        <v>73</v>
      </c>
      <c r="AB92" s="5" t="s">
        <v>1506</v>
      </c>
      <c r="AJ92" s="5">
        <v>137227</v>
      </c>
      <c r="AM92" s="5">
        <v>7408759</v>
      </c>
      <c r="AN92" s="5" t="s">
        <v>75</v>
      </c>
      <c r="AO92" s="5" t="s">
        <v>588</v>
      </c>
      <c r="AP92" s="5" t="s">
        <v>76</v>
      </c>
      <c r="AQ92" s="5" t="s">
        <v>77</v>
      </c>
      <c r="AS92" s="5" t="s">
        <v>78</v>
      </c>
      <c r="AT92" s="5" t="s">
        <v>1507</v>
      </c>
      <c r="AU92" s="5" t="str">
        <f t="shared" si="3"/>
        <v>1980_Tamarkin_Ontogeny</v>
      </c>
      <c r="AV92" s="6" t="str">
        <f t="shared" si="4"/>
        <v>1980_Tamarkin_Ontogeny.pdf</v>
      </c>
      <c r="AW92" s="7" t="str">
        <f t="shared" si="5"/>
        <v>https://sci-hub.se/10.1210/endo-107-4-1061</v>
      </c>
      <c r="AX92" s="5" t="s">
        <v>80</v>
      </c>
      <c r="AY92" s="16" t="s">
        <v>81</v>
      </c>
      <c r="AZ92" s="16" t="s">
        <v>81</v>
      </c>
      <c r="BA92" s="21" t="s">
        <v>1508</v>
      </c>
      <c r="BB92" s="8" t="s">
        <v>144</v>
      </c>
      <c r="BC92" s="8" t="s">
        <v>144</v>
      </c>
      <c r="BD92" s="8" t="s">
        <v>144</v>
      </c>
      <c r="BE92" s="8" t="s">
        <v>144</v>
      </c>
      <c r="BF92" s="19" t="s">
        <v>144</v>
      </c>
      <c r="BG92" s="17" t="s">
        <v>144</v>
      </c>
      <c r="BH92" s="17" t="s">
        <v>144</v>
      </c>
      <c r="BI92" s="17" t="s">
        <v>144</v>
      </c>
      <c r="BJ92" s="17" t="s">
        <v>144</v>
      </c>
    </row>
    <row r="93" spans="1:63" ht="17" customHeight="1" x14ac:dyDescent="0.2">
      <c r="A93" s="4" t="s">
        <v>1509</v>
      </c>
      <c r="B93" s="4" t="s">
        <v>1510</v>
      </c>
      <c r="C93" s="4" t="s">
        <v>1511</v>
      </c>
      <c r="D93" s="4">
        <v>1996</v>
      </c>
      <c r="E93" s="4" t="s">
        <v>1512</v>
      </c>
      <c r="F93" s="5">
        <v>296</v>
      </c>
      <c r="G93" s="5">
        <v>1</v>
      </c>
      <c r="I93" s="5">
        <v>33</v>
      </c>
      <c r="J93" s="5">
        <v>42</v>
      </c>
      <c r="L93" s="5">
        <v>104</v>
      </c>
      <c r="M93" s="5" t="s">
        <v>1513</v>
      </c>
      <c r="N93" s="5" t="s">
        <v>1514</v>
      </c>
      <c r="O93" s="5" t="s">
        <v>1515</v>
      </c>
      <c r="P93" s="5" t="s">
        <v>1516</v>
      </c>
      <c r="Q93" s="5" t="s">
        <v>1517</v>
      </c>
      <c r="R93" s="5" t="s">
        <v>1518</v>
      </c>
      <c r="S93" s="5" t="s">
        <v>1519</v>
      </c>
      <c r="U93" s="5" t="s">
        <v>1520</v>
      </c>
      <c r="V93" s="5" t="s">
        <v>1521</v>
      </c>
      <c r="W93" s="5" t="s">
        <v>1522</v>
      </c>
      <c r="Y93" s="5" t="s">
        <v>1523</v>
      </c>
      <c r="AB93" s="5" t="s">
        <v>1524</v>
      </c>
      <c r="AE93" s="5" t="s">
        <v>1525</v>
      </c>
      <c r="AJ93" s="5">
        <v>142999</v>
      </c>
      <c r="AL93" s="5" t="s">
        <v>1526</v>
      </c>
      <c r="AM93" s="5">
        <v>8720474</v>
      </c>
      <c r="AN93" s="5" t="s">
        <v>75</v>
      </c>
      <c r="AO93" s="5" t="s">
        <v>1527</v>
      </c>
      <c r="AP93" s="5" t="s">
        <v>76</v>
      </c>
      <c r="AQ93" s="5" t="s">
        <v>77</v>
      </c>
      <c r="AS93" s="5" t="s">
        <v>78</v>
      </c>
      <c r="AT93" s="5" t="s">
        <v>1528</v>
      </c>
      <c r="AU93" s="5" t="str">
        <f t="shared" si="3"/>
        <v>1996_Ying_Melatonin</v>
      </c>
      <c r="AV93" s="6" t="str">
        <f t="shared" si="4"/>
        <v>1996_Ying_Melatonin.pdf</v>
      </c>
      <c r="AW93" s="7" t="str">
        <f t="shared" si="5"/>
        <v>https://sci-hub.se/10.1016/0014-2999(95)00684-2</v>
      </c>
      <c r="AX93" s="5" t="s">
        <v>80</v>
      </c>
      <c r="AY93" s="16" t="s">
        <v>81</v>
      </c>
      <c r="AZ93" s="16" t="s">
        <v>81</v>
      </c>
      <c r="BA93" s="21" t="s">
        <v>789</v>
      </c>
      <c r="BB93" s="8" t="s">
        <v>144</v>
      </c>
      <c r="BC93" s="8" t="s">
        <v>144</v>
      </c>
      <c r="BD93" s="8" t="s">
        <v>144</v>
      </c>
      <c r="BE93" s="8" t="s">
        <v>144</v>
      </c>
      <c r="BF93" s="19" t="s">
        <v>144</v>
      </c>
      <c r="BG93" s="17" t="s">
        <v>144</v>
      </c>
      <c r="BH93" s="17" t="s">
        <v>144</v>
      </c>
      <c r="BI93" s="17" t="s">
        <v>144</v>
      </c>
      <c r="BJ93" s="17" t="s">
        <v>144</v>
      </c>
    </row>
    <row r="94" spans="1:63" ht="17" customHeight="1" x14ac:dyDescent="0.2">
      <c r="A94" s="4" t="s">
        <v>1529</v>
      </c>
      <c r="B94" s="4" t="s">
        <v>1530</v>
      </c>
      <c r="C94" s="4" t="s">
        <v>1531</v>
      </c>
      <c r="D94" s="4">
        <v>2005</v>
      </c>
      <c r="E94" s="4" t="s">
        <v>1532</v>
      </c>
      <c r="F94" s="5">
        <v>40</v>
      </c>
      <c r="G94" s="5">
        <v>3</v>
      </c>
      <c r="I94" s="5">
        <v>237</v>
      </c>
      <c r="J94" s="5">
        <v>242</v>
      </c>
      <c r="L94" s="5">
        <v>104</v>
      </c>
      <c r="M94" s="5" t="s">
        <v>1533</v>
      </c>
      <c r="N94" s="5" t="s">
        <v>1534</v>
      </c>
      <c r="O94" s="5" t="s">
        <v>1535</v>
      </c>
      <c r="P94" s="5" t="s">
        <v>1536</v>
      </c>
      <c r="Q94" s="5" t="s">
        <v>1537</v>
      </c>
      <c r="R94" s="5" t="s">
        <v>1538</v>
      </c>
      <c r="S94" s="5" t="s">
        <v>1539</v>
      </c>
      <c r="U94" s="5" t="s">
        <v>136</v>
      </c>
      <c r="X94" s="5" t="s">
        <v>1540</v>
      </c>
      <c r="Y94" s="5" t="s">
        <v>1541</v>
      </c>
      <c r="AB94" s="5" t="s">
        <v>1542</v>
      </c>
      <c r="AE94" s="5" t="s">
        <v>1543</v>
      </c>
      <c r="AJ94" s="5">
        <v>5315565</v>
      </c>
      <c r="AL94" s="5" t="s">
        <v>1544</v>
      </c>
      <c r="AM94" s="5">
        <v>15763401</v>
      </c>
      <c r="AN94" s="5" t="s">
        <v>75</v>
      </c>
      <c r="AO94" s="5" t="s">
        <v>1545</v>
      </c>
      <c r="AP94" s="5" t="s">
        <v>76</v>
      </c>
      <c r="AQ94" s="5" t="s">
        <v>77</v>
      </c>
      <c r="AS94" s="5" t="s">
        <v>78</v>
      </c>
      <c r="AT94" s="5" t="s">
        <v>1546</v>
      </c>
      <c r="AU94" s="5" t="str">
        <f t="shared" si="3"/>
        <v>2005_Herljevic_Light-induced</v>
      </c>
      <c r="AV94" s="6" t="str">
        <f t="shared" si="4"/>
        <v>2005_Herljevic_Light-induced.pdf</v>
      </c>
      <c r="AW94" s="7" t="str">
        <f t="shared" si="5"/>
        <v>https://sci-hub.se/10.1016/j.exger.2004.12.001</v>
      </c>
      <c r="AX94" s="5" t="s">
        <v>80</v>
      </c>
      <c r="AY94" s="16" t="s">
        <v>81</v>
      </c>
      <c r="AZ94" s="16" t="s">
        <v>82</v>
      </c>
      <c r="BB94" s="8" t="s">
        <v>669</v>
      </c>
      <c r="BC94" s="8" t="s">
        <v>1547</v>
      </c>
      <c r="BD94" s="8" t="s">
        <v>1547</v>
      </c>
      <c r="BE94" s="8" t="s">
        <v>1548</v>
      </c>
      <c r="BF94" s="19" t="s">
        <v>1549</v>
      </c>
      <c r="BG94" s="17" t="s">
        <v>1550</v>
      </c>
      <c r="BH94" s="17" t="s">
        <v>1551</v>
      </c>
      <c r="BI94" s="17" t="s">
        <v>1552</v>
      </c>
      <c r="BJ94" s="17" t="s">
        <v>86</v>
      </c>
      <c r="BK94" s="23" t="s">
        <v>1553</v>
      </c>
    </row>
    <row r="95" spans="1:63" ht="17" customHeight="1" x14ac:dyDescent="0.2">
      <c r="A95" s="4" t="s">
        <v>1554</v>
      </c>
      <c r="B95" s="4" t="s">
        <v>1555</v>
      </c>
      <c r="C95" s="4" t="s">
        <v>1556</v>
      </c>
      <c r="D95" s="4">
        <v>2006</v>
      </c>
      <c r="E95" s="4" t="s">
        <v>1557</v>
      </c>
      <c r="F95" s="5">
        <v>399</v>
      </c>
      <c r="G95" s="11">
        <v>43497</v>
      </c>
      <c r="I95" s="5">
        <v>96</v>
      </c>
      <c r="J95" s="5">
        <v>100</v>
      </c>
      <c r="L95" s="5">
        <v>104</v>
      </c>
      <c r="M95" s="5" t="s">
        <v>1558</v>
      </c>
      <c r="N95" s="5" t="s">
        <v>1559</v>
      </c>
      <c r="O95" s="5" t="s">
        <v>1560</v>
      </c>
      <c r="P95" s="5" t="s">
        <v>1561</v>
      </c>
      <c r="Q95" s="5" t="s">
        <v>1562</v>
      </c>
      <c r="R95" s="5" t="s">
        <v>1563</v>
      </c>
      <c r="S95" s="5" t="s">
        <v>1564</v>
      </c>
      <c r="X95" s="10" t="s">
        <v>1565</v>
      </c>
      <c r="Y95" s="5" t="s">
        <v>1566</v>
      </c>
      <c r="AB95" s="5" t="s">
        <v>1567</v>
      </c>
      <c r="AJ95" s="5">
        <v>3043940</v>
      </c>
      <c r="AL95" s="5" t="s">
        <v>1568</v>
      </c>
      <c r="AM95" s="5">
        <v>16490309</v>
      </c>
      <c r="AN95" s="5" t="s">
        <v>75</v>
      </c>
      <c r="AO95" s="5" t="s">
        <v>1569</v>
      </c>
      <c r="AP95" s="5" t="s">
        <v>76</v>
      </c>
      <c r="AQ95" s="5" t="s">
        <v>77</v>
      </c>
      <c r="AS95" s="5" t="s">
        <v>78</v>
      </c>
      <c r="AT95" s="5" t="s">
        <v>1570</v>
      </c>
      <c r="AU95" s="5" t="str">
        <f t="shared" si="3"/>
        <v>2006_Revell_Alerting</v>
      </c>
      <c r="AV95" s="6" t="str">
        <f t="shared" si="4"/>
        <v>2006_Revell_Alerting.pdf</v>
      </c>
      <c r="AW95" s="7" t="str">
        <f t="shared" si="5"/>
        <v>https://sci-hub.se/10.1016/j.neulet.2006.01.032</v>
      </c>
      <c r="AX95" s="5" t="s">
        <v>80</v>
      </c>
      <c r="AY95" s="16" t="s">
        <v>81</v>
      </c>
      <c r="AZ95" s="16" t="s">
        <v>82</v>
      </c>
      <c r="BB95" s="8" t="s">
        <v>1571</v>
      </c>
      <c r="BC95" s="8">
        <v>12</v>
      </c>
      <c r="BD95" s="8">
        <v>0</v>
      </c>
      <c r="BE95" s="8" t="s">
        <v>1572</v>
      </c>
      <c r="BF95" s="19" t="s">
        <v>85</v>
      </c>
      <c r="BG95" s="17" t="s">
        <v>1572</v>
      </c>
      <c r="BH95" s="17">
        <v>27</v>
      </c>
      <c r="BI95" s="17" t="s">
        <v>1573</v>
      </c>
      <c r="BJ95" s="17" t="s">
        <v>86</v>
      </c>
      <c r="BK95" s="23" t="s">
        <v>534</v>
      </c>
    </row>
    <row r="96" spans="1:63" ht="17" customHeight="1" x14ac:dyDescent="0.2">
      <c r="A96" s="4" t="s">
        <v>1574</v>
      </c>
      <c r="B96" s="4" t="s">
        <v>1575</v>
      </c>
      <c r="C96" s="4" t="s">
        <v>1576</v>
      </c>
      <c r="D96" s="4">
        <v>2007</v>
      </c>
      <c r="E96" s="4" t="s">
        <v>66</v>
      </c>
      <c r="F96" s="5">
        <v>318</v>
      </c>
      <c r="G96" s="5">
        <v>5853</v>
      </c>
      <c r="I96" s="5">
        <v>1144</v>
      </c>
      <c r="J96" s="5">
        <v>1146</v>
      </c>
      <c r="L96" s="5">
        <v>104</v>
      </c>
      <c r="M96" s="5" t="s">
        <v>1577</v>
      </c>
      <c r="N96" s="5" t="s">
        <v>1578</v>
      </c>
      <c r="O96" s="5" t="s">
        <v>1579</v>
      </c>
      <c r="P96" s="5" t="s">
        <v>1580</v>
      </c>
      <c r="Q96" s="5" t="s">
        <v>1581</v>
      </c>
      <c r="S96" s="5" t="s">
        <v>1582</v>
      </c>
      <c r="U96" s="5" t="s">
        <v>1583</v>
      </c>
      <c r="AB96" s="5" t="s">
        <v>1584</v>
      </c>
      <c r="AJ96" s="5">
        <v>368075</v>
      </c>
      <c r="AL96" s="5" t="s">
        <v>309</v>
      </c>
      <c r="AM96" s="5">
        <v>18006748</v>
      </c>
      <c r="AN96" s="5" t="s">
        <v>75</v>
      </c>
      <c r="AO96" s="5" t="s">
        <v>66</v>
      </c>
      <c r="AP96" s="5" t="s">
        <v>76</v>
      </c>
      <c r="AQ96" s="5" t="s">
        <v>77</v>
      </c>
      <c r="AS96" s="5" t="s">
        <v>78</v>
      </c>
      <c r="AT96" s="5" t="s">
        <v>1585</v>
      </c>
      <c r="AU96" s="5" t="str">
        <f t="shared" si="3"/>
        <v>2007_Rawashdeh_Melatonin</v>
      </c>
      <c r="AV96" s="6" t="str">
        <f t="shared" si="4"/>
        <v>2007_Rawashdeh_Melatonin.pdf</v>
      </c>
      <c r="AW96" s="7" t="str">
        <f t="shared" si="5"/>
        <v>https://sci-hub.se/10.1126/science.1148564</v>
      </c>
      <c r="AX96" s="5" t="s">
        <v>80</v>
      </c>
      <c r="AY96" s="16" t="s">
        <v>81</v>
      </c>
      <c r="AZ96" s="16" t="s">
        <v>81</v>
      </c>
      <c r="BA96" s="21" t="s">
        <v>1586</v>
      </c>
      <c r="BB96" s="8" t="s">
        <v>144</v>
      </c>
      <c r="BC96" s="8" t="s">
        <v>144</v>
      </c>
      <c r="BD96" s="8" t="s">
        <v>144</v>
      </c>
      <c r="BE96" s="8" t="s">
        <v>144</v>
      </c>
      <c r="BF96" s="19" t="s">
        <v>144</v>
      </c>
      <c r="BG96" s="17" t="s">
        <v>144</v>
      </c>
      <c r="BH96" s="17" t="s">
        <v>144</v>
      </c>
      <c r="BI96" s="17" t="s">
        <v>144</v>
      </c>
      <c r="BJ96" s="17" t="s">
        <v>144</v>
      </c>
    </row>
    <row r="97" spans="1:63" ht="17" customHeight="1" x14ac:dyDescent="0.2">
      <c r="A97" s="4" t="s">
        <v>1587</v>
      </c>
      <c r="B97" s="4" t="s">
        <v>1588</v>
      </c>
      <c r="C97" s="4" t="s">
        <v>1589</v>
      </c>
      <c r="D97" s="4">
        <v>2001</v>
      </c>
      <c r="E97" s="4" t="s">
        <v>251</v>
      </c>
      <c r="F97" s="5">
        <v>86</v>
      </c>
      <c r="G97" s="5">
        <v>1</v>
      </c>
      <c r="I97" s="5">
        <v>433</v>
      </c>
      <c r="J97" s="5">
        <v>436</v>
      </c>
      <c r="L97" s="5">
        <v>103</v>
      </c>
      <c r="M97" s="5" t="s">
        <v>1590</v>
      </c>
      <c r="N97" s="5" t="s">
        <v>1591</v>
      </c>
      <c r="O97" s="5" t="s">
        <v>1592</v>
      </c>
      <c r="P97" s="5" t="s">
        <v>1593</v>
      </c>
      <c r="Q97" s="5" t="s">
        <v>1594</v>
      </c>
      <c r="S97" s="5" t="s">
        <v>1595</v>
      </c>
      <c r="U97" s="5" t="s">
        <v>136</v>
      </c>
      <c r="AB97" s="5" t="s">
        <v>1596</v>
      </c>
      <c r="AE97" s="5" t="s">
        <v>596</v>
      </c>
      <c r="AJ97" s="5" t="s">
        <v>259</v>
      </c>
      <c r="AL97" s="5" t="s">
        <v>260</v>
      </c>
      <c r="AM97" s="5">
        <v>11232036</v>
      </c>
      <c r="AN97" s="5" t="s">
        <v>75</v>
      </c>
      <c r="AO97" s="5" t="s">
        <v>261</v>
      </c>
      <c r="AP97" s="5" t="s">
        <v>76</v>
      </c>
      <c r="AQ97" s="5" t="s">
        <v>77</v>
      </c>
      <c r="AR97" s="5" t="s">
        <v>141</v>
      </c>
      <c r="AS97" s="5" t="s">
        <v>78</v>
      </c>
      <c r="AT97" s="5" t="s">
        <v>1597</v>
      </c>
      <c r="AU97" s="5" t="str">
        <f t="shared" si="3"/>
        <v>2001_Brainard_Human</v>
      </c>
      <c r="AV97" s="6" t="str">
        <f t="shared" si="4"/>
        <v>2001_Brainard_Human.pdf</v>
      </c>
      <c r="AW97" s="7" t="str">
        <f t="shared" si="5"/>
        <v>https://sci-hub.se/10.1210/jcem.86.1.7277</v>
      </c>
      <c r="AX97" s="5" t="s">
        <v>80</v>
      </c>
      <c r="AY97" s="16" t="s">
        <v>81</v>
      </c>
      <c r="AZ97" s="16" t="s">
        <v>82</v>
      </c>
      <c r="BB97" s="8" t="s">
        <v>1220</v>
      </c>
      <c r="BC97" s="8">
        <v>16</v>
      </c>
      <c r="BD97" s="8">
        <v>6</v>
      </c>
      <c r="BE97" s="8" t="s">
        <v>1598</v>
      </c>
      <c r="BF97" s="19" t="s">
        <v>85</v>
      </c>
      <c r="BG97" s="17" t="s">
        <v>86</v>
      </c>
      <c r="BH97" s="17">
        <v>25.7</v>
      </c>
      <c r="BI97" s="17">
        <v>0.8</v>
      </c>
      <c r="BJ97" s="17" t="s">
        <v>86</v>
      </c>
    </row>
    <row r="98" spans="1:63" ht="17" customHeight="1" x14ac:dyDescent="0.2">
      <c r="A98" s="4" t="s">
        <v>1599</v>
      </c>
      <c r="B98" s="4" t="s">
        <v>1600</v>
      </c>
      <c r="C98" s="4" t="s">
        <v>1601</v>
      </c>
      <c r="D98" s="4">
        <v>1984</v>
      </c>
      <c r="E98" s="4" t="s">
        <v>1602</v>
      </c>
      <c r="F98" s="5">
        <v>154</v>
      </c>
      <c r="G98" s="5">
        <v>1</v>
      </c>
      <c r="I98" s="5">
        <v>59</v>
      </c>
      <c r="J98" s="5">
        <v>69</v>
      </c>
      <c r="L98" s="5">
        <v>102</v>
      </c>
      <c r="M98" s="5" t="s">
        <v>1603</v>
      </c>
      <c r="N98" s="24" t="s">
        <v>1604</v>
      </c>
      <c r="O98" s="5" t="s">
        <v>1605</v>
      </c>
      <c r="P98" s="5" t="s">
        <v>1606</v>
      </c>
      <c r="Q98" s="5" t="s">
        <v>1607</v>
      </c>
      <c r="AB98" s="5" t="s">
        <v>1608</v>
      </c>
      <c r="AE98" s="5" t="s">
        <v>1041</v>
      </c>
      <c r="AJ98" s="5">
        <v>3407594</v>
      </c>
      <c r="AL98" s="5" t="s">
        <v>1232</v>
      </c>
      <c r="AN98" s="5" t="s">
        <v>75</v>
      </c>
      <c r="AO98" s="5" t="s">
        <v>1233</v>
      </c>
      <c r="AP98" s="5" t="s">
        <v>76</v>
      </c>
      <c r="AQ98" s="5" t="s">
        <v>77</v>
      </c>
      <c r="AS98" s="5" t="s">
        <v>78</v>
      </c>
      <c r="AT98" s="5" t="s">
        <v>1609</v>
      </c>
      <c r="AU98" s="5" t="str">
        <f t="shared" si="3"/>
        <v>1984_Ebihara_Circadian</v>
      </c>
      <c r="AV98" s="6" t="str">
        <f t="shared" si="4"/>
        <v>1984_Ebihara_Circadian.pdf</v>
      </c>
      <c r="AW98" s="7" t="str">
        <f t="shared" si="5"/>
        <v>https://sci-hub.se/10.1007/BF00605391</v>
      </c>
      <c r="AX98" s="5" t="s">
        <v>80</v>
      </c>
      <c r="AY98" s="16" t="s">
        <v>81</v>
      </c>
      <c r="AZ98" s="16" t="s">
        <v>81</v>
      </c>
      <c r="BA98" s="21" t="s">
        <v>1610</v>
      </c>
      <c r="BB98" s="8" t="s">
        <v>144</v>
      </c>
      <c r="BC98" s="8" t="s">
        <v>144</v>
      </c>
      <c r="BD98" s="8" t="s">
        <v>144</v>
      </c>
      <c r="BE98" s="8" t="s">
        <v>144</v>
      </c>
      <c r="BF98" s="19" t="s">
        <v>144</v>
      </c>
      <c r="BG98" s="17" t="s">
        <v>144</v>
      </c>
      <c r="BH98" s="17" t="s">
        <v>144</v>
      </c>
      <c r="BI98" s="17" t="s">
        <v>144</v>
      </c>
      <c r="BJ98" s="17" t="s">
        <v>144</v>
      </c>
    </row>
    <row r="99" spans="1:63" ht="17" customHeight="1" x14ac:dyDescent="0.2">
      <c r="A99" s="4" t="s">
        <v>1611</v>
      </c>
      <c r="B99" s="4" t="s">
        <v>1612</v>
      </c>
      <c r="C99" s="4" t="s">
        <v>1613</v>
      </c>
      <c r="D99" s="4">
        <v>2002</v>
      </c>
      <c r="E99" s="4" t="s">
        <v>984</v>
      </c>
      <c r="F99" s="5">
        <v>17</v>
      </c>
      <c r="G99" s="5">
        <v>6</v>
      </c>
      <c r="I99" s="5">
        <v>548</v>
      </c>
      <c r="J99" s="5">
        <v>555</v>
      </c>
      <c r="L99" s="5">
        <v>102</v>
      </c>
      <c r="M99" s="5" t="s">
        <v>1614</v>
      </c>
      <c r="N99" s="5" t="s">
        <v>1615</v>
      </c>
      <c r="O99" s="5" t="s">
        <v>1616</v>
      </c>
      <c r="P99" s="5" t="s">
        <v>1617</v>
      </c>
      <c r="Q99" s="5" t="s">
        <v>1618</v>
      </c>
      <c r="R99" s="5" t="s">
        <v>1619</v>
      </c>
      <c r="S99" s="5" t="s">
        <v>1620</v>
      </c>
      <c r="U99" s="5" t="s">
        <v>73</v>
      </c>
      <c r="AB99" s="5" t="s">
        <v>1621</v>
      </c>
      <c r="AJ99" s="5">
        <v>7487304</v>
      </c>
      <c r="AL99" s="5" t="s">
        <v>994</v>
      </c>
      <c r="AM99" s="5">
        <v>12465888</v>
      </c>
      <c r="AN99" s="5" t="s">
        <v>75</v>
      </c>
      <c r="AO99" s="5" t="s">
        <v>995</v>
      </c>
      <c r="AP99" s="5" t="s">
        <v>76</v>
      </c>
      <c r="AQ99" s="5" t="s">
        <v>77</v>
      </c>
      <c r="AS99" s="5" t="s">
        <v>78</v>
      </c>
      <c r="AT99" s="5" t="s">
        <v>1622</v>
      </c>
      <c r="AU99" s="5" t="str">
        <f t="shared" si="3"/>
        <v>2002_Klerman_Photic</v>
      </c>
      <c r="AV99" s="6" t="str">
        <f t="shared" si="4"/>
        <v>2002_Klerman_Photic.pdf</v>
      </c>
      <c r="AW99" s="7" t="str">
        <f t="shared" si="5"/>
        <v>https://sci-hub.se/10.1177/0748730402238237</v>
      </c>
      <c r="AX99" s="5" t="s">
        <v>80</v>
      </c>
      <c r="AY99" s="16" t="s">
        <v>81</v>
      </c>
      <c r="AZ99" s="16" t="s">
        <v>82</v>
      </c>
      <c r="BB99" s="8" t="s">
        <v>83</v>
      </c>
      <c r="BC99" s="8">
        <v>5</v>
      </c>
      <c r="BD99" s="8">
        <v>1</v>
      </c>
      <c r="BE99" s="8" t="s">
        <v>1623</v>
      </c>
      <c r="BF99" s="19" t="s">
        <v>85</v>
      </c>
      <c r="BG99" s="17" t="s">
        <v>86</v>
      </c>
      <c r="BH99" s="17" t="s">
        <v>1624</v>
      </c>
      <c r="BI99" s="17" t="s">
        <v>86</v>
      </c>
      <c r="BJ99" s="17" t="s">
        <v>1625</v>
      </c>
      <c r="BK99" s="23" t="s">
        <v>1626</v>
      </c>
    </row>
    <row r="100" spans="1:63" ht="17" customHeight="1" x14ac:dyDescent="0.2">
      <c r="A100" s="4" t="s">
        <v>1627</v>
      </c>
      <c r="B100" s="4" t="s">
        <v>1628</v>
      </c>
      <c r="C100" s="4" t="s">
        <v>1629</v>
      </c>
      <c r="D100" s="4">
        <v>1996</v>
      </c>
      <c r="E100" s="4" t="s">
        <v>603</v>
      </c>
      <c r="F100" s="5">
        <v>19</v>
      </c>
      <c r="G100" s="5">
        <v>7</v>
      </c>
      <c r="I100" s="5">
        <v>544</v>
      </c>
      <c r="J100" s="5">
        <v>553</v>
      </c>
      <c r="L100" s="5">
        <v>101</v>
      </c>
      <c r="M100" s="5" t="s">
        <v>1630</v>
      </c>
      <c r="N100" s="5" t="s">
        <v>1631</v>
      </c>
      <c r="O100" s="5" t="s">
        <v>1632</v>
      </c>
      <c r="P100" s="5" t="s">
        <v>1633</v>
      </c>
      <c r="Q100" s="5" t="s">
        <v>1634</v>
      </c>
      <c r="R100" s="5" t="s">
        <v>1635</v>
      </c>
      <c r="S100" s="5" t="s">
        <v>1636</v>
      </c>
      <c r="U100" s="5" t="s">
        <v>136</v>
      </c>
      <c r="W100" s="5" t="s">
        <v>1637</v>
      </c>
      <c r="AB100" s="5" t="s">
        <v>1638</v>
      </c>
      <c r="AE100" s="5" t="s">
        <v>1639</v>
      </c>
      <c r="AJ100" s="5">
        <v>1618105</v>
      </c>
      <c r="AL100" s="5" t="s">
        <v>613</v>
      </c>
      <c r="AM100" s="5">
        <v>8899933</v>
      </c>
      <c r="AN100" s="5" t="s">
        <v>75</v>
      </c>
      <c r="AO100" s="5" t="s">
        <v>1640</v>
      </c>
      <c r="AP100" s="5" t="s">
        <v>76</v>
      </c>
      <c r="AQ100" s="5" t="s">
        <v>77</v>
      </c>
      <c r="AR100" s="5" t="s">
        <v>141</v>
      </c>
      <c r="AS100" s="5" t="s">
        <v>78</v>
      </c>
      <c r="AT100" s="5" t="s">
        <v>1641</v>
      </c>
      <c r="AU100" s="5" t="str">
        <f t="shared" si="3"/>
        <v>1996_McArthur_Non-24-hour</v>
      </c>
      <c r="AV100" s="6" t="str">
        <f t="shared" si="4"/>
        <v>1996_McArthur_Non-24-hour.pdf</v>
      </c>
      <c r="AW100" s="7" t="str">
        <f t="shared" si="5"/>
        <v>https://sci-hub.se/10.1093/sleep/19.7.544</v>
      </c>
      <c r="AX100" s="5" t="s">
        <v>80</v>
      </c>
      <c r="AY100" s="16" t="s">
        <v>81</v>
      </c>
      <c r="AZ100" s="16" t="s">
        <v>82</v>
      </c>
      <c r="BB100" s="8" t="s">
        <v>83</v>
      </c>
      <c r="BC100" s="8">
        <v>1</v>
      </c>
      <c r="BD100" s="8">
        <v>0</v>
      </c>
      <c r="BE100" s="8" t="s">
        <v>1572</v>
      </c>
      <c r="BF100" s="19" t="s">
        <v>85</v>
      </c>
      <c r="BG100" s="17" t="s">
        <v>1572</v>
      </c>
      <c r="BH100" s="17" t="s">
        <v>85</v>
      </c>
      <c r="BI100" s="17" t="s">
        <v>85</v>
      </c>
      <c r="BJ100" s="17">
        <v>41</v>
      </c>
      <c r="BK100" s="23" t="s">
        <v>1642</v>
      </c>
    </row>
    <row r="101" spans="1:63" ht="17" customHeight="1" x14ac:dyDescent="0.2">
      <c r="A101" s="4" t="s">
        <v>1643</v>
      </c>
      <c r="B101" s="4" t="s">
        <v>1644</v>
      </c>
      <c r="C101" s="4" t="s">
        <v>1645</v>
      </c>
      <c r="D101" s="4">
        <v>1985</v>
      </c>
      <c r="E101" s="4" t="s">
        <v>588</v>
      </c>
      <c r="F101" s="5">
        <v>116</v>
      </c>
      <c r="G101" s="5">
        <v>1</v>
      </c>
      <c r="I101" s="5">
        <v>424</v>
      </c>
      <c r="J101" s="5">
        <v>430</v>
      </c>
      <c r="L101" s="5">
        <v>101</v>
      </c>
      <c r="M101" s="5" t="s">
        <v>1646</v>
      </c>
      <c r="N101" s="5" t="s">
        <v>1647</v>
      </c>
      <c r="O101" s="5" t="s">
        <v>1648</v>
      </c>
      <c r="P101" s="5" t="s">
        <v>1649</v>
      </c>
      <c r="Q101" s="5" t="s">
        <v>1650</v>
      </c>
      <c r="S101" s="5" t="s">
        <v>1651</v>
      </c>
      <c r="U101" s="5" t="s">
        <v>1652</v>
      </c>
      <c r="AB101" s="5" t="s">
        <v>1653</v>
      </c>
      <c r="AJ101" s="5">
        <v>137227</v>
      </c>
      <c r="AM101" s="5">
        <v>3917252</v>
      </c>
      <c r="AN101" s="5" t="s">
        <v>75</v>
      </c>
      <c r="AO101" s="5" t="s">
        <v>588</v>
      </c>
      <c r="AP101" s="5" t="s">
        <v>76</v>
      </c>
      <c r="AQ101" s="5" t="s">
        <v>77</v>
      </c>
      <c r="AS101" s="5" t="s">
        <v>78</v>
      </c>
      <c r="AT101" s="5" t="s">
        <v>1654</v>
      </c>
      <c r="AU101" s="5" t="str">
        <f t="shared" si="3"/>
        <v>1985_Duncan_Testicular</v>
      </c>
      <c r="AV101" s="6" t="str">
        <f t="shared" si="4"/>
        <v>1985_Duncan_Testicular.pdf</v>
      </c>
      <c r="AW101" s="7" t="str">
        <f t="shared" si="5"/>
        <v>https://sci-hub.se/10.1210/endo-116-1-424</v>
      </c>
      <c r="AX101" s="5" t="s">
        <v>80</v>
      </c>
      <c r="AY101" s="16" t="s">
        <v>81</v>
      </c>
      <c r="AZ101" s="16" t="s">
        <v>81</v>
      </c>
      <c r="BA101" s="21" t="s">
        <v>789</v>
      </c>
      <c r="BB101" s="8" t="s">
        <v>144</v>
      </c>
      <c r="BC101" s="8" t="s">
        <v>144</v>
      </c>
      <c r="BD101" s="8" t="s">
        <v>144</v>
      </c>
      <c r="BE101" s="8" t="s">
        <v>144</v>
      </c>
      <c r="BF101" s="19" t="s">
        <v>144</v>
      </c>
      <c r="BG101" s="17" t="s">
        <v>144</v>
      </c>
      <c r="BH101" s="17" t="s">
        <v>144</v>
      </c>
      <c r="BI101" s="17" t="s">
        <v>144</v>
      </c>
      <c r="BJ101" s="17" t="s">
        <v>144</v>
      </c>
    </row>
    <row r="102" spans="1:63" ht="17" customHeight="1" x14ac:dyDescent="0.2">
      <c r="A102" s="4" t="s">
        <v>1655</v>
      </c>
      <c r="B102" s="4" t="s">
        <v>1656</v>
      </c>
      <c r="C102" s="4" t="s">
        <v>1657</v>
      </c>
      <c r="D102" s="4">
        <v>1985</v>
      </c>
      <c r="E102" s="4" t="s">
        <v>956</v>
      </c>
      <c r="F102" s="5">
        <v>40</v>
      </c>
      <c r="G102" s="5">
        <v>5</v>
      </c>
      <c r="I102" s="5">
        <v>409</v>
      </c>
      <c r="J102" s="5">
        <v>418</v>
      </c>
      <c r="L102" s="5">
        <v>99</v>
      </c>
      <c r="M102" s="5" t="s">
        <v>1658</v>
      </c>
      <c r="N102" s="5" t="s">
        <v>1659</v>
      </c>
      <c r="O102" s="5" t="s">
        <v>1660</v>
      </c>
      <c r="P102" s="5" t="s">
        <v>1661</v>
      </c>
      <c r="Q102" s="5" t="s">
        <v>1662</v>
      </c>
      <c r="R102" s="5" t="s">
        <v>1663</v>
      </c>
      <c r="S102" s="5" t="s">
        <v>1664</v>
      </c>
      <c r="U102" s="5" t="s">
        <v>1665</v>
      </c>
      <c r="W102" s="5" t="s">
        <v>1666</v>
      </c>
      <c r="AJ102" s="5">
        <v>283835</v>
      </c>
      <c r="AM102" s="5">
        <v>3892351</v>
      </c>
      <c r="AN102" s="5" t="s">
        <v>75</v>
      </c>
      <c r="AO102" s="5" t="s">
        <v>956</v>
      </c>
      <c r="AP102" s="5" t="s">
        <v>76</v>
      </c>
      <c r="AQ102" s="5" t="s">
        <v>77</v>
      </c>
      <c r="AS102" s="5" t="s">
        <v>78</v>
      </c>
      <c r="AT102" s="5" t="s">
        <v>1667</v>
      </c>
      <c r="AU102" s="5" t="str">
        <f t="shared" si="3"/>
        <v>1985_Bittman_Pineal</v>
      </c>
      <c r="AV102" s="6" t="str">
        <f t="shared" si="4"/>
        <v>1985_Bittman_Pineal.pdf</v>
      </c>
      <c r="AW102" s="7" t="str">
        <f t="shared" si="5"/>
        <v>https://sci-hub.se/10.1159/000124106</v>
      </c>
      <c r="AX102" s="5" t="s">
        <v>80</v>
      </c>
      <c r="AY102" s="16" t="s">
        <v>81</v>
      </c>
      <c r="AZ102" s="16" t="s">
        <v>81</v>
      </c>
      <c r="BA102" s="21" t="s">
        <v>1668</v>
      </c>
      <c r="BB102" s="8" t="s">
        <v>144</v>
      </c>
      <c r="BC102" s="8" t="s">
        <v>144</v>
      </c>
      <c r="BD102" s="8" t="s">
        <v>144</v>
      </c>
      <c r="BE102" s="8" t="s">
        <v>144</v>
      </c>
      <c r="BF102" s="19" t="s">
        <v>144</v>
      </c>
      <c r="BG102" s="17" t="s">
        <v>144</v>
      </c>
      <c r="BH102" s="17" t="s">
        <v>144</v>
      </c>
      <c r="BI102" s="17" t="s">
        <v>144</v>
      </c>
      <c r="BJ102" s="17" t="s">
        <v>144</v>
      </c>
    </row>
    <row r="103" spans="1:63" ht="17" customHeight="1" x14ac:dyDescent="0.2">
      <c r="A103" s="4" t="s">
        <v>1669</v>
      </c>
      <c r="B103" s="4" t="s">
        <v>1670</v>
      </c>
      <c r="C103" s="4" t="s">
        <v>1671</v>
      </c>
      <c r="D103" s="4">
        <v>1991</v>
      </c>
      <c r="E103" s="4" t="s">
        <v>519</v>
      </c>
      <c r="F103" s="5">
        <v>71</v>
      </c>
      <c r="G103" s="5">
        <v>6</v>
      </c>
      <c r="I103" s="5">
        <v>2178</v>
      </c>
      <c r="J103" s="5">
        <v>2182</v>
      </c>
      <c r="L103" s="5">
        <v>99</v>
      </c>
      <c r="M103" s="9" t="s">
        <v>1672</v>
      </c>
      <c r="N103" s="5" t="s">
        <v>1673</v>
      </c>
      <c r="O103" s="5" t="s">
        <v>1674</v>
      </c>
      <c r="P103" s="5" t="s">
        <v>1675</v>
      </c>
      <c r="Q103" s="5" t="s">
        <v>1676</v>
      </c>
      <c r="R103" s="5" t="s">
        <v>1677</v>
      </c>
      <c r="S103" s="5" t="s">
        <v>1678</v>
      </c>
      <c r="U103" s="5" t="s">
        <v>73</v>
      </c>
      <c r="AB103" s="5" t="s">
        <v>1679</v>
      </c>
      <c r="AJ103" s="5">
        <v>1617567</v>
      </c>
      <c r="AL103" s="5" t="s">
        <v>528</v>
      </c>
      <c r="AM103" s="5">
        <v>1778910</v>
      </c>
      <c r="AN103" s="5" t="s">
        <v>75</v>
      </c>
      <c r="AO103" s="5" t="s">
        <v>1680</v>
      </c>
      <c r="AP103" s="5" t="s">
        <v>76</v>
      </c>
      <c r="AQ103" s="5" t="s">
        <v>77</v>
      </c>
      <c r="AS103" s="5" t="s">
        <v>78</v>
      </c>
      <c r="AT103" s="5" t="s">
        <v>1681</v>
      </c>
      <c r="AU103" s="5" t="str">
        <f t="shared" si="3"/>
        <v>1991_Strassman_Elevated</v>
      </c>
      <c r="AV103" s="6" t="str">
        <f t="shared" si="4"/>
        <v>1991_Strassman_Elevated.pdf</v>
      </c>
      <c r="AW103" s="7" t="str">
        <f t="shared" si="5"/>
        <v xml:space="preserve">https://sci-hub.se/10.1152/jappl.1991.71.6.2178 </v>
      </c>
      <c r="AX103" s="5" t="s">
        <v>80</v>
      </c>
      <c r="AY103" s="16" t="s">
        <v>81</v>
      </c>
      <c r="AZ103" s="16" t="s">
        <v>82</v>
      </c>
      <c r="BB103" s="8" t="s">
        <v>83</v>
      </c>
      <c r="BC103" s="8">
        <v>17</v>
      </c>
      <c r="BD103" s="8">
        <v>0</v>
      </c>
      <c r="BE103" s="8" t="s">
        <v>1572</v>
      </c>
      <c r="BF103" s="19" t="s">
        <v>85</v>
      </c>
      <c r="BG103" s="17" t="s">
        <v>1572</v>
      </c>
      <c r="BH103" s="17">
        <v>26.4</v>
      </c>
      <c r="BI103" s="17">
        <v>1.9</v>
      </c>
      <c r="BJ103" s="17" t="s">
        <v>1682</v>
      </c>
      <c r="BK103" s="23" t="s">
        <v>534</v>
      </c>
    </row>
    <row r="104" spans="1:63" ht="17" customHeight="1" x14ac:dyDescent="0.2">
      <c r="A104" s="4" t="s">
        <v>1683</v>
      </c>
      <c r="B104" s="4" t="s">
        <v>1684</v>
      </c>
      <c r="C104" s="4" t="s">
        <v>1685</v>
      </c>
      <c r="D104" s="4">
        <v>1986</v>
      </c>
      <c r="E104" s="4" t="s">
        <v>1686</v>
      </c>
      <c r="F104" s="5">
        <v>21</v>
      </c>
      <c r="I104" s="5">
        <v>257</v>
      </c>
      <c r="J104" s="5">
        <v>267</v>
      </c>
      <c r="L104" s="5">
        <v>98</v>
      </c>
      <c r="M104" s="9"/>
      <c r="N104" s="5" t="s">
        <v>1687</v>
      </c>
      <c r="P104" s="5" t="s">
        <v>1688</v>
      </c>
      <c r="Q104" s="5" t="s">
        <v>1689</v>
      </c>
      <c r="S104" s="5" t="s">
        <v>1690</v>
      </c>
      <c r="U104" s="5" t="s">
        <v>73</v>
      </c>
      <c r="AB104" s="5" t="s">
        <v>1691</v>
      </c>
      <c r="AJ104" s="5">
        <v>3036995</v>
      </c>
      <c r="AM104" s="5">
        <v>3462335</v>
      </c>
      <c r="AN104" s="5" t="s">
        <v>75</v>
      </c>
      <c r="AO104" s="5" t="s">
        <v>1692</v>
      </c>
      <c r="AP104" s="5" t="s">
        <v>76</v>
      </c>
      <c r="AQ104" s="5" t="s">
        <v>77</v>
      </c>
      <c r="AS104" s="5" t="s">
        <v>78</v>
      </c>
      <c r="AT104" s="5" t="s">
        <v>1693</v>
      </c>
      <c r="AU104" s="5" t="str">
        <f t="shared" si="3"/>
        <v>1986_Rosenthal_Melatonin</v>
      </c>
      <c r="AV104" s="6" t="str">
        <f t="shared" si="4"/>
        <v>1986_Rosenthal_Melatonin.pdf</v>
      </c>
      <c r="AW104" s="7" t="str">
        <f t="shared" si="5"/>
        <v>https://sci-hub.se/</v>
      </c>
      <c r="AX104" s="9" t="s">
        <v>756</v>
      </c>
      <c r="AY104" s="16" t="s">
        <v>81</v>
      </c>
      <c r="AZ104" s="16" t="s">
        <v>81</v>
      </c>
      <c r="BA104" s="21" t="s">
        <v>247</v>
      </c>
      <c r="BB104" s="8" t="s">
        <v>144</v>
      </c>
      <c r="BC104" s="8" t="s">
        <v>144</v>
      </c>
      <c r="BD104" s="8" t="s">
        <v>144</v>
      </c>
      <c r="BE104" s="8" t="s">
        <v>144</v>
      </c>
      <c r="BF104" s="19" t="s">
        <v>144</v>
      </c>
      <c r="BG104" s="17" t="s">
        <v>144</v>
      </c>
      <c r="BH104" s="17" t="s">
        <v>144</v>
      </c>
      <c r="BI104" s="17" t="s">
        <v>144</v>
      </c>
      <c r="BJ104" s="17" t="s">
        <v>144</v>
      </c>
      <c r="BK104" s="23" t="s">
        <v>1694</v>
      </c>
    </row>
    <row r="105" spans="1:63" ht="17" customHeight="1" x14ac:dyDescent="0.2">
      <c r="A105" s="4" t="s">
        <v>1695</v>
      </c>
      <c r="B105" s="4" t="s">
        <v>1696</v>
      </c>
      <c r="C105" s="4" t="s">
        <v>1697</v>
      </c>
      <c r="D105" s="4">
        <v>1992</v>
      </c>
      <c r="E105" s="4" t="s">
        <v>1698</v>
      </c>
      <c r="F105" s="5">
        <v>86</v>
      </c>
      <c r="G105" s="5">
        <v>1</v>
      </c>
      <c r="I105" s="5">
        <v>26</v>
      </c>
      <c r="J105" s="5">
        <v>33</v>
      </c>
      <c r="L105" s="5">
        <v>96</v>
      </c>
      <c r="M105" s="5" t="s">
        <v>1699</v>
      </c>
      <c r="N105" s="5" t="s">
        <v>1700</v>
      </c>
      <c r="O105" s="5" t="s">
        <v>1701</v>
      </c>
      <c r="P105" s="5" t="s">
        <v>1702</v>
      </c>
      <c r="Q105" s="5" t="s">
        <v>1703</v>
      </c>
      <c r="S105" s="5" t="s">
        <v>1704</v>
      </c>
      <c r="U105" s="5" t="s">
        <v>73</v>
      </c>
      <c r="X105" s="10" t="s">
        <v>1705</v>
      </c>
      <c r="Y105" s="5" t="s">
        <v>1706</v>
      </c>
      <c r="AB105" s="5" t="s">
        <v>1707</v>
      </c>
      <c r="AJ105" s="5">
        <v>166480</v>
      </c>
      <c r="AL105" s="5" t="s">
        <v>1708</v>
      </c>
      <c r="AM105" s="5">
        <v>1505727</v>
      </c>
      <c r="AN105" s="5" t="s">
        <v>75</v>
      </c>
      <c r="AO105" s="5" t="s">
        <v>1709</v>
      </c>
      <c r="AP105" s="5" t="s">
        <v>76</v>
      </c>
      <c r="AQ105" s="5" t="s">
        <v>77</v>
      </c>
      <c r="AS105" s="5" t="s">
        <v>78</v>
      </c>
      <c r="AT105" s="5" t="s">
        <v>1710</v>
      </c>
      <c r="AU105" s="5" t="str">
        <f t="shared" si="3"/>
        <v>1992_Zachmann_Effects</v>
      </c>
      <c r="AV105" s="6" t="str">
        <f t="shared" si="4"/>
        <v>1992_Zachmann_Effects.pdf</v>
      </c>
      <c r="AW105" s="7" t="str">
        <f t="shared" si="5"/>
        <v>https://sci-hub.se/10.1016/0016-6480(92)90122-Z</v>
      </c>
      <c r="AX105" s="5" t="s">
        <v>80</v>
      </c>
      <c r="AY105" s="16" t="s">
        <v>81</v>
      </c>
      <c r="AZ105" s="16" t="s">
        <v>81</v>
      </c>
      <c r="BA105" s="21" t="s">
        <v>1711</v>
      </c>
      <c r="BB105" s="8" t="s">
        <v>144</v>
      </c>
      <c r="BC105" s="8" t="s">
        <v>144</v>
      </c>
      <c r="BD105" s="8" t="s">
        <v>144</v>
      </c>
      <c r="BE105" s="8" t="s">
        <v>144</v>
      </c>
      <c r="BF105" s="19" t="s">
        <v>144</v>
      </c>
      <c r="BG105" s="17" t="s">
        <v>144</v>
      </c>
      <c r="BH105" s="17" t="s">
        <v>144</v>
      </c>
      <c r="BI105" s="17" t="s">
        <v>144</v>
      </c>
      <c r="BJ105" s="17" t="s">
        <v>144</v>
      </c>
    </row>
    <row r="106" spans="1:63" ht="17" customHeight="1" x14ac:dyDescent="0.2">
      <c r="A106" s="4" t="s">
        <v>1712</v>
      </c>
      <c r="B106" s="4" t="s">
        <v>1713</v>
      </c>
      <c r="C106" s="4" t="s">
        <v>1714</v>
      </c>
      <c r="D106" s="4">
        <v>2006</v>
      </c>
      <c r="E106" s="4" t="s">
        <v>761</v>
      </c>
      <c r="F106" s="5">
        <v>290</v>
      </c>
      <c r="G106" s="5">
        <v>5</v>
      </c>
      <c r="I106" s="5" t="s">
        <v>1715</v>
      </c>
      <c r="J106" s="5" t="s">
        <v>1716</v>
      </c>
      <c r="L106" s="5">
        <v>96</v>
      </c>
      <c r="M106" s="5" t="s">
        <v>1717</v>
      </c>
      <c r="N106" s="5" t="s">
        <v>1718</v>
      </c>
      <c r="O106" s="5" t="s">
        <v>1719</v>
      </c>
      <c r="P106" s="5" t="s">
        <v>1720</v>
      </c>
      <c r="Q106" s="5" t="s">
        <v>1721</v>
      </c>
      <c r="R106" s="5" t="s">
        <v>1722</v>
      </c>
      <c r="S106" s="5" t="s">
        <v>1723</v>
      </c>
      <c r="AB106" s="5" t="s">
        <v>1724</v>
      </c>
      <c r="AJ106" s="5">
        <v>3636119</v>
      </c>
      <c r="AL106" s="5" t="s">
        <v>773</v>
      </c>
      <c r="AM106" s="5">
        <v>16439671</v>
      </c>
      <c r="AN106" s="5" t="s">
        <v>75</v>
      </c>
      <c r="AO106" s="5" t="s">
        <v>774</v>
      </c>
      <c r="AP106" s="5" t="s">
        <v>76</v>
      </c>
      <c r="AQ106" s="5" t="s">
        <v>77</v>
      </c>
      <c r="AS106" s="5" t="s">
        <v>78</v>
      </c>
      <c r="AT106" s="5" t="s">
        <v>1725</v>
      </c>
      <c r="AU106" s="5" t="str">
        <f t="shared" si="3"/>
        <v>2006_Münch_Wavelength-dependent</v>
      </c>
      <c r="AV106" s="6" t="str">
        <f t="shared" si="4"/>
        <v>2006_Münch_Wavelength-dependent.pdf</v>
      </c>
      <c r="AW106" s="7" t="str">
        <f t="shared" si="5"/>
        <v>https://sci-hub.se/10.1152/ajpregu.00478.2005</v>
      </c>
      <c r="AX106" s="5" t="s">
        <v>80</v>
      </c>
      <c r="AY106" s="16" t="s">
        <v>81</v>
      </c>
      <c r="AZ106" s="16" t="s">
        <v>82</v>
      </c>
      <c r="BB106" s="8" t="s">
        <v>277</v>
      </c>
      <c r="BC106" s="8">
        <v>8</v>
      </c>
      <c r="BD106" s="8">
        <v>0</v>
      </c>
      <c r="BE106" s="8" t="s">
        <v>1572</v>
      </c>
      <c r="BF106" s="19" t="s">
        <v>85</v>
      </c>
      <c r="BG106" s="17" t="s">
        <v>1572</v>
      </c>
      <c r="BH106" s="17">
        <v>24.6</v>
      </c>
      <c r="BI106" s="17">
        <v>3</v>
      </c>
      <c r="BJ106" s="17" t="s">
        <v>1726</v>
      </c>
      <c r="BK106" s="23" t="s">
        <v>534</v>
      </c>
    </row>
    <row r="107" spans="1:63" ht="17" customHeight="1" x14ac:dyDescent="0.2">
      <c r="A107" s="4" t="s">
        <v>1727</v>
      </c>
      <c r="B107" s="4" t="s">
        <v>1728</v>
      </c>
      <c r="C107" s="4" t="s">
        <v>1729</v>
      </c>
      <c r="D107" s="4">
        <v>2007</v>
      </c>
      <c r="E107" s="4" t="s">
        <v>1730</v>
      </c>
      <c r="F107" s="5">
        <v>22</v>
      </c>
      <c r="G107" s="5">
        <v>10</v>
      </c>
      <c r="I107" s="5">
        <v>1495</v>
      </c>
      <c r="J107" s="5">
        <v>1498</v>
      </c>
      <c r="L107" s="5">
        <v>95</v>
      </c>
      <c r="M107" s="5" t="s">
        <v>1731</v>
      </c>
      <c r="N107" s="5" t="s">
        <v>1732</v>
      </c>
      <c r="O107" s="5" t="s">
        <v>1733</v>
      </c>
      <c r="P107" s="5" t="s">
        <v>1734</v>
      </c>
      <c r="Q107" s="5" t="s">
        <v>1735</v>
      </c>
      <c r="R107" s="5" t="s">
        <v>1736</v>
      </c>
      <c r="S107" s="5" t="s">
        <v>1737</v>
      </c>
      <c r="AB107" s="5" t="s">
        <v>1738</v>
      </c>
      <c r="AJ107" s="5">
        <v>8853185</v>
      </c>
      <c r="AL107" s="5" t="s">
        <v>1739</v>
      </c>
      <c r="AM107" s="5">
        <v>17516492</v>
      </c>
      <c r="AN107" s="5" t="s">
        <v>75</v>
      </c>
      <c r="AO107" s="5" t="s">
        <v>1740</v>
      </c>
      <c r="AP107" s="5" t="s">
        <v>76</v>
      </c>
      <c r="AQ107" s="5" t="s">
        <v>77</v>
      </c>
      <c r="AS107" s="5" t="s">
        <v>78</v>
      </c>
      <c r="AT107" s="5" t="s">
        <v>1741</v>
      </c>
      <c r="AU107" s="5" t="str">
        <f t="shared" si="3"/>
        <v>2007_Paus_Bright</v>
      </c>
      <c r="AV107" s="6" t="str">
        <f t="shared" si="4"/>
        <v>2007_Paus_Bright.pdf</v>
      </c>
      <c r="AW107" s="7" t="str">
        <f t="shared" si="5"/>
        <v>https://sci-hub.se/10.1002/mds.21542</v>
      </c>
      <c r="AX107" s="5" t="s">
        <v>80</v>
      </c>
      <c r="AY107" s="16" t="s">
        <v>81</v>
      </c>
      <c r="AZ107" s="16" t="s">
        <v>82</v>
      </c>
      <c r="BB107" s="8" t="s">
        <v>1045</v>
      </c>
      <c r="BC107" s="8" t="s">
        <v>1742</v>
      </c>
      <c r="BD107" s="8" t="s">
        <v>1743</v>
      </c>
      <c r="BE107" s="8" t="s">
        <v>263</v>
      </c>
      <c r="BF107" s="19" t="s">
        <v>85</v>
      </c>
      <c r="BG107" s="17" t="s">
        <v>86</v>
      </c>
      <c r="BH107" s="17" t="s">
        <v>1744</v>
      </c>
      <c r="BI107" s="17" t="s">
        <v>1745</v>
      </c>
      <c r="BJ107" s="17" t="s">
        <v>86</v>
      </c>
      <c r="BK107" s="23" t="s">
        <v>1746</v>
      </c>
    </row>
    <row r="108" spans="1:63" ht="17" customHeight="1" x14ac:dyDescent="0.2">
      <c r="A108" s="4" t="s">
        <v>1747</v>
      </c>
      <c r="B108" s="4" t="s">
        <v>1748</v>
      </c>
      <c r="C108" s="4" t="s">
        <v>1749</v>
      </c>
      <c r="D108" s="4">
        <v>2001</v>
      </c>
      <c r="E108" s="4" t="s">
        <v>187</v>
      </c>
      <c r="F108" s="5">
        <v>18</v>
      </c>
      <c r="G108" s="5">
        <v>2</v>
      </c>
      <c r="I108" s="5">
        <v>263</v>
      </c>
      <c r="J108" s="5">
        <v>271</v>
      </c>
      <c r="L108" s="5">
        <v>95</v>
      </c>
      <c r="M108" s="5" t="s">
        <v>1750</v>
      </c>
      <c r="N108" s="5" t="s">
        <v>1751</v>
      </c>
      <c r="O108" s="5" t="s">
        <v>1752</v>
      </c>
      <c r="P108" s="5" t="s">
        <v>1753</v>
      </c>
      <c r="Q108" s="5" t="s">
        <v>1754</v>
      </c>
      <c r="R108" s="5" t="s">
        <v>1755</v>
      </c>
      <c r="S108" s="5" t="s">
        <v>1756</v>
      </c>
      <c r="U108" s="5" t="s">
        <v>545</v>
      </c>
      <c r="X108" s="5" t="s">
        <v>1757</v>
      </c>
      <c r="Y108" s="5" t="s">
        <v>1758</v>
      </c>
      <c r="AB108" s="5" t="s">
        <v>1759</v>
      </c>
      <c r="AJ108" s="5">
        <v>7420528</v>
      </c>
      <c r="AL108" s="5" t="s">
        <v>200</v>
      </c>
      <c r="AM108" s="5">
        <v>11379666</v>
      </c>
      <c r="AN108" s="5" t="s">
        <v>75</v>
      </c>
      <c r="AO108" s="5" t="s">
        <v>201</v>
      </c>
      <c r="AP108" s="5" t="s">
        <v>76</v>
      </c>
      <c r="AQ108" s="5" t="s">
        <v>77</v>
      </c>
      <c r="AS108" s="5" t="s">
        <v>78</v>
      </c>
      <c r="AT108" s="5" t="s">
        <v>1760</v>
      </c>
      <c r="AU108" s="5" t="str">
        <f t="shared" si="3"/>
        <v>2001_Aoki_Hypersensitivity</v>
      </c>
      <c r="AV108" s="6" t="str">
        <f t="shared" si="4"/>
        <v>2001_Aoki_Hypersensitivity.pdf</v>
      </c>
      <c r="AW108" s="7" t="str">
        <f t="shared" si="5"/>
        <v>https://sci-hub.se/10.1081/CBI-100103190</v>
      </c>
      <c r="AX108" s="5" t="s">
        <v>80</v>
      </c>
      <c r="AY108" s="16" t="s">
        <v>81</v>
      </c>
      <c r="AZ108" s="16" t="s">
        <v>82</v>
      </c>
      <c r="BB108" s="8" t="s">
        <v>1761</v>
      </c>
      <c r="BC108" s="8" t="s">
        <v>1762</v>
      </c>
      <c r="BD108" s="8" t="s">
        <v>1763</v>
      </c>
      <c r="BE108" s="8" t="s">
        <v>263</v>
      </c>
      <c r="BF108" s="19" t="s">
        <v>85</v>
      </c>
      <c r="BG108" s="17" t="s">
        <v>86</v>
      </c>
      <c r="BH108" s="17" t="s">
        <v>1764</v>
      </c>
      <c r="BI108" s="17" t="s">
        <v>1765</v>
      </c>
      <c r="BJ108" s="17" t="s">
        <v>1766</v>
      </c>
    </row>
    <row r="109" spans="1:63" ht="17" customHeight="1" x14ac:dyDescent="0.2">
      <c r="A109" s="4" t="s">
        <v>1767</v>
      </c>
      <c r="B109" s="4" t="s">
        <v>1768</v>
      </c>
      <c r="C109" s="4" t="s">
        <v>1769</v>
      </c>
      <c r="D109" s="4">
        <v>1994</v>
      </c>
      <c r="E109" s="4" t="s">
        <v>392</v>
      </c>
      <c r="F109" s="5">
        <v>16</v>
      </c>
      <c r="G109" s="5">
        <v>3</v>
      </c>
      <c r="I109" s="5">
        <v>136</v>
      </c>
      <c r="J109" s="5">
        <v>144</v>
      </c>
      <c r="L109" s="5">
        <v>95</v>
      </c>
      <c r="M109" s="5" t="s">
        <v>1770</v>
      </c>
      <c r="N109" s="5" t="s">
        <v>1771</v>
      </c>
      <c r="O109" s="5" t="s">
        <v>1772</v>
      </c>
      <c r="P109" s="5" t="s">
        <v>1773</v>
      </c>
      <c r="Q109" s="5" t="s">
        <v>1774</v>
      </c>
      <c r="R109" s="5" t="s">
        <v>1775</v>
      </c>
      <c r="S109" s="5" t="s">
        <v>1776</v>
      </c>
      <c r="U109" s="5" t="s">
        <v>73</v>
      </c>
      <c r="AB109" s="5" t="s">
        <v>1777</v>
      </c>
      <c r="AJ109" s="5">
        <v>7423098</v>
      </c>
      <c r="AM109" s="5">
        <v>7932036</v>
      </c>
      <c r="AN109" s="5" t="s">
        <v>75</v>
      </c>
      <c r="AO109" s="5" t="s">
        <v>401</v>
      </c>
      <c r="AP109" s="5" t="s">
        <v>76</v>
      </c>
      <c r="AQ109" s="5" t="s">
        <v>77</v>
      </c>
      <c r="AS109" s="5" t="s">
        <v>78</v>
      </c>
      <c r="AT109" s="5" t="s">
        <v>1778</v>
      </c>
      <c r="AU109" s="5" t="str">
        <f t="shared" si="3"/>
        <v>1994_Yellon_Acute</v>
      </c>
      <c r="AV109" s="6" t="str">
        <f t="shared" si="4"/>
        <v>1994_Yellon_Acute.pdf</v>
      </c>
      <c r="AW109" s="7" t="str">
        <f t="shared" si="5"/>
        <v>https://sci-hub.se/10.1111/j.1600-079X.1994.tb00093.x</v>
      </c>
      <c r="AX109" s="5" t="s">
        <v>80</v>
      </c>
      <c r="AY109" s="16" t="s">
        <v>81</v>
      </c>
      <c r="AZ109" s="16" t="s">
        <v>81</v>
      </c>
      <c r="BA109" s="21" t="s">
        <v>789</v>
      </c>
      <c r="BB109" s="8" t="s">
        <v>144</v>
      </c>
      <c r="BC109" s="8" t="s">
        <v>144</v>
      </c>
      <c r="BD109" s="8" t="s">
        <v>144</v>
      </c>
      <c r="BE109" s="8" t="s">
        <v>144</v>
      </c>
      <c r="BF109" s="19" t="s">
        <v>144</v>
      </c>
      <c r="BG109" s="17" t="s">
        <v>144</v>
      </c>
      <c r="BH109" s="17" t="s">
        <v>144</v>
      </c>
      <c r="BI109" s="17" t="s">
        <v>144</v>
      </c>
      <c r="BJ109" s="17" t="s">
        <v>144</v>
      </c>
    </row>
    <row r="110" spans="1:63" ht="17" customHeight="1" x14ac:dyDescent="0.2">
      <c r="A110" s="4" t="s">
        <v>1779</v>
      </c>
      <c r="B110" s="4" t="s">
        <v>1780</v>
      </c>
      <c r="C110" s="4" t="s">
        <v>1781</v>
      </c>
      <c r="D110" s="4">
        <v>1999</v>
      </c>
      <c r="E110" s="4" t="s">
        <v>1782</v>
      </c>
      <c r="F110" s="5">
        <v>47</v>
      </c>
      <c r="G110" s="5">
        <v>7</v>
      </c>
      <c r="I110" s="5">
        <v>2563</v>
      </c>
      <c r="J110" s="5">
        <v>2570</v>
      </c>
      <c r="L110" s="5">
        <v>94</v>
      </c>
      <c r="M110" s="5" t="s">
        <v>1783</v>
      </c>
      <c r="N110" s="5" t="s">
        <v>1784</v>
      </c>
      <c r="O110" s="5" t="s">
        <v>1785</v>
      </c>
      <c r="P110" s="5" t="s">
        <v>1786</v>
      </c>
      <c r="Q110" s="5" t="s">
        <v>1787</v>
      </c>
      <c r="R110" s="5" t="s">
        <v>1788</v>
      </c>
      <c r="S110" s="5" t="s">
        <v>1789</v>
      </c>
      <c r="U110" s="5" t="s">
        <v>1790</v>
      </c>
      <c r="AB110" s="5" t="s">
        <v>1791</v>
      </c>
      <c r="AJ110" s="5">
        <v>218561</v>
      </c>
      <c r="AL110" s="5" t="s">
        <v>1792</v>
      </c>
      <c r="AM110" s="5">
        <v>10552527</v>
      </c>
      <c r="AN110" s="5" t="s">
        <v>75</v>
      </c>
      <c r="AO110" s="5" t="s">
        <v>1793</v>
      </c>
      <c r="AP110" s="5" t="s">
        <v>76</v>
      </c>
      <c r="AQ110" s="5" t="s">
        <v>77</v>
      </c>
      <c r="AS110" s="5" t="s">
        <v>78</v>
      </c>
      <c r="AT110" s="5" t="s">
        <v>1794</v>
      </c>
      <c r="AU110" s="5" t="str">
        <f t="shared" si="3"/>
        <v>1999_Henderson_Quantitative</v>
      </c>
      <c r="AV110" s="6" t="str">
        <f t="shared" si="4"/>
        <v>1999_Henderson_Quantitative.pdf</v>
      </c>
      <c r="AW110" s="7" t="str">
        <f t="shared" si="5"/>
        <v>https://sci-hub.se/10.1021/jf980949t</v>
      </c>
      <c r="AX110" s="5" t="s">
        <v>80</v>
      </c>
      <c r="AY110" s="16" t="s">
        <v>81</v>
      </c>
      <c r="AZ110" s="16" t="s">
        <v>81</v>
      </c>
      <c r="BA110" s="21" t="s">
        <v>515</v>
      </c>
      <c r="BB110" s="8" t="s">
        <v>144</v>
      </c>
      <c r="BC110" s="8" t="s">
        <v>144</v>
      </c>
      <c r="BD110" s="8" t="s">
        <v>144</v>
      </c>
      <c r="BE110" s="8" t="s">
        <v>144</v>
      </c>
      <c r="BF110" s="19" t="s">
        <v>144</v>
      </c>
      <c r="BG110" s="17" t="s">
        <v>144</v>
      </c>
      <c r="BH110" s="17" t="s">
        <v>144</v>
      </c>
      <c r="BI110" s="17" t="s">
        <v>144</v>
      </c>
      <c r="BJ110" s="17" t="s">
        <v>144</v>
      </c>
    </row>
    <row r="111" spans="1:63" ht="17" customHeight="1" x14ac:dyDescent="0.2">
      <c r="A111" s="4" t="s">
        <v>1795</v>
      </c>
      <c r="B111" s="4" t="s">
        <v>1796</v>
      </c>
      <c r="C111" s="4" t="s">
        <v>1797</v>
      </c>
      <c r="D111" s="4">
        <v>1997</v>
      </c>
      <c r="E111" s="4" t="s">
        <v>984</v>
      </c>
      <c r="F111" s="5">
        <v>12</v>
      </c>
      <c r="G111" s="5">
        <v>6</v>
      </c>
      <c r="I111" s="5">
        <v>509</v>
      </c>
      <c r="J111" s="5">
        <v>517</v>
      </c>
      <c r="L111" s="5">
        <v>94</v>
      </c>
      <c r="M111" s="5" t="s">
        <v>1798</v>
      </c>
      <c r="N111" s="5" t="s">
        <v>1799</v>
      </c>
      <c r="O111" s="5" t="s">
        <v>1800</v>
      </c>
      <c r="P111" s="5" t="s">
        <v>1801</v>
      </c>
      <c r="Q111" s="5" t="s">
        <v>1802</v>
      </c>
      <c r="R111" s="5" t="s">
        <v>1803</v>
      </c>
      <c r="S111" s="5" t="s">
        <v>1804</v>
      </c>
      <c r="U111" s="5" t="s">
        <v>545</v>
      </c>
      <c r="AB111" s="5" t="s">
        <v>1805</v>
      </c>
      <c r="AE111" s="5" t="s">
        <v>993</v>
      </c>
      <c r="AJ111" s="5">
        <v>7487304</v>
      </c>
      <c r="AL111" s="5" t="s">
        <v>994</v>
      </c>
      <c r="AM111" s="5">
        <v>9406024</v>
      </c>
      <c r="AN111" s="5" t="s">
        <v>75</v>
      </c>
      <c r="AO111" s="5" t="s">
        <v>995</v>
      </c>
      <c r="AP111" s="5" t="s">
        <v>76</v>
      </c>
      <c r="AQ111" s="5" t="s">
        <v>77</v>
      </c>
      <c r="AS111" s="5" t="s">
        <v>78</v>
      </c>
      <c r="AT111" s="5" t="s">
        <v>1806</v>
      </c>
      <c r="AU111" s="5" t="str">
        <f t="shared" si="3"/>
        <v>1997_Cagnacci_Homeostatic</v>
      </c>
      <c r="AV111" s="6" t="str">
        <f t="shared" si="4"/>
        <v>1997_Cagnacci_Homeostatic.pdf</v>
      </c>
      <c r="AW111" s="7" t="str">
        <f t="shared" si="5"/>
        <v>https://sci-hub.se/10.1177/074873049701200604</v>
      </c>
      <c r="AX111" s="5" t="s">
        <v>80</v>
      </c>
      <c r="AY111" s="16" t="s">
        <v>81</v>
      </c>
      <c r="AZ111" s="16" t="s">
        <v>81</v>
      </c>
      <c r="BA111" s="21" t="s">
        <v>247</v>
      </c>
      <c r="BB111" s="8" t="s">
        <v>144</v>
      </c>
      <c r="BC111" s="8" t="s">
        <v>144</v>
      </c>
      <c r="BD111" s="8" t="s">
        <v>144</v>
      </c>
      <c r="BE111" s="8" t="s">
        <v>144</v>
      </c>
      <c r="BF111" s="19" t="s">
        <v>144</v>
      </c>
      <c r="BG111" s="17" t="s">
        <v>144</v>
      </c>
      <c r="BH111" s="17" t="s">
        <v>144</v>
      </c>
      <c r="BI111" s="17" t="s">
        <v>144</v>
      </c>
      <c r="BJ111" s="17" t="s">
        <v>144</v>
      </c>
    </row>
    <row r="112" spans="1:63" ht="17" customHeight="1" x14ac:dyDescent="0.2">
      <c r="A112" s="4" t="s">
        <v>1807</v>
      </c>
      <c r="B112" s="4" t="s">
        <v>1808</v>
      </c>
      <c r="C112" s="4" t="s">
        <v>1809</v>
      </c>
      <c r="D112" s="4">
        <v>2002</v>
      </c>
      <c r="E112" s="4" t="s">
        <v>392</v>
      </c>
      <c r="F112" s="5">
        <v>32</v>
      </c>
      <c r="G112" s="5">
        <v>1</v>
      </c>
      <c r="I112" s="5">
        <v>34</v>
      </c>
      <c r="J112" s="5">
        <v>40</v>
      </c>
      <c r="L112" s="5">
        <v>93</v>
      </c>
      <c r="M112" s="5" t="s">
        <v>1810</v>
      </c>
      <c r="N112" s="5" t="s">
        <v>1811</v>
      </c>
      <c r="O112" s="5" t="s">
        <v>1812</v>
      </c>
      <c r="P112" s="5" t="s">
        <v>1813</v>
      </c>
      <c r="Q112" s="5" t="s">
        <v>1814</v>
      </c>
      <c r="R112" s="5" t="s">
        <v>1815</v>
      </c>
      <c r="S112" s="5" t="s">
        <v>1816</v>
      </c>
      <c r="U112" s="5" t="s">
        <v>545</v>
      </c>
      <c r="AB112" s="5" t="s">
        <v>1817</v>
      </c>
      <c r="AJ112" s="5">
        <v>7423098</v>
      </c>
      <c r="AL112" s="5" t="s">
        <v>547</v>
      </c>
      <c r="AM112" s="5">
        <v>11841598</v>
      </c>
      <c r="AN112" s="5" t="s">
        <v>75</v>
      </c>
      <c r="AO112" s="5" t="s">
        <v>401</v>
      </c>
      <c r="AP112" s="5" t="s">
        <v>76</v>
      </c>
      <c r="AQ112" s="5" t="s">
        <v>77</v>
      </c>
      <c r="AS112" s="5" t="s">
        <v>78</v>
      </c>
      <c r="AT112" s="5" t="s">
        <v>1818</v>
      </c>
      <c r="AU112" s="5" t="str">
        <f t="shared" si="3"/>
        <v>2002_Bayarri_Influence</v>
      </c>
      <c r="AV112" s="6" t="str">
        <f t="shared" si="4"/>
        <v>2002_Bayarri_Influence.pdf</v>
      </c>
      <c r="AW112" s="7" t="str">
        <f t="shared" si="5"/>
        <v>https://sci-hub.se/10.1034/j.1600-079x.2002.10806.x</v>
      </c>
      <c r="AX112" s="5" t="s">
        <v>80</v>
      </c>
      <c r="AY112" s="16" t="s">
        <v>81</v>
      </c>
      <c r="AZ112" s="16" t="s">
        <v>81</v>
      </c>
      <c r="BA112" s="21" t="s">
        <v>1819</v>
      </c>
      <c r="BB112" s="8" t="s">
        <v>144</v>
      </c>
      <c r="BC112" s="8" t="s">
        <v>144</v>
      </c>
      <c r="BD112" s="8" t="s">
        <v>144</v>
      </c>
      <c r="BE112" s="8" t="s">
        <v>144</v>
      </c>
      <c r="BF112" s="19" t="s">
        <v>144</v>
      </c>
      <c r="BG112" s="17" t="s">
        <v>144</v>
      </c>
      <c r="BH112" s="17" t="s">
        <v>144</v>
      </c>
      <c r="BI112" s="17" t="s">
        <v>144</v>
      </c>
      <c r="BJ112" s="17" t="s">
        <v>144</v>
      </c>
    </row>
    <row r="113" spans="1:63" ht="17" customHeight="1" x14ac:dyDescent="0.2">
      <c r="A113" s="4" t="s">
        <v>1820</v>
      </c>
      <c r="B113" s="4" t="s">
        <v>1821</v>
      </c>
      <c r="C113" s="4" t="s">
        <v>1822</v>
      </c>
      <c r="D113" s="4">
        <v>2012</v>
      </c>
      <c r="E113" s="4" t="s">
        <v>392</v>
      </c>
      <c r="F113" s="5">
        <v>53</v>
      </c>
      <c r="G113" s="5">
        <v>1</v>
      </c>
      <c r="I113" s="5">
        <v>47</v>
      </c>
      <c r="J113" s="5">
        <v>59</v>
      </c>
      <c r="L113" s="5">
        <v>93</v>
      </c>
      <c r="M113" s="5" t="s">
        <v>1823</v>
      </c>
      <c r="N113" s="5" t="s">
        <v>1824</v>
      </c>
      <c r="O113" s="5" t="s">
        <v>1825</v>
      </c>
      <c r="P113" s="5" t="s">
        <v>1826</v>
      </c>
      <c r="Q113" s="5" t="s">
        <v>1827</v>
      </c>
      <c r="R113" s="5" t="s">
        <v>1828</v>
      </c>
      <c r="S113" s="5" t="s">
        <v>1829</v>
      </c>
      <c r="U113" s="5" t="s">
        <v>710</v>
      </c>
      <c r="AB113" s="5" t="s">
        <v>1830</v>
      </c>
      <c r="AJ113" s="5">
        <v>7423098</v>
      </c>
      <c r="AL113" s="5" t="s">
        <v>547</v>
      </c>
      <c r="AM113" s="5">
        <v>22017511</v>
      </c>
      <c r="AN113" s="5" t="s">
        <v>75</v>
      </c>
      <c r="AO113" s="5" t="s">
        <v>401</v>
      </c>
      <c r="AP113" s="5" t="s">
        <v>76</v>
      </c>
      <c r="AQ113" s="5" t="s">
        <v>77</v>
      </c>
      <c r="AS113" s="5" t="s">
        <v>78</v>
      </c>
      <c r="AT113" s="5" t="s">
        <v>1831</v>
      </c>
      <c r="AU113" s="5" t="str">
        <f t="shared" si="3"/>
        <v>2012_Santhi_The</v>
      </c>
      <c r="AV113" s="6" t="str">
        <f t="shared" si="4"/>
        <v>2012_Santhi_The.pdf</v>
      </c>
      <c r="AW113" s="7" t="str">
        <f t="shared" si="5"/>
        <v>https://sci-hub.se/10.1111/j.1600-079X.2011.00970.x</v>
      </c>
      <c r="AX113" s="5" t="s">
        <v>80</v>
      </c>
      <c r="AY113" s="16" t="s">
        <v>81</v>
      </c>
      <c r="AZ113" s="16" t="s">
        <v>82</v>
      </c>
      <c r="BB113" s="8" t="s">
        <v>1832</v>
      </c>
      <c r="BC113" s="8">
        <v>22</v>
      </c>
      <c r="BD113" s="8">
        <v>7</v>
      </c>
      <c r="BE113" s="8" t="s">
        <v>1833</v>
      </c>
      <c r="BF113" s="19" t="s">
        <v>85</v>
      </c>
      <c r="BG113" s="17" t="s">
        <v>86</v>
      </c>
      <c r="BH113" s="17">
        <v>23.14</v>
      </c>
      <c r="BI113" s="17" t="s">
        <v>86</v>
      </c>
      <c r="BJ113" s="17" t="s">
        <v>1834</v>
      </c>
    </row>
    <row r="114" spans="1:63" ht="17" customHeight="1" x14ac:dyDescent="0.2">
      <c r="A114" s="4" t="s">
        <v>1835</v>
      </c>
      <c r="B114" s="4" t="s">
        <v>1836</v>
      </c>
      <c r="C114" s="4" t="s">
        <v>1837</v>
      </c>
      <c r="D114" s="4">
        <v>2003</v>
      </c>
      <c r="E114" s="4" t="s">
        <v>1838</v>
      </c>
      <c r="F114" s="5">
        <v>79</v>
      </c>
      <c r="G114" s="5">
        <v>3</v>
      </c>
      <c r="I114" s="5">
        <v>313</v>
      </c>
      <c r="J114" s="5">
        <v>320</v>
      </c>
      <c r="L114" s="5">
        <v>92</v>
      </c>
      <c r="M114" s="5" t="s">
        <v>1839</v>
      </c>
      <c r="N114" s="5" t="s">
        <v>1840</v>
      </c>
      <c r="O114" s="5" t="s">
        <v>1841</v>
      </c>
      <c r="P114" s="5" t="s">
        <v>1842</v>
      </c>
      <c r="Q114" s="5" t="s">
        <v>1843</v>
      </c>
      <c r="R114" s="5" t="s">
        <v>1844</v>
      </c>
      <c r="S114" s="5" t="s">
        <v>1845</v>
      </c>
      <c r="U114" s="5" t="s">
        <v>1846</v>
      </c>
      <c r="X114" s="10" t="s">
        <v>1847</v>
      </c>
      <c r="Y114" s="5" t="s">
        <v>1848</v>
      </c>
      <c r="AB114" s="5" t="s">
        <v>1849</v>
      </c>
      <c r="AJ114" s="5">
        <v>1676806</v>
      </c>
      <c r="AL114" s="5" t="s">
        <v>1850</v>
      </c>
      <c r="AM114" s="5">
        <v>12846415</v>
      </c>
      <c r="AN114" s="5" t="s">
        <v>75</v>
      </c>
      <c r="AO114" s="5" t="s">
        <v>1851</v>
      </c>
      <c r="AP114" s="5" t="s">
        <v>76</v>
      </c>
      <c r="AQ114" s="5" t="s">
        <v>77</v>
      </c>
      <c r="AS114" s="5" t="s">
        <v>78</v>
      </c>
      <c r="AT114" s="5" t="s">
        <v>1852</v>
      </c>
      <c r="AU114" s="5" t="str">
        <f t="shared" si="3"/>
        <v>2003_Blask_Growth</v>
      </c>
      <c r="AV114" s="6" t="str">
        <f t="shared" si="4"/>
        <v>2003_Blask_Growth.pdf</v>
      </c>
      <c r="AW114" s="7" t="str">
        <f t="shared" si="5"/>
        <v>https://sci-hub.se/10.1023/A:1024030518065</v>
      </c>
      <c r="AX114" s="5" t="s">
        <v>80</v>
      </c>
      <c r="AY114" s="16" t="s">
        <v>81</v>
      </c>
      <c r="AZ114" s="16" t="s">
        <v>81</v>
      </c>
      <c r="BA114" s="21" t="s">
        <v>172</v>
      </c>
      <c r="BB114" s="8" t="s">
        <v>144</v>
      </c>
      <c r="BC114" s="8" t="s">
        <v>144</v>
      </c>
      <c r="BD114" s="8" t="s">
        <v>144</v>
      </c>
      <c r="BE114" s="8" t="s">
        <v>144</v>
      </c>
      <c r="BF114" s="19" t="s">
        <v>144</v>
      </c>
      <c r="BG114" s="17" t="s">
        <v>144</v>
      </c>
      <c r="BH114" s="17" t="s">
        <v>144</v>
      </c>
      <c r="BI114" s="17" t="s">
        <v>144</v>
      </c>
      <c r="BJ114" s="17" t="s">
        <v>144</v>
      </c>
    </row>
    <row r="115" spans="1:63" ht="17" customHeight="1" x14ac:dyDescent="0.2">
      <c r="A115" s="4" t="s">
        <v>1853</v>
      </c>
      <c r="B115" s="4" t="s">
        <v>1854</v>
      </c>
      <c r="C115" s="4" t="s">
        <v>1855</v>
      </c>
      <c r="D115" s="4">
        <v>1985</v>
      </c>
      <c r="E115" s="4" t="s">
        <v>1602</v>
      </c>
      <c r="F115" s="5">
        <v>157</v>
      </c>
      <c r="G115" s="5">
        <v>1</v>
      </c>
      <c r="I115" s="5">
        <v>57</v>
      </c>
      <c r="J115" s="5">
        <v>65</v>
      </c>
      <c r="L115" s="5">
        <v>91</v>
      </c>
      <c r="M115" s="5" t="s">
        <v>1856</v>
      </c>
      <c r="N115" s="5" t="s">
        <v>1857</v>
      </c>
      <c r="O115" s="5" t="s">
        <v>1858</v>
      </c>
      <c r="P115" s="5" t="s">
        <v>1859</v>
      </c>
      <c r="Q115" s="5" t="s">
        <v>1860</v>
      </c>
      <c r="S115" s="5" t="s">
        <v>1861</v>
      </c>
      <c r="U115" s="5" t="s">
        <v>73</v>
      </c>
      <c r="AB115" s="5" t="s">
        <v>1862</v>
      </c>
      <c r="AE115" s="5" t="s">
        <v>1041</v>
      </c>
      <c r="AJ115" s="5">
        <v>3407594</v>
      </c>
      <c r="AL115" s="5" t="s">
        <v>1232</v>
      </c>
      <c r="AM115" s="5">
        <v>3837087</v>
      </c>
      <c r="AN115" s="5" t="s">
        <v>75</v>
      </c>
      <c r="AO115" s="5" t="s">
        <v>1233</v>
      </c>
      <c r="AP115" s="5" t="s">
        <v>76</v>
      </c>
      <c r="AQ115" s="5" t="s">
        <v>77</v>
      </c>
      <c r="AS115" s="5" t="s">
        <v>78</v>
      </c>
      <c r="AT115" s="5" t="s">
        <v>1863</v>
      </c>
      <c r="AU115" s="5" t="str">
        <f t="shared" si="3"/>
        <v>1985_Underwood_Pineal</v>
      </c>
      <c r="AV115" s="6" t="str">
        <f t="shared" si="4"/>
        <v>1985_Underwood_Pineal.pdf</v>
      </c>
      <c r="AW115" s="7" t="str">
        <f t="shared" si="5"/>
        <v>https://sci-hub.se/10.1007/BF00611095</v>
      </c>
      <c r="AX115" s="5" t="s">
        <v>80</v>
      </c>
      <c r="AY115" s="16" t="s">
        <v>81</v>
      </c>
      <c r="AZ115" s="16" t="s">
        <v>81</v>
      </c>
      <c r="BA115" s="21" t="s">
        <v>1864</v>
      </c>
      <c r="BB115" s="8" t="s">
        <v>144</v>
      </c>
      <c r="BC115" s="8" t="s">
        <v>144</v>
      </c>
      <c r="BD115" s="8" t="s">
        <v>144</v>
      </c>
      <c r="BE115" s="8" t="s">
        <v>144</v>
      </c>
      <c r="BF115" s="19" t="s">
        <v>144</v>
      </c>
      <c r="BG115" s="17" t="s">
        <v>144</v>
      </c>
      <c r="BH115" s="17" t="s">
        <v>144</v>
      </c>
      <c r="BI115" s="17" t="s">
        <v>144</v>
      </c>
      <c r="BJ115" s="17" t="s">
        <v>144</v>
      </c>
    </row>
    <row r="116" spans="1:63" ht="17" customHeight="1" x14ac:dyDescent="0.2">
      <c r="A116" s="4" t="s">
        <v>1865</v>
      </c>
      <c r="B116" s="4" t="s">
        <v>1866</v>
      </c>
      <c r="C116" s="4" t="s">
        <v>1867</v>
      </c>
      <c r="D116" s="4">
        <v>1990</v>
      </c>
      <c r="E116" s="4" t="s">
        <v>1868</v>
      </c>
      <c r="F116" s="5">
        <v>336</v>
      </c>
      <c r="G116" s="5">
        <v>8717</v>
      </c>
      <c r="I116" s="5">
        <v>703</v>
      </c>
      <c r="J116" s="5">
        <v>706</v>
      </c>
      <c r="L116" s="5">
        <v>91</v>
      </c>
      <c r="M116" s="5" t="s">
        <v>1869</v>
      </c>
      <c r="N116" s="5" t="s">
        <v>1870</v>
      </c>
      <c r="O116" s="5" t="s">
        <v>1871</v>
      </c>
      <c r="P116" s="5" t="s">
        <v>1872</v>
      </c>
      <c r="Q116" s="5" t="s">
        <v>1873</v>
      </c>
      <c r="S116" s="5" t="s">
        <v>1874</v>
      </c>
      <c r="U116" s="5" t="s">
        <v>545</v>
      </c>
      <c r="AB116" s="5" t="s">
        <v>1875</v>
      </c>
      <c r="AJ116" s="5">
        <v>1406736</v>
      </c>
      <c r="AL116" s="5" t="s">
        <v>1876</v>
      </c>
      <c r="AM116" s="5">
        <v>1975891</v>
      </c>
      <c r="AN116" s="5" t="s">
        <v>75</v>
      </c>
      <c r="AO116" s="5" t="s">
        <v>1877</v>
      </c>
      <c r="AP116" s="5" t="s">
        <v>76</v>
      </c>
      <c r="AQ116" s="5" t="s">
        <v>77</v>
      </c>
      <c r="AS116" s="5" t="s">
        <v>78</v>
      </c>
      <c r="AT116" s="5" t="s">
        <v>1878</v>
      </c>
      <c r="AU116" s="5" t="str">
        <f t="shared" si="3"/>
        <v>1990_Thompson_Seasonal</v>
      </c>
      <c r="AV116" s="6" t="str">
        <f t="shared" si="4"/>
        <v>1990_Thompson_Seasonal.pdf</v>
      </c>
      <c r="AW116" s="7" t="str">
        <f t="shared" si="5"/>
        <v>https://sci-hub.se/10.1016/0140-6736(90)92202-S</v>
      </c>
      <c r="AX116" s="5" t="s">
        <v>80</v>
      </c>
      <c r="AY116" s="16" t="s">
        <v>81</v>
      </c>
      <c r="AZ116" s="16" t="s">
        <v>82</v>
      </c>
      <c r="BA116" s="21" t="s">
        <v>1177</v>
      </c>
      <c r="BB116" s="8" t="s">
        <v>121</v>
      </c>
      <c r="BC116" s="8" t="s">
        <v>1879</v>
      </c>
      <c r="BD116" s="8" t="s">
        <v>1880</v>
      </c>
      <c r="BE116" s="29" t="s">
        <v>1881</v>
      </c>
      <c r="BF116" s="19" t="s">
        <v>1882</v>
      </c>
      <c r="BG116" s="17" t="s">
        <v>1883</v>
      </c>
      <c r="BH116" s="17" t="s">
        <v>1884</v>
      </c>
      <c r="BI116" s="17" t="s">
        <v>1885</v>
      </c>
      <c r="BJ116" s="17" t="s">
        <v>86</v>
      </c>
      <c r="BK116" s="23" t="s">
        <v>1886</v>
      </c>
    </row>
    <row r="117" spans="1:63" ht="17" customHeight="1" x14ac:dyDescent="0.2">
      <c r="A117" s="4" t="s">
        <v>1887</v>
      </c>
      <c r="B117" s="4" t="s">
        <v>1888</v>
      </c>
      <c r="C117" s="4" t="s">
        <v>1889</v>
      </c>
      <c r="D117" s="4">
        <v>1988</v>
      </c>
      <c r="E117" s="4" t="s">
        <v>486</v>
      </c>
      <c r="F117" s="5">
        <v>145</v>
      </c>
      <c r="G117" s="5">
        <v>1</v>
      </c>
      <c r="I117" s="5">
        <v>52</v>
      </c>
      <c r="J117" s="5">
        <v>56</v>
      </c>
      <c r="L117" s="5">
        <v>91</v>
      </c>
      <c r="M117" s="5" t="s">
        <v>1890</v>
      </c>
      <c r="N117" s="5" t="s">
        <v>1891</v>
      </c>
      <c r="O117" s="5" t="s">
        <v>1892</v>
      </c>
      <c r="P117" s="5" t="s">
        <v>1893</v>
      </c>
      <c r="Q117" s="5" t="s">
        <v>1894</v>
      </c>
      <c r="S117" s="5" t="s">
        <v>1895</v>
      </c>
      <c r="U117" s="5" t="s">
        <v>1896</v>
      </c>
      <c r="AJ117" s="5" t="s">
        <v>493</v>
      </c>
      <c r="AL117" s="5" t="s">
        <v>494</v>
      </c>
      <c r="AM117" s="5">
        <v>3276228</v>
      </c>
      <c r="AN117" s="5" t="s">
        <v>75</v>
      </c>
      <c r="AO117" s="5" t="s">
        <v>495</v>
      </c>
      <c r="AP117" s="5" t="s">
        <v>76</v>
      </c>
      <c r="AQ117" s="5" t="s">
        <v>77</v>
      </c>
      <c r="AS117" s="5" t="s">
        <v>78</v>
      </c>
      <c r="AT117" s="5" t="s">
        <v>1897</v>
      </c>
      <c r="AU117" s="5" t="str">
        <f t="shared" si="3"/>
        <v>1988_Rosenthal_Atenolol</v>
      </c>
      <c r="AV117" s="6" t="str">
        <f t="shared" si="4"/>
        <v>1988_Rosenthal_Atenolol.pdf</v>
      </c>
      <c r="AW117" s="7" t="str">
        <f t="shared" si="5"/>
        <v>https://sci-hub.se/10.1176/ajp.145.1.52</v>
      </c>
      <c r="AX117" s="5" t="s">
        <v>80</v>
      </c>
      <c r="AY117" s="16" t="s">
        <v>81</v>
      </c>
      <c r="AZ117" s="16" t="s">
        <v>81</v>
      </c>
      <c r="BB117" s="8" t="s">
        <v>144</v>
      </c>
      <c r="BC117" s="8" t="s">
        <v>144</v>
      </c>
      <c r="BD117" s="8" t="s">
        <v>144</v>
      </c>
      <c r="BE117" s="8" t="s">
        <v>144</v>
      </c>
      <c r="BF117" s="19" t="s">
        <v>144</v>
      </c>
      <c r="BG117" s="17" t="s">
        <v>144</v>
      </c>
      <c r="BH117" s="17" t="s">
        <v>144</v>
      </c>
      <c r="BI117" s="17" t="s">
        <v>144</v>
      </c>
      <c r="BJ117" s="17" t="s">
        <v>144</v>
      </c>
      <c r="BK117" s="23" t="s">
        <v>144</v>
      </c>
    </row>
    <row r="118" spans="1:63" ht="17" customHeight="1" x14ac:dyDescent="0.2">
      <c r="A118" s="4" t="s">
        <v>1898</v>
      </c>
      <c r="B118" s="4" t="s">
        <v>1899</v>
      </c>
      <c r="C118" s="4" t="s">
        <v>1900</v>
      </c>
      <c r="D118" s="4">
        <v>2007</v>
      </c>
      <c r="E118" s="4" t="s">
        <v>187</v>
      </c>
      <c r="F118" s="5">
        <v>24</v>
      </c>
      <c r="G118" s="5">
        <v>3</v>
      </c>
      <c r="I118" s="5">
        <v>521</v>
      </c>
      <c r="J118" s="5">
        <v>537</v>
      </c>
      <c r="L118" s="5">
        <v>90</v>
      </c>
      <c r="M118" s="5" t="s">
        <v>1901</v>
      </c>
      <c r="N118" s="5" t="s">
        <v>1902</v>
      </c>
      <c r="O118" s="5" t="s">
        <v>1903</v>
      </c>
      <c r="P118" s="5" t="s">
        <v>1904</v>
      </c>
      <c r="Q118" s="5" t="s">
        <v>1905</v>
      </c>
      <c r="R118" s="5" t="s">
        <v>1906</v>
      </c>
      <c r="S118" s="5" t="s">
        <v>1907</v>
      </c>
      <c r="U118" s="5" t="s">
        <v>1908</v>
      </c>
      <c r="V118" s="5" t="s">
        <v>1909</v>
      </c>
      <c r="X118" s="5" t="s">
        <v>1910</v>
      </c>
      <c r="Y118" s="5" t="s">
        <v>1911</v>
      </c>
      <c r="AB118" s="5" t="s">
        <v>1912</v>
      </c>
      <c r="AJ118" s="5">
        <v>7420528</v>
      </c>
      <c r="AL118" s="5" t="s">
        <v>200</v>
      </c>
      <c r="AM118" s="5">
        <v>17612949</v>
      </c>
      <c r="AN118" s="5" t="s">
        <v>75</v>
      </c>
      <c r="AO118" s="5" t="s">
        <v>201</v>
      </c>
      <c r="AP118" s="5" t="s">
        <v>76</v>
      </c>
      <c r="AQ118" s="5" t="s">
        <v>77</v>
      </c>
      <c r="AS118" s="5" t="s">
        <v>78</v>
      </c>
      <c r="AT118" s="5" t="s">
        <v>1913</v>
      </c>
      <c r="AU118" s="5" t="str">
        <f t="shared" si="3"/>
        <v>2007_Willis_Primary</v>
      </c>
      <c r="AV118" s="6" t="str">
        <f t="shared" si="4"/>
        <v>2007_Willis_Primary.pdf</v>
      </c>
      <c r="AW118" s="7" t="str">
        <f t="shared" si="5"/>
        <v>https://sci-hub.se/10.1080/07420520701420717</v>
      </c>
      <c r="AX118" s="9" t="s">
        <v>756</v>
      </c>
      <c r="AY118" s="16" t="s">
        <v>81</v>
      </c>
      <c r="AZ118" s="16" t="s">
        <v>82</v>
      </c>
      <c r="BB118" s="8" t="s">
        <v>403</v>
      </c>
      <c r="BC118" s="8">
        <v>12</v>
      </c>
      <c r="BD118" s="8">
        <v>4</v>
      </c>
      <c r="BE118" s="8" t="s">
        <v>1914</v>
      </c>
      <c r="BF118" s="19" t="s">
        <v>85</v>
      </c>
      <c r="BG118" s="17" t="s">
        <v>86</v>
      </c>
      <c r="BH118" s="17">
        <v>66</v>
      </c>
      <c r="BI118" s="17" t="s">
        <v>86</v>
      </c>
      <c r="BJ118" s="17" t="s">
        <v>1915</v>
      </c>
      <c r="BK118" s="23" t="s">
        <v>1746</v>
      </c>
    </row>
    <row r="119" spans="1:63" ht="17" customHeight="1" x14ac:dyDescent="0.2">
      <c r="A119" s="4" t="s">
        <v>1916</v>
      </c>
      <c r="B119" s="4" t="s">
        <v>1917</v>
      </c>
      <c r="C119" s="4" t="s">
        <v>1918</v>
      </c>
      <c r="D119" s="4">
        <v>1999</v>
      </c>
      <c r="E119" s="4" t="s">
        <v>761</v>
      </c>
      <c r="F119" s="5">
        <v>276</v>
      </c>
      <c r="G119" s="5" t="s">
        <v>1919</v>
      </c>
      <c r="I119" s="5" t="s">
        <v>1920</v>
      </c>
      <c r="J119" s="5" t="s">
        <v>1921</v>
      </c>
      <c r="L119" s="5">
        <v>89</v>
      </c>
      <c r="M119" s="9"/>
      <c r="N119" s="5" t="s">
        <v>1922</v>
      </c>
      <c r="O119" s="5" t="s">
        <v>1923</v>
      </c>
      <c r="P119" s="5" t="s">
        <v>1924</v>
      </c>
      <c r="Q119" s="5" t="s">
        <v>1925</v>
      </c>
      <c r="R119" s="5" t="s">
        <v>1926</v>
      </c>
      <c r="S119" s="5" t="s">
        <v>1927</v>
      </c>
      <c r="U119" s="5" t="s">
        <v>1928</v>
      </c>
      <c r="AB119" s="5" t="s">
        <v>1929</v>
      </c>
      <c r="AJ119" s="5">
        <v>3636119</v>
      </c>
      <c r="AL119" s="5" t="s">
        <v>773</v>
      </c>
      <c r="AM119" s="5">
        <v>9887182</v>
      </c>
      <c r="AN119" s="5" t="s">
        <v>75</v>
      </c>
      <c r="AO119" s="5" t="s">
        <v>774</v>
      </c>
      <c r="AP119" s="5" t="s">
        <v>76</v>
      </c>
      <c r="AQ119" s="5" t="s">
        <v>77</v>
      </c>
      <c r="AS119" s="5" t="s">
        <v>78</v>
      </c>
      <c r="AT119" s="5" t="s">
        <v>1930</v>
      </c>
      <c r="AU119" s="5" t="str">
        <f t="shared" si="3"/>
        <v>1999_Yellon_Influence</v>
      </c>
      <c r="AV119" s="6" t="str">
        <f t="shared" si="4"/>
        <v>1999_Yellon_Influence.pdf</v>
      </c>
      <c r="AW119" s="7" t="str">
        <f t="shared" si="5"/>
        <v>https://sci-hub.se/</v>
      </c>
      <c r="AX119" s="9" t="s">
        <v>756</v>
      </c>
      <c r="AY119" s="16" t="s">
        <v>81</v>
      </c>
      <c r="AZ119" s="16" t="s">
        <v>81</v>
      </c>
      <c r="BA119" s="21" t="s">
        <v>789</v>
      </c>
      <c r="BB119" s="8" t="s">
        <v>144</v>
      </c>
      <c r="BC119" s="8" t="s">
        <v>144</v>
      </c>
      <c r="BD119" s="8" t="s">
        <v>144</v>
      </c>
      <c r="BE119" s="8" t="s">
        <v>144</v>
      </c>
      <c r="BF119" s="19" t="s">
        <v>144</v>
      </c>
      <c r="BG119" s="17" t="s">
        <v>144</v>
      </c>
      <c r="BH119" s="17" t="s">
        <v>144</v>
      </c>
      <c r="BI119" s="17" t="s">
        <v>144</v>
      </c>
      <c r="BJ119" s="17" t="s">
        <v>144</v>
      </c>
    </row>
    <row r="120" spans="1:63" ht="17" customHeight="1" x14ac:dyDescent="0.2">
      <c r="A120" s="4" t="s">
        <v>1931</v>
      </c>
      <c r="B120" s="4" t="s">
        <v>1932</v>
      </c>
      <c r="C120" s="4" t="s">
        <v>1933</v>
      </c>
      <c r="D120" s="4">
        <v>1998</v>
      </c>
      <c r="E120" s="4" t="s">
        <v>1557</v>
      </c>
      <c r="F120" s="5">
        <v>252</v>
      </c>
      <c r="G120" s="5">
        <v>2</v>
      </c>
      <c r="I120" s="5">
        <v>91</v>
      </c>
      <c r="J120" s="5">
        <v>94</v>
      </c>
      <c r="L120" s="5">
        <v>89</v>
      </c>
      <c r="M120" s="5" t="s">
        <v>1934</v>
      </c>
      <c r="N120" s="5" t="s">
        <v>1935</v>
      </c>
      <c r="O120" s="5" t="s">
        <v>1936</v>
      </c>
      <c r="P120" s="5" t="s">
        <v>1937</v>
      </c>
      <c r="Q120" s="5" t="s">
        <v>1938</v>
      </c>
      <c r="R120" s="5" t="s">
        <v>1939</v>
      </c>
      <c r="S120" s="5" t="s">
        <v>1940</v>
      </c>
      <c r="U120" s="5" t="s">
        <v>545</v>
      </c>
      <c r="AB120" s="5" t="s">
        <v>1941</v>
      </c>
      <c r="AJ120" s="5">
        <v>3043940</v>
      </c>
      <c r="AL120" s="5" t="s">
        <v>1568</v>
      </c>
      <c r="AM120" s="5">
        <v>9756329</v>
      </c>
      <c r="AN120" s="5" t="s">
        <v>75</v>
      </c>
      <c r="AO120" s="5" t="s">
        <v>1569</v>
      </c>
      <c r="AP120" s="5" t="s">
        <v>76</v>
      </c>
      <c r="AQ120" s="5" t="s">
        <v>77</v>
      </c>
      <c r="AS120" s="5" t="s">
        <v>78</v>
      </c>
      <c r="AT120" s="5" t="s">
        <v>1942</v>
      </c>
      <c r="AU120" s="5" t="str">
        <f t="shared" si="3"/>
        <v>1998_Aoki_Minimum</v>
      </c>
      <c r="AV120" s="6" t="str">
        <f t="shared" si="4"/>
        <v>1998_Aoki_Minimum.pdf</v>
      </c>
      <c r="AW120" s="7" t="str">
        <f t="shared" si="5"/>
        <v>https://sci-hub.se/10.1016/S0304-3940(98)00548-5</v>
      </c>
      <c r="AX120" s="5" t="s">
        <v>80</v>
      </c>
      <c r="AY120" s="16" t="s">
        <v>81</v>
      </c>
      <c r="AZ120" s="16" t="s">
        <v>82</v>
      </c>
      <c r="BB120" s="8" t="s">
        <v>1761</v>
      </c>
      <c r="BC120" s="8">
        <v>5</v>
      </c>
      <c r="BD120" s="8">
        <v>0</v>
      </c>
      <c r="BE120" s="8" t="s">
        <v>1572</v>
      </c>
      <c r="BF120" s="19" t="s">
        <v>85</v>
      </c>
      <c r="BG120" s="17" t="s">
        <v>1572</v>
      </c>
      <c r="BH120" s="17">
        <v>33.6</v>
      </c>
      <c r="BI120" s="17">
        <v>6.6</v>
      </c>
      <c r="BJ120" s="17" t="s">
        <v>1943</v>
      </c>
      <c r="BK120" s="23" t="s">
        <v>534</v>
      </c>
    </row>
    <row r="121" spans="1:63" ht="17" customHeight="1" x14ac:dyDescent="0.2">
      <c r="A121" s="4" t="s">
        <v>1944</v>
      </c>
      <c r="B121" s="4" t="s">
        <v>1945</v>
      </c>
      <c r="C121" s="4" t="s">
        <v>1946</v>
      </c>
      <c r="D121" s="4">
        <v>2011</v>
      </c>
      <c r="E121" s="4" t="s">
        <v>109</v>
      </c>
      <c r="F121" s="5">
        <v>589</v>
      </c>
      <c r="G121" s="5">
        <v>5</v>
      </c>
      <c r="I121" s="5">
        <v>1095</v>
      </c>
      <c r="J121" s="5">
        <v>1102</v>
      </c>
      <c r="L121" s="5">
        <v>88</v>
      </c>
      <c r="M121" s="5" t="s">
        <v>1947</v>
      </c>
      <c r="N121" s="5" t="s">
        <v>1948</v>
      </c>
      <c r="O121" s="5" t="s">
        <v>1949</v>
      </c>
      <c r="P121" s="5" t="s">
        <v>1950</v>
      </c>
      <c r="Q121" s="5" t="s">
        <v>1951</v>
      </c>
      <c r="S121" s="5" t="s">
        <v>1952</v>
      </c>
      <c r="U121" s="5" t="s">
        <v>73</v>
      </c>
      <c r="AB121" s="5" t="s">
        <v>1953</v>
      </c>
      <c r="AJ121" s="5">
        <v>223751</v>
      </c>
      <c r="AL121" s="5" t="s">
        <v>118</v>
      </c>
      <c r="AM121" s="5">
        <v>21224217</v>
      </c>
      <c r="AN121" s="5" t="s">
        <v>75</v>
      </c>
      <c r="AO121" s="5" t="s">
        <v>119</v>
      </c>
      <c r="AP121" s="5" t="s">
        <v>76</v>
      </c>
      <c r="AQ121" s="5" t="s">
        <v>77</v>
      </c>
      <c r="AS121" s="5" t="s">
        <v>78</v>
      </c>
      <c r="AT121" s="5" t="s">
        <v>1954</v>
      </c>
      <c r="AU121" s="5" t="str">
        <f t="shared" si="3"/>
        <v>2011_Chang_The</v>
      </c>
      <c r="AV121" s="6" t="str">
        <f t="shared" si="4"/>
        <v>2011_Chang_The.pdf</v>
      </c>
      <c r="AW121" s="7" t="str">
        <f t="shared" si="5"/>
        <v>https://sci-hub.se/10.1113/jphysiol.2010.201194</v>
      </c>
      <c r="AX121" s="5" t="s">
        <v>80</v>
      </c>
      <c r="AY121" s="16" t="s">
        <v>81</v>
      </c>
      <c r="AZ121" s="16" t="s">
        <v>82</v>
      </c>
      <c r="BB121" s="8" t="s">
        <v>83</v>
      </c>
      <c r="BC121" s="8">
        <v>17</v>
      </c>
      <c r="BD121" s="8">
        <v>7</v>
      </c>
      <c r="BE121" s="8" t="s">
        <v>1955</v>
      </c>
      <c r="BF121" s="19" t="s">
        <v>85</v>
      </c>
      <c r="BG121" s="17" t="s">
        <v>1956</v>
      </c>
      <c r="BH121" s="17">
        <v>23.82</v>
      </c>
      <c r="BI121" s="17" t="s">
        <v>1957</v>
      </c>
      <c r="BJ121" s="17" t="s">
        <v>105</v>
      </c>
    </row>
    <row r="122" spans="1:63" ht="17" customHeight="1" x14ac:dyDescent="0.2">
      <c r="A122" s="4" t="s">
        <v>1958</v>
      </c>
      <c r="B122" s="4" t="s">
        <v>1959</v>
      </c>
      <c r="C122" s="4" t="s">
        <v>1960</v>
      </c>
      <c r="D122" s="4">
        <v>1986</v>
      </c>
      <c r="E122" s="4" t="s">
        <v>1961</v>
      </c>
      <c r="F122" s="5">
        <v>38</v>
      </c>
      <c r="G122" s="5">
        <v>4</v>
      </c>
      <c r="I122" s="5">
        <v>331</v>
      </c>
      <c r="J122" s="5">
        <v>342</v>
      </c>
      <c r="L122" s="5">
        <v>87</v>
      </c>
      <c r="M122" s="5" t="s">
        <v>1962</v>
      </c>
      <c r="N122" s="5" t="s">
        <v>1963</v>
      </c>
      <c r="O122" s="5" t="s">
        <v>1964</v>
      </c>
      <c r="P122" s="5" t="s">
        <v>1965</v>
      </c>
      <c r="Q122" s="5" t="s">
        <v>1966</v>
      </c>
      <c r="S122" s="5" t="s">
        <v>1967</v>
      </c>
      <c r="U122" s="5" t="s">
        <v>1968</v>
      </c>
      <c r="V122" s="5" t="s">
        <v>1969</v>
      </c>
      <c r="W122" s="5" t="s">
        <v>1970</v>
      </c>
      <c r="X122" s="5" t="s">
        <v>1971</v>
      </c>
      <c r="Y122" s="5" t="s">
        <v>1972</v>
      </c>
      <c r="AB122" s="5" t="s">
        <v>1973</v>
      </c>
      <c r="AJ122" s="5">
        <v>243205</v>
      </c>
      <c r="AL122" s="5" t="s">
        <v>1974</v>
      </c>
      <c r="AM122" s="5">
        <v>2418326</v>
      </c>
      <c r="AN122" s="5" t="s">
        <v>75</v>
      </c>
      <c r="AO122" s="5" t="s">
        <v>1975</v>
      </c>
      <c r="AP122" s="5" t="s">
        <v>76</v>
      </c>
      <c r="AQ122" s="5" t="s">
        <v>77</v>
      </c>
      <c r="AS122" s="5" t="s">
        <v>78</v>
      </c>
      <c r="AT122" s="5" t="s">
        <v>1976</v>
      </c>
      <c r="AU122" s="5" t="str">
        <f t="shared" si="3"/>
        <v>1986_Michael_Evidence</v>
      </c>
      <c r="AV122" s="6" t="str">
        <f t="shared" si="4"/>
        <v>1986_Michael_Evidence.pdf</v>
      </c>
      <c r="AW122" s="7" t="str">
        <f t="shared" si="5"/>
        <v>https://sci-hub.se/10.1016/0024-3205(86)90080-9</v>
      </c>
      <c r="AX122" s="5" t="s">
        <v>80</v>
      </c>
      <c r="AY122" s="16" t="s">
        <v>81</v>
      </c>
      <c r="AZ122" s="16" t="s">
        <v>81</v>
      </c>
      <c r="BA122" s="21" t="s">
        <v>1465</v>
      </c>
      <c r="BB122" s="8" t="s">
        <v>144</v>
      </c>
      <c r="BC122" s="8" t="s">
        <v>144</v>
      </c>
      <c r="BD122" s="8" t="s">
        <v>144</v>
      </c>
      <c r="BE122" s="8" t="s">
        <v>144</v>
      </c>
      <c r="BF122" s="19" t="s">
        <v>144</v>
      </c>
      <c r="BG122" s="17" t="s">
        <v>144</v>
      </c>
      <c r="BH122" s="17" t="s">
        <v>144</v>
      </c>
      <c r="BI122" s="17" t="s">
        <v>144</v>
      </c>
      <c r="BJ122" s="17" t="s">
        <v>144</v>
      </c>
    </row>
    <row r="123" spans="1:63" ht="17" customHeight="1" x14ac:dyDescent="0.2">
      <c r="A123" s="4" t="s">
        <v>1977</v>
      </c>
      <c r="B123" s="4" t="s">
        <v>1978</v>
      </c>
      <c r="C123" s="4" t="s">
        <v>1979</v>
      </c>
      <c r="D123" s="4">
        <v>2004</v>
      </c>
      <c r="E123" s="4" t="s">
        <v>1698</v>
      </c>
      <c r="F123" s="5">
        <v>136</v>
      </c>
      <c r="G123" s="5">
        <v>1</v>
      </c>
      <c r="I123" s="5">
        <v>72</v>
      </c>
      <c r="J123" s="5">
        <v>81</v>
      </c>
      <c r="L123" s="5">
        <v>87</v>
      </c>
      <c r="M123" s="5" t="s">
        <v>1980</v>
      </c>
      <c r="N123" s="5" t="s">
        <v>1981</v>
      </c>
      <c r="O123" s="5" t="s">
        <v>1982</v>
      </c>
      <c r="P123" s="5" t="s">
        <v>1983</v>
      </c>
      <c r="Q123" s="5" t="s">
        <v>1984</v>
      </c>
      <c r="R123" s="5" t="s">
        <v>1985</v>
      </c>
      <c r="S123" s="5" t="s">
        <v>1986</v>
      </c>
      <c r="U123" s="5" t="s">
        <v>1987</v>
      </c>
      <c r="X123" s="10" t="s">
        <v>1988</v>
      </c>
      <c r="Y123" s="5" t="s">
        <v>1989</v>
      </c>
      <c r="AB123" s="5" t="s">
        <v>1990</v>
      </c>
      <c r="AE123" s="5" t="s">
        <v>423</v>
      </c>
      <c r="AJ123" s="5">
        <v>166480</v>
      </c>
      <c r="AL123" s="5" t="s">
        <v>1708</v>
      </c>
      <c r="AM123" s="5">
        <v>14980798</v>
      </c>
      <c r="AN123" s="5" t="s">
        <v>75</v>
      </c>
      <c r="AO123" s="5" t="s">
        <v>1709</v>
      </c>
      <c r="AP123" s="5" t="s">
        <v>76</v>
      </c>
      <c r="AQ123" s="5" t="s">
        <v>77</v>
      </c>
      <c r="AS123" s="5" t="s">
        <v>78</v>
      </c>
      <c r="AT123" s="5" t="s">
        <v>1991</v>
      </c>
      <c r="AU123" s="5" t="str">
        <f t="shared" si="3"/>
        <v>2004_Bayarri_Effect</v>
      </c>
      <c r="AV123" s="6" t="str">
        <f t="shared" si="4"/>
        <v>2004_Bayarri_Effect.pdf</v>
      </c>
      <c r="AW123" s="7" t="str">
        <f t="shared" si="5"/>
        <v>https://sci-hub.se/10.1016/j.ygcen.2003.12.004</v>
      </c>
      <c r="AX123" s="5" t="s">
        <v>80</v>
      </c>
      <c r="AY123" s="16" t="s">
        <v>81</v>
      </c>
      <c r="AZ123" s="16" t="s">
        <v>81</v>
      </c>
      <c r="BA123" s="21" t="s">
        <v>1819</v>
      </c>
      <c r="BB123" s="8" t="s">
        <v>144</v>
      </c>
      <c r="BC123" s="8" t="s">
        <v>144</v>
      </c>
      <c r="BD123" s="8" t="s">
        <v>144</v>
      </c>
      <c r="BE123" s="8" t="s">
        <v>144</v>
      </c>
      <c r="BF123" s="19" t="s">
        <v>144</v>
      </c>
      <c r="BG123" s="17" t="s">
        <v>144</v>
      </c>
      <c r="BH123" s="17" t="s">
        <v>144</v>
      </c>
      <c r="BI123" s="17" t="s">
        <v>144</v>
      </c>
      <c r="BJ123" s="17" t="s">
        <v>144</v>
      </c>
    </row>
    <row r="124" spans="1:63" ht="17" customHeight="1" x14ac:dyDescent="0.2">
      <c r="A124" s="4" t="s">
        <v>1992</v>
      </c>
      <c r="B124" s="4" t="s">
        <v>1993</v>
      </c>
      <c r="C124" s="4" t="s">
        <v>1994</v>
      </c>
      <c r="D124" s="4">
        <v>1995</v>
      </c>
      <c r="E124" s="4" t="s">
        <v>761</v>
      </c>
      <c r="F124" s="5">
        <v>269</v>
      </c>
      <c r="G124" s="5" t="s">
        <v>1995</v>
      </c>
      <c r="I124" s="5" t="s">
        <v>1996</v>
      </c>
      <c r="J124" s="5" t="s">
        <v>1997</v>
      </c>
      <c r="L124" s="5">
        <v>87</v>
      </c>
      <c r="M124" s="9" t="s">
        <v>1998</v>
      </c>
      <c r="N124" s="5" t="s">
        <v>1999</v>
      </c>
      <c r="O124" s="5" t="s">
        <v>2000</v>
      </c>
      <c r="P124" s="5" t="s">
        <v>2001</v>
      </c>
      <c r="Q124" s="5" t="s">
        <v>2002</v>
      </c>
      <c r="R124" s="5" t="s">
        <v>2003</v>
      </c>
      <c r="S124" s="5" t="s">
        <v>2004</v>
      </c>
      <c r="U124" s="5" t="s">
        <v>73</v>
      </c>
      <c r="AB124" s="5" t="s">
        <v>2005</v>
      </c>
      <c r="AJ124" s="5">
        <v>3636119</v>
      </c>
      <c r="AL124" s="5" t="s">
        <v>773</v>
      </c>
      <c r="AM124" s="5">
        <v>7631890</v>
      </c>
      <c r="AN124" s="5" t="s">
        <v>75</v>
      </c>
      <c r="AO124" s="5" t="s">
        <v>1307</v>
      </c>
      <c r="AP124" s="5" t="s">
        <v>76</v>
      </c>
      <c r="AQ124" s="5" t="s">
        <v>77</v>
      </c>
      <c r="AS124" s="5" t="s">
        <v>78</v>
      </c>
      <c r="AT124" s="5" t="s">
        <v>2006</v>
      </c>
      <c r="AU124" s="5" t="str">
        <f t="shared" si="3"/>
        <v>1995_Wehr_Suppression</v>
      </c>
      <c r="AV124" s="6" t="str">
        <f t="shared" si="4"/>
        <v>1995_Wehr_Suppression.pdf</v>
      </c>
      <c r="AW124" s="7" t="str">
        <f t="shared" si="5"/>
        <v xml:space="preserve">https://sci-hub.se/10.1152/ajpregu.1995.269.1.r173 </v>
      </c>
      <c r="AX124" s="5" t="s">
        <v>80</v>
      </c>
      <c r="AY124" s="16" t="s">
        <v>81</v>
      </c>
      <c r="AZ124" s="16" t="s">
        <v>82</v>
      </c>
      <c r="BB124" s="8" t="s">
        <v>83</v>
      </c>
      <c r="BC124" s="8">
        <v>21</v>
      </c>
      <c r="BD124" s="8">
        <v>0</v>
      </c>
      <c r="BE124" s="8" t="s">
        <v>1572</v>
      </c>
      <c r="BF124" s="19" t="s">
        <v>85</v>
      </c>
      <c r="BG124" s="17" t="s">
        <v>1572</v>
      </c>
      <c r="BH124" s="17">
        <v>32</v>
      </c>
      <c r="BI124" s="17" t="s">
        <v>2007</v>
      </c>
      <c r="BJ124" s="17" t="s">
        <v>2008</v>
      </c>
      <c r="BK124" s="23" t="s">
        <v>534</v>
      </c>
    </row>
    <row r="125" spans="1:63" ht="17" customHeight="1" x14ac:dyDescent="0.2">
      <c r="A125" s="4" t="s">
        <v>2009</v>
      </c>
      <c r="B125" s="4" t="s">
        <v>2010</v>
      </c>
      <c r="C125" s="4" t="s">
        <v>2011</v>
      </c>
      <c r="D125" s="4">
        <v>2007</v>
      </c>
      <c r="E125" s="4" t="s">
        <v>187</v>
      </c>
      <c r="F125" s="5">
        <v>24</v>
      </c>
      <c r="G125" s="5">
        <v>6</v>
      </c>
      <c r="I125" s="5">
        <v>1125</v>
      </c>
      <c r="J125" s="5">
        <v>1137</v>
      </c>
      <c r="L125" s="5">
        <v>85</v>
      </c>
      <c r="M125" s="5" t="s">
        <v>2012</v>
      </c>
      <c r="N125" s="5" t="s">
        <v>2013</v>
      </c>
      <c r="O125" s="5" t="s">
        <v>2014</v>
      </c>
      <c r="P125" s="5" t="s">
        <v>2015</v>
      </c>
      <c r="Q125" s="5" t="s">
        <v>2016</v>
      </c>
      <c r="R125" s="5" t="s">
        <v>2017</v>
      </c>
      <c r="S125" s="5" t="s">
        <v>2018</v>
      </c>
      <c r="U125" s="5" t="s">
        <v>2019</v>
      </c>
      <c r="X125" s="5">
        <v>18741</v>
      </c>
      <c r="Y125" s="5" t="s">
        <v>2020</v>
      </c>
      <c r="AB125" s="5" t="s">
        <v>2021</v>
      </c>
      <c r="AJ125" s="5">
        <v>7420528</v>
      </c>
      <c r="AL125" s="5" t="s">
        <v>200</v>
      </c>
      <c r="AM125" s="5">
        <v>18075803</v>
      </c>
      <c r="AN125" s="5" t="s">
        <v>75</v>
      </c>
      <c r="AO125" s="5" t="s">
        <v>201</v>
      </c>
      <c r="AP125" s="5" t="s">
        <v>76</v>
      </c>
      <c r="AQ125" s="5" t="s">
        <v>77</v>
      </c>
      <c r="AS125" s="5" t="s">
        <v>78</v>
      </c>
      <c r="AT125" s="5" t="s">
        <v>2022</v>
      </c>
      <c r="AU125" s="5" t="str">
        <f t="shared" si="3"/>
        <v>2007_Revell_Light-induced</v>
      </c>
      <c r="AV125" s="6" t="str">
        <f t="shared" si="4"/>
        <v>2007_Revell_Light-induced.pdf</v>
      </c>
      <c r="AW125" s="7" t="str">
        <f t="shared" si="5"/>
        <v>https://sci-hub.se/10.1080/07420520701800652</v>
      </c>
      <c r="AX125" s="5" t="s">
        <v>80</v>
      </c>
      <c r="AY125" s="16" t="s">
        <v>81</v>
      </c>
      <c r="AZ125" s="16" t="s">
        <v>82</v>
      </c>
      <c r="BB125" s="8" t="s">
        <v>121</v>
      </c>
      <c r="BC125" s="8">
        <v>11</v>
      </c>
      <c r="BD125" s="8">
        <v>0</v>
      </c>
      <c r="BE125" s="8" t="s">
        <v>1572</v>
      </c>
      <c r="BF125" s="19" t="s">
        <v>85</v>
      </c>
      <c r="BG125" s="17" t="s">
        <v>1572</v>
      </c>
      <c r="BH125" s="17">
        <v>24.9</v>
      </c>
      <c r="BI125" s="17" t="s">
        <v>279</v>
      </c>
      <c r="BJ125" s="17" t="s">
        <v>618</v>
      </c>
      <c r="BK125" s="23" t="s">
        <v>534</v>
      </c>
    </row>
    <row r="126" spans="1:63" ht="17" customHeight="1" x14ac:dyDescent="0.2">
      <c r="A126" s="4" t="s">
        <v>2023</v>
      </c>
      <c r="B126" s="4" t="s">
        <v>2024</v>
      </c>
      <c r="C126" s="4" t="s">
        <v>2025</v>
      </c>
      <c r="D126" s="4">
        <v>2015</v>
      </c>
      <c r="E126" s="4" t="s">
        <v>2026</v>
      </c>
      <c r="F126" s="5">
        <v>56</v>
      </c>
      <c r="G126" s="5">
        <v>1</v>
      </c>
      <c r="I126" s="5">
        <v>113</v>
      </c>
      <c r="J126" s="5">
        <v>119</v>
      </c>
      <c r="L126" s="5">
        <v>84</v>
      </c>
      <c r="M126" s="5" t="s">
        <v>2027</v>
      </c>
      <c r="N126" s="5" t="s">
        <v>2028</v>
      </c>
      <c r="O126" s="5" t="s">
        <v>2029</v>
      </c>
      <c r="P126" s="5" t="s">
        <v>2030</v>
      </c>
      <c r="Q126" s="5" t="s">
        <v>2031</v>
      </c>
      <c r="R126" s="5" t="s">
        <v>2032</v>
      </c>
      <c r="S126" s="5" t="s">
        <v>2033</v>
      </c>
      <c r="U126" s="5" t="s">
        <v>438</v>
      </c>
      <c r="X126" s="10" t="s">
        <v>2034</v>
      </c>
      <c r="Y126" s="5" t="s">
        <v>2035</v>
      </c>
      <c r="Z126" s="5" t="s">
        <v>2036</v>
      </c>
      <c r="AB126" s="5" t="s">
        <v>2037</v>
      </c>
      <c r="AE126" s="5" t="s">
        <v>2038</v>
      </c>
      <c r="AJ126" s="5" t="s">
        <v>2039</v>
      </c>
      <c r="AL126" s="5" t="s">
        <v>2040</v>
      </c>
      <c r="AM126" s="5">
        <v>25287985</v>
      </c>
      <c r="AN126" s="5" t="s">
        <v>75</v>
      </c>
      <c r="AO126" s="5" t="s">
        <v>2041</v>
      </c>
      <c r="AP126" s="5" t="s">
        <v>76</v>
      </c>
      <c r="AQ126" s="5" t="s">
        <v>77</v>
      </c>
      <c r="AS126" s="5" t="s">
        <v>78</v>
      </c>
      <c r="AT126" s="5" t="s">
        <v>2042</v>
      </c>
      <c r="AU126" s="5" t="str">
        <f t="shared" si="3"/>
        <v>2015_Van_Blue</v>
      </c>
      <c r="AV126" s="6" t="str">
        <f t="shared" si="4"/>
        <v>2015_Van_Blue.pdf</v>
      </c>
      <c r="AW126" s="7" t="str">
        <f t="shared" si="5"/>
        <v>https://sci-hub.se/10.1016/j.jadohealth.2014.08.002</v>
      </c>
      <c r="AX126" s="5" t="s">
        <v>80</v>
      </c>
      <c r="AY126" s="16" t="s">
        <v>81</v>
      </c>
      <c r="AZ126" s="16" t="s">
        <v>81</v>
      </c>
      <c r="BA126" s="21" t="s">
        <v>2043</v>
      </c>
      <c r="BB126" s="8" t="s">
        <v>144</v>
      </c>
      <c r="BC126" s="8" t="s">
        <v>144</v>
      </c>
      <c r="BD126" s="8" t="s">
        <v>144</v>
      </c>
      <c r="BE126" s="8" t="s">
        <v>144</v>
      </c>
      <c r="BF126" s="19" t="s">
        <v>144</v>
      </c>
      <c r="BG126" s="17" t="s">
        <v>144</v>
      </c>
      <c r="BH126" s="17" t="s">
        <v>144</v>
      </c>
      <c r="BI126" s="17" t="s">
        <v>144</v>
      </c>
      <c r="BJ126" s="17" t="s">
        <v>144</v>
      </c>
    </row>
    <row r="127" spans="1:63" ht="17" customHeight="1" x14ac:dyDescent="0.2">
      <c r="A127" s="4" t="s">
        <v>2044</v>
      </c>
      <c r="B127" s="4" t="s">
        <v>2045</v>
      </c>
      <c r="C127" s="4" t="s">
        <v>2046</v>
      </c>
      <c r="D127" s="4">
        <v>2001</v>
      </c>
      <c r="E127" s="4" t="s">
        <v>2047</v>
      </c>
      <c r="F127" s="5">
        <v>84</v>
      </c>
      <c r="G127" s="5">
        <v>3</v>
      </c>
      <c r="I127" s="5">
        <v>397</v>
      </c>
      <c r="J127" s="5">
        <v>399</v>
      </c>
      <c r="L127" s="5">
        <v>84</v>
      </c>
      <c r="M127" s="5" t="s">
        <v>2048</v>
      </c>
      <c r="N127" s="5" t="s">
        <v>2049</v>
      </c>
      <c r="O127" s="5" t="s">
        <v>2050</v>
      </c>
      <c r="P127" s="5" t="s">
        <v>2051</v>
      </c>
      <c r="Q127" s="5" t="s">
        <v>2052</v>
      </c>
      <c r="R127" s="5" t="s">
        <v>2053</v>
      </c>
      <c r="S127" s="5" t="s">
        <v>2054</v>
      </c>
      <c r="AB127" s="5" t="s">
        <v>2055</v>
      </c>
      <c r="AJ127" s="5">
        <v>70920</v>
      </c>
      <c r="AL127" s="5" t="s">
        <v>2056</v>
      </c>
      <c r="AM127" s="5">
        <v>11161406</v>
      </c>
      <c r="AN127" s="5" t="s">
        <v>75</v>
      </c>
      <c r="AO127" s="5" t="s">
        <v>2057</v>
      </c>
      <c r="AP127" s="5" t="s">
        <v>76</v>
      </c>
      <c r="AQ127" s="5" t="s">
        <v>77</v>
      </c>
      <c r="AR127" s="5" t="s">
        <v>141</v>
      </c>
      <c r="AS127" s="5" t="s">
        <v>78</v>
      </c>
      <c r="AT127" s="5" t="s">
        <v>2058</v>
      </c>
      <c r="AU127" s="5" t="str">
        <f t="shared" si="3"/>
        <v>2001_Kliukiene_Risk</v>
      </c>
      <c r="AV127" s="6" t="str">
        <f t="shared" si="4"/>
        <v>2001_Kliukiene_Risk.pdf</v>
      </c>
      <c r="AW127" s="7" t="str">
        <f t="shared" si="5"/>
        <v>https://sci-hub.se/10.1054/bjoc.2000.1617</v>
      </c>
      <c r="AX127" s="5" t="s">
        <v>80</v>
      </c>
      <c r="AY127" s="16" t="s">
        <v>81</v>
      </c>
      <c r="AZ127" s="16" t="s">
        <v>81</v>
      </c>
      <c r="BA127" s="21" t="s">
        <v>2059</v>
      </c>
      <c r="BB127" s="8" t="s">
        <v>144</v>
      </c>
      <c r="BC127" s="8" t="s">
        <v>144</v>
      </c>
      <c r="BD127" s="8" t="s">
        <v>144</v>
      </c>
      <c r="BE127" s="8" t="s">
        <v>144</v>
      </c>
      <c r="BF127" s="19" t="s">
        <v>144</v>
      </c>
      <c r="BG127" s="17" t="s">
        <v>144</v>
      </c>
      <c r="BH127" s="17" t="s">
        <v>144</v>
      </c>
      <c r="BI127" s="17" t="s">
        <v>144</v>
      </c>
      <c r="BJ127" s="17" t="s">
        <v>144</v>
      </c>
      <c r="BK127" s="23" t="s">
        <v>2060</v>
      </c>
    </row>
    <row r="128" spans="1:63" ht="17" customHeight="1" x14ac:dyDescent="0.2">
      <c r="A128" s="4" t="s">
        <v>2061</v>
      </c>
      <c r="B128" s="4" t="s">
        <v>2062</v>
      </c>
      <c r="C128" s="4" t="s">
        <v>2063</v>
      </c>
      <c r="D128" s="4">
        <v>1988</v>
      </c>
      <c r="E128" s="4" t="s">
        <v>2064</v>
      </c>
      <c r="F128" s="5">
        <v>1</v>
      </c>
      <c r="G128" s="5">
        <v>3</v>
      </c>
      <c r="I128" s="5">
        <v>217</v>
      </c>
      <c r="J128" s="5">
        <v>223</v>
      </c>
      <c r="L128" s="5">
        <v>83</v>
      </c>
      <c r="M128" s="5" t="s">
        <v>2065</v>
      </c>
      <c r="N128" s="5" t="s">
        <v>2066</v>
      </c>
      <c r="O128" s="5" t="s">
        <v>2067</v>
      </c>
      <c r="P128" s="5" t="s">
        <v>2068</v>
      </c>
      <c r="Q128" s="5" t="s">
        <v>2069</v>
      </c>
      <c r="R128" s="5" t="s">
        <v>2070</v>
      </c>
      <c r="S128" s="5" t="s">
        <v>2071</v>
      </c>
      <c r="U128" s="5" t="s">
        <v>2072</v>
      </c>
      <c r="AB128" s="5" t="s">
        <v>2073</v>
      </c>
      <c r="AJ128" s="5" t="s">
        <v>2074</v>
      </c>
      <c r="AL128" s="5" t="s">
        <v>2075</v>
      </c>
      <c r="AM128" s="5">
        <v>3251502</v>
      </c>
      <c r="AN128" s="5" t="s">
        <v>75</v>
      </c>
      <c r="AO128" s="5" t="s">
        <v>2064</v>
      </c>
      <c r="AP128" s="5" t="s">
        <v>76</v>
      </c>
      <c r="AQ128" s="5" t="s">
        <v>77</v>
      </c>
      <c r="AS128" s="5" t="s">
        <v>78</v>
      </c>
      <c r="AT128" s="5" t="s">
        <v>2076</v>
      </c>
      <c r="AU128" s="5" t="str">
        <f t="shared" si="3"/>
        <v>1988_Nurnberger_Supersensitivity</v>
      </c>
      <c r="AV128" s="6" t="str">
        <f t="shared" si="4"/>
        <v>1988_Nurnberger_Supersensitivity.pdf</v>
      </c>
      <c r="AW128" s="12" t="str">
        <f t="shared" si="5"/>
        <v>https://sci-hub.se/10.1016/0893-133X(88)90020-6</v>
      </c>
      <c r="AX128" s="9" t="s">
        <v>756</v>
      </c>
      <c r="AY128" s="16" t="s">
        <v>82</v>
      </c>
      <c r="AZ128" s="16" t="s">
        <v>81</v>
      </c>
      <c r="BA128" s="21" t="s">
        <v>2077</v>
      </c>
      <c r="BB128" s="8" t="s">
        <v>144</v>
      </c>
      <c r="BC128" s="8" t="s">
        <v>144</v>
      </c>
      <c r="BD128" s="8" t="s">
        <v>144</v>
      </c>
      <c r="BE128" s="8" t="s">
        <v>144</v>
      </c>
      <c r="BF128" s="19" t="s">
        <v>144</v>
      </c>
      <c r="BG128" s="17" t="s">
        <v>144</v>
      </c>
      <c r="BH128" s="17" t="s">
        <v>144</v>
      </c>
      <c r="BI128" s="17" t="s">
        <v>144</v>
      </c>
      <c r="BJ128" s="17" t="s">
        <v>144</v>
      </c>
      <c r="BK128" s="23" t="s">
        <v>2078</v>
      </c>
    </row>
    <row r="129" spans="1:63" ht="17" customHeight="1" x14ac:dyDescent="0.2">
      <c r="A129" s="4" t="s">
        <v>2079</v>
      </c>
      <c r="B129" s="4" t="s">
        <v>2080</v>
      </c>
      <c r="C129" s="4" t="s">
        <v>2081</v>
      </c>
      <c r="D129" s="4">
        <v>1999</v>
      </c>
      <c r="E129" s="4" t="s">
        <v>2064</v>
      </c>
      <c r="F129" s="5">
        <v>21</v>
      </c>
      <c r="G129" s="5">
        <v>3</v>
      </c>
      <c r="I129" s="5">
        <v>408</v>
      </c>
      <c r="J129" s="5">
        <v>413</v>
      </c>
      <c r="L129" s="5">
        <v>82</v>
      </c>
      <c r="M129" s="5" t="s">
        <v>2082</v>
      </c>
      <c r="N129" s="5" t="s">
        <v>2083</v>
      </c>
      <c r="O129" s="5" t="s">
        <v>2084</v>
      </c>
      <c r="P129" s="5" t="s">
        <v>2085</v>
      </c>
      <c r="Q129" s="5" t="s">
        <v>2086</v>
      </c>
      <c r="R129" s="5" t="s">
        <v>2087</v>
      </c>
      <c r="S129" s="5" t="s">
        <v>2088</v>
      </c>
      <c r="U129" s="5" t="s">
        <v>2089</v>
      </c>
      <c r="Y129" s="5" t="s">
        <v>2090</v>
      </c>
      <c r="AB129" s="5" t="s">
        <v>2091</v>
      </c>
      <c r="AJ129" s="5" t="s">
        <v>2074</v>
      </c>
      <c r="AL129" s="5" t="s">
        <v>2075</v>
      </c>
      <c r="AM129" s="5">
        <v>10457538</v>
      </c>
      <c r="AN129" s="5" t="s">
        <v>75</v>
      </c>
      <c r="AO129" s="5" t="s">
        <v>2064</v>
      </c>
      <c r="AP129" s="5" t="s">
        <v>76</v>
      </c>
      <c r="AQ129" s="5" t="s">
        <v>77</v>
      </c>
      <c r="AR129" s="5" t="s">
        <v>141</v>
      </c>
      <c r="AS129" s="5" t="s">
        <v>78</v>
      </c>
      <c r="AT129" s="5" t="s">
        <v>2092</v>
      </c>
      <c r="AU129" s="5" t="str">
        <f t="shared" si="3"/>
        <v>1999_Nathan_Melatonin</v>
      </c>
      <c r="AV129" s="6" t="str">
        <f t="shared" si="4"/>
        <v>1999_Nathan_Melatonin.pdf</v>
      </c>
      <c r="AW129" s="7" t="str">
        <f t="shared" si="5"/>
        <v>https://sci-hub.se/10.1016/S0893-133X(99)00018-4</v>
      </c>
      <c r="AX129" s="5" t="s">
        <v>80</v>
      </c>
      <c r="AY129" s="16" t="s">
        <v>81</v>
      </c>
      <c r="AZ129" s="16" t="s">
        <v>82</v>
      </c>
      <c r="BB129" s="8" t="s">
        <v>403</v>
      </c>
      <c r="BC129" s="8" t="s">
        <v>2093</v>
      </c>
      <c r="BD129" s="8" t="s">
        <v>86</v>
      </c>
      <c r="BE129" s="8" t="s">
        <v>2094</v>
      </c>
      <c r="BF129" s="19" t="s">
        <v>85</v>
      </c>
      <c r="BG129" s="17" t="s">
        <v>2095</v>
      </c>
      <c r="BH129" s="17" t="s">
        <v>2096</v>
      </c>
      <c r="BI129" s="17" t="s">
        <v>2097</v>
      </c>
      <c r="BJ129" s="17" t="s">
        <v>2098</v>
      </c>
    </row>
    <row r="130" spans="1:63" ht="17" customHeight="1" x14ac:dyDescent="0.2">
      <c r="A130" s="4" t="s">
        <v>2099</v>
      </c>
      <c r="B130" s="4" t="s">
        <v>2100</v>
      </c>
      <c r="C130" s="4" t="s">
        <v>2101</v>
      </c>
      <c r="D130" s="4">
        <v>2004</v>
      </c>
      <c r="E130" s="4" t="s">
        <v>2102</v>
      </c>
      <c r="F130" s="5">
        <v>13</v>
      </c>
      <c r="G130" s="5">
        <v>1</v>
      </c>
      <c r="I130" s="5">
        <v>37</v>
      </c>
      <c r="J130" s="5">
        <v>43</v>
      </c>
      <c r="L130" s="5">
        <v>82</v>
      </c>
      <c r="M130" s="5" t="s">
        <v>2103</v>
      </c>
      <c r="N130" s="5" t="s">
        <v>2104</v>
      </c>
      <c r="O130" s="5" t="s">
        <v>2105</v>
      </c>
      <c r="P130" s="5" t="s">
        <v>2106</v>
      </c>
      <c r="Q130" s="5" t="s">
        <v>2107</v>
      </c>
      <c r="R130" s="5" t="s">
        <v>2108</v>
      </c>
      <c r="S130" s="5" t="s">
        <v>2109</v>
      </c>
      <c r="U130" s="5" t="s">
        <v>136</v>
      </c>
      <c r="AB130" s="5" t="s">
        <v>2110</v>
      </c>
      <c r="AE130" s="5" t="s">
        <v>2111</v>
      </c>
      <c r="AJ130" s="5">
        <v>9621105</v>
      </c>
      <c r="AL130" s="5" t="s">
        <v>2112</v>
      </c>
      <c r="AM130" s="5">
        <v>14996033</v>
      </c>
      <c r="AN130" s="5" t="s">
        <v>75</v>
      </c>
      <c r="AO130" s="5" t="s">
        <v>2113</v>
      </c>
      <c r="AP130" s="5" t="s">
        <v>76</v>
      </c>
      <c r="AQ130" s="5" t="s">
        <v>77</v>
      </c>
      <c r="AS130" s="5" t="s">
        <v>78</v>
      </c>
      <c r="AT130" s="5" t="s">
        <v>2114</v>
      </c>
      <c r="AU130" s="5" t="str">
        <f t="shared" ref="AU130:AU193" si="6">CONCATENATE(D130, "_", (LEFT(A130,FIND(" ",A130,1)-1)), "_", (LEFT(C130,FIND(" ",C130,1)-1)))</f>
        <v>2004_Lowden_Suppression</v>
      </c>
      <c r="AV130" s="6" t="str">
        <f t="shared" ref="AV130:AV193" si="7">CONCATENATE(AU130, ".pdf")</f>
        <v>2004_Lowden_Suppression.pdf</v>
      </c>
      <c r="AW130" s="7" t="str">
        <f t="shared" ref="AW130:AW193" si="8">HYPERLINK(CONCATENATE("https://sci-hub.se/",M130))</f>
        <v>https://sci-hub.se/10.1046/j.1365-2869.2003.00381.x</v>
      </c>
      <c r="AX130" s="5" t="s">
        <v>80</v>
      </c>
      <c r="AY130" s="16" t="s">
        <v>81</v>
      </c>
      <c r="AZ130" s="16" t="s">
        <v>82</v>
      </c>
      <c r="BB130" s="8" t="s">
        <v>823</v>
      </c>
      <c r="BC130" s="8">
        <v>18</v>
      </c>
      <c r="BD130" s="8">
        <v>1</v>
      </c>
      <c r="BE130" s="8" t="s">
        <v>2115</v>
      </c>
      <c r="BF130" s="19" t="s">
        <v>85</v>
      </c>
      <c r="BG130" s="17" t="s">
        <v>86</v>
      </c>
      <c r="BH130" s="17">
        <v>36.200000000000003</v>
      </c>
      <c r="BI130" s="17">
        <v>3</v>
      </c>
      <c r="BJ130" s="17" t="s">
        <v>2116</v>
      </c>
    </row>
    <row r="131" spans="1:63" ht="17" customHeight="1" x14ac:dyDescent="0.2">
      <c r="A131" s="4" t="s">
        <v>2117</v>
      </c>
      <c r="B131" s="4" t="s">
        <v>2118</v>
      </c>
      <c r="C131" s="4" t="s">
        <v>2119</v>
      </c>
      <c r="D131" s="4">
        <v>2006</v>
      </c>
      <c r="E131" s="4" t="s">
        <v>392</v>
      </c>
      <c r="F131" s="5">
        <v>41</v>
      </c>
      <c r="G131" s="5">
        <v>1</v>
      </c>
      <c r="I131" s="5">
        <v>73</v>
      </c>
      <c r="J131" s="5">
        <v>78</v>
      </c>
      <c r="L131" s="5">
        <v>82</v>
      </c>
      <c r="M131" s="5" t="s">
        <v>2120</v>
      </c>
      <c r="N131" s="5" t="s">
        <v>2121</v>
      </c>
      <c r="O131" s="5" t="s">
        <v>2122</v>
      </c>
      <c r="P131" s="5" t="s">
        <v>2123</v>
      </c>
      <c r="Q131" s="5" t="s">
        <v>2124</v>
      </c>
      <c r="R131" s="5" t="s">
        <v>2125</v>
      </c>
      <c r="S131" s="5" t="s">
        <v>2126</v>
      </c>
      <c r="U131" s="5" t="s">
        <v>73</v>
      </c>
      <c r="AB131" s="5" t="s">
        <v>2127</v>
      </c>
      <c r="AJ131" s="5">
        <v>7423098</v>
      </c>
      <c r="AL131" s="5" t="s">
        <v>547</v>
      </c>
      <c r="AM131" s="5">
        <v>16842544</v>
      </c>
      <c r="AN131" s="5" t="s">
        <v>75</v>
      </c>
      <c r="AO131" s="5" t="s">
        <v>401</v>
      </c>
      <c r="AP131" s="5" t="s">
        <v>76</v>
      </c>
      <c r="AQ131" s="5" t="s">
        <v>77</v>
      </c>
      <c r="AS131" s="5" t="s">
        <v>78</v>
      </c>
      <c r="AT131" s="5" t="s">
        <v>2128</v>
      </c>
      <c r="AU131" s="5" t="str">
        <f t="shared" si="6"/>
        <v>2006_Sasseville_Blue</v>
      </c>
      <c r="AV131" s="6" t="str">
        <f t="shared" si="7"/>
        <v>2006_Sasseville_Blue.pdf</v>
      </c>
      <c r="AW131" s="7" t="str">
        <f t="shared" si="8"/>
        <v>https://sci-hub.se/10.1111/j.1600-079X.2006.00332.x</v>
      </c>
      <c r="AX131" s="5" t="s">
        <v>80</v>
      </c>
      <c r="AY131" s="16" t="s">
        <v>81</v>
      </c>
      <c r="AZ131" s="16" t="s">
        <v>82</v>
      </c>
      <c r="BB131" s="8" t="s">
        <v>549</v>
      </c>
      <c r="BC131" s="8">
        <v>14</v>
      </c>
      <c r="BD131" s="8">
        <v>6</v>
      </c>
      <c r="BE131" s="8" t="s">
        <v>2129</v>
      </c>
      <c r="BF131" s="19" t="s">
        <v>85</v>
      </c>
      <c r="BG131" s="17" t="s">
        <v>2130</v>
      </c>
      <c r="BH131" s="17">
        <v>23.1</v>
      </c>
      <c r="BI131" s="17" t="s">
        <v>2131</v>
      </c>
      <c r="BJ131" s="17" t="s">
        <v>86</v>
      </c>
    </row>
    <row r="132" spans="1:63" ht="17" customHeight="1" x14ac:dyDescent="0.2">
      <c r="A132" s="4" t="s">
        <v>2132</v>
      </c>
      <c r="B132" s="4" t="s">
        <v>2133</v>
      </c>
      <c r="C132" s="4" t="s">
        <v>2134</v>
      </c>
      <c r="D132" s="4">
        <v>1996</v>
      </c>
      <c r="E132" s="4" t="s">
        <v>2135</v>
      </c>
      <c r="F132" s="5">
        <v>17</v>
      </c>
      <c r="G132" s="5">
        <v>4</v>
      </c>
      <c r="I132" s="5">
        <v>263</v>
      </c>
      <c r="J132" s="5">
        <v>273</v>
      </c>
      <c r="L132" s="5">
        <v>81</v>
      </c>
      <c r="M132" s="5" t="s">
        <v>2136</v>
      </c>
      <c r="N132" s="5" t="s">
        <v>2137</v>
      </c>
      <c r="O132" s="5" t="s">
        <v>2138</v>
      </c>
      <c r="P132" s="5" t="s">
        <v>2139</v>
      </c>
      <c r="Q132" s="5" t="s">
        <v>2140</v>
      </c>
      <c r="R132" s="5" t="s">
        <v>2141</v>
      </c>
      <c r="S132" s="5" t="s">
        <v>2142</v>
      </c>
      <c r="U132" s="5" t="s">
        <v>545</v>
      </c>
      <c r="AB132" s="5" t="s">
        <v>2143</v>
      </c>
      <c r="AE132" s="5" t="s">
        <v>2144</v>
      </c>
      <c r="AJ132" s="5">
        <v>1978462</v>
      </c>
      <c r="AL132" s="5" t="s">
        <v>2145</v>
      </c>
      <c r="AM132" s="5">
        <v>8891185</v>
      </c>
      <c r="AN132" s="5" t="s">
        <v>75</v>
      </c>
      <c r="AO132" s="5" t="s">
        <v>2135</v>
      </c>
      <c r="AP132" s="5" t="s">
        <v>76</v>
      </c>
      <c r="AQ132" s="5" t="s">
        <v>77</v>
      </c>
      <c r="AS132" s="5" t="s">
        <v>78</v>
      </c>
      <c r="AT132" s="5" t="s">
        <v>2146</v>
      </c>
      <c r="AU132" s="5" t="str">
        <f t="shared" si="6"/>
        <v>1996_Graham_Nocturnal</v>
      </c>
      <c r="AV132" s="6" t="str">
        <f t="shared" si="7"/>
        <v>1996_Graham_Nocturnal.pdf</v>
      </c>
      <c r="AW132" s="7" t="str">
        <f t="shared" si="8"/>
        <v>https://sci-hub.se/10.1002/(SICI)1521-186X(1996)17:4&lt;263::AID-BEM2&gt;3.0.CO;2-1</v>
      </c>
      <c r="AX132" s="5" t="s">
        <v>80</v>
      </c>
      <c r="AY132" s="16" t="s">
        <v>81</v>
      </c>
      <c r="AZ132" s="16" t="s">
        <v>82</v>
      </c>
      <c r="BB132" s="8" t="s">
        <v>1220</v>
      </c>
      <c r="BC132" s="8" t="s">
        <v>2147</v>
      </c>
      <c r="BD132" s="8" t="s">
        <v>2148</v>
      </c>
      <c r="BE132" s="8" t="s">
        <v>1572</v>
      </c>
      <c r="BF132" s="19" t="s">
        <v>85</v>
      </c>
      <c r="BG132" s="17" t="s">
        <v>1572</v>
      </c>
      <c r="BH132" s="17" t="s">
        <v>2149</v>
      </c>
      <c r="BI132" s="17" t="s">
        <v>86</v>
      </c>
      <c r="BJ132" s="17" t="s">
        <v>2150</v>
      </c>
      <c r="BK132" s="23" t="s">
        <v>534</v>
      </c>
    </row>
    <row r="133" spans="1:63" ht="17" customHeight="1" x14ac:dyDescent="0.2">
      <c r="A133" s="4" t="s">
        <v>2151</v>
      </c>
      <c r="B133" s="4" t="s">
        <v>2152</v>
      </c>
      <c r="C133" s="4" t="s">
        <v>2153</v>
      </c>
      <c r="D133" s="4">
        <v>1998</v>
      </c>
      <c r="E133" s="4" t="s">
        <v>2102</v>
      </c>
      <c r="F133" s="5">
        <v>7</v>
      </c>
      <c r="G133" s="5">
        <v>3</v>
      </c>
      <c r="I133" s="5">
        <v>145</v>
      </c>
      <c r="J133" s="5">
        <v>157</v>
      </c>
      <c r="L133" s="5">
        <v>81</v>
      </c>
      <c r="M133" s="5" t="s">
        <v>2154</v>
      </c>
      <c r="N133" s="5" t="s">
        <v>2155</v>
      </c>
      <c r="O133" s="5" t="s">
        <v>2156</v>
      </c>
      <c r="P133" s="5" t="s">
        <v>2157</v>
      </c>
      <c r="Q133" s="5" t="s">
        <v>2158</v>
      </c>
      <c r="R133" s="5" t="s">
        <v>2159</v>
      </c>
      <c r="S133" s="5" t="s">
        <v>2160</v>
      </c>
      <c r="U133" s="5" t="s">
        <v>2161</v>
      </c>
      <c r="AB133" s="5" t="s">
        <v>2162</v>
      </c>
      <c r="AJ133" s="5">
        <v>9621105</v>
      </c>
      <c r="AL133" s="5" t="s">
        <v>2112</v>
      </c>
      <c r="AM133" s="5">
        <v>9785269</v>
      </c>
      <c r="AN133" s="5" t="s">
        <v>75</v>
      </c>
      <c r="AO133" s="5" t="s">
        <v>2113</v>
      </c>
      <c r="AP133" s="5" t="s">
        <v>76</v>
      </c>
      <c r="AQ133" s="5" t="s">
        <v>77</v>
      </c>
      <c r="AS133" s="5" t="s">
        <v>78</v>
      </c>
      <c r="AT133" s="5" t="s">
        <v>2163</v>
      </c>
      <c r="AU133" s="5" t="str">
        <f t="shared" si="6"/>
        <v>1998_Cajochen_Evening</v>
      </c>
      <c r="AV133" s="6" t="str">
        <f t="shared" si="7"/>
        <v>1998_Cajochen_Evening.pdf</v>
      </c>
      <c r="AW133" s="7" t="str">
        <f t="shared" si="8"/>
        <v>https://sci-hub.se/10.1046/j.1365-2869.1998.00106.x</v>
      </c>
      <c r="AX133" s="5" t="s">
        <v>80</v>
      </c>
      <c r="AY133" s="16" t="s">
        <v>81</v>
      </c>
      <c r="AZ133" s="16" t="s">
        <v>82</v>
      </c>
      <c r="BB133" s="8" t="s">
        <v>2164</v>
      </c>
      <c r="BC133" s="8">
        <v>10</v>
      </c>
      <c r="BD133" s="8">
        <v>0</v>
      </c>
      <c r="BE133" s="8" t="s">
        <v>1572</v>
      </c>
      <c r="BF133" s="19" t="s">
        <v>85</v>
      </c>
      <c r="BG133" s="17" t="s">
        <v>1572</v>
      </c>
      <c r="BH133" s="17">
        <v>27</v>
      </c>
      <c r="BI133" s="17">
        <v>5</v>
      </c>
      <c r="BJ133" s="17" t="s">
        <v>86</v>
      </c>
      <c r="BK133" s="23" t="s">
        <v>534</v>
      </c>
    </row>
    <row r="134" spans="1:63" ht="17" customHeight="1" x14ac:dyDescent="0.2">
      <c r="A134" s="4" t="s">
        <v>2165</v>
      </c>
      <c r="B134" s="4" t="s">
        <v>2166</v>
      </c>
      <c r="C134" s="4" t="s">
        <v>2167</v>
      </c>
      <c r="D134" s="4">
        <v>2006</v>
      </c>
      <c r="E134" s="4" t="s">
        <v>2168</v>
      </c>
      <c r="F134" s="5">
        <v>14</v>
      </c>
      <c r="G134" s="5">
        <v>10</v>
      </c>
      <c r="I134" s="5">
        <v>1065</v>
      </c>
      <c r="J134" s="5">
        <v>1073</v>
      </c>
      <c r="L134" s="5">
        <v>80</v>
      </c>
      <c r="M134" s="5" t="s">
        <v>2169</v>
      </c>
      <c r="N134" s="5" t="s">
        <v>2170</v>
      </c>
      <c r="O134" s="5" t="s">
        <v>2171</v>
      </c>
      <c r="P134" s="5" t="s">
        <v>2172</v>
      </c>
      <c r="Q134" s="5" t="s">
        <v>2173</v>
      </c>
      <c r="R134" s="5" t="s">
        <v>2174</v>
      </c>
      <c r="S134" s="5" t="s">
        <v>2175</v>
      </c>
      <c r="U134" s="5" t="s">
        <v>2176</v>
      </c>
      <c r="AB134" s="5" t="s">
        <v>2177</v>
      </c>
      <c r="AJ134" s="5">
        <v>10184813</v>
      </c>
      <c r="AL134" s="5" t="s">
        <v>2178</v>
      </c>
      <c r="AM134" s="5">
        <v>16868562</v>
      </c>
      <c r="AN134" s="5" t="s">
        <v>75</v>
      </c>
      <c r="AO134" s="5" t="s">
        <v>2179</v>
      </c>
      <c r="AP134" s="5" t="s">
        <v>76</v>
      </c>
      <c r="AQ134" s="5" t="s">
        <v>77</v>
      </c>
      <c r="AR134" s="5" t="s">
        <v>141</v>
      </c>
      <c r="AS134" s="5" t="s">
        <v>78</v>
      </c>
      <c r="AT134" s="5" t="s">
        <v>2180</v>
      </c>
      <c r="AU134" s="5" t="str">
        <f t="shared" si="6"/>
        <v>2006_Yates_Tuberous</v>
      </c>
      <c r="AV134" s="6" t="str">
        <f t="shared" si="7"/>
        <v>2006_Yates_Tuberous.pdf</v>
      </c>
      <c r="AW134" s="7" t="str">
        <f t="shared" si="8"/>
        <v>https://sci-hub.se/10.1038/sj.ejhg.5201625</v>
      </c>
      <c r="AX134" s="5" t="s">
        <v>80</v>
      </c>
      <c r="AY134" s="16" t="s">
        <v>81</v>
      </c>
      <c r="AZ134" s="16" t="s">
        <v>81</v>
      </c>
      <c r="BA134" s="21" t="s">
        <v>2181</v>
      </c>
      <c r="BB134" s="8" t="s">
        <v>144</v>
      </c>
      <c r="BC134" s="8" t="s">
        <v>144</v>
      </c>
      <c r="BD134" s="8" t="s">
        <v>144</v>
      </c>
      <c r="BE134" s="8" t="s">
        <v>144</v>
      </c>
      <c r="BF134" s="19" t="s">
        <v>144</v>
      </c>
      <c r="BG134" s="17" t="s">
        <v>144</v>
      </c>
      <c r="BH134" s="17" t="s">
        <v>144</v>
      </c>
      <c r="BI134" s="17" t="s">
        <v>144</v>
      </c>
      <c r="BJ134" s="17" t="s">
        <v>144</v>
      </c>
    </row>
    <row r="135" spans="1:63" ht="17" customHeight="1" x14ac:dyDescent="0.2">
      <c r="A135" s="4" t="s">
        <v>2182</v>
      </c>
      <c r="B135" s="4" t="s">
        <v>2183</v>
      </c>
      <c r="C135" s="4" t="s">
        <v>2184</v>
      </c>
      <c r="D135" s="4">
        <v>1971</v>
      </c>
      <c r="E135" s="4" t="s">
        <v>588</v>
      </c>
      <c r="F135" s="5">
        <v>89</v>
      </c>
      <c r="G135" s="5">
        <v>6</v>
      </c>
      <c r="I135" s="5">
        <v>1361</v>
      </c>
      <c r="J135" s="5">
        <v>1366</v>
      </c>
      <c r="L135" s="5">
        <v>80</v>
      </c>
      <c r="M135" s="5" t="s">
        <v>2185</v>
      </c>
      <c r="N135" s="5" t="s">
        <v>2186</v>
      </c>
      <c r="O135" s="5" t="s">
        <v>2187</v>
      </c>
      <c r="P135" s="5" t="s">
        <v>2188</v>
      </c>
      <c r="Q135" s="5" t="s">
        <v>2189</v>
      </c>
      <c r="S135" s="5" t="s">
        <v>2190</v>
      </c>
      <c r="U135" s="5" t="s">
        <v>73</v>
      </c>
      <c r="AJ135" s="5">
        <v>137227</v>
      </c>
      <c r="AM135" s="5">
        <v>5120636</v>
      </c>
      <c r="AN135" s="5" t="s">
        <v>75</v>
      </c>
      <c r="AO135" s="5" t="s">
        <v>588</v>
      </c>
      <c r="AP135" s="5" t="s">
        <v>76</v>
      </c>
      <c r="AQ135" s="5" t="s">
        <v>77</v>
      </c>
      <c r="AS135" s="5" t="s">
        <v>78</v>
      </c>
      <c r="AT135" s="5" t="s">
        <v>2191</v>
      </c>
      <c r="AU135" s="5" t="str">
        <f t="shared" si="6"/>
        <v>1971_Ralph_A</v>
      </c>
      <c r="AV135" s="6" t="str">
        <f t="shared" si="7"/>
        <v>1971_Ralph_A.pdf</v>
      </c>
      <c r="AW135" s="7" t="str">
        <f t="shared" si="8"/>
        <v>https://sci-hub.se/10.1210/endo-89-6-1361</v>
      </c>
      <c r="AX135" s="5" t="s">
        <v>80</v>
      </c>
      <c r="AY135" s="16" t="s">
        <v>81</v>
      </c>
      <c r="AZ135" s="16" t="s">
        <v>81</v>
      </c>
      <c r="BA135" s="21" t="s">
        <v>172</v>
      </c>
      <c r="BB135" s="8" t="s">
        <v>144</v>
      </c>
      <c r="BC135" s="8" t="s">
        <v>144</v>
      </c>
      <c r="BD135" s="8" t="s">
        <v>144</v>
      </c>
      <c r="BE135" s="8" t="s">
        <v>144</v>
      </c>
      <c r="BF135" s="19" t="s">
        <v>144</v>
      </c>
      <c r="BG135" s="17" t="s">
        <v>144</v>
      </c>
      <c r="BH135" s="17" t="s">
        <v>144</v>
      </c>
      <c r="BI135" s="17" t="s">
        <v>144</v>
      </c>
      <c r="BJ135" s="17" t="s">
        <v>144</v>
      </c>
    </row>
    <row r="136" spans="1:63" ht="17" customHeight="1" x14ac:dyDescent="0.2">
      <c r="A136" s="4" t="s">
        <v>2192</v>
      </c>
      <c r="B136" s="4" t="s">
        <v>2193</v>
      </c>
      <c r="C136" s="4" t="s">
        <v>2194</v>
      </c>
      <c r="D136" s="4">
        <v>2002</v>
      </c>
      <c r="E136" s="4" t="s">
        <v>761</v>
      </c>
      <c r="F136" s="5">
        <v>282</v>
      </c>
      <c r="G136" s="5" t="s">
        <v>2195</v>
      </c>
      <c r="I136" s="5" t="s">
        <v>2196</v>
      </c>
      <c r="J136" s="5" t="s">
        <v>2197</v>
      </c>
      <c r="L136" s="5">
        <v>79</v>
      </c>
      <c r="M136" s="9"/>
      <c r="N136" s="5" t="s">
        <v>2198</v>
      </c>
      <c r="O136" s="5" t="s">
        <v>2199</v>
      </c>
      <c r="P136" s="5" t="s">
        <v>2200</v>
      </c>
      <c r="Q136" s="5" t="s">
        <v>2201</v>
      </c>
      <c r="R136" s="5" t="s">
        <v>2202</v>
      </c>
      <c r="S136" s="5" t="s">
        <v>2203</v>
      </c>
      <c r="U136" s="5" t="s">
        <v>2204</v>
      </c>
      <c r="AB136" s="5" t="s">
        <v>2205</v>
      </c>
      <c r="AJ136" s="5">
        <v>3636119</v>
      </c>
      <c r="AL136" s="5" t="s">
        <v>773</v>
      </c>
      <c r="AM136" s="5">
        <v>11792644</v>
      </c>
      <c r="AN136" s="5" t="s">
        <v>75</v>
      </c>
      <c r="AO136" s="5" t="s">
        <v>774</v>
      </c>
      <c r="AP136" s="5" t="s">
        <v>76</v>
      </c>
      <c r="AQ136" s="5" t="s">
        <v>77</v>
      </c>
      <c r="AS136" s="5" t="s">
        <v>78</v>
      </c>
      <c r="AT136" s="5" t="s">
        <v>2206</v>
      </c>
      <c r="AU136" s="5" t="str">
        <f t="shared" si="6"/>
        <v>2002_Kennaway_Melatonin</v>
      </c>
      <c r="AV136" s="6" t="str">
        <f t="shared" si="7"/>
        <v>2002_Kennaway_Melatonin.pdf</v>
      </c>
      <c r="AW136" s="7" t="str">
        <f t="shared" si="8"/>
        <v>https://sci-hub.se/</v>
      </c>
      <c r="AX136" s="9" t="s">
        <v>756</v>
      </c>
      <c r="AY136" s="16" t="s">
        <v>81</v>
      </c>
      <c r="AZ136" s="16" t="s">
        <v>81</v>
      </c>
      <c r="BA136" s="21" t="s">
        <v>311</v>
      </c>
      <c r="BB136" s="8" t="s">
        <v>144</v>
      </c>
      <c r="BC136" s="8" t="s">
        <v>144</v>
      </c>
      <c r="BD136" s="8" t="s">
        <v>144</v>
      </c>
      <c r="BE136" s="8" t="s">
        <v>144</v>
      </c>
      <c r="BF136" s="19" t="s">
        <v>144</v>
      </c>
      <c r="BG136" s="17" t="s">
        <v>144</v>
      </c>
      <c r="BH136" s="17" t="s">
        <v>144</v>
      </c>
      <c r="BI136" s="17" t="s">
        <v>144</v>
      </c>
      <c r="BJ136" s="17" t="s">
        <v>144</v>
      </c>
    </row>
    <row r="137" spans="1:63" ht="17" customHeight="1" x14ac:dyDescent="0.2">
      <c r="A137" s="4" t="s">
        <v>2207</v>
      </c>
      <c r="B137" s="4" t="s">
        <v>2208</v>
      </c>
      <c r="C137" s="4" t="s">
        <v>2209</v>
      </c>
      <c r="D137" s="4">
        <v>1985</v>
      </c>
      <c r="E137" s="4" t="s">
        <v>588</v>
      </c>
      <c r="F137" s="5">
        <v>117</v>
      </c>
      <c r="G137" s="5">
        <v>1</v>
      </c>
      <c r="I137" s="5">
        <v>141</v>
      </c>
      <c r="J137" s="5">
        <v>148</v>
      </c>
      <c r="L137" s="5">
        <v>79</v>
      </c>
      <c r="M137" s="5" t="s">
        <v>2210</v>
      </c>
      <c r="N137" s="5" t="s">
        <v>2211</v>
      </c>
      <c r="O137" s="5" t="s">
        <v>2212</v>
      </c>
      <c r="P137" s="5" t="s">
        <v>2213</v>
      </c>
      <c r="Q137" s="5" t="s">
        <v>2214</v>
      </c>
      <c r="S137" s="5" t="s">
        <v>2215</v>
      </c>
      <c r="U137" s="5" t="s">
        <v>2216</v>
      </c>
      <c r="W137" s="5" t="s">
        <v>2217</v>
      </c>
      <c r="AB137" s="5" t="s">
        <v>2218</v>
      </c>
      <c r="AJ137" s="5">
        <v>137227</v>
      </c>
      <c r="AM137" s="5">
        <v>3159563</v>
      </c>
      <c r="AN137" s="5" t="s">
        <v>75</v>
      </c>
      <c r="AO137" s="5" t="s">
        <v>588</v>
      </c>
      <c r="AP137" s="5" t="s">
        <v>76</v>
      </c>
      <c r="AQ137" s="5" t="s">
        <v>77</v>
      </c>
      <c r="AS137" s="5" t="s">
        <v>78</v>
      </c>
      <c r="AT137" s="5" t="s">
        <v>2219</v>
      </c>
      <c r="AU137" s="5" t="str">
        <f t="shared" si="6"/>
        <v>1985_Roberts_Changes</v>
      </c>
      <c r="AV137" s="6" t="str">
        <f t="shared" si="7"/>
        <v>1985_Roberts_Changes.pdf</v>
      </c>
      <c r="AW137" s="7" t="str">
        <f t="shared" si="8"/>
        <v>https://sci-hub.se/10.1210/endo-117-1-141</v>
      </c>
      <c r="AX137" s="5" t="s">
        <v>80</v>
      </c>
      <c r="AY137" s="16" t="s">
        <v>81</v>
      </c>
      <c r="AZ137" s="16" t="s">
        <v>81</v>
      </c>
      <c r="BA137" s="21" t="s">
        <v>789</v>
      </c>
      <c r="BB137" s="8" t="s">
        <v>144</v>
      </c>
      <c r="BC137" s="8" t="s">
        <v>144</v>
      </c>
      <c r="BD137" s="8" t="s">
        <v>144</v>
      </c>
      <c r="BE137" s="8" t="s">
        <v>144</v>
      </c>
      <c r="BF137" s="19" t="s">
        <v>144</v>
      </c>
      <c r="BG137" s="17" t="s">
        <v>144</v>
      </c>
      <c r="BH137" s="17" t="s">
        <v>144</v>
      </c>
      <c r="BI137" s="17" t="s">
        <v>144</v>
      </c>
      <c r="BJ137" s="17" t="s">
        <v>144</v>
      </c>
    </row>
    <row r="138" spans="1:63" ht="17" customHeight="1" x14ac:dyDescent="0.2">
      <c r="A138" s="4" t="s">
        <v>2220</v>
      </c>
      <c r="B138" s="4" t="s">
        <v>2221</v>
      </c>
      <c r="C138" s="4" t="s">
        <v>2222</v>
      </c>
      <c r="D138" s="4">
        <v>2005</v>
      </c>
      <c r="E138" s="4" t="s">
        <v>251</v>
      </c>
      <c r="F138" s="5">
        <v>90</v>
      </c>
      <c r="G138" s="5">
        <v>5</v>
      </c>
      <c r="I138" s="5">
        <v>2755</v>
      </c>
      <c r="J138" s="5">
        <v>2761</v>
      </c>
      <c r="L138" s="5">
        <v>78</v>
      </c>
      <c r="M138" s="5" t="s">
        <v>2223</v>
      </c>
      <c r="N138" s="5" t="s">
        <v>2224</v>
      </c>
      <c r="O138" s="5" t="s">
        <v>2225</v>
      </c>
      <c r="P138" s="5" t="s">
        <v>2226</v>
      </c>
      <c r="Q138" s="5" t="s">
        <v>2227</v>
      </c>
      <c r="S138" s="5" t="s">
        <v>2228</v>
      </c>
      <c r="U138" s="5" t="s">
        <v>73</v>
      </c>
      <c r="AB138" s="5" t="s">
        <v>2229</v>
      </c>
      <c r="AJ138" s="5" t="s">
        <v>259</v>
      </c>
      <c r="AL138" s="5" t="s">
        <v>260</v>
      </c>
      <c r="AM138" s="5">
        <v>15713707</v>
      </c>
      <c r="AN138" s="5" t="s">
        <v>75</v>
      </c>
      <c r="AO138" s="5" t="s">
        <v>261</v>
      </c>
      <c r="AP138" s="5" t="s">
        <v>76</v>
      </c>
      <c r="AQ138" s="5" t="s">
        <v>77</v>
      </c>
      <c r="AR138" s="5" t="s">
        <v>141</v>
      </c>
      <c r="AS138" s="5" t="s">
        <v>78</v>
      </c>
      <c r="AT138" s="5" t="s">
        <v>2230</v>
      </c>
      <c r="AU138" s="5" t="str">
        <f t="shared" si="6"/>
        <v>2005_Kayumov_Blocking</v>
      </c>
      <c r="AV138" s="6" t="str">
        <f t="shared" si="7"/>
        <v>2005_Kayumov_Blocking.pdf</v>
      </c>
      <c r="AW138" s="7" t="str">
        <f t="shared" si="8"/>
        <v>https://sci-hub.se/10.1210/jc.2004-2062</v>
      </c>
      <c r="AX138" s="5" t="s">
        <v>80</v>
      </c>
      <c r="AY138" s="16" t="s">
        <v>81</v>
      </c>
      <c r="AZ138" s="16" t="s">
        <v>82</v>
      </c>
      <c r="BB138" s="8" t="s">
        <v>2231</v>
      </c>
      <c r="BC138" s="8">
        <v>19</v>
      </c>
      <c r="BD138" s="8">
        <v>8</v>
      </c>
      <c r="BE138" s="8" t="s">
        <v>2232</v>
      </c>
      <c r="BF138" s="19" t="s">
        <v>2233</v>
      </c>
      <c r="BG138" s="17" t="s">
        <v>2234</v>
      </c>
      <c r="BH138" s="17">
        <v>24.7</v>
      </c>
      <c r="BI138" s="17">
        <v>4.5999999999999996</v>
      </c>
      <c r="BJ138" s="17" t="s">
        <v>86</v>
      </c>
    </row>
    <row r="139" spans="1:63" ht="17" customHeight="1" x14ac:dyDescent="0.2">
      <c r="A139" s="4" t="s">
        <v>2235</v>
      </c>
      <c r="B139" s="4" t="s">
        <v>2236</v>
      </c>
      <c r="C139" s="4" t="s">
        <v>2237</v>
      </c>
      <c r="D139" s="4">
        <v>1977</v>
      </c>
      <c r="E139" s="4" t="s">
        <v>1961</v>
      </c>
      <c r="F139" s="5">
        <v>20</v>
      </c>
      <c r="G139" s="5">
        <v>9</v>
      </c>
      <c r="I139" s="5">
        <v>1501</v>
      </c>
      <c r="J139" s="5">
        <v>1508</v>
      </c>
      <c r="L139" s="5">
        <v>77</v>
      </c>
      <c r="M139" s="5" t="s">
        <v>2238</v>
      </c>
      <c r="N139" s="5" t="s">
        <v>2239</v>
      </c>
      <c r="O139" s="5" t="s">
        <v>2240</v>
      </c>
      <c r="P139" s="5" t="s">
        <v>2241</v>
      </c>
      <c r="Q139" s="5" t="s">
        <v>2242</v>
      </c>
      <c r="S139" s="5" t="s">
        <v>2243</v>
      </c>
      <c r="U139" s="5" t="s">
        <v>73</v>
      </c>
      <c r="X139" s="10" t="s">
        <v>2244</v>
      </c>
      <c r="Y139" s="5" t="s">
        <v>2245</v>
      </c>
      <c r="AB139" s="5" t="s">
        <v>2246</v>
      </c>
      <c r="AJ139" s="5">
        <v>243205</v>
      </c>
      <c r="AL139" s="5" t="s">
        <v>1974</v>
      </c>
      <c r="AM139" s="5">
        <v>559896</v>
      </c>
      <c r="AN139" s="5" t="s">
        <v>75</v>
      </c>
      <c r="AO139" s="5" t="s">
        <v>1975</v>
      </c>
      <c r="AP139" s="5" t="s">
        <v>76</v>
      </c>
      <c r="AQ139" s="5" t="s">
        <v>77</v>
      </c>
      <c r="AS139" s="5" t="s">
        <v>78</v>
      </c>
      <c r="AT139" s="5" t="s">
        <v>2247</v>
      </c>
      <c r="AU139" s="5" t="str">
        <f t="shared" si="6"/>
        <v>1977_Jimerson_Urinary</v>
      </c>
      <c r="AV139" s="6" t="str">
        <f t="shared" si="7"/>
        <v>1977_Jimerson_Urinary.pdf</v>
      </c>
      <c r="AW139" s="7" t="str">
        <f t="shared" si="8"/>
        <v>https://sci-hub.se/10.1016/0024-3205(77)90441-6</v>
      </c>
      <c r="AX139" s="5" t="s">
        <v>80</v>
      </c>
      <c r="AY139" s="16" t="s">
        <v>81</v>
      </c>
      <c r="AZ139" s="16" t="s">
        <v>82</v>
      </c>
      <c r="BB139" s="8" t="s">
        <v>83</v>
      </c>
      <c r="BC139" s="8" t="s">
        <v>2248</v>
      </c>
      <c r="BD139" s="8" t="s">
        <v>2249</v>
      </c>
      <c r="BE139" s="8" t="s">
        <v>2250</v>
      </c>
      <c r="BF139" s="19" t="s">
        <v>85</v>
      </c>
      <c r="BG139" s="17" t="s">
        <v>86</v>
      </c>
      <c r="BH139" s="17" t="s">
        <v>86</v>
      </c>
      <c r="BI139" s="17" t="s">
        <v>86</v>
      </c>
      <c r="BJ139" s="17" t="s">
        <v>2251</v>
      </c>
    </row>
    <row r="140" spans="1:63" ht="17" customHeight="1" x14ac:dyDescent="0.2">
      <c r="A140" s="4" t="s">
        <v>2252</v>
      </c>
      <c r="B140" s="4" t="s">
        <v>2253</v>
      </c>
      <c r="C140" s="4" t="s">
        <v>2254</v>
      </c>
      <c r="D140" s="4">
        <v>2004</v>
      </c>
      <c r="E140" s="4" t="s">
        <v>622</v>
      </c>
      <c r="F140" s="5">
        <v>14</v>
      </c>
      <c r="G140" s="5">
        <v>20</v>
      </c>
      <c r="I140" s="5">
        <v>1842</v>
      </c>
      <c r="J140" s="5">
        <v>1846</v>
      </c>
      <c r="L140" s="5">
        <v>77</v>
      </c>
      <c r="M140" s="5" t="s">
        <v>2255</v>
      </c>
      <c r="N140" s="5" t="s">
        <v>2256</v>
      </c>
      <c r="O140" s="5" t="s">
        <v>2257</v>
      </c>
      <c r="P140" s="5" t="s">
        <v>2258</v>
      </c>
      <c r="Q140" s="5" t="s">
        <v>2259</v>
      </c>
      <c r="S140" s="5" t="s">
        <v>2260</v>
      </c>
      <c r="U140" s="5" t="s">
        <v>73</v>
      </c>
      <c r="X140" s="10" t="s">
        <v>2261</v>
      </c>
      <c r="Y140" s="5" t="s">
        <v>2262</v>
      </c>
      <c r="AB140" s="5" t="s">
        <v>2263</v>
      </c>
      <c r="AJ140" s="5">
        <v>9609822</v>
      </c>
      <c r="AL140" s="5" t="s">
        <v>633</v>
      </c>
      <c r="AM140" s="5">
        <v>15498492</v>
      </c>
      <c r="AN140" s="5" t="s">
        <v>75</v>
      </c>
      <c r="AO140" s="5" t="s">
        <v>634</v>
      </c>
      <c r="AP140" s="5" t="s">
        <v>76</v>
      </c>
      <c r="AQ140" s="5" t="s">
        <v>77</v>
      </c>
      <c r="AR140" s="5" t="s">
        <v>141</v>
      </c>
      <c r="AS140" s="5" t="s">
        <v>78</v>
      </c>
      <c r="AT140" s="5" t="s">
        <v>2264</v>
      </c>
      <c r="AU140" s="5" t="str">
        <f t="shared" si="6"/>
        <v>2004_Perrin_Nonvisual</v>
      </c>
      <c r="AV140" s="6" t="str">
        <f t="shared" si="7"/>
        <v>2004_Perrin_Nonvisual.pdf</v>
      </c>
      <c r="AW140" s="7" t="str">
        <f t="shared" si="8"/>
        <v>https://sci-hub.se/10.1016/j.cub.2004.09.082</v>
      </c>
      <c r="AX140" s="5" t="s">
        <v>80</v>
      </c>
      <c r="AY140" s="16" t="s">
        <v>81</v>
      </c>
      <c r="AZ140" s="16" t="s">
        <v>82</v>
      </c>
      <c r="BB140" s="8" t="s">
        <v>2265</v>
      </c>
      <c r="BC140" s="8">
        <v>13</v>
      </c>
      <c r="BD140" s="8">
        <v>0</v>
      </c>
      <c r="BE140" s="8" t="s">
        <v>1572</v>
      </c>
      <c r="BF140" s="19" t="s">
        <v>85</v>
      </c>
      <c r="BG140" s="17" t="s">
        <v>1572</v>
      </c>
      <c r="BH140" s="17" t="s">
        <v>86</v>
      </c>
      <c r="BI140" s="17" t="s">
        <v>86</v>
      </c>
      <c r="BJ140" s="17" t="s">
        <v>1682</v>
      </c>
      <c r="BK140" s="23" t="s">
        <v>534</v>
      </c>
    </row>
    <row r="141" spans="1:63" ht="17" customHeight="1" x14ac:dyDescent="0.2">
      <c r="A141" s="4" t="s">
        <v>2266</v>
      </c>
      <c r="B141" s="4" t="s">
        <v>2267</v>
      </c>
      <c r="C141" s="4" t="s">
        <v>2268</v>
      </c>
      <c r="D141" s="4">
        <v>1994</v>
      </c>
      <c r="E141" s="4" t="s">
        <v>2269</v>
      </c>
      <c r="F141" s="5">
        <v>11</v>
      </c>
      <c r="G141" s="5">
        <v>5</v>
      </c>
      <c r="I141" s="5">
        <v>1013</v>
      </c>
      <c r="J141" s="5">
        <v>1018</v>
      </c>
      <c r="L141" s="5">
        <v>77</v>
      </c>
      <c r="M141" s="5" t="s">
        <v>2270</v>
      </c>
      <c r="N141" s="5" t="s">
        <v>2271</v>
      </c>
      <c r="O141" s="5" t="s">
        <v>2272</v>
      </c>
      <c r="P141" s="5" t="s">
        <v>2273</v>
      </c>
      <c r="Q141" s="5" t="s">
        <v>2274</v>
      </c>
      <c r="R141" s="5" t="s">
        <v>2275</v>
      </c>
      <c r="S141" s="5" t="s">
        <v>2276</v>
      </c>
      <c r="U141" s="5" t="s">
        <v>2277</v>
      </c>
      <c r="X141" s="10" t="s">
        <v>2278</v>
      </c>
      <c r="Y141" s="5" t="s">
        <v>2279</v>
      </c>
      <c r="AJ141" s="5">
        <v>9525238</v>
      </c>
      <c r="AM141" s="5">
        <v>7947394</v>
      </c>
      <c r="AN141" s="5" t="s">
        <v>75</v>
      </c>
      <c r="AO141" s="5" t="s">
        <v>2280</v>
      </c>
      <c r="AP141" s="5" t="s">
        <v>76</v>
      </c>
      <c r="AQ141" s="5" t="s">
        <v>77</v>
      </c>
      <c r="AS141" s="5" t="s">
        <v>78</v>
      </c>
      <c r="AT141" s="5" t="s">
        <v>2281</v>
      </c>
      <c r="AU141" s="5" t="str">
        <f t="shared" si="6"/>
        <v>1994_Boatright_Regulation</v>
      </c>
      <c r="AV141" s="6" t="str">
        <f t="shared" si="7"/>
        <v>1994_Boatright_Regulation.pdf</v>
      </c>
      <c r="AW141" s="7" t="str">
        <f t="shared" si="8"/>
        <v>https://sci-hub.se/10.1017/S0952523800003941</v>
      </c>
      <c r="AX141" s="5" t="s">
        <v>80</v>
      </c>
      <c r="AY141" s="16" t="s">
        <v>81</v>
      </c>
      <c r="AZ141" s="16" t="s">
        <v>81</v>
      </c>
      <c r="BA141" s="21" t="s">
        <v>2282</v>
      </c>
      <c r="BB141" s="8" t="s">
        <v>144</v>
      </c>
      <c r="BC141" s="8" t="s">
        <v>144</v>
      </c>
      <c r="BD141" s="8" t="s">
        <v>144</v>
      </c>
      <c r="BE141" s="8" t="s">
        <v>144</v>
      </c>
      <c r="BF141" s="19" t="s">
        <v>144</v>
      </c>
      <c r="BG141" s="17" t="s">
        <v>144</v>
      </c>
      <c r="BH141" s="17" t="s">
        <v>144</v>
      </c>
      <c r="BI141" s="17" t="s">
        <v>144</v>
      </c>
      <c r="BJ141" s="17" t="s">
        <v>144</v>
      </c>
    </row>
    <row r="142" spans="1:63" ht="17" customHeight="1" x14ac:dyDescent="0.2">
      <c r="A142" s="4" t="s">
        <v>2283</v>
      </c>
      <c r="B142" s="4" t="s">
        <v>2284</v>
      </c>
      <c r="C142" s="4" t="s">
        <v>2285</v>
      </c>
      <c r="D142" s="4">
        <v>2003</v>
      </c>
      <c r="E142" s="4" t="s">
        <v>2286</v>
      </c>
      <c r="F142" s="5">
        <v>23</v>
      </c>
      <c r="G142" s="5">
        <v>2</v>
      </c>
      <c r="I142" s="5">
        <v>181</v>
      </c>
      <c r="J142" s="5">
        <v>187</v>
      </c>
      <c r="L142" s="5">
        <v>76</v>
      </c>
      <c r="M142" s="5" t="s">
        <v>2287</v>
      </c>
      <c r="N142" s="5" t="s">
        <v>2288</v>
      </c>
      <c r="O142" s="5" t="s">
        <v>2289</v>
      </c>
      <c r="P142" s="5" t="s">
        <v>2290</v>
      </c>
      <c r="Q142" s="5" t="s">
        <v>2291</v>
      </c>
      <c r="R142" s="5" t="s">
        <v>2292</v>
      </c>
      <c r="S142" s="5" t="s">
        <v>2293</v>
      </c>
      <c r="U142" s="5" t="s">
        <v>73</v>
      </c>
      <c r="AB142" s="5" t="s">
        <v>2294</v>
      </c>
      <c r="AJ142" s="5">
        <v>2755408</v>
      </c>
      <c r="AL142" s="5" t="s">
        <v>2295</v>
      </c>
      <c r="AM142" s="5">
        <v>12641706</v>
      </c>
      <c r="AN142" s="5" t="s">
        <v>75</v>
      </c>
      <c r="AO142" s="5" t="s">
        <v>2296</v>
      </c>
      <c r="AP142" s="5" t="s">
        <v>76</v>
      </c>
      <c r="AQ142" s="5" t="s">
        <v>77</v>
      </c>
      <c r="AS142" s="5" t="s">
        <v>78</v>
      </c>
      <c r="AT142" s="5" t="s">
        <v>2297</v>
      </c>
      <c r="AU142" s="5" t="str">
        <f t="shared" si="6"/>
        <v>2003_Charman_Age,</v>
      </c>
      <c r="AV142" s="6" t="str">
        <f t="shared" si="7"/>
        <v>2003_Charman_Age,.pdf</v>
      </c>
      <c r="AW142" s="7" t="str">
        <f t="shared" si="8"/>
        <v>https://sci-hub.se/10.1046/j.1475-1313.2003.00105.x</v>
      </c>
      <c r="AX142" s="5" t="s">
        <v>80</v>
      </c>
      <c r="AY142" s="16" t="s">
        <v>81</v>
      </c>
      <c r="AZ142" s="16" t="s">
        <v>81</v>
      </c>
      <c r="BA142" s="21" t="s">
        <v>247</v>
      </c>
      <c r="BB142" s="8" t="s">
        <v>144</v>
      </c>
      <c r="BC142" s="8" t="s">
        <v>144</v>
      </c>
      <c r="BD142" s="8" t="s">
        <v>144</v>
      </c>
      <c r="BE142" s="8" t="s">
        <v>144</v>
      </c>
      <c r="BF142" s="19" t="s">
        <v>144</v>
      </c>
      <c r="BG142" s="17" t="s">
        <v>144</v>
      </c>
      <c r="BH142" s="17" t="s">
        <v>144</v>
      </c>
      <c r="BI142" s="17" t="s">
        <v>144</v>
      </c>
      <c r="BJ142" s="17" t="s">
        <v>144</v>
      </c>
    </row>
    <row r="143" spans="1:63" ht="17" customHeight="1" x14ac:dyDescent="0.2">
      <c r="A143" s="4" t="s">
        <v>2298</v>
      </c>
      <c r="B143" s="4" t="s">
        <v>2299</v>
      </c>
      <c r="C143" s="4" t="s">
        <v>2300</v>
      </c>
      <c r="D143" s="4">
        <v>1999</v>
      </c>
      <c r="E143" s="4" t="s">
        <v>1401</v>
      </c>
      <c r="F143" s="5">
        <v>150</v>
      </c>
      <c r="G143" s="5">
        <v>1</v>
      </c>
      <c r="I143" s="5">
        <v>27</v>
      </c>
      <c r="J143" s="5">
        <v>36</v>
      </c>
      <c r="L143" s="5">
        <v>76</v>
      </c>
      <c r="M143" s="5" t="s">
        <v>2301</v>
      </c>
      <c r="N143" s="5" t="s">
        <v>2302</v>
      </c>
      <c r="O143" s="5" t="s">
        <v>2303</v>
      </c>
      <c r="P143" s="5" t="s">
        <v>2304</v>
      </c>
      <c r="Q143" s="5" t="s">
        <v>2305</v>
      </c>
      <c r="R143" s="5" t="s">
        <v>2306</v>
      </c>
      <c r="S143" s="5" t="s">
        <v>2307</v>
      </c>
      <c r="U143" s="5" t="s">
        <v>2308</v>
      </c>
      <c r="X143" s="10" t="s">
        <v>2309</v>
      </c>
      <c r="Y143" s="5" t="s">
        <v>2310</v>
      </c>
      <c r="AB143" s="5" t="s">
        <v>2311</v>
      </c>
      <c r="AE143" s="5" t="s">
        <v>2312</v>
      </c>
      <c r="AJ143" s="5">
        <v>29262</v>
      </c>
      <c r="AL143" s="5" t="s">
        <v>1414</v>
      </c>
      <c r="AM143" s="5">
        <v>10400550</v>
      </c>
      <c r="AN143" s="5" t="s">
        <v>75</v>
      </c>
      <c r="AO143" s="5" t="s">
        <v>1415</v>
      </c>
      <c r="AP143" s="5" t="s">
        <v>76</v>
      </c>
      <c r="AQ143" s="5" t="s">
        <v>77</v>
      </c>
      <c r="AS143" s="5" t="s">
        <v>78</v>
      </c>
      <c r="AT143" s="5" t="s">
        <v>2313</v>
      </c>
      <c r="AU143" s="5" t="str">
        <f t="shared" si="6"/>
        <v>1999_Burch_Reduced</v>
      </c>
      <c r="AV143" s="6" t="str">
        <f t="shared" si="7"/>
        <v>1999_Burch_Reduced.pdf</v>
      </c>
      <c r="AW143" s="7" t="str">
        <f t="shared" si="8"/>
        <v>https://sci-hub.se/10.1093/oxfordjournals.aje.a009914</v>
      </c>
      <c r="AX143" s="5" t="s">
        <v>80</v>
      </c>
      <c r="AY143" s="16" t="s">
        <v>81</v>
      </c>
      <c r="AZ143" s="16" t="s">
        <v>82</v>
      </c>
      <c r="BB143" s="8" t="s">
        <v>83</v>
      </c>
      <c r="BC143" s="8">
        <v>142</v>
      </c>
      <c r="BD143" s="8">
        <v>0</v>
      </c>
      <c r="BE143" s="8" t="s">
        <v>1572</v>
      </c>
      <c r="BF143" s="19" t="s">
        <v>85</v>
      </c>
      <c r="BG143" s="17" t="s">
        <v>1572</v>
      </c>
      <c r="BH143" s="17">
        <v>41</v>
      </c>
      <c r="BI143" s="17">
        <v>0.6</v>
      </c>
      <c r="BJ143" s="17" t="s">
        <v>2314</v>
      </c>
      <c r="BK143" s="23" t="s">
        <v>534</v>
      </c>
    </row>
    <row r="144" spans="1:63" ht="17" customHeight="1" x14ac:dyDescent="0.2">
      <c r="A144" s="4" t="s">
        <v>2315</v>
      </c>
      <c r="B144" s="4" t="s">
        <v>2316</v>
      </c>
      <c r="C144" s="4" t="s">
        <v>2317</v>
      </c>
      <c r="D144" s="4">
        <v>2014</v>
      </c>
      <c r="E144" s="4" t="s">
        <v>453</v>
      </c>
      <c r="F144" s="5">
        <v>74</v>
      </c>
      <c r="G144" s="5">
        <v>15</v>
      </c>
      <c r="I144" s="5">
        <v>4099</v>
      </c>
      <c r="J144" s="5">
        <v>4110</v>
      </c>
      <c r="L144" s="5">
        <v>76</v>
      </c>
      <c r="M144" s="5" t="s">
        <v>2318</v>
      </c>
      <c r="N144" s="5" t="s">
        <v>2319</v>
      </c>
      <c r="O144" s="5" t="s">
        <v>2320</v>
      </c>
      <c r="P144" s="5" t="s">
        <v>2321</v>
      </c>
      <c r="Q144" s="5" t="s">
        <v>2322</v>
      </c>
      <c r="S144" s="5" t="s">
        <v>2323</v>
      </c>
      <c r="U144" s="5" t="s">
        <v>2324</v>
      </c>
      <c r="X144" s="5" t="s">
        <v>2325</v>
      </c>
      <c r="AB144" s="5" t="s">
        <v>2326</v>
      </c>
      <c r="AE144" s="5" t="s">
        <v>2327</v>
      </c>
      <c r="AJ144" s="5">
        <v>85472</v>
      </c>
      <c r="AL144" s="5" t="s">
        <v>463</v>
      </c>
      <c r="AM144" s="5">
        <v>25062775</v>
      </c>
      <c r="AN144" s="5" t="s">
        <v>75</v>
      </c>
      <c r="AO144" s="5" t="s">
        <v>464</v>
      </c>
      <c r="AP144" s="5" t="s">
        <v>76</v>
      </c>
      <c r="AQ144" s="5" t="s">
        <v>77</v>
      </c>
      <c r="AR144" s="5" t="s">
        <v>141</v>
      </c>
      <c r="AS144" s="5" t="s">
        <v>78</v>
      </c>
      <c r="AT144" s="5" t="s">
        <v>2328</v>
      </c>
      <c r="AU144" s="5" t="str">
        <f t="shared" si="6"/>
        <v>2014_Dauchy_Circadian</v>
      </c>
      <c r="AV144" s="6" t="str">
        <f t="shared" si="7"/>
        <v>2014_Dauchy_Circadian.pdf</v>
      </c>
      <c r="AW144" s="7" t="str">
        <f t="shared" si="8"/>
        <v>https://sci-hub.se/10.1158/0008-5472.CAN-13-3156</v>
      </c>
      <c r="AX144" s="5" t="s">
        <v>80</v>
      </c>
      <c r="AY144" s="16" t="s">
        <v>81</v>
      </c>
      <c r="AZ144" s="16" t="s">
        <v>81</v>
      </c>
      <c r="BA144" s="21" t="s">
        <v>172</v>
      </c>
      <c r="BB144" s="8" t="s">
        <v>144</v>
      </c>
      <c r="BC144" s="8" t="s">
        <v>144</v>
      </c>
      <c r="BD144" s="8" t="s">
        <v>144</v>
      </c>
      <c r="BE144" s="8" t="s">
        <v>144</v>
      </c>
      <c r="BF144" s="19" t="s">
        <v>144</v>
      </c>
      <c r="BG144" s="17" t="s">
        <v>144</v>
      </c>
      <c r="BH144" s="17" t="s">
        <v>144</v>
      </c>
      <c r="BI144" s="17" t="s">
        <v>144</v>
      </c>
      <c r="BJ144" s="17" t="s">
        <v>144</v>
      </c>
    </row>
    <row r="145" spans="1:63" ht="17" customHeight="1" x14ac:dyDescent="0.2">
      <c r="A145" s="4" t="s">
        <v>2329</v>
      </c>
      <c r="B145" s="4" t="s">
        <v>2330</v>
      </c>
      <c r="C145" s="4" t="s">
        <v>2331</v>
      </c>
      <c r="D145" s="4">
        <v>1988</v>
      </c>
      <c r="E145" s="4" t="s">
        <v>687</v>
      </c>
      <c r="F145" s="5">
        <v>450</v>
      </c>
      <c r="G145" s="11">
        <v>43497</v>
      </c>
      <c r="I145" s="5">
        <v>137</v>
      </c>
      <c r="J145" s="5">
        <v>143</v>
      </c>
      <c r="L145" s="5">
        <v>75</v>
      </c>
      <c r="M145" s="5" t="s">
        <v>2332</v>
      </c>
      <c r="N145" s="5" t="s">
        <v>2333</v>
      </c>
      <c r="O145" s="5" t="s">
        <v>2334</v>
      </c>
      <c r="P145" s="5" t="s">
        <v>2335</v>
      </c>
      <c r="Q145" s="5" t="s">
        <v>2336</v>
      </c>
      <c r="R145" s="5" t="s">
        <v>2337</v>
      </c>
      <c r="S145" s="5" t="s">
        <v>2338</v>
      </c>
      <c r="U145" s="5" t="s">
        <v>2339</v>
      </c>
      <c r="W145" s="5" t="s">
        <v>2340</v>
      </c>
      <c r="AB145" s="5" t="s">
        <v>2341</v>
      </c>
      <c r="AJ145" s="5">
        <v>68993</v>
      </c>
      <c r="AL145" s="5" t="s">
        <v>696</v>
      </c>
      <c r="AM145" s="5">
        <v>3401707</v>
      </c>
      <c r="AN145" s="5" t="s">
        <v>75</v>
      </c>
      <c r="AO145" s="5" t="s">
        <v>697</v>
      </c>
      <c r="AP145" s="5" t="s">
        <v>76</v>
      </c>
      <c r="AQ145" s="5" t="s">
        <v>77</v>
      </c>
      <c r="AS145" s="5" t="s">
        <v>78</v>
      </c>
      <c r="AT145" s="5" t="s">
        <v>2342</v>
      </c>
      <c r="AU145" s="5" t="str">
        <f t="shared" si="6"/>
        <v>1988_Zatz_Norepinephrine,</v>
      </c>
      <c r="AV145" s="6" t="str">
        <f t="shared" si="7"/>
        <v>1988_Zatz_Norepinephrine,.pdf</v>
      </c>
      <c r="AW145" s="7" t="str">
        <f t="shared" si="8"/>
        <v>https://sci-hub.se/10.1016/0006-8993(88)91553-3</v>
      </c>
      <c r="AX145" s="5" t="s">
        <v>80</v>
      </c>
      <c r="AY145" s="16" t="s">
        <v>81</v>
      </c>
      <c r="AZ145" s="16" t="s">
        <v>81</v>
      </c>
      <c r="BA145" s="21" t="s">
        <v>2343</v>
      </c>
      <c r="BB145" s="8" t="s">
        <v>144</v>
      </c>
      <c r="BC145" s="8" t="s">
        <v>144</v>
      </c>
      <c r="BD145" s="8" t="s">
        <v>144</v>
      </c>
      <c r="BE145" s="8" t="s">
        <v>144</v>
      </c>
      <c r="BF145" s="19" t="s">
        <v>144</v>
      </c>
      <c r="BG145" s="17" t="s">
        <v>144</v>
      </c>
      <c r="BH145" s="17" t="s">
        <v>144</v>
      </c>
      <c r="BI145" s="17" t="s">
        <v>144</v>
      </c>
      <c r="BJ145" s="17" t="s">
        <v>144</v>
      </c>
    </row>
    <row r="146" spans="1:63" ht="17" customHeight="1" x14ac:dyDescent="0.2">
      <c r="A146" s="4" t="s">
        <v>2344</v>
      </c>
      <c r="B146" s="4" t="s">
        <v>2345</v>
      </c>
      <c r="C146" s="4" t="s">
        <v>2346</v>
      </c>
      <c r="D146" s="4">
        <v>1991</v>
      </c>
      <c r="E146" s="4" t="s">
        <v>1698</v>
      </c>
      <c r="F146" s="5">
        <v>83</v>
      </c>
      <c r="G146" s="5">
        <v>1</v>
      </c>
      <c r="I146" s="5">
        <v>152</v>
      </c>
      <c r="J146" s="5">
        <v>158</v>
      </c>
      <c r="L146" s="5">
        <v>74</v>
      </c>
      <c r="M146" s="5" t="s">
        <v>2347</v>
      </c>
      <c r="N146" s="5" t="s">
        <v>2348</v>
      </c>
      <c r="O146" s="5" t="s">
        <v>2349</v>
      </c>
      <c r="P146" s="5" t="s">
        <v>2350</v>
      </c>
      <c r="Q146" s="5" t="s">
        <v>2351</v>
      </c>
      <c r="S146" s="5" t="s">
        <v>2352</v>
      </c>
      <c r="U146" s="5" t="s">
        <v>545</v>
      </c>
      <c r="X146" s="5" t="s">
        <v>2353</v>
      </c>
      <c r="Y146" s="5" t="s">
        <v>2354</v>
      </c>
      <c r="AB146" s="5" t="s">
        <v>2355</v>
      </c>
      <c r="AJ146" s="5">
        <v>166480</v>
      </c>
      <c r="AL146" s="5" t="s">
        <v>1708</v>
      </c>
      <c r="AM146" s="5">
        <v>1879667</v>
      </c>
      <c r="AN146" s="5" t="s">
        <v>75</v>
      </c>
      <c r="AO146" s="5" t="s">
        <v>1709</v>
      </c>
      <c r="AP146" s="5" t="s">
        <v>76</v>
      </c>
      <c r="AQ146" s="5" t="s">
        <v>77</v>
      </c>
      <c r="AS146" s="5" t="s">
        <v>78</v>
      </c>
      <c r="AT146" s="5" t="s">
        <v>2356</v>
      </c>
      <c r="AU146" s="5" t="str">
        <f t="shared" si="6"/>
        <v>1991_Iigo_Circadian</v>
      </c>
      <c r="AV146" s="6" t="str">
        <f t="shared" si="7"/>
        <v>1991_Iigo_Circadian.pdf</v>
      </c>
      <c r="AW146" s="7" t="str">
        <f t="shared" si="8"/>
        <v>https://sci-hub.se/10.1016/0016-6480(91)90115-M</v>
      </c>
      <c r="AX146" s="5" t="s">
        <v>80</v>
      </c>
      <c r="AY146" s="16" t="s">
        <v>81</v>
      </c>
      <c r="AZ146" s="16" t="s">
        <v>81</v>
      </c>
      <c r="BA146" s="21" t="s">
        <v>2357</v>
      </c>
      <c r="BB146" s="8" t="s">
        <v>144</v>
      </c>
      <c r="BC146" s="8" t="s">
        <v>144</v>
      </c>
      <c r="BD146" s="8" t="s">
        <v>144</v>
      </c>
      <c r="BE146" s="8" t="s">
        <v>144</v>
      </c>
      <c r="BF146" s="19" t="s">
        <v>144</v>
      </c>
      <c r="BG146" s="17" t="s">
        <v>144</v>
      </c>
      <c r="BH146" s="17" t="s">
        <v>144</v>
      </c>
      <c r="BI146" s="17" t="s">
        <v>144</v>
      </c>
      <c r="BJ146" s="17" t="s">
        <v>144</v>
      </c>
    </row>
    <row r="147" spans="1:63" ht="17" customHeight="1" x14ac:dyDescent="0.2">
      <c r="A147" s="4" t="s">
        <v>2358</v>
      </c>
      <c r="B147" s="4" t="s">
        <v>2359</v>
      </c>
      <c r="C147" s="4" t="s">
        <v>2360</v>
      </c>
      <c r="D147" s="4">
        <v>1997</v>
      </c>
      <c r="E147" s="4" t="s">
        <v>687</v>
      </c>
      <c r="F147" s="5">
        <v>747</v>
      </c>
      <c r="G147" s="5">
        <v>1</v>
      </c>
      <c r="I147" s="5">
        <v>78</v>
      </c>
      <c r="J147" s="5">
        <v>84</v>
      </c>
      <c r="L147" s="5">
        <v>74</v>
      </c>
      <c r="M147" s="5" t="s">
        <v>2361</v>
      </c>
      <c r="N147" s="5" t="s">
        <v>2362</v>
      </c>
      <c r="O147" s="5" t="s">
        <v>2363</v>
      </c>
      <c r="P147" s="5" t="s">
        <v>2364</v>
      </c>
      <c r="Q147" s="5" t="s">
        <v>2365</v>
      </c>
      <c r="R147" s="5" t="s">
        <v>2366</v>
      </c>
      <c r="S147" s="5" t="s">
        <v>2367</v>
      </c>
      <c r="U147" s="5" t="s">
        <v>2368</v>
      </c>
      <c r="W147" s="5" t="s">
        <v>2369</v>
      </c>
      <c r="X147" s="10" t="s">
        <v>2370</v>
      </c>
      <c r="Y147" s="5" t="s">
        <v>2371</v>
      </c>
      <c r="AB147" s="5" t="s">
        <v>2372</v>
      </c>
      <c r="AJ147" s="5">
        <v>68993</v>
      </c>
      <c r="AL147" s="5" t="s">
        <v>696</v>
      </c>
      <c r="AM147" s="5">
        <v>9042530</v>
      </c>
      <c r="AN147" s="5" t="s">
        <v>75</v>
      </c>
      <c r="AO147" s="5" t="s">
        <v>2373</v>
      </c>
      <c r="AP147" s="5" t="s">
        <v>76</v>
      </c>
      <c r="AQ147" s="5" t="s">
        <v>77</v>
      </c>
      <c r="AS147" s="5" t="s">
        <v>78</v>
      </c>
      <c r="AT147" s="5" t="s">
        <v>2374</v>
      </c>
      <c r="AU147" s="5" t="str">
        <f t="shared" si="6"/>
        <v>1997_Wright_Caffeine</v>
      </c>
      <c r="AV147" s="6" t="str">
        <f t="shared" si="7"/>
        <v>1997_Wright_Caffeine.pdf</v>
      </c>
      <c r="AW147" s="7" t="str">
        <f t="shared" si="8"/>
        <v>https://sci-hub.se/10.1016/S0006-8993(96)01268-1</v>
      </c>
      <c r="AX147" s="5" t="s">
        <v>80</v>
      </c>
      <c r="AY147" s="16" t="s">
        <v>81</v>
      </c>
      <c r="AZ147" s="16" t="s">
        <v>82</v>
      </c>
      <c r="BB147" s="8" t="s">
        <v>83</v>
      </c>
      <c r="BC147" s="8">
        <v>40</v>
      </c>
      <c r="BD147" s="8">
        <v>0</v>
      </c>
      <c r="BE147" s="8" t="s">
        <v>1572</v>
      </c>
      <c r="BF147" s="19" t="s">
        <v>85</v>
      </c>
      <c r="BG147" s="17" t="s">
        <v>1572</v>
      </c>
      <c r="BH147" s="17">
        <v>19.2</v>
      </c>
      <c r="BI147" s="17" t="s">
        <v>86</v>
      </c>
      <c r="BJ147" s="17" t="s">
        <v>2375</v>
      </c>
      <c r="BK147" s="23" t="s">
        <v>534</v>
      </c>
    </row>
    <row r="148" spans="1:63" ht="17" customHeight="1" x14ac:dyDescent="0.2">
      <c r="A148" s="4" t="s">
        <v>2376</v>
      </c>
      <c r="B148" s="4" t="s">
        <v>2377</v>
      </c>
      <c r="C148" s="4" t="s">
        <v>2378</v>
      </c>
      <c r="D148" s="4">
        <v>2000</v>
      </c>
      <c r="E148" s="4" t="s">
        <v>1557</v>
      </c>
      <c r="F148" s="5">
        <v>286</v>
      </c>
      <c r="G148" s="5">
        <v>2</v>
      </c>
      <c r="I148" s="5">
        <v>119</v>
      </c>
      <c r="J148" s="5">
        <v>122</v>
      </c>
      <c r="L148" s="5">
        <v>74</v>
      </c>
      <c r="M148" s="5" t="s">
        <v>2379</v>
      </c>
      <c r="N148" s="5" t="s">
        <v>2380</v>
      </c>
      <c r="O148" s="5" t="s">
        <v>2381</v>
      </c>
      <c r="P148" s="5" t="s">
        <v>2382</v>
      </c>
      <c r="Q148" s="5" t="s">
        <v>2383</v>
      </c>
      <c r="R148" s="5" t="s">
        <v>2384</v>
      </c>
      <c r="S148" s="5" t="s">
        <v>2385</v>
      </c>
      <c r="U148" s="5" t="s">
        <v>2386</v>
      </c>
      <c r="AB148" s="5" t="s">
        <v>2387</v>
      </c>
      <c r="AJ148" s="5">
        <v>3043940</v>
      </c>
      <c r="AL148" s="5" t="s">
        <v>1568</v>
      </c>
      <c r="AM148" s="5">
        <v>10825651</v>
      </c>
      <c r="AN148" s="5" t="s">
        <v>75</v>
      </c>
      <c r="AO148" s="5" t="s">
        <v>1569</v>
      </c>
      <c r="AP148" s="5" t="s">
        <v>76</v>
      </c>
      <c r="AQ148" s="5" t="s">
        <v>77</v>
      </c>
      <c r="AS148" s="5" t="s">
        <v>78</v>
      </c>
      <c r="AT148" s="5" t="s">
        <v>2388</v>
      </c>
      <c r="AU148" s="5" t="str">
        <f t="shared" si="6"/>
        <v>2000_Tosini_Dopamine</v>
      </c>
      <c r="AV148" s="6" t="str">
        <f t="shared" si="7"/>
        <v>2000_Tosini_Dopamine.pdf</v>
      </c>
      <c r="AW148" s="7" t="str">
        <f t="shared" si="8"/>
        <v>https://sci-hub.se/10.1016/S0304-3940(00)01117-4</v>
      </c>
      <c r="AX148" s="5" t="s">
        <v>80</v>
      </c>
      <c r="AY148" s="16" t="s">
        <v>81</v>
      </c>
      <c r="AZ148" s="16" t="s">
        <v>81</v>
      </c>
      <c r="BA148" s="21" t="s">
        <v>789</v>
      </c>
      <c r="BB148" s="8" t="s">
        <v>144</v>
      </c>
      <c r="BC148" s="8" t="s">
        <v>144</v>
      </c>
      <c r="BD148" s="8" t="s">
        <v>144</v>
      </c>
      <c r="BE148" s="8" t="s">
        <v>144</v>
      </c>
      <c r="BF148" s="19" t="s">
        <v>144</v>
      </c>
      <c r="BG148" s="17" t="s">
        <v>144</v>
      </c>
      <c r="BH148" s="17" t="s">
        <v>144</v>
      </c>
      <c r="BI148" s="17" t="s">
        <v>144</v>
      </c>
      <c r="BJ148" s="17" t="s">
        <v>144</v>
      </c>
    </row>
    <row r="149" spans="1:63" ht="17" customHeight="1" x14ac:dyDescent="0.2">
      <c r="A149" s="4" t="s">
        <v>2389</v>
      </c>
      <c r="B149" s="4" t="s">
        <v>2390</v>
      </c>
      <c r="C149" s="4" t="s">
        <v>2391</v>
      </c>
      <c r="D149" s="4">
        <v>2001</v>
      </c>
      <c r="E149" s="4" t="s">
        <v>315</v>
      </c>
      <c r="F149" s="5">
        <v>125</v>
      </c>
      <c r="G149" s="11">
        <v>43497</v>
      </c>
      <c r="I149" s="5">
        <v>97</v>
      </c>
      <c r="J149" s="5">
        <v>102</v>
      </c>
      <c r="L149" s="5">
        <v>73</v>
      </c>
      <c r="M149" s="5" t="s">
        <v>2392</v>
      </c>
      <c r="N149" s="5" t="s">
        <v>2393</v>
      </c>
      <c r="O149" s="5" t="s">
        <v>2394</v>
      </c>
      <c r="P149" s="5" t="s">
        <v>2395</v>
      </c>
      <c r="Q149" s="5" t="s">
        <v>2396</v>
      </c>
      <c r="R149" s="5" t="s">
        <v>2397</v>
      </c>
      <c r="S149" s="5" t="s">
        <v>2398</v>
      </c>
      <c r="U149" s="5" t="s">
        <v>2399</v>
      </c>
      <c r="AJ149" s="5">
        <v>1664328</v>
      </c>
      <c r="AM149" s="5">
        <v>11682100</v>
      </c>
      <c r="AN149" s="5" t="s">
        <v>75</v>
      </c>
      <c r="AO149" s="5" t="s">
        <v>325</v>
      </c>
      <c r="AP149" s="5" t="s">
        <v>76</v>
      </c>
      <c r="AQ149" s="5" t="s">
        <v>77</v>
      </c>
      <c r="AS149" s="5" t="s">
        <v>78</v>
      </c>
      <c r="AT149" s="5" t="s">
        <v>2400</v>
      </c>
      <c r="AU149" s="5" t="str">
        <f t="shared" si="6"/>
        <v>2001_Lucas_Identifying</v>
      </c>
      <c r="AV149" s="6" t="str">
        <f t="shared" si="7"/>
        <v>2001_Lucas_Identifying.pdf</v>
      </c>
      <c r="AW149" s="7" t="str">
        <f t="shared" si="8"/>
        <v>https://sci-hub.se/10.1016/S0166-4328(01)00274-1</v>
      </c>
      <c r="AX149" s="5" t="s">
        <v>80</v>
      </c>
      <c r="AY149" s="16" t="s">
        <v>81</v>
      </c>
      <c r="AZ149" s="16" t="s">
        <v>81</v>
      </c>
      <c r="BA149" s="21" t="s">
        <v>311</v>
      </c>
      <c r="BB149" s="8" t="s">
        <v>144</v>
      </c>
      <c r="BC149" s="8" t="s">
        <v>144</v>
      </c>
      <c r="BD149" s="8" t="s">
        <v>144</v>
      </c>
      <c r="BE149" s="8" t="s">
        <v>144</v>
      </c>
      <c r="BF149" s="19" t="s">
        <v>144</v>
      </c>
      <c r="BG149" s="17" t="s">
        <v>144</v>
      </c>
      <c r="BH149" s="17" t="s">
        <v>144</v>
      </c>
      <c r="BI149" s="17" t="s">
        <v>144</v>
      </c>
      <c r="BJ149" s="17" t="s">
        <v>144</v>
      </c>
    </row>
    <row r="150" spans="1:63" ht="17" customHeight="1" x14ac:dyDescent="0.2">
      <c r="A150" s="4" t="s">
        <v>2401</v>
      </c>
      <c r="B150" s="4" t="s">
        <v>2402</v>
      </c>
      <c r="C150" s="4" t="s">
        <v>2403</v>
      </c>
      <c r="D150" s="4">
        <v>1999</v>
      </c>
      <c r="E150" s="4" t="s">
        <v>2404</v>
      </c>
      <c r="F150" s="5">
        <v>144</v>
      </c>
      <c r="G150" s="5">
        <v>2</v>
      </c>
      <c r="I150" s="5">
        <v>131</v>
      </c>
      <c r="J150" s="5">
        <v>136</v>
      </c>
      <c r="L150" s="5">
        <v>73</v>
      </c>
      <c r="M150" s="5" t="s">
        <v>2405</v>
      </c>
      <c r="N150" s="5" t="s">
        <v>2406</v>
      </c>
      <c r="O150" s="5" t="s">
        <v>2407</v>
      </c>
      <c r="P150" s="5" t="s">
        <v>2408</v>
      </c>
      <c r="Q150" s="5" t="s">
        <v>2409</v>
      </c>
      <c r="R150" s="5" t="s">
        <v>2410</v>
      </c>
      <c r="S150" s="5" t="s">
        <v>2411</v>
      </c>
      <c r="U150" s="5" t="s">
        <v>2412</v>
      </c>
      <c r="AB150" s="5" t="s">
        <v>2413</v>
      </c>
      <c r="AJ150" s="5">
        <v>3043835</v>
      </c>
      <c r="AL150" s="5" t="s">
        <v>2414</v>
      </c>
      <c r="AM150" s="5">
        <v>10529012</v>
      </c>
      <c r="AN150" s="5" t="s">
        <v>75</v>
      </c>
      <c r="AO150" s="5" t="s">
        <v>2415</v>
      </c>
      <c r="AP150" s="5" t="s">
        <v>76</v>
      </c>
      <c r="AQ150" s="5" t="s">
        <v>77</v>
      </c>
      <c r="AS150" s="5" t="s">
        <v>78</v>
      </c>
      <c r="AT150" s="5" t="s">
        <v>2416</v>
      </c>
      <c r="AU150" s="5" t="str">
        <f t="shared" si="6"/>
        <v>1999_Dauchy_Dim</v>
      </c>
      <c r="AV150" s="6" t="str">
        <f t="shared" si="7"/>
        <v>1999_Dauchy_Dim.pdf</v>
      </c>
      <c r="AW150" s="7" t="str">
        <f t="shared" si="8"/>
        <v>https://sci-hub.se/10.1016/S0304-3835(99)00207-4</v>
      </c>
      <c r="AX150" s="5" t="s">
        <v>80</v>
      </c>
      <c r="AY150" s="16" t="s">
        <v>81</v>
      </c>
      <c r="AZ150" s="16" t="s">
        <v>81</v>
      </c>
      <c r="BA150" s="21" t="s">
        <v>172</v>
      </c>
      <c r="BB150" s="8" t="s">
        <v>144</v>
      </c>
      <c r="BC150" s="8" t="s">
        <v>144</v>
      </c>
      <c r="BD150" s="8" t="s">
        <v>144</v>
      </c>
      <c r="BE150" s="8" t="s">
        <v>144</v>
      </c>
      <c r="BF150" s="19" t="s">
        <v>144</v>
      </c>
      <c r="BG150" s="17" t="s">
        <v>144</v>
      </c>
      <c r="BH150" s="17" t="s">
        <v>144</v>
      </c>
      <c r="BI150" s="17" t="s">
        <v>144</v>
      </c>
      <c r="BJ150" s="17" t="s">
        <v>144</v>
      </c>
    </row>
    <row r="151" spans="1:63" ht="17" customHeight="1" x14ac:dyDescent="0.2">
      <c r="A151" s="4" t="s">
        <v>2417</v>
      </c>
      <c r="B151" s="4" t="s">
        <v>2418</v>
      </c>
      <c r="C151" s="4" t="s">
        <v>2419</v>
      </c>
      <c r="D151" s="4">
        <v>1988</v>
      </c>
      <c r="E151" s="4" t="s">
        <v>674</v>
      </c>
      <c r="F151" s="5">
        <v>39</v>
      </c>
      <c r="G151" s="5">
        <v>1</v>
      </c>
      <c r="I151" s="5">
        <v>66</v>
      </c>
      <c r="J151" s="5">
        <v>75</v>
      </c>
      <c r="L151" s="5">
        <v>73</v>
      </c>
      <c r="M151" s="5" t="s">
        <v>2420</v>
      </c>
      <c r="N151" s="5" t="s">
        <v>2421</v>
      </c>
      <c r="O151" s="5" t="s">
        <v>2422</v>
      </c>
      <c r="P151" s="5" t="s">
        <v>2423</v>
      </c>
      <c r="Q151" s="5" t="s">
        <v>2424</v>
      </c>
      <c r="S151" s="5" t="s">
        <v>2425</v>
      </c>
      <c r="U151" s="5" t="s">
        <v>680</v>
      </c>
      <c r="AB151" s="5" t="s">
        <v>2426</v>
      </c>
      <c r="AJ151" s="5">
        <v>63363</v>
      </c>
      <c r="AM151" s="5">
        <v>3207798</v>
      </c>
      <c r="AN151" s="5" t="s">
        <v>75</v>
      </c>
      <c r="AO151" s="5" t="s">
        <v>682</v>
      </c>
      <c r="AP151" s="5" t="s">
        <v>76</v>
      </c>
      <c r="AQ151" s="5" t="s">
        <v>77</v>
      </c>
      <c r="AR151" s="5" t="s">
        <v>141</v>
      </c>
      <c r="AS151" s="5" t="s">
        <v>78</v>
      </c>
      <c r="AT151" s="5" t="s">
        <v>2427</v>
      </c>
      <c r="AU151" s="5" t="str">
        <f t="shared" si="6"/>
        <v>1988_Wayne_How</v>
      </c>
      <c r="AV151" s="6" t="str">
        <f t="shared" si="7"/>
        <v>1988_Wayne_How.pdf</v>
      </c>
      <c r="AW151" s="7" t="str">
        <f t="shared" si="8"/>
        <v>https://sci-hub.se/10.1095/biolreprod39.1.66</v>
      </c>
      <c r="AX151" s="5" t="s">
        <v>80</v>
      </c>
      <c r="AY151" s="16" t="s">
        <v>81</v>
      </c>
      <c r="AZ151" s="16" t="s">
        <v>81</v>
      </c>
      <c r="BA151" s="21" t="s">
        <v>1668</v>
      </c>
      <c r="BB151" s="8" t="s">
        <v>144</v>
      </c>
      <c r="BC151" s="8" t="s">
        <v>144</v>
      </c>
      <c r="BD151" s="8" t="s">
        <v>144</v>
      </c>
      <c r="BE151" s="8" t="s">
        <v>144</v>
      </c>
      <c r="BF151" s="19" t="s">
        <v>144</v>
      </c>
      <c r="BG151" s="17" t="s">
        <v>144</v>
      </c>
      <c r="BH151" s="17" t="s">
        <v>144</v>
      </c>
      <c r="BI151" s="17" t="s">
        <v>144</v>
      </c>
      <c r="BJ151" s="17" t="s">
        <v>144</v>
      </c>
    </row>
    <row r="152" spans="1:63" ht="17" customHeight="1" x14ac:dyDescent="0.2">
      <c r="A152" s="4" t="s">
        <v>2428</v>
      </c>
      <c r="B152" s="4" t="s">
        <v>2429</v>
      </c>
      <c r="C152" s="4" t="s">
        <v>2430</v>
      </c>
      <c r="D152" s="4">
        <v>2003</v>
      </c>
      <c r="E152" s="4" t="s">
        <v>519</v>
      </c>
      <c r="F152" s="5">
        <v>94</v>
      </c>
      <c r="G152" s="5">
        <v>5</v>
      </c>
      <c r="I152" s="5">
        <v>1773</v>
      </c>
      <c r="J152" s="5">
        <v>1776</v>
      </c>
      <c r="L152" s="5">
        <v>73</v>
      </c>
      <c r="M152" s="5" t="s">
        <v>2431</v>
      </c>
      <c r="N152" s="5" t="s">
        <v>2432</v>
      </c>
      <c r="O152" s="5" t="s">
        <v>2433</v>
      </c>
      <c r="P152" s="5" t="s">
        <v>2434</v>
      </c>
      <c r="Q152" s="5" t="s">
        <v>2435</v>
      </c>
      <c r="R152" s="5" t="s">
        <v>2436</v>
      </c>
      <c r="S152" s="5" t="s">
        <v>2437</v>
      </c>
      <c r="U152" s="5" t="s">
        <v>136</v>
      </c>
      <c r="AB152" s="5" t="s">
        <v>2438</v>
      </c>
      <c r="AE152" s="5" t="s">
        <v>2439</v>
      </c>
      <c r="AJ152" s="5">
        <v>87507587</v>
      </c>
      <c r="AL152" s="5" t="s">
        <v>528</v>
      </c>
      <c r="AM152" s="5">
        <v>12533495</v>
      </c>
      <c r="AN152" s="5" t="s">
        <v>75</v>
      </c>
      <c r="AO152" s="5" t="s">
        <v>529</v>
      </c>
      <c r="AP152" s="5" t="s">
        <v>76</v>
      </c>
      <c r="AQ152" s="5" t="s">
        <v>77</v>
      </c>
      <c r="AS152" s="5" t="s">
        <v>78</v>
      </c>
      <c r="AT152" s="5" t="s">
        <v>2440</v>
      </c>
      <c r="AU152" s="5" t="str">
        <f t="shared" si="6"/>
        <v>2003_Higuchi_Effects</v>
      </c>
      <c r="AV152" s="6" t="str">
        <f t="shared" si="7"/>
        <v>2003_Higuchi_Effects.pdf</v>
      </c>
      <c r="AW152" s="7" t="str">
        <f t="shared" si="8"/>
        <v>https://sci-hub.se/10.1152/japplphysiol.00616.2002</v>
      </c>
      <c r="AX152" s="5" t="s">
        <v>80</v>
      </c>
      <c r="AY152" s="16" t="s">
        <v>81</v>
      </c>
      <c r="AZ152" s="16" t="s">
        <v>82</v>
      </c>
      <c r="BB152" s="8" t="s">
        <v>1761</v>
      </c>
      <c r="BC152" s="8">
        <v>7</v>
      </c>
      <c r="BD152" s="8">
        <v>0</v>
      </c>
      <c r="BE152" s="8" t="s">
        <v>1572</v>
      </c>
      <c r="BF152" s="19" t="s">
        <v>85</v>
      </c>
      <c r="BG152" s="17" t="s">
        <v>1572</v>
      </c>
      <c r="BH152" s="17">
        <v>24.7</v>
      </c>
      <c r="BI152" s="17" t="s">
        <v>2441</v>
      </c>
      <c r="BJ152" s="17" t="s">
        <v>86</v>
      </c>
      <c r="BK152" s="23" t="s">
        <v>534</v>
      </c>
    </row>
    <row r="153" spans="1:63" ht="17" customHeight="1" x14ac:dyDescent="0.2">
      <c r="A153" s="4" t="s">
        <v>2442</v>
      </c>
      <c r="B153" s="4" t="s">
        <v>2443</v>
      </c>
      <c r="C153" s="4" t="s">
        <v>2444</v>
      </c>
      <c r="D153" s="4">
        <v>1991</v>
      </c>
      <c r="E153" s="4" t="s">
        <v>687</v>
      </c>
      <c r="F153" s="5">
        <v>554</v>
      </c>
      <c r="G153" s="11">
        <v>43497</v>
      </c>
      <c r="I153" s="5">
        <v>272</v>
      </c>
      <c r="J153" s="5">
        <v>277</v>
      </c>
      <c r="L153" s="5">
        <v>72</v>
      </c>
      <c r="M153" s="5" t="s">
        <v>2445</v>
      </c>
      <c r="N153" s="5" t="s">
        <v>2446</v>
      </c>
      <c r="O153" s="5" t="s">
        <v>2447</v>
      </c>
      <c r="P153" s="5" t="s">
        <v>2448</v>
      </c>
      <c r="Q153" s="5" t="s">
        <v>2449</v>
      </c>
      <c r="R153" s="5" t="s">
        <v>2450</v>
      </c>
      <c r="S153" s="5" t="s">
        <v>2451</v>
      </c>
      <c r="U153" s="5" t="s">
        <v>73</v>
      </c>
      <c r="AB153" s="5" t="s">
        <v>2452</v>
      </c>
      <c r="AJ153" s="5">
        <v>68993</v>
      </c>
      <c r="AL153" s="5" t="s">
        <v>696</v>
      </c>
      <c r="AM153" s="5">
        <v>1933309</v>
      </c>
      <c r="AN153" s="5" t="s">
        <v>75</v>
      </c>
      <c r="AO153" s="5" t="s">
        <v>697</v>
      </c>
      <c r="AP153" s="5" t="s">
        <v>76</v>
      </c>
      <c r="AQ153" s="5" t="s">
        <v>77</v>
      </c>
      <c r="AS153" s="5" t="s">
        <v>78</v>
      </c>
      <c r="AT153" s="5" t="s">
        <v>2453</v>
      </c>
      <c r="AU153" s="5" t="str">
        <f t="shared" si="6"/>
        <v>1991_Nelson_Comparison</v>
      </c>
      <c r="AV153" s="6" t="str">
        <f t="shared" si="7"/>
        <v>1991_Nelson_Comparison.pdf</v>
      </c>
      <c r="AW153" s="7" t="str">
        <f t="shared" si="8"/>
        <v>https://sci-hub.se/10.1016/0006-8993(91)90200-F</v>
      </c>
      <c r="AX153" s="5" t="s">
        <v>80</v>
      </c>
      <c r="AY153" s="16" t="s">
        <v>82</v>
      </c>
      <c r="AZ153" s="16" t="s">
        <v>81</v>
      </c>
      <c r="BA153" s="21" t="s">
        <v>789</v>
      </c>
      <c r="BB153" s="8" t="s">
        <v>144</v>
      </c>
      <c r="BC153" s="8" t="s">
        <v>144</v>
      </c>
      <c r="BD153" s="8" t="s">
        <v>144</v>
      </c>
      <c r="BE153" s="8" t="s">
        <v>144</v>
      </c>
      <c r="BF153" s="19" t="s">
        <v>144</v>
      </c>
      <c r="BG153" s="17" t="s">
        <v>144</v>
      </c>
      <c r="BH153" s="17" t="s">
        <v>144</v>
      </c>
      <c r="BI153" s="17" t="s">
        <v>144</v>
      </c>
      <c r="BJ153" s="17" t="s">
        <v>144</v>
      </c>
    </row>
    <row r="154" spans="1:63" ht="17" customHeight="1" x14ac:dyDescent="0.2">
      <c r="A154" s="4" t="s">
        <v>2454</v>
      </c>
      <c r="B154" s="4" t="s">
        <v>2455</v>
      </c>
      <c r="C154" s="4" t="s">
        <v>2456</v>
      </c>
      <c r="D154" s="4">
        <v>1990</v>
      </c>
      <c r="E154" s="4" t="s">
        <v>2457</v>
      </c>
      <c r="F154" s="5">
        <v>33</v>
      </c>
      <c r="G154" s="5">
        <v>2</v>
      </c>
      <c r="I154" s="5">
        <v>129</v>
      </c>
      <c r="J154" s="5">
        <v>134</v>
      </c>
      <c r="L154" s="5">
        <v>72</v>
      </c>
      <c r="M154" s="5" t="s">
        <v>2458</v>
      </c>
      <c r="N154" s="5" t="s">
        <v>2459</v>
      </c>
      <c r="O154" s="5" t="s">
        <v>2460</v>
      </c>
      <c r="P154" s="5" t="s">
        <v>2461</v>
      </c>
      <c r="Q154" s="5" t="s">
        <v>2462</v>
      </c>
      <c r="R154" s="5" t="s">
        <v>2463</v>
      </c>
      <c r="S154" s="5" t="s">
        <v>2464</v>
      </c>
      <c r="U154" s="5" t="s">
        <v>73</v>
      </c>
      <c r="X154" s="5" t="s">
        <v>2465</v>
      </c>
      <c r="Y154" s="5" t="s">
        <v>2466</v>
      </c>
      <c r="AB154" s="5" t="s">
        <v>2467</v>
      </c>
      <c r="AJ154" s="5">
        <v>1651781</v>
      </c>
      <c r="AL154" s="5" t="s">
        <v>2468</v>
      </c>
      <c r="AM154" s="5">
        <v>2243889</v>
      </c>
      <c r="AN154" s="5" t="s">
        <v>75</v>
      </c>
      <c r="AO154" s="5" t="s">
        <v>2469</v>
      </c>
      <c r="AP154" s="5" t="s">
        <v>76</v>
      </c>
      <c r="AQ154" s="5" t="s">
        <v>77</v>
      </c>
      <c r="AS154" s="5" t="s">
        <v>78</v>
      </c>
      <c r="AT154" s="5" t="s">
        <v>2470</v>
      </c>
      <c r="AU154" s="5" t="str">
        <f t="shared" si="6"/>
        <v>1990_Lam_Melatonin</v>
      </c>
      <c r="AV154" s="6" t="str">
        <f t="shared" si="7"/>
        <v>1990_Lam_Melatonin.pdf</v>
      </c>
      <c r="AW154" s="7" t="str">
        <f t="shared" si="8"/>
        <v>https://sci-hub.se/10.1016/0165-1781(90)90066-E</v>
      </c>
      <c r="AX154" s="5" t="s">
        <v>80</v>
      </c>
      <c r="AY154" s="16" t="s">
        <v>81</v>
      </c>
      <c r="AZ154" s="16" t="s">
        <v>82</v>
      </c>
      <c r="BB154" s="8" t="s">
        <v>2471</v>
      </c>
      <c r="BC154" s="8" t="s">
        <v>2472</v>
      </c>
      <c r="BD154" s="8" t="s">
        <v>86</v>
      </c>
      <c r="BE154" s="8" t="s">
        <v>263</v>
      </c>
      <c r="BF154" s="19" t="s">
        <v>85</v>
      </c>
      <c r="BG154" s="17" t="s">
        <v>86</v>
      </c>
      <c r="BH154" s="17" t="s">
        <v>86</v>
      </c>
      <c r="BI154" s="17" t="s">
        <v>86</v>
      </c>
      <c r="BJ154" s="17" t="s">
        <v>86</v>
      </c>
    </row>
    <row r="155" spans="1:63" ht="17" customHeight="1" x14ac:dyDescent="0.2">
      <c r="A155" s="4" t="s">
        <v>2473</v>
      </c>
      <c r="B155" s="4" t="s">
        <v>2474</v>
      </c>
      <c r="C155" s="4" t="s">
        <v>2475</v>
      </c>
      <c r="D155" s="4">
        <v>2001</v>
      </c>
      <c r="E155" s="4" t="s">
        <v>2476</v>
      </c>
      <c r="F155" s="5">
        <v>61</v>
      </c>
      <c r="G155" s="5">
        <v>12</v>
      </c>
      <c r="I155" s="5">
        <v>1455</v>
      </c>
      <c r="J155" s="5">
        <v>1462</v>
      </c>
      <c r="L155" s="5">
        <v>72</v>
      </c>
      <c r="M155" s="5" t="s">
        <v>2477</v>
      </c>
      <c r="N155" s="5" t="s">
        <v>2478</v>
      </c>
      <c r="O155" s="5" t="s">
        <v>2479</v>
      </c>
      <c r="P155" s="5" t="s">
        <v>2480</v>
      </c>
      <c r="Q155" s="5" t="s">
        <v>2481</v>
      </c>
      <c r="R155" s="5" t="s">
        <v>2482</v>
      </c>
      <c r="S155" s="5" t="s">
        <v>2483</v>
      </c>
      <c r="U155" s="5" t="s">
        <v>2484</v>
      </c>
      <c r="V155" s="5" t="s">
        <v>2485</v>
      </c>
      <c r="AB155" s="5" t="s">
        <v>2486</v>
      </c>
      <c r="AE155" s="5" t="s">
        <v>1543</v>
      </c>
      <c r="AJ155" s="5">
        <v>62952</v>
      </c>
      <c r="AL155" s="5" t="s">
        <v>2487</v>
      </c>
      <c r="AM155" s="5">
        <v>11377374</v>
      </c>
      <c r="AN155" s="5" t="s">
        <v>75</v>
      </c>
      <c r="AO155" s="5" t="s">
        <v>2488</v>
      </c>
      <c r="AP155" s="5" t="s">
        <v>76</v>
      </c>
      <c r="AQ155" s="5" t="s">
        <v>77</v>
      </c>
      <c r="AS155" s="5" t="s">
        <v>78</v>
      </c>
      <c r="AT155" s="5" t="s">
        <v>2489</v>
      </c>
      <c r="AU155" s="5" t="str">
        <f t="shared" si="6"/>
        <v>2001_Sauer_Polyunsaturated</v>
      </c>
      <c r="AV155" s="6" t="str">
        <f t="shared" si="7"/>
        <v>2001_Sauer_Polyunsaturated.pdf</v>
      </c>
      <c r="AW155" s="7" t="str">
        <f t="shared" si="8"/>
        <v>https://sci-hub.se/10.1016/S0006-2952(01)00634-7</v>
      </c>
      <c r="AX155" s="5" t="s">
        <v>80</v>
      </c>
      <c r="AY155" s="16" t="s">
        <v>81</v>
      </c>
      <c r="AZ155" s="16" t="s">
        <v>81</v>
      </c>
      <c r="BA155" s="21" t="s">
        <v>247</v>
      </c>
      <c r="BB155" s="8" t="s">
        <v>144</v>
      </c>
      <c r="BC155" s="8" t="s">
        <v>144</v>
      </c>
      <c r="BD155" s="8" t="s">
        <v>144</v>
      </c>
      <c r="BE155" s="8" t="s">
        <v>144</v>
      </c>
      <c r="BF155" s="19" t="s">
        <v>144</v>
      </c>
      <c r="BG155" s="17" t="s">
        <v>144</v>
      </c>
      <c r="BH155" s="17" t="s">
        <v>144</v>
      </c>
      <c r="BI155" s="17" t="s">
        <v>144</v>
      </c>
      <c r="BJ155" s="17" t="s">
        <v>144</v>
      </c>
    </row>
    <row r="156" spans="1:63" ht="17" customHeight="1" x14ac:dyDescent="0.2">
      <c r="A156" s="4" t="s">
        <v>2490</v>
      </c>
      <c r="B156" s="4" t="s">
        <v>2491</v>
      </c>
      <c r="C156" s="4" t="s">
        <v>2492</v>
      </c>
      <c r="D156" s="4">
        <v>2000</v>
      </c>
      <c r="E156" s="4" t="s">
        <v>1877</v>
      </c>
      <c r="F156" s="5">
        <v>356</v>
      </c>
      <c r="G156" s="5">
        <v>9237</v>
      </c>
      <c r="I156" s="5">
        <v>1244</v>
      </c>
      <c r="J156" s="5">
        <v>1245</v>
      </c>
      <c r="L156" s="5">
        <v>72</v>
      </c>
      <c r="M156" s="5" t="s">
        <v>2493</v>
      </c>
      <c r="N156" s="5" t="s">
        <v>2494</v>
      </c>
      <c r="O156" s="5" t="s">
        <v>2495</v>
      </c>
      <c r="P156" s="5" t="s">
        <v>2496</v>
      </c>
      <c r="Q156" s="5" t="s">
        <v>2497</v>
      </c>
      <c r="S156" s="5" t="s">
        <v>2498</v>
      </c>
      <c r="U156" s="5" t="s">
        <v>136</v>
      </c>
      <c r="AB156" s="5" t="s">
        <v>2499</v>
      </c>
      <c r="AE156" s="5" t="s">
        <v>2500</v>
      </c>
      <c r="AJ156" s="5">
        <v>1406736</v>
      </c>
      <c r="AL156" s="5" t="s">
        <v>1876</v>
      </c>
      <c r="AM156" s="5">
        <v>11072950</v>
      </c>
      <c r="AN156" s="5" t="s">
        <v>75</v>
      </c>
      <c r="AO156" s="5" t="s">
        <v>1877</v>
      </c>
      <c r="AP156" s="5" t="s">
        <v>76</v>
      </c>
      <c r="AQ156" s="5" t="s">
        <v>77</v>
      </c>
      <c r="AS156" s="5" t="s">
        <v>78</v>
      </c>
      <c r="AT156" s="5" t="s">
        <v>2501</v>
      </c>
      <c r="AU156" s="5" t="str">
        <f t="shared" si="6"/>
        <v>2000_Cronin_Melatonin</v>
      </c>
      <c r="AV156" s="6" t="str">
        <f t="shared" si="7"/>
        <v>2000_Cronin_Melatonin.pdf</v>
      </c>
      <c r="AW156" s="7" t="str">
        <f t="shared" si="8"/>
        <v>https://sci-hub.se/10.1016/S0140-6736(00)02795-1</v>
      </c>
      <c r="AX156" s="5" t="s">
        <v>80</v>
      </c>
      <c r="AY156" s="16" t="s">
        <v>81</v>
      </c>
      <c r="AZ156" s="16" t="s">
        <v>82</v>
      </c>
      <c r="BB156" s="8" t="s">
        <v>83</v>
      </c>
      <c r="BC156" s="8">
        <v>7</v>
      </c>
      <c r="BD156" s="8">
        <v>7</v>
      </c>
      <c r="BE156" s="8" t="s">
        <v>2502</v>
      </c>
      <c r="BF156" s="19" t="s">
        <v>85</v>
      </c>
      <c r="BG156" s="17" t="s">
        <v>86</v>
      </c>
      <c r="BH156" s="17" t="s">
        <v>86</v>
      </c>
      <c r="BI156" s="17" t="s">
        <v>86</v>
      </c>
      <c r="BJ156" s="17" t="s">
        <v>2503</v>
      </c>
      <c r="BK156" s="23" t="s">
        <v>2504</v>
      </c>
    </row>
    <row r="157" spans="1:63" ht="17" customHeight="1" x14ac:dyDescent="0.2">
      <c r="A157" s="4" t="s">
        <v>2505</v>
      </c>
      <c r="B157" s="4" t="s">
        <v>2506</v>
      </c>
      <c r="C157" s="4" t="s">
        <v>2507</v>
      </c>
      <c r="D157" s="4">
        <v>2010</v>
      </c>
      <c r="E157" s="4" t="s">
        <v>984</v>
      </c>
      <c r="F157" s="5">
        <v>25</v>
      </c>
      <c r="G157" s="5">
        <v>3</v>
      </c>
      <c r="I157" s="5">
        <v>208</v>
      </c>
      <c r="J157" s="5">
        <v>216</v>
      </c>
      <c r="L157" s="5">
        <v>72</v>
      </c>
      <c r="M157" s="5" t="s">
        <v>2508</v>
      </c>
      <c r="N157" s="5" t="s">
        <v>2509</v>
      </c>
      <c r="O157" s="5" t="s">
        <v>2510</v>
      </c>
      <c r="P157" s="5" t="s">
        <v>2511</v>
      </c>
      <c r="Q157" s="5" t="s">
        <v>2512</v>
      </c>
      <c r="R157" s="5" t="s">
        <v>2513</v>
      </c>
      <c r="S157" s="5" t="s">
        <v>2514</v>
      </c>
      <c r="U157" s="5" t="s">
        <v>2515</v>
      </c>
      <c r="AB157" s="5" t="s">
        <v>2516</v>
      </c>
      <c r="AJ157" s="5">
        <v>7487304</v>
      </c>
      <c r="AL157" s="5" t="s">
        <v>994</v>
      </c>
      <c r="AM157" s="5">
        <v>20484692</v>
      </c>
      <c r="AN157" s="5" t="s">
        <v>75</v>
      </c>
      <c r="AO157" s="5" t="s">
        <v>995</v>
      </c>
      <c r="AP157" s="5" t="s">
        <v>76</v>
      </c>
      <c r="AQ157" s="5" t="s">
        <v>77</v>
      </c>
      <c r="AS157" s="5" t="s">
        <v>78</v>
      </c>
      <c r="AT157" s="5" t="s">
        <v>2517</v>
      </c>
      <c r="AU157" s="5" t="str">
        <f t="shared" si="6"/>
        <v>2010_Jung_Acute</v>
      </c>
      <c r="AV157" s="6" t="str">
        <f t="shared" si="7"/>
        <v>2010_Jung_Acute.pdf</v>
      </c>
      <c r="AW157" s="7" t="str">
        <f t="shared" si="8"/>
        <v>https://sci-hub.se/10.1177/0748730410368413</v>
      </c>
      <c r="AX157" s="5" t="s">
        <v>80</v>
      </c>
      <c r="AY157" s="16" t="s">
        <v>81</v>
      </c>
      <c r="AZ157" s="16" t="s">
        <v>82</v>
      </c>
      <c r="BB157" s="8" t="s">
        <v>2518</v>
      </c>
      <c r="BC157" s="8">
        <v>20</v>
      </c>
      <c r="BD157" s="8">
        <v>5</v>
      </c>
      <c r="BE157" s="8" t="s">
        <v>2519</v>
      </c>
      <c r="BF157" s="19" t="s">
        <v>85</v>
      </c>
      <c r="BG157" s="17" t="s">
        <v>86</v>
      </c>
      <c r="BH157" s="17">
        <v>25.3</v>
      </c>
      <c r="BI157" s="17" t="s">
        <v>552</v>
      </c>
      <c r="BJ157" s="17" t="s">
        <v>86</v>
      </c>
    </row>
    <row r="158" spans="1:63" ht="17" customHeight="1" x14ac:dyDescent="0.2">
      <c r="A158" s="4" t="s">
        <v>2520</v>
      </c>
      <c r="B158" s="4" t="s">
        <v>2521</v>
      </c>
      <c r="C158" s="4" t="s">
        <v>2522</v>
      </c>
      <c r="D158" s="4">
        <v>1975</v>
      </c>
      <c r="E158" s="4" t="s">
        <v>2523</v>
      </c>
      <c r="F158" s="5">
        <v>233</v>
      </c>
      <c r="G158" s="5">
        <v>1</v>
      </c>
      <c r="I158" s="5">
        <v>69</v>
      </c>
      <c r="J158" s="5">
        <v>77</v>
      </c>
      <c r="L158" s="5">
        <v>72</v>
      </c>
      <c r="M158" s="9" t="s">
        <v>2524</v>
      </c>
      <c r="N158" s="5" t="s">
        <v>2525</v>
      </c>
      <c r="P158" s="5" t="s">
        <v>2526</v>
      </c>
      <c r="Q158" s="5" t="s">
        <v>2527</v>
      </c>
      <c r="S158" s="5" t="s">
        <v>2528</v>
      </c>
      <c r="U158" s="5" t="s">
        <v>2529</v>
      </c>
      <c r="AB158" s="5" t="s">
        <v>2526</v>
      </c>
      <c r="AJ158" s="5">
        <v>368733</v>
      </c>
      <c r="AM158" s="5">
        <v>1145170</v>
      </c>
      <c r="AN158" s="5" t="s">
        <v>75</v>
      </c>
      <c r="AO158" s="5" t="s">
        <v>2530</v>
      </c>
      <c r="AP158" s="5" t="s">
        <v>76</v>
      </c>
      <c r="AQ158" s="5" t="s">
        <v>77</v>
      </c>
      <c r="AS158" s="5" t="s">
        <v>78</v>
      </c>
      <c r="AT158" s="5" t="s">
        <v>2531</v>
      </c>
      <c r="AU158" s="5" t="str">
        <f t="shared" si="6"/>
        <v>1975_Wurtman_The</v>
      </c>
      <c r="AV158" s="6" t="str">
        <f t="shared" si="7"/>
        <v>1975_Wurtman_The.pdf</v>
      </c>
      <c r="AW158" s="7" t="str">
        <f t="shared" si="8"/>
        <v xml:space="preserve">https://sci-hub.se/10.1038/scientificamerican0775-68 </v>
      </c>
      <c r="AX158" s="5" t="s">
        <v>80</v>
      </c>
      <c r="AY158" s="16" t="s">
        <v>81</v>
      </c>
      <c r="AZ158" s="16" t="s">
        <v>81</v>
      </c>
      <c r="BA158" s="21" t="s">
        <v>247</v>
      </c>
      <c r="BB158" s="8" t="s">
        <v>144</v>
      </c>
      <c r="BC158" s="8" t="s">
        <v>144</v>
      </c>
      <c r="BD158" s="8" t="s">
        <v>144</v>
      </c>
      <c r="BE158" s="8" t="s">
        <v>144</v>
      </c>
      <c r="BF158" s="19" t="s">
        <v>144</v>
      </c>
      <c r="BG158" s="17" t="s">
        <v>144</v>
      </c>
      <c r="BH158" s="17" t="s">
        <v>144</v>
      </c>
      <c r="BI158" s="17" t="s">
        <v>144</v>
      </c>
      <c r="BJ158" s="17" t="s">
        <v>144</v>
      </c>
    </row>
    <row r="159" spans="1:63" ht="17" customHeight="1" x14ac:dyDescent="0.2">
      <c r="A159" s="4" t="s">
        <v>2532</v>
      </c>
      <c r="B159" s="4" t="s">
        <v>2533</v>
      </c>
      <c r="C159" s="4" t="s">
        <v>2534</v>
      </c>
      <c r="D159" s="4">
        <v>1989</v>
      </c>
      <c r="E159" s="4" t="s">
        <v>1961</v>
      </c>
      <c r="F159" s="5">
        <v>45</v>
      </c>
      <c r="G159" s="5">
        <v>4</v>
      </c>
      <c r="I159" s="5">
        <v>327</v>
      </c>
      <c r="J159" s="5">
        <v>332</v>
      </c>
      <c r="L159" s="5">
        <v>71</v>
      </c>
      <c r="M159" s="5" t="s">
        <v>2535</v>
      </c>
      <c r="N159" s="5" t="s">
        <v>2536</v>
      </c>
      <c r="O159" s="5" t="s">
        <v>2537</v>
      </c>
      <c r="P159" s="5" t="s">
        <v>2538</v>
      </c>
      <c r="Q159" s="5" t="s">
        <v>2539</v>
      </c>
      <c r="S159" s="5" t="s">
        <v>2540</v>
      </c>
      <c r="U159" s="5" t="s">
        <v>73</v>
      </c>
      <c r="X159" s="10" t="s">
        <v>2541</v>
      </c>
      <c r="Y159" s="5" t="s">
        <v>2542</v>
      </c>
      <c r="Z159" s="5" t="s">
        <v>2543</v>
      </c>
      <c r="AB159" s="5" t="s">
        <v>2544</v>
      </c>
      <c r="AJ159" s="5">
        <v>243205</v>
      </c>
      <c r="AL159" s="5" t="s">
        <v>1974</v>
      </c>
      <c r="AM159" s="5">
        <v>2761346</v>
      </c>
      <c r="AN159" s="5" t="s">
        <v>75</v>
      </c>
      <c r="AO159" s="5" t="s">
        <v>1975</v>
      </c>
      <c r="AP159" s="5" t="s">
        <v>76</v>
      </c>
      <c r="AQ159" s="5" t="s">
        <v>77</v>
      </c>
      <c r="AS159" s="5" t="s">
        <v>78</v>
      </c>
      <c r="AT159" s="5" t="s">
        <v>2545</v>
      </c>
      <c r="AU159" s="5" t="str">
        <f t="shared" si="6"/>
        <v>1989_McIntyre_Quantal</v>
      </c>
      <c r="AV159" s="6" t="str">
        <f t="shared" si="7"/>
        <v>1989_McIntyre_Quantal.pdf</v>
      </c>
      <c r="AW159" s="7" t="str">
        <f t="shared" si="8"/>
        <v>https://sci-hub.se/10.1016/0024-3205(89)90142-2</v>
      </c>
      <c r="AX159" s="5" t="s">
        <v>80</v>
      </c>
      <c r="AY159" s="16" t="s">
        <v>81</v>
      </c>
      <c r="AZ159" s="16" t="s">
        <v>82</v>
      </c>
      <c r="BB159" s="8" t="s">
        <v>403</v>
      </c>
      <c r="BC159" s="8">
        <v>6</v>
      </c>
      <c r="BD159" s="8">
        <v>2</v>
      </c>
      <c r="BE159" s="8" t="s">
        <v>2546</v>
      </c>
      <c r="BF159" s="19" t="s">
        <v>85</v>
      </c>
      <c r="BG159" s="17" t="s">
        <v>86</v>
      </c>
      <c r="BH159" s="17">
        <v>32.299999999999997</v>
      </c>
      <c r="BI159" s="17">
        <v>6.2</v>
      </c>
      <c r="BJ159" s="17" t="s">
        <v>86</v>
      </c>
    </row>
    <row r="160" spans="1:63" ht="17" customHeight="1" x14ac:dyDescent="0.2">
      <c r="A160" s="4" t="s">
        <v>2547</v>
      </c>
      <c r="B160" s="4" t="s">
        <v>2548</v>
      </c>
      <c r="C160" s="4" t="s">
        <v>2549</v>
      </c>
      <c r="D160" s="4">
        <v>1999</v>
      </c>
      <c r="E160" s="4" t="s">
        <v>2550</v>
      </c>
      <c r="F160" s="5">
        <v>91</v>
      </c>
      <c r="G160" s="5">
        <v>2</v>
      </c>
      <c r="I160" s="5">
        <v>453</v>
      </c>
      <c r="J160" s="5">
        <v>461</v>
      </c>
      <c r="L160" s="5">
        <v>71</v>
      </c>
      <c r="M160" s="5" t="s">
        <v>2551</v>
      </c>
      <c r="N160" s="5" t="s">
        <v>2552</v>
      </c>
      <c r="O160" s="5" t="s">
        <v>2553</v>
      </c>
      <c r="P160" s="5" t="s">
        <v>2554</v>
      </c>
      <c r="Q160" s="5" t="s">
        <v>2555</v>
      </c>
      <c r="R160" s="5" t="s">
        <v>2556</v>
      </c>
      <c r="S160" s="5" t="s">
        <v>2557</v>
      </c>
      <c r="U160" s="5" t="s">
        <v>2558</v>
      </c>
      <c r="X160" s="5" t="s">
        <v>2559</v>
      </c>
      <c r="Y160" s="5" t="s">
        <v>2560</v>
      </c>
      <c r="AB160" s="5" t="s">
        <v>2561</v>
      </c>
      <c r="AJ160" s="5">
        <v>3064522</v>
      </c>
      <c r="AL160" s="5" t="s">
        <v>2562</v>
      </c>
      <c r="AM160" s="5">
        <v>10366002</v>
      </c>
      <c r="AN160" s="5" t="s">
        <v>75</v>
      </c>
      <c r="AO160" s="5" t="s">
        <v>2550</v>
      </c>
      <c r="AP160" s="5" t="s">
        <v>76</v>
      </c>
      <c r="AQ160" s="5" t="s">
        <v>77</v>
      </c>
      <c r="AS160" s="5" t="s">
        <v>78</v>
      </c>
      <c r="AT160" s="5" t="s">
        <v>2563</v>
      </c>
      <c r="AU160" s="5" t="str">
        <f t="shared" si="6"/>
        <v>1999_Kalsbeek_GABA</v>
      </c>
      <c r="AV160" s="6" t="str">
        <f t="shared" si="7"/>
        <v>1999_Kalsbeek_GABA.pdf</v>
      </c>
      <c r="AW160" s="7" t="str">
        <f t="shared" si="8"/>
        <v>https://sci-hub.se/10.1016/S0306-4522(98)00635-6</v>
      </c>
      <c r="AX160" s="5" t="s">
        <v>80</v>
      </c>
      <c r="AY160" s="16" t="s">
        <v>81</v>
      </c>
      <c r="AZ160" s="16" t="s">
        <v>81</v>
      </c>
      <c r="BA160" s="21" t="s">
        <v>172</v>
      </c>
      <c r="BB160" s="8" t="s">
        <v>144</v>
      </c>
      <c r="BC160" s="8" t="s">
        <v>144</v>
      </c>
      <c r="BD160" s="8" t="s">
        <v>144</v>
      </c>
      <c r="BE160" s="8" t="s">
        <v>144</v>
      </c>
      <c r="BF160" s="19" t="s">
        <v>144</v>
      </c>
      <c r="BG160" s="17" t="s">
        <v>144</v>
      </c>
      <c r="BH160" s="17" t="s">
        <v>144</v>
      </c>
      <c r="BI160" s="17" t="s">
        <v>144</v>
      </c>
      <c r="BJ160" s="17" t="s">
        <v>144</v>
      </c>
    </row>
    <row r="161" spans="1:63" ht="17" customHeight="1" x14ac:dyDescent="0.2">
      <c r="A161" s="4" t="s">
        <v>2564</v>
      </c>
      <c r="B161" s="4" t="s">
        <v>2565</v>
      </c>
      <c r="C161" s="4" t="s">
        <v>2566</v>
      </c>
      <c r="D161" s="4">
        <v>2004</v>
      </c>
      <c r="E161" s="4" t="s">
        <v>2567</v>
      </c>
      <c r="F161" s="5">
        <v>15</v>
      </c>
      <c r="G161" s="5">
        <v>2</v>
      </c>
      <c r="I161" s="5">
        <v>313</v>
      </c>
      <c r="J161" s="5">
        <v>316</v>
      </c>
      <c r="L161" s="5">
        <v>71</v>
      </c>
      <c r="M161" s="5" t="s">
        <v>2568</v>
      </c>
      <c r="N161" s="5" t="s">
        <v>2569</v>
      </c>
      <c r="O161" s="5" t="s">
        <v>2570</v>
      </c>
      <c r="P161" s="5" t="s">
        <v>2571</v>
      </c>
      <c r="Q161" s="5" t="s">
        <v>2572</v>
      </c>
      <c r="R161" s="5" t="s">
        <v>2573</v>
      </c>
      <c r="S161" s="5" t="s">
        <v>2574</v>
      </c>
      <c r="U161" s="5" t="s">
        <v>2575</v>
      </c>
      <c r="AB161" s="5" t="s">
        <v>2576</v>
      </c>
      <c r="AJ161" s="5">
        <v>9594965</v>
      </c>
      <c r="AL161" s="5" t="s">
        <v>2577</v>
      </c>
      <c r="AM161" s="5">
        <v>15076759</v>
      </c>
      <c r="AN161" s="5" t="s">
        <v>75</v>
      </c>
      <c r="AO161" s="5" t="s">
        <v>2567</v>
      </c>
      <c r="AP161" s="5" t="s">
        <v>76</v>
      </c>
      <c r="AQ161" s="5" t="s">
        <v>77</v>
      </c>
      <c r="AS161" s="5" t="s">
        <v>78</v>
      </c>
      <c r="AT161" s="5" t="s">
        <v>2578</v>
      </c>
      <c r="AU161" s="5" t="str">
        <f t="shared" si="6"/>
        <v>2004_Figueiro_Preliminary</v>
      </c>
      <c r="AV161" s="6" t="str">
        <f t="shared" si="7"/>
        <v>2004_Figueiro_Preliminary.pdf</v>
      </c>
      <c r="AW161" s="7" t="str">
        <f t="shared" si="8"/>
        <v>https://sci-hub.se/10.1097/00001756-200402090-00020</v>
      </c>
      <c r="AX161" s="5" t="s">
        <v>80</v>
      </c>
      <c r="AY161" s="16" t="s">
        <v>81</v>
      </c>
      <c r="AZ161" s="16" t="s">
        <v>82</v>
      </c>
      <c r="BB161" s="8" t="s">
        <v>1220</v>
      </c>
      <c r="BC161" s="8">
        <v>4</v>
      </c>
      <c r="BD161" s="8">
        <v>0</v>
      </c>
      <c r="BE161" s="8" t="s">
        <v>1572</v>
      </c>
      <c r="BF161" s="19" t="s">
        <v>85</v>
      </c>
      <c r="BG161" s="17" t="s">
        <v>1572</v>
      </c>
      <c r="BH161" s="17" t="s">
        <v>86</v>
      </c>
      <c r="BI161" s="17" t="s">
        <v>86</v>
      </c>
      <c r="BJ161" s="17" t="s">
        <v>2579</v>
      </c>
      <c r="BK161" s="23" t="s">
        <v>534</v>
      </c>
    </row>
    <row r="162" spans="1:63" ht="17" customHeight="1" x14ac:dyDescent="0.2">
      <c r="A162" s="4" t="s">
        <v>2580</v>
      </c>
      <c r="B162" s="4" t="s">
        <v>2581</v>
      </c>
      <c r="C162" s="4" t="s">
        <v>2582</v>
      </c>
      <c r="D162" s="4">
        <v>1993</v>
      </c>
      <c r="E162" s="4" t="s">
        <v>392</v>
      </c>
      <c r="F162" s="5">
        <v>14</v>
      </c>
      <c r="G162" s="5">
        <v>4</v>
      </c>
      <c r="I162" s="5">
        <v>192</v>
      </c>
      <c r="J162" s="5">
        <v>200</v>
      </c>
      <c r="L162" s="5">
        <v>71</v>
      </c>
      <c r="M162" s="5" t="s">
        <v>2583</v>
      </c>
      <c r="N162" s="5" t="s">
        <v>2584</v>
      </c>
      <c r="O162" s="5" t="s">
        <v>2585</v>
      </c>
      <c r="P162" s="5" t="s">
        <v>2586</v>
      </c>
      <c r="Q162" s="5" t="s">
        <v>2587</v>
      </c>
      <c r="R162" s="5" t="s">
        <v>2588</v>
      </c>
      <c r="S162" s="5" t="s">
        <v>2589</v>
      </c>
      <c r="U162" s="5" t="s">
        <v>73</v>
      </c>
      <c r="AB162" s="5" t="s">
        <v>2590</v>
      </c>
      <c r="AJ162" s="5">
        <v>7423098</v>
      </c>
      <c r="AM162" s="5">
        <v>8345447</v>
      </c>
      <c r="AN162" s="5" t="s">
        <v>75</v>
      </c>
      <c r="AO162" s="5" t="s">
        <v>401</v>
      </c>
      <c r="AP162" s="5" t="s">
        <v>76</v>
      </c>
      <c r="AQ162" s="5" t="s">
        <v>77</v>
      </c>
      <c r="AS162" s="5" t="s">
        <v>78</v>
      </c>
      <c r="AT162" s="5" t="s">
        <v>2591</v>
      </c>
      <c r="AU162" s="5" t="str">
        <f t="shared" si="6"/>
        <v>1993_Kumar_The</v>
      </c>
      <c r="AV162" s="6" t="str">
        <f t="shared" si="7"/>
        <v>1993_Kumar_The.pdf</v>
      </c>
      <c r="AW162" s="7" t="str">
        <f t="shared" si="8"/>
        <v>https://sci-hub.se/10.1111/j.1600-079X.1993.tb00502.x</v>
      </c>
      <c r="AX162" s="5" t="s">
        <v>80</v>
      </c>
      <c r="AY162" s="16" t="s">
        <v>81</v>
      </c>
      <c r="AZ162" s="16" t="s">
        <v>81</v>
      </c>
      <c r="BA162" s="21" t="s">
        <v>2592</v>
      </c>
      <c r="BB162" s="8" t="s">
        <v>144</v>
      </c>
      <c r="BC162" s="8" t="s">
        <v>144</v>
      </c>
      <c r="BD162" s="8" t="s">
        <v>144</v>
      </c>
      <c r="BE162" s="8" t="s">
        <v>144</v>
      </c>
      <c r="BF162" s="19" t="s">
        <v>144</v>
      </c>
      <c r="BG162" s="17" t="s">
        <v>144</v>
      </c>
      <c r="BH162" s="17" t="s">
        <v>144</v>
      </c>
      <c r="BI162" s="17" t="s">
        <v>144</v>
      </c>
      <c r="BJ162" s="17" t="s">
        <v>144</v>
      </c>
    </row>
    <row r="163" spans="1:63" ht="17" customHeight="1" x14ac:dyDescent="0.2">
      <c r="A163" s="4" t="s">
        <v>2593</v>
      </c>
      <c r="B163" s="4" t="s">
        <v>2594</v>
      </c>
      <c r="C163" s="4" t="s">
        <v>2595</v>
      </c>
      <c r="D163" s="4">
        <v>2006</v>
      </c>
      <c r="E163" s="4" t="s">
        <v>392</v>
      </c>
      <c r="F163" s="5">
        <v>40</v>
      </c>
      <c r="G163" s="5">
        <v>1</v>
      </c>
      <c r="I163" s="5">
        <v>18</v>
      </c>
      <c r="J163" s="5">
        <v>26</v>
      </c>
      <c r="L163" s="5">
        <v>70</v>
      </c>
      <c r="M163" s="5" t="s">
        <v>2596</v>
      </c>
      <c r="N163" s="5" t="s">
        <v>2597</v>
      </c>
      <c r="O163" s="5" t="s">
        <v>2598</v>
      </c>
      <c r="P163" s="5" t="s">
        <v>2599</v>
      </c>
      <c r="Q163" s="5" t="s">
        <v>2600</v>
      </c>
      <c r="R163" s="5" t="s">
        <v>2601</v>
      </c>
      <c r="S163" s="5" t="s">
        <v>2602</v>
      </c>
      <c r="U163" s="5" t="s">
        <v>2603</v>
      </c>
      <c r="AB163" s="5" t="s">
        <v>2604</v>
      </c>
      <c r="AJ163" s="5">
        <v>7423098</v>
      </c>
      <c r="AL163" s="5" t="s">
        <v>547</v>
      </c>
      <c r="AM163" s="5">
        <v>16313494</v>
      </c>
      <c r="AN163" s="5" t="s">
        <v>75</v>
      </c>
      <c r="AO163" s="5" t="s">
        <v>401</v>
      </c>
      <c r="AP163" s="5" t="s">
        <v>76</v>
      </c>
      <c r="AQ163" s="5" t="s">
        <v>77</v>
      </c>
      <c r="AS163" s="5" t="s">
        <v>78</v>
      </c>
      <c r="AT163" s="5" t="s">
        <v>2605</v>
      </c>
      <c r="AU163" s="5" t="str">
        <f t="shared" si="6"/>
        <v>2006_Fischer_Melatonin</v>
      </c>
      <c r="AV163" s="6" t="str">
        <f t="shared" si="7"/>
        <v>2006_Fischer_Melatonin.pdf</v>
      </c>
      <c r="AW163" s="7" t="str">
        <f t="shared" si="8"/>
        <v>https://sci-hub.se/10.1111/j.1600-079X.2005.00273.x</v>
      </c>
      <c r="AX163" s="5" t="s">
        <v>80</v>
      </c>
      <c r="AY163" s="16" t="s">
        <v>81</v>
      </c>
      <c r="AZ163" s="16" t="s">
        <v>81</v>
      </c>
      <c r="BA163" s="21" t="s">
        <v>2606</v>
      </c>
      <c r="BB163" s="8" t="s">
        <v>144</v>
      </c>
      <c r="BC163" s="8" t="s">
        <v>144</v>
      </c>
      <c r="BD163" s="8" t="s">
        <v>144</v>
      </c>
      <c r="BE163" s="8" t="s">
        <v>144</v>
      </c>
      <c r="BF163" s="19" t="s">
        <v>144</v>
      </c>
      <c r="BG163" s="17" t="s">
        <v>144</v>
      </c>
      <c r="BH163" s="17" t="s">
        <v>144</v>
      </c>
      <c r="BI163" s="17" t="s">
        <v>144</v>
      </c>
      <c r="BJ163" s="17" t="s">
        <v>144</v>
      </c>
    </row>
    <row r="164" spans="1:63" ht="17" customHeight="1" x14ac:dyDescent="0.2">
      <c r="A164" s="4" t="s">
        <v>2607</v>
      </c>
      <c r="B164" s="4" t="s">
        <v>2608</v>
      </c>
      <c r="C164" s="4" t="s">
        <v>2609</v>
      </c>
      <c r="D164" s="4">
        <v>2006</v>
      </c>
      <c r="E164" s="4" t="s">
        <v>588</v>
      </c>
      <c r="F164" s="5">
        <v>147</v>
      </c>
      <c r="G164" s="5">
        <v>2</v>
      </c>
      <c r="I164" s="5">
        <v>959</v>
      </c>
      <c r="J164" s="5">
        <v>965</v>
      </c>
      <c r="L164" s="5">
        <v>70</v>
      </c>
      <c r="M164" s="5" t="s">
        <v>2610</v>
      </c>
      <c r="N164" s="5" t="s">
        <v>2611</v>
      </c>
      <c r="O164" s="5" t="s">
        <v>2612</v>
      </c>
      <c r="P164" s="5" t="s">
        <v>2613</v>
      </c>
      <c r="Q164" s="5" t="s">
        <v>2614</v>
      </c>
      <c r="S164" s="5" t="s">
        <v>2615</v>
      </c>
      <c r="U164" s="5" t="s">
        <v>2616</v>
      </c>
      <c r="AB164" s="5" t="s">
        <v>2617</v>
      </c>
      <c r="AJ164" s="5">
        <v>137227</v>
      </c>
      <c r="AL164" s="5" t="s">
        <v>597</v>
      </c>
      <c r="AM164" s="5">
        <v>16269454</v>
      </c>
      <c r="AN164" s="5" t="s">
        <v>75</v>
      </c>
      <c r="AO164" s="5" t="s">
        <v>588</v>
      </c>
      <c r="AP164" s="5" t="s">
        <v>76</v>
      </c>
      <c r="AQ164" s="5" t="s">
        <v>77</v>
      </c>
      <c r="AR164" s="5" t="s">
        <v>141</v>
      </c>
      <c r="AS164" s="5" t="s">
        <v>78</v>
      </c>
      <c r="AT164" s="5" t="s">
        <v>2618</v>
      </c>
      <c r="AU164" s="5" t="str">
        <f t="shared" si="6"/>
        <v>2006_Johnston_Multiple</v>
      </c>
      <c r="AV164" s="6" t="str">
        <f t="shared" si="7"/>
        <v>2006_Johnston_Multiple.pdf</v>
      </c>
      <c r="AW164" s="7" t="str">
        <f t="shared" si="8"/>
        <v>https://sci-hub.se/10.1210/en.2005-1100</v>
      </c>
      <c r="AX164" s="5" t="s">
        <v>80</v>
      </c>
      <c r="AY164" s="16" t="s">
        <v>81</v>
      </c>
      <c r="AZ164" s="16" t="s">
        <v>81</v>
      </c>
      <c r="BA164" s="21" t="s">
        <v>2619</v>
      </c>
      <c r="BB164" s="8" t="s">
        <v>144</v>
      </c>
      <c r="BC164" s="8" t="s">
        <v>144</v>
      </c>
      <c r="BD164" s="8" t="s">
        <v>144</v>
      </c>
      <c r="BE164" s="8" t="s">
        <v>144</v>
      </c>
      <c r="BF164" s="19" t="s">
        <v>144</v>
      </c>
      <c r="BG164" s="17" t="s">
        <v>144</v>
      </c>
      <c r="BH164" s="17" t="s">
        <v>144</v>
      </c>
      <c r="BI164" s="17" t="s">
        <v>144</v>
      </c>
      <c r="BJ164" s="17" t="s">
        <v>144</v>
      </c>
    </row>
    <row r="165" spans="1:63" ht="17" customHeight="1" x14ac:dyDescent="0.2">
      <c r="A165" s="4" t="s">
        <v>2620</v>
      </c>
      <c r="B165" s="4" t="s">
        <v>2621</v>
      </c>
      <c r="C165" s="4" t="s">
        <v>2622</v>
      </c>
      <c r="D165" s="4">
        <v>1987</v>
      </c>
      <c r="E165" s="4" t="s">
        <v>687</v>
      </c>
      <c r="F165" s="5">
        <v>418</v>
      </c>
      <c r="G165" s="5">
        <v>2</v>
      </c>
      <c r="I165" s="5">
        <v>314</v>
      </c>
      <c r="J165" s="5">
        <v>324</v>
      </c>
      <c r="L165" s="5">
        <v>69</v>
      </c>
      <c r="M165" s="5" t="s">
        <v>2623</v>
      </c>
      <c r="N165" s="5" t="s">
        <v>2624</v>
      </c>
      <c r="O165" s="5" t="s">
        <v>2625</v>
      </c>
      <c r="P165" s="5" t="s">
        <v>2626</v>
      </c>
      <c r="Q165" s="5" t="s">
        <v>2627</v>
      </c>
      <c r="R165" s="5" t="s">
        <v>2628</v>
      </c>
      <c r="S165" s="5" t="s">
        <v>2629</v>
      </c>
      <c r="U165" s="5" t="s">
        <v>2630</v>
      </c>
      <c r="AB165" s="5" t="s">
        <v>2631</v>
      </c>
      <c r="AJ165" s="5">
        <v>68993</v>
      </c>
      <c r="AL165" s="5" t="s">
        <v>696</v>
      </c>
      <c r="AM165" s="5">
        <v>2445415</v>
      </c>
      <c r="AN165" s="5" t="s">
        <v>75</v>
      </c>
      <c r="AO165" s="5" t="s">
        <v>697</v>
      </c>
      <c r="AP165" s="5" t="s">
        <v>76</v>
      </c>
      <c r="AQ165" s="5" t="s">
        <v>77</v>
      </c>
      <c r="AS165" s="5" t="s">
        <v>78</v>
      </c>
      <c r="AT165" s="5" t="s">
        <v>2632</v>
      </c>
      <c r="AU165" s="5" t="str">
        <f t="shared" si="6"/>
        <v>1987_Michael_Dopamine</v>
      </c>
      <c r="AV165" s="6" t="str">
        <f t="shared" si="7"/>
        <v>1987_Michael_Dopamine.pdf</v>
      </c>
      <c r="AW165" s="7" t="str">
        <f t="shared" si="8"/>
        <v>https://sci-hub.se/10.1016/0006-8993(87)90098-9</v>
      </c>
      <c r="AX165" s="5" t="s">
        <v>80</v>
      </c>
      <c r="AY165" s="16" t="s">
        <v>81</v>
      </c>
      <c r="AZ165" s="16" t="s">
        <v>81</v>
      </c>
      <c r="BA165" s="21" t="s">
        <v>872</v>
      </c>
      <c r="BB165" s="8" t="s">
        <v>144</v>
      </c>
      <c r="BC165" s="8" t="s">
        <v>144</v>
      </c>
      <c r="BD165" s="8" t="s">
        <v>144</v>
      </c>
      <c r="BE165" s="8" t="s">
        <v>144</v>
      </c>
      <c r="BF165" s="19" t="s">
        <v>144</v>
      </c>
      <c r="BG165" s="17" t="s">
        <v>144</v>
      </c>
      <c r="BH165" s="17" t="s">
        <v>144</v>
      </c>
      <c r="BI165" s="17" t="s">
        <v>144</v>
      </c>
      <c r="BJ165" s="17" t="s">
        <v>144</v>
      </c>
    </row>
    <row r="166" spans="1:63" ht="17" customHeight="1" x14ac:dyDescent="0.2">
      <c r="A166" s="4" t="s">
        <v>2633</v>
      </c>
      <c r="B166" s="4" t="s">
        <v>2634</v>
      </c>
      <c r="C166" s="4" t="s">
        <v>2635</v>
      </c>
      <c r="D166" s="4">
        <v>1997</v>
      </c>
      <c r="E166" s="4" t="s">
        <v>984</v>
      </c>
      <c r="F166" s="5">
        <v>12</v>
      </c>
      <c r="G166" s="5">
        <v>3</v>
      </c>
      <c r="I166" s="5">
        <v>245</v>
      </c>
      <c r="J166" s="5">
        <v>258</v>
      </c>
      <c r="L166" s="5">
        <v>69</v>
      </c>
      <c r="M166" s="5" t="s">
        <v>2636</v>
      </c>
      <c r="N166" s="5" t="s">
        <v>2637</v>
      </c>
      <c r="O166" s="5" t="s">
        <v>2638</v>
      </c>
      <c r="P166" s="5" t="s">
        <v>2639</v>
      </c>
      <c r="Q166" s="5" t="s">
        <v>2640</v>
      </c>
      <c r="R166" s="5" t="s">
        <v>2641</v>
      </c>
      <c r="S166" s="5" t="s">
        <v>2642</v>
      </c>
      <c r="U166" s="5" t="s">
        <v>2643</v>
      </c>
      <c r="AB166" s="5" t="s">
        <v>2644</v>
      </c>
      <c r="AE166" s="5" t="s">
        <v>993</v>
      </c>
      <c r="AJ166" s="5">
        <v>7487304</v>
      </c>
      <c r="AL166" s="5" t="s">
        <v>994</v>
      </c>
      <c r="AM166" s="5">
        <v>9181436</v>
      </c>
      <c r="AN166" s="5" t="s">
        <v>75</v>
      </c>
      <c r="AO166" s="5" t="s">
        <v>995</v>
      </c>
      <c r="AP166" s="5" t="s">
        <v>76</v>
      </c>
      <c r="AQ166" s="5" t="s">
        <v>77</v>
      </c>
      <c r="AS166" s="5" t="s">
        <v>78</v>
      </c>
      <c r="AT166" s="5" t="s">
        <v>2645</v>
      </c>
      <c r="AU166" s="5" t="str">
        <f t="shared" si="6"/>
        <v>1997_Leproult_Sleepiness,</v>
      </c>
      <c r="AV166" s="6" t="str">
        <f t="shared" si="7"/>
        <v>1997_Leproult_Sleepiness,.pdf</v>
      </c>
      <c r="AW166" s="7" t="str">
        <f t="shared" si="8"/>
        <v>https://sci-hub.se/10.1177/074873049701200306</v>
      </c>
      <c r="AX166" s="5" t="s">
        <v>80</v>
      </c>
      <c r="AY166" s="16" t="s">
        <v>81</v>
      </c>
      <c r="AZ166" s="16" t="s">
        <v>82</v>
      </c>
      <c r="BB166" s="8" t="s">
        <v>1059</v>
      </c>
      <c r="BC166" s="8">
        <v>17</v>
      </c>
      <c r="BD166" s="8">
        <v>0</v>
      </c>
      <c r="BE166" s="8" t="s">
        <v>1572</v>
      </c>
      <c r="BF166" s="19" t="s">
        <v>85</v>
      </c>
      <c r="BG166" s="17" t="s">
        <v>1572</v>
      </c>
      <c r="BH166" s="17" t="s">
        <v>86</v>
      </c>
      <c r="BI166" s="17" t="s">
        <v>86</v>
      </c>
      <c r="BJ166" s="17" t="s">
        <v>2646</v>
      </c>
      <c r="BK166" s="23" t="s">
        <v>534</v>
      </c>
    </row>
    <row r="167" spans="1:63" ht="17" customHeight="1" x14ac:dyDescent="0.2">
      <c r="A167" s="4" t="s">
        <v>2647</v>
      </c>
      <c r="B167" s="4" t="s">
        <v>2648</v>
      </c>
      <c r="C167" s="4" t="s">
        <v>2649</v>
      </c>
      <c r="D167" s="4">
        <v>1998</v>
      </c>
      <c r="E167" s="4" t="s">
        <v>251</v>
      </c>
      <c r="F167" s="5">
        <v>83</v>
      </c>
      <c r="G167" s="5">
        <v>9</v>
      </c>
      <c r="I167" s="5">
        <v>3369</v>
      </c>
      <c r="J167" s="5">
        <v>3372</v>
      </c>
      <c r="L167" s="5">
        <v>69</v>
      </c>
      <c r="M167" s="5" t="s">
        <v>2650</v>
      </c>
      <c r="N167" s="5" t="s">
        <v>2651</v>
      </c>
      <c r="O167" s="5" t="s">
        <v>2652</v>
      </c>
      <c r="P167" s="5" t="s">
        <v>2653</v>
      </c>
      <c r="Q167" s="5" t="s">
        <v>2654</v>
      </c>
      <c r="S167" s="5" t="s">
        <v>2655</v>
      </c>
      <c r="U167" s="5" t="s">
        <v>136</v>
      </c>
      <c r="AB167" s="5" t="s">
        <v>2656</v>
      </c>
      <c r="AE167" s="5" t="s">
        <v>596</v>
      </c>
      <c r="AJ167" s="5" t="s">
        <v>259</v>
      </c>
      <c r="AL167" s="5" t="s">
        <v>260</v>
      </c>
      <c r="AM167" s="5">
        <v>9745457</v>
      </c>
      <c r="AN167" s="5" t="s">
        <v>75</v>
      </c>
      <c r="AO167" s="5" t="s">
        <v>261</v>
      </c>
      <c r="AP167" s="5" t="s">
        <v>76</v>
      </c>
      <c r="AQ167" s="5" t="s">
        <v>77</v>
      </c>
      <c r="AR167" s="5" t="s">
        <v>141</v>
      </c>
      <c r="AS167" s="5" t="s">
        <v>78</v>
      </c>
      <c r="AT167" s="5" t="s">
        <v>2657</v>
      </c>
      <c r="AU167" s="5" t="str">
        <f t="shared" si="6"/>
        <v>1998_Lockley_Extraocular</v>
      </c>
      <c r="AV167" s="6" t="str">
        <f t="shared" si="7"/>
        <v>1998_Lockley_Extraocular.pdf</v>
      </c>
      <c r="AW167" s="7" t="str">
        <f t="shared" si="8"/>
        <v>https://sci-hub.se/10.1210/jcem.83.9.5244</v>
      </c>
      <c r="AX167" s="5" t="s">
        <v>80</v>
      </c>
      <c r="AY167" s="16" t="s">
        <v>81</v>
      </c>
      <c r="AZ167" s="16" t="s">
        <v>82</v>
      </c>
      <c r="BB167" s="8" t="s">
        <v>121</v>
      </c>
      <c r="BC167" s="8" t="s">
        <v>2658</v>
      </c>
      <c r="BD167" s="8" t="s">
        <v>2148</v>
      </c>
      <c r="BE167" s="8" t="s">
        <v>1572</v>
      </c>
      <c r="BF167" s="19" t="s">
        <v>85</v>
      </c>
      <c r="BG167" s="17" t="s">
        <v>1572</v>
      </c>
      <c r="BH167" s="17" t="s">
        <v>86</v>
      </c>
      <c r="BI167" s="17" t="s">
        <v>86</v>
      </c>
      <c r="BJ167" s="17" t="s">
        <v>2659</v>
      </c>
      <c r="BK167" s="23" t="s">
        <v>534</v>
      </c>
    </row>
    <row r="168" spans="1:63" ht="17" customHeight="1" x14ac:dyDescent="0.2">
      <c r="A168" s="4" t="s">
        <v>2660</v>
      </c>
      <c r="B168" s="4" t="s">
        <v>2661</v>
      </c>
      <c r="C168" s="4" t="s">
        <v>2662</v>
      </c>
      <c r="D168" s="4">
        <v>1993</v>
      </c>
      <c r="E168" s="4" t="s">
        <v>2663</v>
      </c>
      <c r="F168" s="5">
        <v>54</v>
      </c>
      <c r="G168" s="5">
        <v>1</v>
      </c>
      <c r="I168" s="5">
        <v>199</v>
      </c>
      <c r="J168" s="5">
        <v>202</v>
      </c>
      <c r="L168" s="5">
        <v>68</v>
      </c>
      <c r="M168" s="5" t="s">
        <v>2664</v>
      </c>
      <c r="N168" s="5" t="s">
        <v>2665</v>
      </c>
      <c r="O168" s="5" t="s">
        <v>2666</v>
      </c>
      <c r="P168" s="5" t="s">
        <v>2667</v>
      </c>
      <c r="Q168" s="5" t="s">
        <v>2668</v>
      </c>
      <c r="R168" s="5" t="s">
        <v>2669</v>
      </c>
      <c r="S168" s="5" t="s">
        <v>2670</v>
      </c>
      <c r="U168" s="5" t="s">
        <v>545</v>
      </c>
      <c r="AB168" s="5" t="s">
        <v>2671</v>
      </c>
      <c r="AJ168" s="5">
        <v>319384</v>
      </c>
      <c r="AL168" s="5" t="s">
        <v>2672</v>
      </c>
      <c r="AM168" s="5">
        <v>8327605</v>
      </c>
      <c r="AN168" s="5" t="s">
        <v>75</v>
      </c>
      <c r="AO168" s="5" t="s">
        <v>2673</v>
      </c>
      <c r="AP168" s="5" t="s">
        <v>76</v>
      </c>
      <c r="AQ168" s="5" t="s">
        <v>77</v>
      </c>
      <c r="AS168" s="5" t="s">
        <v>78</v>
      </c>
      <c r="AT168" s="5" t="s">
        <v>2674</v>
      </c>
      <c r="AU168" s="5" t="str">
        <f t="shared" si="6"/>
        <v>1993_Myers_Immediate</v>
      </c>
      <c r="AV168" s="6" t="str">
        <f t="shared" si="7"/>
        <v>1993_Myers_Immediate.pdf</v>
      </c>
      <c r="AW168" s="7" t="str">
        <f t="shared" si="8"/>
        <v>https://sci-hub.se/10.1016/0031-9384(93)90067-P</v>
      </c>
      <c r="AX168" s="5" t="s">
        <v>80</v>
      </c>
      <c r="AY168" s="16" t="s">
        <v>81</v>
      </c>
      <c r="AZ168" s="16" t="s">
        <v>82</v>
      </c>
      <c r="BB168" s="8" t="s">
        <v>83</v>
      </c>
      <c r="BC168" s="8">
        <v>15</v>
      </c>
      <c r="BD168" s="8">
        <v>0</v>
      </c>
      <c r="BE168" s="8" t="s">
        <v>1572</v>
      </c>
      <c r="BF168" s="19" t="s">
        <v>85</v>
      </c>
      <c r="BG168" s="17" t="s">
        <v>1572</v>
      </c>
      <c r="BH168" s="17">
        <v>22</v>
      </c>
      <c r="BI168" s="17" t="s">
        <v>86</v>
      </c>
      <c r="BJ168" s="17" t="s">
        <v>2675</v>
      </c>
      <c r="BK168" s="23" t="s">
        <v>534</v>
      </c>
    </row>
    <row r="169" spans="1:63" ht="17" customHeight="1" x14ac:dyDescent="0.2">
      <c r="A169" s="4" t="s">
        <v>2676</v>
      </c>
      <c r="B169" s="4" t="s">
        <v>2677</v>
      </c>
      <c r="C169" s="4" t="s">
        <v>2678</v>
      </c>
      <c r="D169" s="4">
        <v>2012</v>
      </c>
      <c r="E169" s="4" t="s">
        <v>1253</v>
      </c>
      <c r="F169" s="5">
        <v>38</v>
      </c>
      <c r="G169" s="5">
        <v>4</v>
      </c>
      <c r="I169" s="5">
        <v>380</v>
      </c>
      <c r="J169" s="5">
        <v>390</v>
      </c>
      <c r="L169" s="5">
        <v>67</v>
      </c>
      <c r="M169" s="5" t="s">
        <v>2679</v>
      </c>
      <c r="N169" s="5" t="s">
        <v>2680</v>
      </c>
      <c r="O169" s="5" t="s">
        <v>2681</v>
      </c>
      <c r="P169" s="5" t="s">
        <v>2682</v>
      </c>
      <c r="Q169" s="5" t="s">
        <v>2683</v>
      </c>
      <c r="R169" s="5" t="s">
        <v>2684</v>
      </c>
      <c r="S169" s="5" t="s">
        <v>2685</v>
      </c>
      <c r="U169" s="5" t="s">
        <v>136</v>
      </c>
      <c r="AB169" s="5" t="s">
        <v>2686</v>
      </c>
      <c r="AJ169" s="5">
        <v>3553140</v>
      </c>
      <c r="AL169" s="5" t="s">
        <v>1263</v>
      </c>
      <c r="AM169" s="5">
        <v>22349009</v>
      </c>
      <c r="AN169" s="5" t="s">
        <v>75</v>
      </c>
      <c r="AO169" s="5" t="s">
        <v>1264</v>
      </c>
      <c r="AP169" s="5" t="s">
        <v>76</v>
      </c>
      <c r="AQ169" s="5" t="s">
        <v>77</v>
      </c>
      <c r="AR169" s="5" t="s">
        <v>141</v>
      </c>
      <c r="AS169" s="5" t="s">
        <v>78</v>
      </c>
      <c r="AT169" s="5" t="s">
        <v>2687</v>
      </c>
      <c r="AU169" s="5" t="str">
        <f t="shared" si="6"/>
        <v>2012_Bonde_Work</v>
      </c>
      <c r="AV169" s="6" t="str">
        <f t="shared" si="7"/>
        <v>2012_Bonde_Work.pdf</v>
      </c>
      <c r="AW169" s="7" t="str">
        <f t="shared" si="8"/>
        <v>https://sci-hub.se/10.5271/sjweh.3282</v>
      </c>
      <c r="AX169" s="9" t="s">
        <v>756</v>
      </c>
      <c r="AY169" s="16" t="s">
        <v>81</v>
      </c>
      <c r="AZ169" s="16" t="s">
        <v>81</v>
      </c>
      <c r="BA169" s="21" t="s">
        <v>2688</v>
      </c>
      <c r="BB169" s="8" t="s">
        <v>144</v>
      </c>
      <c r="BC169" s="8" t="s">
        <v>144</v>
      </c>
      <c r="BD169" s="8" t="s">
        <v>144</v>
      </c>
      <c r="BE169" s="8" t="s">
        <v>144</v>
      </c>
      <c r="BF169" s="19" t="s">
        <v>144</v>
      </c>
      <c r="BG169" s="17" t="s">
        <v>144</v>
      </c>
      <c r="BH169" s="17" t="s">
        <v>144</v>
      </c>
      <c r="BI169" s="17" t="s">
        <v>144</v>
      </c>
      <c r="BJ169" s="17" t="s">
        <v>144</v>
      </c>
    </row>
    <row r="170" spans="1:63" ht="17" customHeight="1" x14ac:dyDescent="0.2">
      <c r="A170" s="4" t="s">
        <v>2689</v>
      </c>
      <c r="B170" s="4" t="s">
        <v>2690</v>
      </c>
      <c r="C170" s="4" t="s">
        <v>2691</v>
      </c>
      <c r="D170" s="4">
        <v>2009</v>
      </c>
      <c r="E170" s="4" t="s">
        <v>984</v>
      </c>
      <c r="F170" s="5">
        <v>24</v>
      </c>
      <c r="G170" s="5">
        <v>1</v>
      </c>
      <c r="I170" s="5">
        <v>73</v>
      </c>
      <c r="J170" s="5">
        <v>84</v>
      </c>
      <c r="L170" s="5">
        <v>67</v>
      </c>
      <c r="M170" s="5" t="s">
        <v>2692</v>
      </c>
      <c r="N170" s="5" t="s">
        <v>2693</v>
      </c>
      <c r="O170" s="5" t="s">
        <v>2694</v>
      </c>
      <c r="P170" s="5" t="s">
        <v>2695</v>
      </c>
      <c r="Q170" s="5" t="s">
        <v>2696</v>
      </c>
      <c r="R170" s="5" t="s">
        <v>2697</v>
      </c>
      <c r="S170" s="5" t="s">
        <v>2698</v>
      </c>
      <c r="U170" s="5" t="s">
        <v>73</v>
      </c>
      <c r="AB170" s="5" t="s">
        <v>2699</v>
      </c>
      <c r="AJ170" s="5">
        <v>7487304</v>
      </c>
      <c r="AL170" s="5" t="s">
        <v>994</v>
      </c>
      <c r="AM170" s="5">
        <v>19227580</v>
      </c>
      <c r="AN170" s="5" t="s">
        <v>75</v>
      </c>
      <c r="AO170" s="5" t="s">
        <v>995</v>
      </c>
      <c r="AP170" s="5" t="s">
        <v>76</v>
      </c>
      <c r="AQ170" s="5" t="s">
        <v>77</v>
      </c>
      <c r="AS170" s="5" t="s">
        <v>78</v>
      </c>
      <c r="AT170" s="5" t="s">
        <v>2700</v>
      </c>
      <c r="AU170" s="5" t="str">
        <f t="shared" si="6"/>
        <v>2009_Sletten_Age-related</v>
      </c>
      <c r="AV170" s="6" t="str">
        <f t="shared" si="7"/>
        <v>2009_Sletten_Age-related.pdf</v>
      </c>
      <c r="AW170" s="7" t="str">
        <f t="shared" si="8"/>
        <v>https://sci-hub.se/10.1177/0748730408328973</v>
      </c>
      <c r="AX170" s="5" t="s">
        <v>80</v>
      </c>
      <c r="AY170" s="16" t="s">
        <v>81</v>
      </c>
      <c r="AZ170" s="16" t="s">
        <v>82</v>
      </c>
      <c r="BB170" s="8" t="s">
        <v>2701</v>
      </c>
      <c r="BC170" s="8" t="s">
        <v>2702</v>
      </c>
      <c r="BD170" s="8" t="s">
        <v>2703</v>
      </c>
      <c r="BE170" s="8" t="s">
        <v>1572</v>
      </c>
      <c r="BF170" s="19" t="s">
        <v>85</v>
      </c>
      <c r="BG170" s="17" t="s">
        <v>1572</v>
      </c>
      <c r="BH170" s="17" t="s">
        <v>2704</v>
      </c>
      <c r="BI170" s="17" t="s">
        <v>2705</v>
      </c>
      <c r="BJ170" s="17" t="s">
        <v>86</v>
      </c>
      <c r="BK170" s="23" t="s">
        <v>534</v>
      </c>
    </row>
    <row r="171" spans="1:63" ht="17" customHeight="1" x14ac:dyDescent="0.2">
      <c r="A171" s="4" t="s">
        <v>2706</v>
      </c>
      <c r="B171" s="4" t="s">
        <v>2707</v>
      </c>
      <c r="C171" s="4" t="s">
        <v>2708</v>
      </c>
      <c r="D171" s="4">
        <v>1999</v>
      </c>
      <c r="E171" s="4" t="s">
        <v>984</v>
      </c>
      <c r="F171" s="5">
        <v>14</v>
      </c>
      <c r="G171" s="5">
        <v>3</v>
      </c>
      <c r="I171" s="5">
        <v>197</v>
      </c>
      <c r="J171" s="5">
        <v>201</v>
      </c>
      <c r="L171" s="5">
        <v>67</v>
      </c>
      <c r="M171" s="5" t="s">
        <v>2709</v>
      </c>
      <c r="N171" s="5" t="s">
        <v>2710</v>
      </c>
      <c r="O171" s="5" t="s">
        <v>2711</v>
      </c>
      <c r="P171" s="5" t="s">
        <v>2712</v>
      </c>
      <c r="Q171" s="5" t="s">
        <v>2713</v>
      </c>
      <c r="R171" s="5" t="s">
        <v>2714</v>
      </c>
      <c r="S171" s="5" t="s">
        <v>2715</v>
      </c>
      <c r="AB171" s="5" t="s">
        <v>2716</v>
      </c>
      <c r="AE171" s="5" t="s">
        <v>993</v>
      </c>
      <c r="AJ171" s="5">
        <v>7487304</v>
      </c>
      <c r="AL171" s="5" t="s">
        <v>994</v>
      </c>
      <c r="AM171" s="5">
        <v>10452331</v>
      </c>
      <c r="AN171" s="5" t="s">
        <v>75</v>
      </c>
      <c r="AO171" s="5" t="s">
        <v>995</v>
      </c>
      <c r="AP171" s="5" t="s">
        <v>76</v>
      </c>
      <c r="AQ171" s="5" t="s">
        <v>77</v>
      </c>
      <c r="AS171" s="5" t="s">
        <v>78</v>
      </c>
      <c r="AT171" s="5" t="s">
        <v>2717</v>
      </c>
      <c r="AU171" s="5" t="str">
        <f t="shared" si="6"/>
        <v>1999_Yamazaki_No</v>
      </c>
      <c r="AV171" s="6" t="str">
        <f t="shared" si="7"/>
        <v>1999_Yamazaki_No.pdf</v>
      </c>
      <c r="AW171" s="7" t="str">
        <f t="shared" si="8"/>
        <v>https://sci-hub.se/10.1177/074873099129000605</v>
      </c>
      <c r="AX171" s="5" t="s">
        <v>80</v>
      </c>
      <c r="AY171" s="16" t="s">
        <v>81</v>
      </c>
      <c r="AZ171" s="16" t="s">
        <v>81</v>
      </c>
      <c r="BA171" s="21" t="s">
        <v>789</v>
      </c>
      <c r="BB171" s="8" t="s">
        <v>144</v>
      </c>
      <c r="BC171" s="8" t="s">
        <v>144</v>
      </c>
      <c r="BD171" s="8" t="s">
        <v>144</v>
      </c>
      <c r="BE171" s="8" t="s">
        <v>144</v>
      </c>
      <c r="BF171" s="19" t="s">
        <v>144</v>
      </c>
      <c r="BG171" s="17" t="s">
        <v>144</v>
      </c>
      <c r="BH171" s="17" t="s">
        <v>144</v>
      </c>
      <c r="BI171" s="17" t="s">
        <v>144</v>
      </c>
      <c r="BJ171" s="17" t="s">
        <v>144</v>
      </c>
    </row>
    <row r="172" spans="1:63" ht="17" customHeight="1" x14ac:dyDescent="0.2">
      <c r="A172" s="4" t="s">
        <v>2718</v>
      </c>
      <c r="B172" s="4" t="s">
        <v>2719</v>
      </c>
      <c r="C172" s="4" t="s">
        <v>1180</v>
      </c>
      <c r="D172" s="4">
        <v>2014</v>
      </c>
      <c r="E172" s="4" t="s">
        <v>1181</v>
      </c>
      <c r="F172" s="5">
        <v>3</v>
      </c>
      <c r="H172" s="5" t="s">
        <v>1182</v>
      </c>
      <c r="L172" s="5">
        <v>66</v>
      </c>
      <c r="M172" s="5" t="s">
        <v>2720</v>
      </c>
      <c r="N172" s="24" t="s">
        <v>2721</v>
      </c>
      <c r="O172" s="5" t="s">
        <v>2722</v>
      </c>
      <c r="P172" s="5" t="s">
        <v>2723</v>
      </c>
      <c r="Q172" s="5" t="s">
        <v>2724</v>
      </c>
      <c r="R172" s="5" t="s">
        <v>2725</v>
      </c>
      <c r="S172" s="5" t="s">
        <v>2726</v>
      </c>
      <c r="X172" s="10" t="s">
        <v>1191</v>
      </c>
      <c r="Y172" s="5" t="s">
        <v>1192</v>
      </c>
      <c r="AB172" s="5" t="s">
        <v>2727</v>
      </c>
      <c r="AE172" s="5" t="s">
        <v>1194</v>
      </c>
      <c r="AJ172" s="5">
        <v>20477538</v>
      </c>
      <c r="AN172" s="5" t="s">
        <v>75</v>
      </c>
      <c r="AO172" s="5" t="s">
        <v>1195</v>
      </c>
      <c r="AP172" s="5" t="s">
        <v>76</v>
      </c>
      <c r="AQ172" s="5" t="s">
        <v>77</v>
      </c>
      <c r="AR172" s="5" t="s">
        <v>141</v>
      </c>
      <c r="AS172" s="5" t="s">
        <v>78</v>
      </c>
      <c r="AT172" s="5" t="s">
        <v>2728</v>
      </c>
      <c r="AU172" s="5" t="str">
        <f t="shared" si="6"/>
        <v>2014_Hye_Healthy,</v>
      </c>
      <c r="AV172" s="6" t="str">
        <f t="shared" si="7"/>
        <v>2014_Hye_Healthy,.pdf</v>
      </c>
      <c r="AW172" s="7" t="str">
        <f t="shared" si="8"/>
        <v>https://sci-hub.se/10.1038/lsa.2014.22</v>
      </c>
      <c r="AX172" s="5" t="s">
        <v>80</v>
      </c>
      <c r="AY172" s="16" t="s">
        <v>81</v>
      </c>
      <c r="AZ172" s="16" t="s">
        <v>81</v>
      </c>
      <c r="BA172" s="21" t="s">
        <v>2729</v>
      </c>
      <c r="BB172" s="8" t="s">
        <v>144</v>
      </c>
      <c r="BC172" s="8" t="s">
        <v>144</v>
      </c>
      <c r="BD172" s="8" t="s">
        <v>144</v>
      </c>
      <c r="BE172" s="8" t="s">
        <v>144</v>
      </c>
      <c r="BF172" s="19" t="s">
        <v>144</v>
      </c>
      <c r="BG172" s="17" t="s">
        <v>144</v>
      </c>
      <c r="BH172" s="17" t="s">
        <v>144</v>
      </c>
      <c r="BI172" s="17" t="s">
        <v>144</v>
      </c>
      <c r="BJ172" s="17" t="s">
        <v>144</v>
      </c>
    </row>
    <row r="173" spans="1:63" ht="17" customHeight="1" x14ac:dyDescent="0.2">
      <c r="A173" s="4" t="s">
        <v>2730</v>
      </c>
      <c r="B173" s="4" t="s">
        <v>2731</v>
      </c>
      <c r="C173" s="4" t="s">
        <v>2732</v>
      </c>
      <c r="D173" s="4">
        <v>2010</v>
      </c>
      <c r="E173" s="4" t="s">
        <v>2733</v>
      </c>
      <c r="F173" s="5">
        <v>2010</v>
      </c>
      <c r="H173" s="5">
        <v>829351</v>
      </c>
      <c r="L173" s="5">
        <v>66</v>
      </c>
      <c r="M173" s="5" t="s">
        <v>2734</v>
      </c>
      <c r="N173" s="5" t="s">
        <v>2735</v>
      </c>
      <c r="O173" s="5" t="s">
        <v>2736</v>
      </c>
      <c r="P173" s="5" t="s">
        <v>2737</v>
      </c>
      <c r="Q173" s="5" t="s">
        <v>2738</v>
      </c>
      <c r="S173" s="5" t="s">
        <v>2739</v>
      </c>
      <c r="U173" s="5" t="s">
        <v>2740</v>
      </c>
      <c r="AB173" s="5" t="s">
        <v>2741</v>
      </c>
      <c r="AJ173" s="5">
        <v>16878337</v>
      </c>
      <c r="AN173" s="5" t="s">
        <v>75</v>
      </c>
      <c r="AO173" s="5" t="s">
        <v>2742</v>
      </c>
      <c r="AP173" s="5" t="s">
        <v>76</v>
      </c>
      <c r="AQ173" s="5" t="s">
        <v>77</v>
      </c>
      <c r="AR173" s="5" t="s">
        <v>141</v>
      </c>
      <c r="AS173" s="5" t="s">
        <v>78</v>
      </c>
      <c r="AT173" s="5" t="s">
        <v>2743</v>
      </c>
      <c r="AU173" s="5" t="str">
        <f t="shared" si="6"/>
        <v>2010_Figueiro_The</v>
      </c>
      <c r="AV173" s="6" t="str">
        <f t="shared" si="7"/>
        <v>2010_Figueiro_The.pdf</v>
      </c>
      <c r="AW173" s="7" t="str">
        <f t="shared" si="8"/>
        <v>https://sci-hub.se/10.1155/2010/829351</v>
      </c>
      <c r="AX173" s="5" t="s">
        <v>80</v>
      </c>
      <c r="AY173" s="16" t="s">
        <v>81</v>
      </c>
      <c r="AZ173" s="16" t="s">
        <v>82</v>
      </c>
      <c r="BB173" s="8" t="s">
        <v>83</v>
      </c>
      <c r="BC173" s="8">
        <v>12</v>
      </c>
      <c r="BD173" s="8">
        <v>4</v>
      </c>
      <c r="BE173" s="8" t="s">
        <v>2744</v>
      </c>
      <c r="BF173" s="19" t="s">
        <v>85</v>
      </c>
      <c r="BG173" s="17" t="s">
        <v>2745</v>
      </c>
      <c r="BH173" s="17" t="s">
        <v>86</v>
      </c>
      <c r="BI173" s="17" t="s">
        <v>86</v>
      </c>
      <c r="BJ173" s="17" t="s">
        <v>2746</v>
      </c>
    </row>
    <row r="174" spans="1:63" ht="17" customHeight="1" x14ac:dyDescent="0.2">
      <c r="A174" s="4" t="s">
        <v>2747</v>
      </c>
      <c r="B174" s="4" t="s">
        <v>2748</v>
      </c>
      <c r="C174" s="4" t="s">
        <v>2749</v>
      </c>
      <c r="D174" s="4">
        <v>2011</v>
      </c>
      <c r="E174" s="4" t="s">
        <v>2750</v>
      </c>
      <c r="F174" s="5">
        <v>16</v>
      </c>
      <c r="G174" s="5">
        <v>3</v>
      </c>
      <c r="I174" s="5">
        <v>235</v>
      </c>
      <c r="J174" s="5">
        <v>245</v>
      </c>
      <c r="L174" s="5">
        <v>65</v>
      </c>
      <c r="M174" s="5" t="s">
        <v>2751</v>
      </c>
      <c r="N174" s="5" t="s">
        <v>2752</v>
      </c>
      <c r="O174" s="5" t="s">
        <v>2753</v>
      </c>
      <c r="P174" s="5" t="s">
        <v>2754</v>
      </c>
      <c r="Q174" s="5" t="s">
        <v>2755</v>
      </c>
      <c r="R174" s="5" t="s">
        <v>2756</v>
      </c>
      <c r="S174" s="5" t="s">
        <v>2757</v>
      </c>
      <c r="U174" s="5" t="s">
        <v>2758</v>
      </c>
      <c r="X174" s="10" t="s">
        <v>2759</v>
      </c>
      <c r="Y174" s="5" t="s">
        <v>2760</v>
      </c>
      <c r="AB174" s="5" t="s">
        <v>2761</v>
      </c>
      <c r="AJ174" s="5">
        <v>10833021</v>
      </c>
      <c r="AL174" s="5" t="s">
        <v>2762</v>
      </c>
      <c r="AM174" s="5">
        <v>21773809</v>
      </c>
      <c r="AN174" s="5" t="s">
        <v>75</v>
      </c>
      <c r="AO174" s="5" t="s">
        <v>2763</v>
      </c>
      <c r="AP174" s="5" t="s">
        <v>76</v>
      </c>
      <c r="AQ174" s="5" t="s">
        <v>77</v>
      </c>
      <c r="AS174" s="5" t="s">
        <v>78</v>
      </c>
      <c r="AT174" s="5" t="s">
        <v>2764</v>
      </c>
      <c r="AU174" s="5" t="str">
        <f t="shared" si="6"/>
        <v>2011_Hill_Melatonin</v>
      </c>
      <c r="AV174" s="6" t="str">
        <f t="shared" si="7"/>
        <v>2011_Hill_Melatonin.pdf</v>
      </c>
      <c r="AW174" s="7" t="str">
        <f t="shared" si="8"/>
        <v>https://sci-hub.se/10.1007/s10911-011-9222-4</v>
      </c>
      <c r="AX174" s="5" t="s">
        <v>80</v>
      </c>
      <c r="AY174" s="16" t="s">
        <v>81</v>
      </c>
      <c r="AZ174" s="16" t="s">
        <v>81</v>
      </c>
      <c r="BA174" s="21" t="s">
        <v>247</v>
      </c>
      <c r="BB174" s="8" t="s">
        <v>144</v>
      </c>
      <c r="BC174" s="8" t="s">
        <v>144</v>
      </c>
      <c r="BD174" s="8" t="s">
        <v>144</v>
      </c>
      <c r="BE174" s="8" t="s">
        <v>144</v>
      </c>
      <c r="BF174" s="19" t="s">
        <v>144</v>
      </c>
      <c r="BG174" s="17" t="s">
        <v>144</v>
      </c>
      <c r="BH174" s="17" t="s">
        <v>144</v>
      </c>
      <c r="BI174" s="17" t="s">
        <v>144</v>
      </c>
      <c r="BJ174" s="17" t="s">
        <v>144</v>
      </c>
    </row>
    <row r="175" spans="1:63" ht="17" customHeight="1" x14ac:dyDescent="0.2">
      <c r="A175" s="4" t="s">
        <v>2765</v>
      </c>
      <c r="B175" s="4" t="s">
        <v>2766</v>
      </c>
      <c r="C175" s="4" t="s">
        <v>2767</v>
      </c>
      <c r="D175" s="4">
        <v>2010</v>
      </c>
      <c r="E175" s="4" t="s">
        <v>2768</v>
      </c>
      <c r="F175" s="5">
        <v>55</v>
      </c>
      <c r="G175" s="5">
        <v>3</v>
      </c>
      <c r="I175" s="5">
        <v>272</v>
      </c>
      <c r="J175" s="5">
        <v>283</v>
      </c>
      <c r="L175" s="5">
        <v>65</v>
      </c>
      <c r="M175" s="5" t="s">
        <v>2769</v>
      </c>
      <c r="N175" s="5" t="s">
        <v>2770</v>
      </c>
      <c r="O175" s="5" t="s">
        <v>2771</v>
      </c>
      <c r="P175" s="5" t="s">
        <v>2772</v>
      </c>
      <c r="Q175" s="5" t="s">
        <v>2773</v>
      </c>
      <c r="R175" s="5" t="s">
        <v>2774</v>
      </c>
      <c r="S175" s="5" t="s">
        <v>2775</v>
      </c>
      <c r="AB175" s="5" t="s">
        <v>2776</v>
      </c>
      <c r="AJ175" s="5">
        <v>396257</v>
      </c>
      <c r="AL175" s="5" t="s">
        <v>2777</v>
      </c>
      <c r="AM175" s="5">
        <v>19883931</v>
      </c>
      <c r="AN175" s="5" t="s">
        <v>75</v>
      </c>
      <c r="AO175" s="5" t="s">
        <v>2778</v>
      </c>
      <c r="AP175" s="5" t="s">
        <v>76</v>
      </c>
      <c r="AQ175" s="5" t="s">
        <v>77</v>
      </c>
      <c r="AS175" s="5" t="s">
        <v>78</v>
      </c>
      <c r="AT175" s="5" t="s">
        <v>2779</v>
      </c>
      <c r="AU175" s="5" t="str">
        <f t="shared" si="6"/>
        <v>2010_Mainster_Blue-blocking</v>
      </c>
      <c r="AV175" s="6" t="str">
        <f t="shared" si="7"/>
        <v>2010_Mainster_Blue-blocking.pdf</v>
      </c>
      <c r="AW175" s="7" t="str">
        <f t="shared" si="8"/>
        <v>https://sci-hub.se/10.1016/j.survophthal.2009.07.006</v>
      </c>
      <c r="AX175" s="5" t="s">
        <v>80</v>
      </c>
      <c r="AY175" s="16" t="s">
        <v>81</v>
      </c>
      <c r="AZ175" s="16" t="s">
        <v>81</v>
      </c>
      <c r="BA175" s="21" t="s">
        <v>247</v>
      </c>
      <c r="BB175" s="8" t="s">
        <v>144</v>
      </c>
      <c r="BC175" s="8" t="s">
        <v>144</v>
      </c>
      <c r="BD175" s="8" t="s">
        <v>144</v>
      </c>
      <c r="BE175" s="8" t="s">
        <v>144</v>
      </c>
      <c r="BF175" s="19" t="s">
        <v>144</v>
      </c>
      <c r="BG175" s="17" t="s">
        <v>144</v>
      </c>
      <c r="BH175" s="17" t="s">
        <v>144</v>
      </c>
      <c r="BI175" s="17" t="s">
        <v>144</v>
      </c>
      <c r="BJ175" s="17" t="s">
        <v>144</v>
      </c>
    </row>
    <row r="176" spans="1:63" ht="17" customHeight="1" x14ac:dyDescent="0.2">
      <c r="A176" s="4" t="s">
        <v>2780</v>
      </c>
      <c r="B176" s="4" t="s">
        <v>2781</v>
      </c>
      <c r="C176" s="4" t="s">
        <v>2782</v>
      </c>
      <c r="D176" s="4">
        <v>1993</v>
      </c>
      <c r="E176" s="4" t="s">
        <v>251</v>
      </c>
      <c r="F176" s="5">
        <v>77</v>
      </c>
      <c r="G176" s="5">
        <v>5</v>
      </c>
      <c r="I176" s="5">
        <v>1398</v>
      </c>
      <c r="J176" s="5">
        <v>1401</v>
      </c>
      <c r="L176" s="5">
        <v>65</v>
      </c>
      <c r="M176" s="5" t="s">
        <v>2783</v>
      </c>
      <c r="N176" s="5" t="s">
        <v>2784</v>
      </c>
      <c r="O176" s="5" t="s">
        <v>2785</v>
      </c>
      <c r="P176" s="5" t="s">
        <v>2786</v>
      </c>
      <c r="Q176" s="5" t="s">
        <v>2787</v>
      </c>
      <c r="S176" s="5" t="s">
        <v>2788</v>
      </c>
      <c r="U176" s="5" t="s">
        <v>545</v>
      </c>
      <c r="AB176" s="5" t="s">
        <v>2789</v>
      </c>
      <c r="AJ176" s="5" t="s">
        <v>259</v>
      </c>
      <c r="AM176" s="5">
        <v>8077340</v>
      </c>
      <c r="AN176" s="5" t="s">
        <v>75</v>
      </c>
      <c r="AO176" s="5" t="s">
        <v>261</v>
      </c>
      <c r="AP176" s="5" t="s">
        <v>76</v>
      </c>
      <c r="AQ176" s="5" t="s">
        <v>77</v>
      </c>
      <c r="AS176" s="5" t="s">
        <v>78</v>
      </c>
      <c r="AT176" s="5" t="s">
        <v>2790</v>
      </c>
      <c r="AU176" s="5" t="str">
        <f t="shared" si="6"/>
        <v>1993_Gaddy_Pupil</v>
      </c>
      <c r="AV176" s="6" t="str">
        <f t="shared" si="7"/>
        <v>1993_Gaddy_Pupil.pdf</v>
      </c>
      <c r="AW176" s="7" t="str">
        <f t="shared" si="8"/>
        <v>https://sci-hub.se/10.1210/jcem.77.5.8077340</v>
      </c>
      <c r="AX176" s="5" t="s">
        <v>80</v>
      </c>
      <c r="AY176" s="16" t="s">
        <v>81</v>
      </c>
      <c r="AZ176" s="16" t="s">
        <v>82</v>
      </c>
      <c r="BB176" s="8" t="s">
        <v>83</v>
      </c>
      <c r="BC176" s="8">
        <v>19</v>
      </c>
      <c r="BD176" s="8">
        <v>11</v>
      </c>
      <c r="BE176" s="8" t="s">
        <v>2791</v>
      </c>
      <c r="BF176" s="19" t="s">
        <v>85</v>
      </c>
      <c r="BG176" s="17" t="s">
        <v>86</v>
      </c>
      <c r="BH176" s="17" t="s">
        <v>2792</v>
      </c>
      <c r="BI176" s="17" t="s">
        <v>2793</v>
      </c>
      <c r="BJ176" s="17" t="s">
        <v>86</v>
      </c>
    </row>
    <row r="177" spans="1:63" ht="17" customHeight="1" x14ac:dyDescent="0.2">
      <c r="A177" s="4" t="s">
        <v>2794</v>
      </c>
      <c r="B177" s="4" t="s">
        <v>2795</v>
      </c>
      <c r="C177" s="4" t="s">
        <v>2796</v>
      </c>
      <c r="D177" s="4">
        <v>1988</v>
      </c>
      <c r="E177" s="4" t="s">
        <v>2797</v>
      </c>
      <c r="F177" s="5">
        <v>7</v>
      </c>
      <c r="G177" s="5">
        <v>7</v>
      </c>
      <c r="I177" s="5">
        <v>649</v>
      </c>
      <c r="J177" s="5">
        <v>653</v>
      </c>
      <c r="L177" s="5">
        <v>65</v>
      </c>
      <c r="M177" s="5" t="s">
        <v>2798</v>
      </c>
      <c r="N177" s="5" t="s">
        <v>2799</v>
      </c>
      <c r="O177" s="5" t="s">
        <v>2800</v>
      </c>
      <c r="P177" s="5" t="s">
        <v>2801</v>
      </c>
      <c r="Q177" s="5" t="s">
        <v>2802</v>
      </c>
      <c r="S177" s="5" t="s">
        <v>2803</v>
      </c>
      <c r="U177" s="5" t="s">
        <v>2804</v>
      </c>
      <c r="W177" s="5" t="s">
        <v>195</v>
      </c>
      <c r="Y177" s="5" t="s">
        <v>2805</v>
      </c>
      <c r="AB177" s="5" t="s">
        <v>2806</v>
      </c>
      <c r="AE177" s="5" t="s">
        <v>199</v>
      </c>
      <c r="AJ177" s="5">
        <v>2713683</v>
      </c>
      <c r="AL177" s="5" t="s">
        <v>2807</v>
      </c>
      <c r="AM177" s="5">
        <v>3416618</v>
      </c>
      <c r="AN177" s="5" t="s">
        <v>75</v>
      </c>
      <c r="AO177" s="5" t="s">
        <v>2808</v>
      </c>
      <c r="AP177" s="5" t="s">
        <v>76</v>
      </c>
      <c r="AQ177" s="5" t="s">
        <v>77</v>
      </c>
      <c r="AS177" s="5" t="s">
        <v>78</v>
      </c>
      <c r="AT177" s="5" t="s">
        <v>2809</v>
      </c>
      <c r="AU177" s="5" t="str">
        <f t="shared" si="6"/>
        <v>1988_Samples_Effect</v>
      </c>
      <c r="AV177" s="6" t="str">
        <f t="shared" si="7"/>
        <v>1988_Samples_Effect.pdf</v>
      </c>
      <c r="AW177" s="7" t="str">
        <f t="shared" si="8"/>
        <v>https://sci-hub.se/10.3109/02713688809033192</v>
      </c>
      <c r="AX177" s="5" t="s">
        <v>80</v>
      </c>
      <c r="AY177" s="16" t="s">
        <v>81</v>
      </c>
      <c r="AZ177" s="16" t="s">
        <v>81</v>
      </c>
      <c r="BB177" s="8" t="s">
        <v>83</v>
      </c>
      <c r="BC177" s="8" t="s">
        <v>2810</v>
      </c>
      <c r="BD177" s="29" t="s">
        <v>2811</v>
      </c>
      <c r="BE177" s="8" t="s">
        <v>2812</v>
      </c>
      <c r="BF177" s="19" t="s">
        <v>85</v>
      </c>
      <c r="BG177" s="17" t="s">
        <v>86</v>
      </c>
      <c r="BH177" s="17" t="s">
        <v>86</v>
      </c>
      <c r="BI177" s="17" t="s">
        <v>86</v>
      </c>
      <c r="BJ177" s="17" t="s">
        <v>86</v>
      </c>
    </row>
    <row r="178" spans="1:63" ht="17" customHeight="1" x14ac:dyDescent="0.2">
      <c r="A178" s="4" t="s">
        <v>2813</v>
      </c>
      <c r="B178" s="4" t="s">
        <v>2814</v>
      </c>
      <c r="C178" s="4" t="s">
        <v>2815</v>
      </c>
      <c r="D178" s="4">
        <v>1998</v>
      </c>
      <c r="E178" s="4" t="s">
        <v>187</v>
      </c>
      <c r="F178" s="5">
        <v>15</v>
      </c>
      <c r="G178" s="5">
        <v>2</v>
      </c>
      <c r="I178" s="5">
        <v>135</v>
      </c>
      <c r="J178" s="5">
        <v>145</v>
      </c>
      <c r="L178" s="5">
        <v>65</v>
      </c>
      <c r="M178" s="5" t="s">
        <v>2816</v>
      </c>
      <c r="N178" s="5" t="s">
        <v>2817</v>
      </c>
      <c r="O178" s="5" t="s">
        <v>2818</v>
      </c>
      <c r="P178" s="5" t="s">
        <v>2819</v>
      </c>
      <c r="Q178" s="5" t="s">
        <v>2820</v>
      </c>
      <c r="R178" s="5" t="s">
        <v>2821</v>
      </c>
      <c r="S178" s="5" t="s">
        <v>2822</v>
      </c>
      <c r="U178" s="5" t="s">
        <v>136</v>
      </c>
      <c r="AB178" s="5" t="s">
        <v>2823</v>
      </c>
      <c r="AE178" s="5" t="s">
        <v>199</v>
      </c>
      <c r="AJ178" s="5">
        <v>7420528</v>
      </c>
      <c r="AL178" s="5" t="s">
        <v>200</v>
      </c>
      <c r="AM178" s="5">
        <v>9562918</v>
      </c>
      <c r="AN178" s="5" t="s">
        <v>75</v>
      </c>
      <c r="AO178" s="5" t="s">
        <v>201</v>
      </c>
      <c r="AP178" s="5" t="s">
        <v>76</v>
      </c>
      <c r="AQ178" s="5" t="s">
        <v>77</v>
      </c>
      <c r="AS178" s="5" t="s">
        <v>78</v>
      </c>
      <c r="AT178" s="5" t="s">
        <v>2824</v>
      </c>
      <c r="AU178" s="5" t="str">
        <f t="shared" si="6"/>
        <v>1998_Witte_Effects</v>
      </c>
      <c r="AV178" s="6" t="str">
        <f t="shared" si="7"/>
        <v>1998_Witte_Effects.pdf</v>
      </c>
      <c r="AW178" s="7" t="str">
        <f t="shared" si="8"/>
        <v>https://sci-hub.se/10.3109/07420529808998678</v>
      </c>
      <c r="AX178" s="5" t="s">
        <v>80</v>
      </c>
      <c r="AY178" s="16" t="s">
        <v>81</v>
      </c>
      <c r="AZ178" s="16" t="s">
        <v>81</v>
      </c>
      <c r="BA178" s="21" t="s">
        <v>172</v>
      </c>
      <c r="BB178" s="8" t="s">
        <v>144</v>
      </c>
      <c r="BC178" s="8" t="s">
        <v>144</v>
      </c>
      <c r="BD178" s="8" t="s">
        <v>144</v>
      </c>
      <c r="BE178" s="8" t="s">
        <v>144</v>
      </c>
      <c r="BF178" s="19" t="s">
        <v>144</v>
      </c>
      <c r="BG178" s="17" t="s">
        <v>144</v>
      </c>
      <c r="BH178" s="17" t="s">
        <v>144</v>
      </c>
      <c r="BI178" s="17" t="s">
        <v>144</v>
      </c>
      <c r="BJ178" s="17" t="s">
        <v>144</v>
      </c>
    </row>
    <row r="179" spans="1:63" ht="17" customHeight="1" x14ac:dyDescent="0.2">
      <c r="A179" s="4" t="s">
        <v>2825</v>
      </c>
      <c r="B179" s="4" t="s">
        <v>2826</v>
      </c>
      <c r="C179" s="4" t="s">
        <v>2827</v>
      </c>
      <c r="D179" s="4">
        <v>1993</v>
      </c>
      <c r="E179" s="4" t="s">
        <v>2663</v>
      </c>
      <c r="F179" s="5">
        <v>53</v>
      </c>
      <c r="G179" s="5">
        <v>1</v>
      </c>
      <c r="I179" s="5">
        <v>153</v>
      </c>
      <c r="J179" s="5">
        <v>160</v>
      </c>
      <c r="L179" s="5">
        <v>64</v>
      </c>
      <c r="M179" s="5" t="s">
        <v>2828</v>
      </c>
      <c r="N179" s="5" t="s">
        <v>2829</v>
      </c>
      <c r="O179" s="5" t="s">
        <v>2830</v>
      </c>
      <c r="P179" s="5" t="s">
        <v>2831</v>
      </c>
      <c r="Q179" s="5" t="s">
        <v>2832</v>
      </c>
      <c r="R179" s="5" t="s">
        <v>2833</v>
      </c>
      <c r="S179" s="5" t="s">
        <v>2834</v>
      </c>
      <c r="U179" s="5" t="s">
        <v>545</v>
      </c>
      <c r="AB179" s="5" t="s">
        <v>2835</v>
      </c>
      <c r="AJ179" s="5">
        <v>319384</v>
      </c>
      <c r="AL179" s="5" t="s">
        <v>2672</v>
      </c>
      <c r="AM179" s="5">
        <v>8434055</v>
      </c>
      <c r="AN179" s="5" t="s">
        <v>75</v>
      </c>
      <c r="AO179" s="5" t="s">
        <v>2673</v>
      </c>
      <c r="AP179" s="5" t="s">
        <v>76</v>
      </c>
      <c r="AQ179" s="5" t="s">
        <v>77</v>
      </c>
      <c r="AS179" s="5" t="s">
        <v>78</v>
      </c>
      <c r="AT179" s="5" t="s">
        <v>2836</v>
      </c>
      <c r="AU179" s="5" t="str">
        <f t="shared" si="6"/>
        <v>1993_Dollins_Effects</v>
      </c>
      <c r="AV179" s="6" t="str">
        <f t="shared" si="7"/>
        <v>1993_Dollins_Effects.pdf</v>
      </c>
      <c r="AW179" s="7" t="str">
        <f t="shared" si="8"/>
        <v>https://sci-hub.se/10.1016/0031-9384(93)90024-A</v>
      </c>
      <c r="AX179" s="5" t="s">
        <v>80</v>
      </c>
      <c r="AY179" s="16" t="s">
        <v>81</v>
      </c>
      <c r="AZ179" s="16" t="s">
        <v>82</v>
      </c>
      <c r="BB179" s="8" t="s">
        <v>83</v>
      </c>
      <c r="BC179" s="8">
        <v>24</v>
      </c>
      <c r="BD179" s="8">
        <v>0</v>
      </c>
      <c r="BE179" s="8" t="s">
        <v>1572</v>
      </c>
      <c r="BF179" s="19" t="s">
        <v>85</v>
      </c>
      <c r="BG179" s="17" t="s">
        <v>1572</v>
      </c>
      <c r="BH179" s="17">
        <v>23</v>
      </c>
      <c r="BI179" s="17">
        <v>1.1599999999999999</v>
      </c>
      <c r="BJ179" s="17" t="s">
        <v>2837</v>
      </c>
      <c r="BK179" s="23" t="s">
        <v>534</v>
      </c>
    </row>
    <row r="180" spans="1:63" ht="17" customHeight="1" x14ac:dyDescent="0.2">
      <c r="A180" s="4" t="s">
        <v>2838</v>
      </c>
      <c r="B180" s="4" t="s">
        <v>2839</v>
      </c>
      <c r="C180" s="4" t="s">
        <v>2840</v>
      </c>
      <c r="D180" s="4">
        <v>2013</v>
      </c>
      <c r="E180" s="4" t="s">
        <v>2663</v>
      </c>
      <c r="F180" s="5" t="s">
        <v>2841</v>
      </c>
      <c r="I180" s="5">
        <v>1</v>
      </c>
      <c r="J180" s="5">
        <v>7</v>
      </c>
      <c r="L180" s="5">
        <v>64</v>
      </c>
      <c r="M180" s="5" t="s">
        <v>2842</v>
      </c>
      <c r="N180" s="5" t="s">
        <v>2843</v>
      </c>
      <c r="O180" s="5" t="s">
        <v>895</v>
      </c>
      <c r="P180" s="5" t="s">
        <v>2844</v>
      </c>
      <c r="Q180" s="5" t="s">
        <v>2845</v>
      </c>
      <c r="R180" s="5" t="s">
        <v>2846</v>
      </c>
      <c r="S180" s="5" t="s">
        <v>2847</v>
      </c>
      <c r="U180" s="5" t="s">
        <v>136</v>
      </c>
      <c r="X180" s="5" t="s">
        <v>2848</v>
      </c>
      <c r="Y180" s="5" t="s">
        <v>2849</v>
      </c>
      <c r="AB180" s="5" t="s">
        <v>900</v>
      </c>
      <c r="AE180" s="5" t="s">
        <v>1543</v>
      </c>
      <c r="AJ180" s="5">
        <v>319384</v>
      </c>
      <c r="AL180" s="5" t="s">
        <v>2672</v>
      </c>
      <c r="AN180" s="5" t="s">
        <v>75</v>
      </c>
      <c r="AO180" s="5" t="s">
        <v>2673</v>
      </c>
      <c r="AP180" s="5" t="s">
        <v>76</v>
      </c>
      <c r="AQ180" s="5" t="s">
        <v>77</v>
      </c>
      <c r="AS180" s="5" t="s">
        <v>78</v>
      </c>
      <c r="AT180" s="5" t="s">
        <v>2850</v>
      </c>
      <c r="AU180" s="5" t="str">
        <f t="shared" si="6"/>
        <v>2013_Sahin_Alerting</v>
      </c>
      <c r="AV180" s="6" t="str">
        <f t="shared" si="7"/>
        <v>2013_Sahin_Alerting.pdf</v>
      </c>
      <c r="AW180" s="7" t="str">
        <f t="shared" si="8"/>
        <v>https://sci-hub.se/10.1016/j.physbeh.2013.03.014</v>
      </c>
      <c r="AX180" s="5" t="s">
        <v>80</v>
      </c>
      <c r="AY180" s="16" t="s">
        <v>81</v>
      </c>
      <c r="AZ180" s="16" t="s">
        <v>82</v>
      </c>
      <c r="BB180" s="8" t="s">
        <v>83</v>
      </c>
      <c r="BC180" s="8">
        <v>13</v>
      </c>
      <c r="BD180" s="8">
        <v>5</v>
      </c>
      <c r="BE180" s="8" t="s">
        <v>2851</v>
      </c>
      <c r="BF180" s="19" t="s">
        <v>85</v>
      </c>
      <c r="BG180" s="17" t="s">
        <v>86</v>
      </c>
      <c r="BH180" s="17" t="s">
        <v>2852</v>
      </c>
      <c r="BI180" s="17" t="s">
        <v>86</v>
      </c>
      <c r="BJ180" s="17" t="s">
        <v>2853</v>
      </c>
    </row>
    <row r="181" spans="1:63" ht="17" customHeight="1" x14ac:dyDescent="0.2">
      <c r="A181" s="4" t="s">
        <v>2854</v>
      </c>
      <c r="B181" s="4" t="s">
        <v>2855</v>
      </c>
      <c r="C181" s="4" t="s">
        <v>2856</v>
      </c>
      <c r="D181" s="4">
        <v>1991</v>
      </c>
      <c r="E181" s="4" t="s">
        <v>956</v>
      </c>
      <c r="F181" s="5">
        <v>53</v>
      </c>
      <c r="G181" s="5">
        <v>4</v>
      </c>
      <c r="I181" s="5">
        <v>344</v>
      </c>
      <c r="J181" s="5">
        <v>348</v>
      </c>
      <c r="L181" s="5">
        <v>64</v>
      </c>
      <c r="M181" s="5" t="s">
        <v>2857</v>
      </c>
      <c r="N181" s="5" t="s">
        <v>2858</v>
      </c>
      <c r="O181" s="5" t="s">
        <v>2859</v>
      </c>
      <c r="P181" s="5" t="s">
        <v>2860</v>
      </c>
      <c r="Q181" s="5" t="s">
        <v>2861</v>
      </c>
      <c r="R181" s="5" t="s">
        <v>2862</v>
      </c>
      <c r="S181" s="5" t="s">
        <v>2863</v>
      </c>
      <c r="U181" s="5" t="s">
        <v>2864</v>
      </c>
      <c r="W181" s="5" t="s">
        <v>2865</v>
      </c>
      <c r="AB181" s="5" t="s">
        <v>2866</v>
      </c>
      <c r="AJ181" s="5">
        <v>283835</v>
      </c>
      <c r="AM181" s="5">
        <v>1675438</v>
      </c>
      <c r="AN181" s="5" t="s">
        <v>75</v>
      </c>
      <c r="AO181" s="5" t="s">
        <v>956</v>
      </c>
      <c r="AP181" s="5" t="s">
        <v>76</v>
      </c>
      <c r="AQ181" s="5" t="s">
        <v>77</v>
      </c>
      <c r="AS181" s="5" t="s">
        <v>78</v>
      </c>
      <c r="AT181" s="5" t="s">
        <v>2867</v>
      </c>
      <c r="AU181" s="5" t="str">
        <f t="shared" si="6"/>
        <v>1991_Ohi_N-methyl-d-aspartate</v>
      </c>
      <c r="AV181" s="6" t="str">
        <f t="shared" si="7"/>
        <v>1991_Ohi_N-methyl-d-aspartate.pdf</v>
      </c>
      <c r="AW181" s="7" t="str">
        <f t="shared" si="8"/>
        <v>https://sci-hub.se/10.1159/000125740</v>
      </c>
      <c r="AX181" s="5" t="s">
        <v>80</v>
      </c>
      <c r="AY181" s="16" t="s">
        <v>81</v>
      </c>
      <c r="AZ181" s="16" t="s">
        <v>81</v>
      </c>
      <c r="BA181" s="21" t="s">
        <v>172</v>
      </c>
      <c r="BB181" s="8" t="s">
        <v>144</v>
      </c>
      <c r="BC181" s="8" t="s">
        <v>144</v>
      </c>
      <c r="BD181" s="8" t="s">
        <v>144</v>
      </c>
      <c r="BE181" s="8" t="s">
        <v>144</v>
      </c>
      <c r="BF181" s="19" t="s">
        <v>144</v>
      </c>
      <c r="BG181" s="17" t="s">
        <v>144</v>
      </c>
      <c r="BH181" s="17" t="s">
        <v>144</v>
      </c>
      <c r="BI181" s="17" t="s">
        <v>144</v>
      </c>
      <c r="BJ181" s="17" t="s">
        <v>144</v>
      </c>
    </row>
    <row r="182" spans="1:63" ht="17" customHeight="1" x14ac:dyDescent="0.2">
      <c r="A182" s="4" t="s">
        <v>2868</v>
      </c>
      <c r="B182" s="4" t="s">
        <v>2869</v>
      </c>
      <c r="C182" s="4" t="s">
        <v>2870</v>
      </c>
      <c r="D182" s="4">
        <v>1991</v>
      </c>
      <c r="E182" s="4" t="s">
        <v>939</v>
      </c>
      <c r="F182" s="5">
        <v>11</v>
      </c>
      <c r="G182" s="5">
        <v>5</v>
      </c>
      <c r="I182" s="5">
        <v>511</v>
      </c>
      <c r="J182" s="5">
        <v>527</v>
      </c>
      <c r="L182" s="5">
        <v>63</v>
      </c>
      <c r="M182" s="5" t="s">
        <v>2871</v>
      </c>
      <c r="N182" s="5" t="s">
        <v>2872</v>
      </c>
      <c r="O182" s="5" t="s">
        <v>2873</v>
      </c>
      <c r="P182" s="5" t="s">
        <v>2874</v>
      </c>
      <c r="Q182" s="5" t="s">
        <v>2875</v>
      </c>
      <c r="R182" s="5" t="s">
        <v>2876</v>
      </c>
      <c r="S182" s="5" t="s">
        <v>2877</v>
      </c>
      <c r="U182" s="5" t="s">
        <v>2878</v>
      </c>
      <c r="AB182" s="5" t="s">
        <v>2879</v>
      </c>
      <c r="AE182" s="5" t="s">
        <v>949</v>
      </c>
      <c r="AJ182" s="5">
        <v>2724340</v>
      </c>
      <c r="AL182" s="5" t="s">
        <v>950</v>
      </c>
      <c r="AM182" s="5">
        <v>1720707</v>
      </c>
      <c r="AN182" s="5" t="s">
        <v>75</v>
      </c>
      <c r="AO182" s="5" t="s">
        <v>951</v>
      </c>
      <c r="AP182" s="5" t="s">
        <v>76</v>
      </c>
      <c r="AQ182" s="5" t="s">
        <v>77</v>
      </c>
      <c r="AS182" s="5" t="s">
        <v>78</v>
      </c>
      <c r="AT182" s="5" t="s">
        <v>2880</v>
      </c>
      <c r="AU182" s="5" t="str">
        <f t="shared" si="6"/>
        <v>1991_Thomas_Circadian</v>
      </c>
      <c r="AV182" s="6" t="str">
        <f t="shared" si="7"/>
        <v>1991_Thomas_Circadian.pdf</v>
      </c>
      <c r="AW182" s="7" t="str">
        <f t="shared" si="8"/>
        <v>https://sci-hub.se/10.1007/BF00734813</v>
      </c>
      <c r="AX182" s="5" t="s">
        <v>80</v>
      </c>
      <c r="AY182" s="16" t="s">
        <v>81</v>
      </c>
      <c r="AZ182" s="16" t="s">
        <v>81</v>
      </c>
      <c r="BA182" s="21" t="s">
        <v>2881</v>
      </c>
      <c r="BB182" s="8" t="s">
        <v>144</v>
      </c>
      <c r="BC182" s="8" t="s">
        <v>144</v>
      </c>
      <c r="BD182" s="8" t="s">
        <v>144</v>
      </c>
      <c r="BE182" s="8" t="s">
        <v>144</v>
      </c>
      <c r="BF182" s="19" t="s">
        <v>144</v>
      </c>
      <c r="BG182" s="17" t="s">
        <v>144</v>
      </c>
      <c r="BH182" s="17" t="s">
        <v>144</v>
      </c>
      <c r="BI182" s="17" t="s">
        <v>144</v>
      </c>
      <c r="BJ182" s="17" t="s">
        <v>144</v>
      </c>
    </row>
    <row r="183" spans="1:63" ht="17" customHeight="1" x14ac:dyDescent="0.2">
      <c r="A183" s="4" t="s">
        <v>2882</v>
      </c>
      <c r="B183" s="4" t="s">
        <v>2883</v>
      </c>
      <c r="C183" s="4" t="s">
        <v>2884</v>
      </c>
      <c r="D183" s="4">
        <v>2013</v>
      </c>
      <c r="E183" s="4" t="s">
        <v>251</v>
      </c>
      <c r="F183" s="5">
        <v>98</v>
      </c>
      <c r="G183" s="5">
        <v>1</v>
      </c>
      <c r="I183" s="5">
        <v>337</v>
      </c>
      <c r="J183" s="5">
        <v>344</v>
      </c>
      <c r="L183" s="5">
        <v>63</v>
      </c>
      <c r="M183" s="5" t="s">
        <v>2885</v>
      </c>
      <c r="N183" s="5" t="s">
        <v>2886</v>
      </c>
      <c r="O183" s="5" t="s">
        <v>2887</v>
      </c>
      <c r="P183" s="5" t="s">
        <v>2888</v>
      </c>
      <c r="Q183" s="5" t="s">
        <v>2889</v>
      </c>
      <c r="S183" s="5" t="s">
        <v>2890</v>
      </c>
      <c r="U183" s="5" t="s">
        <v>73</v>
      </c>
      <c r="AB183" s="5" t="s">
        <v>2891</v>
      </c>
      <c r="AJ183" s="5" t="s">
        <v>259</v>
      </c>
      <c r="AL183" s="5" t="s">
        <v>260</v>
      </c>
      <c r="AM183" s="5">
        <v>23118419</v>
      </c>
      <c r="AN183" s="5" t="s">
        <v>75</v>
      </c>
      <c r="AO183" s="5" t="s">
        <v>261</v>
      </c>
      <c r="AP183" s="5" t="s">
        <v>76</v>
      </c>
      <c r="AQ183" s="5" t="s">
        <v>77</v>
      </c>
      <c r="AR183" s="5" t="s">
        <v>141</v>
      </c>
      <c r="AS183" s="5" t="s">
        <v>78</v>
      </c>
      <c r="AT183" s="5" t="s">
        <v>2892</v>
      </c>
      <c r="AU183" s="5" t="str">
        <f t="shared" si="6"/>
        <v>2013_Obayashi_Exposure</v>
      </c>
      <c r="AV183" s="6" t="str">
        <f t="shared" si="7"/>
        <v>2013_Obayashi_Exposure.pdf</v>
      </c>
      <c r="AW183" s="7" t="str">
        <f t="shared" si="8"/>
        <v>https://sci-hub.se/10.1210/jc.2012-2874</v>
      </c>
      <c r="AX183" s="5" t="s">
        <v>80</v>
      </c>
      <c r="AY183" s="16" t="s">
        <v>81</v>
      </c>
      <c r="AZ183" s="16" t="s">
        <v>82</v>
      </c>
      <c r="BB183" s="8" t="s">
        <v>1761</v>
      </c>
      <c r="BC183" s="8">
        <v>528</v>
      </c>
      <c r="BD183" s="8">
        <v>281</v>
      </c>
      <c r="BE183" s="8" t="s">
        <v>2893</v>
      </c>
      <c r="BF183" s="19" t="s">
        <v>85</v>
      </c>
      <c r="BG183" s="17" t="s">
        <v>2894</v>
      </c>
      <c r="BH183" s="17">
        <v>72.8</v>
      </c>
      <c r="BI183" s="17">
        <v>6.5</v>
      </c>
      <c r="BJ183" s="17" t="s">
        <v>86</v>
      </c>
      <c r="BK183" s="23" t="s">
        <v>2895</v>
      </c>
    </row>
    <row r="184" spans="1:63" ht="17" customHeight="1" x14ac:dyDescent="0.2">
      <c r="A184" s="4" t="s">
        <v>2896</v>
      </c>
      <c r="B184" s="4" t="s">
        <v>2897</v>
      </c>
      <c r="C184" s="4" t="s">
        <v>2898</v>
      </c>
      <c r="D184" s="4">
        <v>2013</v>
      </c>
      <c r="E184" s="4" t="s">
        <v>641</v>
      </c>
      <c r="F184" s="5">
        <v>8</v>
      </c>
      <c r="G184" s="5">
        <v>7</v>
      </c>
      <c r="H184" s="5" t="s">
        <v>2899</v>
      </c>
      <c r="L184" s="5">
        <v>63</v>
      </c>
      <c r="M184" s="5" t="s">
        <v>2900</v>
      </c>
      <c r="N184" s="5" t="s">
        <v>2901</v>
      </c>
      <c r="O184" s="5" t="s">
        <v>2902</v>
      </c>
      <c r="P184" s="5" t="s">
        <v>2903</v>
      </c>
      <c r="Q184" s="5" t="s">
        <v>2904</v>
      </c>
      <c r="S184" s="5" t="s">
        <v>2905</v>
      </c>
      <c r="U184" s="5" t="s">
        <v>2906</v>
      </c>
      <c r="AB184" s="5" t="s">
        <v>2907</v>
      </c>
      <c r="AJ184" s="5">
        <v>19326203</v>
      </c>
      <c r="AL184" s="5" t="s">
        <v>2908</v>
      </c>
      <c r="AM184" s="5">
        <v>23861808</v>
      </c>
      <c r="AN184" s="5" t="s">
        <v>75</v>
      </c>
      <c r="AO184" s="5" t="s">
        <v>641</v>
      </c>
      <c r="AP184" s="5" t="s">
        <v>76</v>
      </c>
      <c r="AQ184" s="5" t="s">
        <v>77</v>
      </c>
      <c r="AR184" s="5" t="s">
        <v>141</v>
      </c>
      <c r="AS184" s="5" t="s">
        <v>78</v>
      </c>
      <c r="AT184" s="5" t="s">
        <v>2909</v>
      </c>
      <c r="AU184" s="5" t="str">
        <f t="shared" si="6"/>
        <v>2013_Aubé_Evaluating</v>
      </c>
      <c r="AV184" s="6" t="str">
        <f t="shared" si="7"/>
        <v>2013_Aubé_Evaluating.pdf</v>
      </c>
      <c r="AW184" s="7" t="str">
        <f t="shared" si="8"/>
        <v>https://sci-hub.se/10.1371/journal.pone.0067798</v>
      </c>
      <c r="AX184" s="5" t="s">
        <v>80</v>
      </c>
      <c r="AY184" s="16" t="s">
        <v>81</v>
      </c>
      <c r="AZ184" s="16" t="s">
        <v>81</v>
      </c>
      <c r="BA184" s="21" t="s">
        <v>2729</v>
      </c>
      <c r="BB184" s="8" t="s">
        <v>144</v>
      </c>
      <c r="BC184" s="8" t="s">
        <v>144</v>
      </c>
      <c r="BD184" s="8" t="s">
        <v>144</v>
      </c>
      <c r="BE184" s="8" t="s">
        <v>144</v>
      </c>
      <c r="BF184" s="19" t="s">
        <v>144</v>
      </c>
      <c r="BG184" s="17" t="s">
        <v>144</v>
      </c>
      <c r="BH184" s="17" t="s">
        <v>144</v>
      </c>
      <c r="BI184" s="17" t="s">
        <v>144</v>
      </c>
      <c r="BJ184" s="17" t="s">
        <v>144</v>
      </c>
    </row>
    <row r="185" spans="1:63" ht="17" customHeight="1" x14ac:dyDescent="0.2">
      <c r="A185" s="4" t="s">
        <v>1835</v>
      </c>
      <c r="B185" s="4" t="s">
        <v>1836</v>
      </c>
      <c r="C185" s="4" t="s">
        <v>2910</v>
      </c>
      <c r="D185" s="4">
        <v>2002</v>
      </c>
      <c r="E185" s="4" t="s">
        <v>2911</v>
      </c>
      <c r="F185" s="5">
        <v>23</v>
      </c>
      <c r="G185" s="5" t="s">
        <v>2912</v>
      </c>
      <c r="I185" s="5">
        <v>52</v>
      </c>
      <c r="J185" s="5">
        <v>56</v>
      </c>
      <c r="L185" s="5">
        <v>62</v>
      </c>
      <c r="M185" s="9"/>
      <c r="N185" s="5" t="s">
        <v>2913</v>
      </c>
      <c r="O185" s="5" t="s">
        <v>2914</v>
      </c>
      <c r="P185" s="5" t="s">
        <v>2915</v>
      </c>
      <c r="Q185" s="5" t="s">
        <v>2916</v>
      </c>
      <c r="R185" s="5" t="s">
        <v>2917</v>
      </c>
      <c r="S185" s="5" t="s">
        <v>2918</v>
      </c>
      <c r="U185" s="5" t="s">
        <v>545</v>
      </c>
      <c r="AB185" s="5" t="s">
        <v>2919</v>
      </c>
      <c r="AJ185" s="5" t="s">
        <v>2920</v>
      </c>
      <c r="AL185" s="5" t="s">
        <v>2921</v>
      </c>
      <c r="AM185" s="5">
        <v>12163849</v>
      </c>
      <c r="AN185" s="5" t="s">
        <v>75</v>
      </c>
      <c r="AO185" s="5" t="s">
        <v>2922</v>
      </c>
      <c r="AP185" s="5" t="s">
        <v>76</v>
      </c>
      <c r="AQ185" s="5" t="s">
        <v>77</v>
      </c>
      <c r="AS185" s="5" t="s">
        <v>78</v>
      </c>
      <c r="AT185" s="5" t="s">
        <v>2923</v>
      </c>
      <c r="AU185" s="5" t="str">
        <f t="shared" si="6"/>
        <v>2002_Blask_Light</v>
      </c>
      <c r="AV185" s="6" t="str">
        <f t="shared" si="7"/>
        <v>2002_Blask_Light.pdf</v>
      </c>
      <c r="AW185" s="7" t="str">
        <f t="shared" si="8"/>
        <v>https://sci-hub.se/</v>
      </c>
      <c r="AX185" s="9" t="s">
        <v>756</v>
      </c>
      <c r="AY185" s="16" t="s">
        <v>81</v>
      </c>
      <c r="AZ185" s="16" t="s">
        <v>81</v>
      </c>
      <c r="BA185" s="21" t="s">
        <v>2924</v>
      </c>
      <c r="BB185" s="8" t="s">
        <v>144</v>
      </c>
      <c r="BC185" s="8" t="s">
        <v>144</v>
      </c>
      <c r="BD185" s="8" t="s">
        <v>144</v>
      </c>
      <c r="BE185" s="8" t="s">
        <v>144</v>
      </c>
      <c r="BF185" s="19" t="s">
        <v>144</v>
      </c>
      <c r="BG185" s="17" t="s">
        <v>144</v>
      </c>
      <c r="BH185" s="17" t="s">
        <v>144</v>
      </c>
      <c r="BI185" s="17" t="s">
        <v>144</v>
      </c>
      <c r="BJ185" s="17" t="s">
        <v>144</v>
      </c>
      <c r="BK185" s="23" t="s">
        <v>2925</v>
      </c>
    </row>
    <row r="186" spans="1:63" ht="17" customHeight="1" x14ac:dyDescent="0.2">
      <c r="A186" s="4" t="s">
        <v>2926</v>
      </c>
      <c r="B186" s="4" t="s">
        <v>2927</v>
      </c>
      <c r="C186" s="4" t="s">
        <v>2928</v>
      </c>
      <c r="D186" s="4">
        <v>1997</v>
      </c>
      <c r="E186" s="4" t="s">
        <v>2929</v>
      </c>
      <c r="F186" s="5">
        <v>47</v>
      </c>
      <c r="G186" s="5">
        <v>5</v>
      </c>
      <c r="I186" s="5">
        <v>511</v>
      </c>
      <c r="J186" s="5">
        <v>518</v>
      </c>
      <c r="L186" s="5">
        <v>62</v>
      </c>
      <c r="M186" s="9"/>
      <c r="N186" s="5" t="s">
        <v>2930</v>
      </c>
      <c r="O186" s="5" t="s">
        <v>2931</v>
      </c>
      <c r="P186" s="5" t="s">
        <v>2932</v>
      </c>
      <c r="Q186" s="5" t="s">
        <v>2933</v>
      </c>
      <c r="S186" s="5" t="s">
        <v>2934</v>
      </c>
      <c r="U186" s="5" t="s">
        <v>2935</v>
      </c>
      <c r="AB186" s="5" t="s">
        <v>2936</v>
      </c>
      <c r="AJ186" s="5">
        <v>236764</v>
      </c>
      <c r="AL186" s="5" t="s">
        <v>2937</v>
      </c>
      <c r="AM186" s="5">
        <v>9355094</v>
      </c>
      <c r="AN186" s="5" t="s">
        <v>75</v>
      </c>
      <c r="AO186" s="5" t="s">
        <v>2938</v>
      </c>
      <c r="AP186" s="5" t="s">
        <v>76</v>
      </c>
      <c r="AQ186" s="5" t="s">
        <v>77</v>
      </c>
      <c r="AS186" s="5" t="s">
        <v>78</v>
      </c>
      <c r="AT186" s="5" t="s">
        <v>2939</v>
      </c>
      <c r="AU186" s="5" t="str">
        <f t="shared" si="6"/>
        <v>1997_Dauchy_Light</v>
      </c>
      <c r="AV186" s="6" t="str">
        <f t="shared" si="7"/>
        <v>1997_Dauchy_Light.pdf</v>
      </c>
      <c r="AW186" s="7" t="str">
        <f t="shared" si="8"/>
        <v>https://sci-hub.se/</v>
      </c>
      <c r="AX186" s="9" t="s">
        <v>756</v>
      </c>
      <c r="AY186" s="16" t="s">
        <v>81</v>
      </c>
      <c r="AZ186" s="16" t="s">
        <v>81</v>
      </c>
      <c r="BA186" s="21" t="s">
        <v>172</v>
      </c>
      <c r="BB186" s="8" t="s">
        <v>144</v>
      </c>
      <c r="BC186" s="8" t="s">
        <v>144</v>
      </c>
      <c r="BD186" s="8" t="s">
        <v>144</v>
      </c>
      <c r="BE186" s="8" t="s">
        <v>144</v>
      </c>
      <c r="BF186" s="19" t="s">
        <v>144</v>
      </c>
      <c r="BG186" s="17" t="s">
        <v>144</v>
      </c>
      <c r="BH186" s="17" t="s">
        <v>144</v>
      </c>
      <c r="BI186" s="17" t="s">
        <v>144</v>
      </c>
      <c r="BJ186" s="17" t="s">
        <v>144</v>
      </c>
      <c r="BK186" s="23" t="s">
        <v>2925</v>
      </c>
    </row>
    <row r="187" spans="1:63" ht="17" customHeight="1" x14ac:dyDescent="0.2">
      <c r="A187" s="4" t="s">
        <v>2940</v>
      </c>
      <c r="B187" s="4" t="s">
        <v>2941</v>
      </c>
      <c r="C187" s="4" t="s">
        <v>2942</v>
      </c>
      <c r="D187" s="4">
        <v>1983</v>
      </c>
      <c r="E187" s="4" t="s">
        <v>761</v>
      </c>
      <c r="F187" s="5">
        <v>14</v>
      </c>
      <c r="G187" s="5">
        <v>3</v>
      </c>
      <c r="I187" s="5" t="s">
        <v>2943</v>
      </c>
      <c r="J187" s="5" t="s">
        <v>2944</v>
      </c>
      <c r="L187" s="5">
        <v>62</v>
      </c>
      <c r="M187" s="9"/>
      <c r="N187" s="5" t="s">
        <v>2945</v>
      </c>
      <c r="O187" s="5" t="s">
        <v>2946</v>
      </c>
      <c r="P187" s="5" t="s">
        <v>2947</v>
      </c>
      <c r="Q187" s="5" t="s">
        <v>2948</v>
      </c>
      <c r="S187" s="5" t="s">
        <v>2949</v>
      </c>
      <c r="U187" s="5" t="s">
        <v>2950</v>
      </c>
      <c r="AJ187" s="5">
        <v>3636119</v>
      </c>
      <c r="AL187" s="5" t="s">
        <v>773</v>
      </c>
      <c r="AM187" s="5">
        <v>6351638</v>
      </c>
      <c r="AN187" s="5" t="s">
        <v>75</v>
      </c>
      <c r="AO187" s="5" t="s">
        <v>1307</v>
      </c>
      <c r="AP187" s="5" t="s">
        <v>76</v>
      </c>
      <c r="AQ187" s="5" t="s">
        <v>77</v>
      </c>
      <c r="AS187" s="5" t="s">
        <v>78</v>
      </c>
      <c r="AT187" s="5" t="s">
        <v>2951</v>
      </c>
      <c r="AU187" s="5" t="str">
        <f t="shared" si="6"/>
        <v>1983_Dark_Photoperiodic</v>
      </c>
      <c r="AV187" s="6" t="str">
        <f t="shared" si="7"/>
        <v>1983_Dark_Photoperiodic.pdf</v>
      </c>
      <c r="AW187" s="7" t="str">
        <f t="shared" si="8"/>
        <v>https://sci-hub.se/</v>
      </c>
      <c r="AX187" s="9" t="s">
        <v>756</v>
      </c>
      <c r="AY187" s="16" t="s">
        <v>81</v>
      </c>
      <c r="AZ187" s="16" t="s">
        <v>81</v>
      </c>
      <c r="BA187" s="21" t="s">
        <v>2952</v>
      </c>
      <c r="BB187" s="8" t="s">
        <v>144</v>
      </c>
      <c r="BC187" s="8" t="s">
        <v>144</v>
      </c>
      <c r="BD187" s="8" t="s">
        <v>144</v>
      </c>
      <c r="BE187" s="8" t="s">
        <v>144</v>
      </c>
      <c r="BF187" s="19" t="s">
        <v>144</v>
      </c>
      <c r="BG187" s="17" t="s">
        <v>144</v>
      </c>
      <c r="BH187" s="17" t="s">
        <v>144</v>
      </c>
      <c r="BI187" s="17" t="s">
        <v>144</v>
      </c>
      <c r="BJ187" s="17" t="s">
        <v>144</v>
      </c>
      <c r="BK187" s="23" t="s">
        <v>2925</v>
      </c>
    </row>
    <row r="188" spans="1:63" ht="17" customHeight="1" x14ac:dyDescent="0.2">
      <c r="A188" s="4" t="s">
        <v>2953</v>
      </c>
      <c r="B188" s="4" t="s">
        <v>2954</v>
      </c>
      <c r="C188" s="4" t="s">
        <v>2955</v>
      </c>
      <c r="D188" s="4">
        <v>2014</v>
      </c>
      <c r="E188" s="4" t="s">
        <v>109</v>
      </c>
      <c r="F188" s="5">
        <v>592</v>
      </c>
      <c r="G188" s="5">
        <v>7</v>
      </c>
      <c r="I188" s="5">
        <v>1619</v>
      </c>
      <c r="J188" s="5">
        <v>1636</v>
      </c>
      <c r="L188" s="5">
        <v>62</v>
      </c>
      <c r="M188" s="5" t="s">
        <v>2956</v>
      </c>
      <c r="N188" s="5" t="s">
        <v>2957</v>
      </c>
      <c r="O188" s="5" t="s">
        <v>2958</v>
      </c>
      <c r="P188" s="5" t="s">
        <v>2959</v>
      </c>
      <c r="Q188" s="5" t="s">
        <v>2960</v>
      </c>
      <c r="S188" s="5" t="s">
        <v>2961</v>
      </c>
      <c r="U188" s="5" t="s">
        <v>2962</v>
      </c>
      <c r="AB188" s="5" t="s">
        <v>2963</v>
      </c>
      <c r="AE188" s="5" t="s">
        <v>2111</v>
      </c>
      <c r="AJ188" s="5">
        <v>223751</v>
      </c>
      <c r="AL188" s="5" t="s">
        <v>118</v>
      </c>
      <c r="AM188" s="5">
        <v>24396062</v>
      </c>
      <c r="AN188" s="5" t="s">
        <v>75</v>
      </c>
      <c r="AO188" s="5" t="s">
        <v>119</v>
      </c>
      <c r="AP188" s="5" t="s">
        <v>76</v>
      </c>
      <c r="AQ188" s="5" t="s">
        <v>77</v>
      </c>
      <c r="AS188" s="5" t="s">
        <v>78</v>
      </c>
      <c r="AT188" s="5" t="s">
        <v>2964</v>
      </c>
      <c r="AU188" s="5" t="str">
        <f t="shared" si="6"/>
        <v>2014_Zhao_Photoresponse</v>
      </c>
      <c r="AV188" s="6" t="str">
        <f t="shared" si="7"/>
        <v>2014_Zhao_Photoresponse.pdf</v>
      </c>
      <c r="AW188" s="7" t="str">
        <f t="shared" si="8"/>
        <v>https://sci-hub.se/10.1113/jphysiol.2013.262782</v>
      </c>
      <c r="AX188" s="5" t="s">
        <v>80</v>
      </c>
      <c r="AY188" s="16" t="s">
        <v>81</v>
      </c>
      <c r="AZ188" s="16" t="s">
        <v>81</v>
      </c>
      <c r="BA188" s="21" t="s">
        <v>311</v>
      </c>
      <c r="BB188" s="8" t="s">
        <v>144</v>
      </c>
      <c r="BC188" s="8" t="s">
        <v>144</v>
      </c>
      <c r="BD188" s="8" t="s">
        <v>144</v>
      </c>
      <c r="BE188" s="8" t="s">
        <v>144</v>
      </c>
      <c r="BF188" s="19" t="s">
        <v>144</v>
      </c>
      <c r="BG188" s="17" t="s">
        <v>144</v>
      </c>
      <c r="BH188" s="17" t="s">
        <v>144</v>
      </c>
      <c r="BI188" s="17" t="s">
        <v>144</v>
      </c>
      <c r="BJ188" s="17" t="s">
        <v>144</v>
      </c>
    </row>
    <row r="189" spans="1:63" ht="17" customHeight="1" x14ac:dyDescent="0.2">
      <c r="A189" s="4" t="s">
        <v>2965</v>
      </c>
      <c r="B189" s="4" t="s">
        <v>2966</v>
      </c>
      <c r="C189" s="4" t="s">
        <v>2967</v>
      </c>
      <c r="D189" s="4">
        <v>1974</v>
      </c>
      <c r="E189" s="4" t="s">
        <v>1961</v>
      </c>
      <c r="F189" s="5">
        <v>15</v>
      </c>
      <c r="G189" s="5">
        <v>10</v>
      </c>
      <c r="I189" s="5">
        <v>1791</v>
      </c>
      <c r="J189" s="5">
        <v>1796</v>
      </c>
      <c r="L189" s="5">
        <v>61</v>
      </c>
      <c r="M189" s="5" t="s">
        <v>2968</v>
      </c>
      <c r="N189" s="5" t="s">
        <v>2969</v>
      </c>
      <c r="O189" s="5" t="s">
        <v>2970</v>
      </c>
      <c r="P189" s="5" t="s">
        <v>2971</v>
      </c>
      <c r="Q189" s="5" t="s">
        <v>2972</v>
      </c>
      <c r="S189" s="5" t="s">
        <v>2973</v>
      </c>
      <c r="U189" s="5" t="s">
        <v>2974</v>
      </c>
      <c r="X189" s="10" t="s">
        <v>2975</v>
      </c>
      <c r="Y189" s="5" t="s">
        <v>2976</v>
      </c>
      <c r="AB189" s="5" t="s">
        <v>2977</v>
      </c>
      <c r="AJ189" s="5">
        <v>243205</v>
      </c>
      <c r="AL189" s="5" t="s">
        <v>1974</v>
      </c>
      <c r="AM189" s="5">
        <v>4620990</v>
      </c>
      <c r="AN189" s="5" t="s">
        <v>75</v>
      </c>
      <c r="AO189" s="5" t="s">
        <v>1975</v>
      </c>
      <c r="AP189" s="5" t="s">
        <v>76</v>
      </c>
      <c r="AQ189" s="5" t="s">
        <v>77</v>
      </c>
      <c r="AS189" s="5" t="s">
        <v>78</v>
      </c>
      <c r="AT189" s="5" t="s">
        <v>2978</v>
      </c>
      <c r="AU189" s="5" t="str">
        <f t="shared" si="6"/>
        <v>1974_Minneman_Relationship</v>
      </c>
      <c r="AV189" s="6" t="str">
        <f t="shared" si="7"/>
        <v>1974_Minneman_Relationship.pdf</v>
      </c>
      <c r="AW189" s="7" t="str">
        <f t="shared" si="8"/>
        <v>https://sci-hub.se/10.1016/0024-3205(74)90180-5</v>
      </c>
      <c r="AX189" s="5" t="s">
        <v>80</v>
      </c>
      <c r="AY189" s="16" t="s">
        <v>81</v>
      </c>
      <c r="AZ189" s="16" t="s">
        <v>81</v>
      </c>
      <c r="BA189" s="21" t="s">
        <v>172</v>
      </c>
      <c r="BB189" s="8" t="s">
        <v>144</v>
      </c>
      <c r="BC189" s="8" t="s">
        <v>144</v>
      </c>
      <c r="BD189" s="8" t="s">
        <v>144</v>
      </c>
      <c r="BE189" s="8" t="s">
        <v>144</v>
      </c>
      <c r="BF189" s="19" t="s">
        <v>144</v>
      </c>
      <c r="BG189" s="17" t="s">
        <v>144</v>
      </c>
      <c r="BH189" s="17" t="s">
        <v>144</v>
      </c>
      <c r="BI189" s="17" t="s">
        <v>144</v>
      </c>
      <c r="BJ189" s="17" t="s">
        <v>144</v>
      </c>
    </row>
    <row r="190" spans="1:63" ht="17" customHeight="1" x14ac:dyDescent="0.2">
      <c r="A190" s="4" t="s">
        <v>2979</v>
      </c>
      <c r="B190" s="4" t="s">
        <v>2980</v>
      </c>
      <c r="C190" s="4" t="s">
        <v>2981</v>
      </c>
      <c r="D190" s="4">
        <v>2003</v>
      </c>
      <c r="E190" s="4" t="s">
        <v>1698</v>
      </c>
      <c r="F190" s="5">
        <v>133</v>
      </c>
      <c r="G190" s="5">
        <v>3</v>
      </c>
      <c r="I190" s="5">
        <v>297</v>
      </c>
      <c r="J190" s="5">
        <v>304</v>
      </c>
      <c r="L190" s="5">
        <v>61</v>
      </c>
      <c r="M190" s="5" t="s">
        <v>2982</v>
      </c>
      <c r="N190" s="5" t="s">
        <v>2983</v>
      </c>
      <c r="O190" s="5" t="s">
        <v>2984</v>
      </c>
      <c r="P190" s="5" t="s">
        <v>2985</v>
      </c>
      <c r="Q190" s="5" t="s">
        <v>2986</v>
      </c>
      <c r="R190" s="5" t="s">
        <v>2987</v>
      </c>
      <c r="S190" s="5" t="s">
        <v>2988</v>
      </c>
      <c r="U190" s="5" t="s">
        <v>2989</v>
      </c>
      <c r="X190" s="10" t="s">
        <v>2990</v>
      </c>
      <c r="Y190" s="5" t="s">
        <v>2991</v>
      </c>
      <c r="AB190" s="5" t="s">
        <v>2992</v>
      </c>
      <c r="AE190" s="5" t="s">
        <v>423</v>
      </c>
      <c r="AJ190" s="5">
        <v>166480</v>
      </c>
      <c r="AL190" s="5" t="s">
        <v>1708</v>
      </c>
      <c r="AM190" s="5">
        <v>12957473</v>
      </c>
      <c r="AN190" s="5" t="s">
        <v>75</v>
      </c>
      <c r="AO190" s="5" t="s">
        <v>1709</v>
      </c>
      <c r="AP190" s="5" t="s">
        <v>76</v>
      </c>
      <c r="AQ190" s="5" t="s">
        <v>77</v>
      </c>
      <c r="AS190" s="5" t="s">
        <v>78</v>
      </c>
      <c r="AT190" s="5" t="s">
        <v>2993</v>
      </c>
      <c r="AU190" s="5" t="str">
        <f t="shared" si="6"/>
        <v>2003_Tarlow_Diel</v>
      </c>
      <c r="AV190" s="6" t="str">
        <f t="shared" si="7"/>
        <v>2003_Tarlow_Diel.pdf</v>
      </c>
      <c r="AW190" s="7" t="str">
        <f t="shared" si="8"/>
        <v>https://sci-hub.se/10.1016/S0016-6480(03)00192-8</v>
      </c>
      <c r="AX190" s="5" t="s">
        <v>80</v>
      </c>
      <c r="AY190" s="16" t="s">
        <v>81</v>
      </c>
      <c r="AZ190" s="16" t="s">
        <v>81</v>
      </c>
      <c r="BA190" s="21" t="s">
        <v>2994</v>
      </c>
      <c r="BB190" s="8" t="s">
        <v>144</v>
      </c>
      <c r="BC190" s="8" t="s">
        <v>144</v>
      </c>
      <c r="BD190" s="8" t="s">
        <v>144</v>
      </c>
      <c r="BE190" s="8" t="s">
        <v>144</v>
      </c>
      <c r="BF190" s="19" t="s">
        <v>144</v>
      </c>
      <c r="BG190" s="17" t="s">
        <v>144</v>
      </c>
      <c r="BH190" s="17" t="s">
        <v>144</v>
      </c>
      <c r="BI190" s="17" t="s">
        <v>144</v>
      </c>
      <c r="BJ190" s="17" t="s">
        <v>144</v>
      </c>
    </row>
    <row r="191" spans="1:63" ht="17" customHeight="1" x14ac:dyDescent="0.2">
      <c r="A191" s="4" t="s">
        <v>2995</v>
      </c>
      <c r="B191" s="4" t="s">
        <v>2996</v>
      </c>
      <c r="C191" s="4" t="s">
        <v>2997</v>
      </c>
      <c r="D191" s="4">
        <v>2005</v>
      </c>
      <c r="E191" s="4" t="s">
        <v>2550</v>
      </c>
      <c r="F191" s="5">
        <v>132</v>
      </c>
      <c r="G191" s="5">
        <v>2</v>
      </c>
      <c r="I191" s="5">
        <v>465</v>
      </c>
      <c r="J191" s="5">
        <v>477</v>
      </c>
      <c r="L191" s="5">
        <v>60</v>
      </c>
      <c r="M191" s="5" t="s">
        <v>2998</v>
      </c>
      <c r="N191" s="5" t="s">
        <v>2999</v>
      </c>
      <c r="O191" s="5" t="s">
        <v>3000</v>
      </c>
      <c r="P191" s="5" t="s">
        <v>3001</v>
      </c>
      <c r="Q191" s="5" t="s">
        <v>3002</v>
      </c>
      <c r="R191" s="5" t="s">
        <v>3003</v>
      </c>
      <c r="S191" s="5" t="s">
        <v>3004</v>
      </c>
      <c r="X191" s="5" t="s">
        <v>3005</v>
      </c>
      <c r="Y191" s="5" t="s">
        <v>3006</v>
      </c>
      <c r="AB191" s="5" t="s">
        <v>3007</v>
      </c>
      <c r="AE191" s="5" t="s">
        <v>384</v>
      </c>
      <c r="AJ191" s="5">
        <v>3064522</v>
      </c>
      <c r="AL191" s="5" t="s">
        <v>2562</v>
      </c>
      <c r="AM191" s="5">
        <v>15802197</v>
      </c>
      <c r="AN191" s="5" t="s">
        <v>75</v>
      </c>
      <c r="AO191" s="5" t="s">
        <v>2550</v>
      </c>
      <c r="AP191" s="5" t="s">
        <v>76</v>
      </c>
      <c r="AQ191" s="5" t="s">
        <v>77</v>
      </c>
      <c r="AS191" s="5" t="s">
        <v>78</v>
      </c>
      <c r="AT191" s="5" t="s">
        <v>3008</v>
      </c>
      <c r="AU191" s="5" t="str">
        <f t="shared" si="6"/>
        <v>2005_Scheer_Environmental</v>
      </c>
      <c r="AV191" s="6" t="str">
        <f t="shared" si="7"/>
        <v>2005_Scheer_Environmental.pdf</v>
      </c>
      <c r="AW191" s="7" t="str">
        <f t="shared" si="8"/>
        <v>https://sci-hub.se/10.1016/j.neuroscience.2004.12.012</v>
      </c>
      <c r="AX191" s="5" t="s">
        <v>80</v>
      </c>
      <c r="AY191" s="16" t="s">
        <v>81</v>
      </c>
      <c r="AZ191" s="16" t="s">
        <v>81</v>
      </c>
      <c r="BA191" s="21" t="s">
        <v>172</v>
      </c>
      <c r="BB191" s="8" t="s">
        <v>144</v>
      </c>
      <c r="BC191" s="8" t="s">
        <v>144</v>
      </c>
      <c r="BD191" s="8" t="s">
        <v>144</v>
      </c>
      <c r="BE191" s="8" t="s">
        <v>144</v>
      </c>
      <c r="BF191" s="19" t="s">
        <v>144</v>
      </c>
      <c r="BG191" s="17" t="s">
        <v>144</v>
      </c>
      <c r="BH191" s="17" t="s">
        <v>144</v>
      </c>
      <c r="BI191" s="17" t="s">
        <v>144</v>
      </c>
      <c r="BJ191" s="17" t="s">
        <v>144</v>
      </c>
    </row>
    <row r="192" spans="1:63" ht="17" customHeight="1" x14ac:dyDescent="0.2">
      <c r="A192" s="4" t="s">
        <v>3009</v>
      </c>
      <c r="B192" s="4" t="s">
        <v>3010</v>
      </c>
      <c r="C192" s="4" t="s">
        <v>3011</v>
      </c>
      <c r="D192" s="4">
        <v>1998</v>
      </c>
      <c r="E192" s="4" t="s">
        <v>3012</v>
      </c>
      <c r="F192" s="5">
        <v>265</v>
      </c>
      <c r="G192" s="5">
        <v>1402</v>
      </c>
      <c r="I192" s="5">
        <v>1191</v>
      </c>
      <c r="J192" s="5">
        <v>1195</v>
      </c>
      <c r="L192" s="5">
        <v>60</v>
      </c>
      <c r="M192" s="5" t="s">
        <v>3013</v>
      </c>
      <c r="N192" s="5" t="s">
        <v>3014</v>
      </c>
      <c r="O192" s="5" t="s">
        <v>3015</v>
      </c>
      <c r="P192" s="5" t="s">
        <v>3016</v>
      </c>
      <c r="Q192" s="5" t="s">
        <v>3017</v>
      </c>
      <c r="R192" s="5" t="s">
        <v>3018</v>
      </c>
      <c r="S192" s="5" t="s">
        <v>3019</v>
      </c>
      <c r="U192" s="5" t="s">
        <v>3020</v>
      </c>
      <c r="AB192" s="5" t="s">
        <v>3021</v>
      </c>
      <c r="AE192" s="5" t="s">
        <v>3022</v>
      </c>
      <c r="AJ192" s="5">
        <v>9628452</v>
      </c>
      <c r="AL192" s="5" t="s">
        <v>3023</v>
      </c>
      <c r="AN192" s="5" t="s">
        <v>75</v>
      </c>
      <c r="AO192" s="5" t="s">
        <v>3024</v>
      </c>
      <c r="AP192" s="5" t="s">
        <v>76</v>
      </c>
      <c r="AQ192" s="5" t="s">
        <v>77</v>
      </c>
      <c r="AS192" s="5" t="s">
        <v>78</v>
      </c>
      <c r="AT192" s="5" t="s">
        <v>3025</v>
      </c>
      <c r="AU192" s="5" t="str">
        <f t="shared" si="6"/>
        <v>1998_Bentley_Melatonin,</v>
      </c>
      <c r="AV192" s="6" t="str">
        <f t="shared" si="7"/>
        <v>1998_Bentley_Melatonin,.pdf</v>
      </c>
      <c r="AW192" s="7" t="str">
        <f t="shared" si="8"/>
        <v>https://sci-hub.se/10.1098/rspb.1998.0418</v>
      </c>
      <c r="AX192" s="5" t="s">
        <v>80</v>
      </c>
      <c r="AY192" s="16" t="s">
        <v>81</v>
      </c>
      <c r="AZ192" s="16" t="s">
        <v>81</v>
      </c>
      <c r="BA192" s="21" t="s">
        <v>2994</v>
      </c>
      <c r="BB192" s="8" t="s">
        <v>144</v>
      </c>
      <c r="BC192" s="8" t="s">
        <v>144</v>
      </c>
      <c r="BD192" s="8" t="s">
        <v>144</v>
      </c>
      <c r="BE192" s="8" t="s">
        <v>144</v>
      </c>
      <c r="BF192" s="19" t="s">
        <v>144</v>
      </c>
      <c r="BG192" s="17" t="s">
        <v>144</v>
      </c>
      <c r="BH192" s="17" t="s">
        <v>144</v>
      </c>
      <c r="BI192" s="17" t="s">
        <v>144</v>
      </c>
      <c r="BJ192" s="17" t="s">
        <v>144</v>
      </c>
    </row>
    <row r="193" spans="1:63" ht="17" customHeight="1" x14ac:dyDescent="0.2">
      <c r="A193" s="4" t="s">
        <v>3026</v>
      </c>
      <c r="B193" s="4" t="s">
        <v>3027</v>
      </c>
      <c r="C193" s="4" t="s">
        <v>3028</v>
      </c>
      <c r="D193" s="4">
        <v>2002</v>
      </c>
      <c r="E193" s="4" t="s">
        <v>3029</v>
      </c>
      <c r="F193" s="5">
        <v>43</v>
      </c>
      <c r="G193" s="5">
        <v>2</v>
      </c>
      <c r="I193" s="5">
        <v>564</v>
      </c>
      <c r="J193" s="5">
        <v>572</v>
      </c>
      <c r="L193" s="5">
        <v>59</v>
      </c>
      <c r="M193" s="9"/>
      <c r="N193" s="5" t="s">
        <v>3030</v>
      </c>
      <c r="O193" s="5" t="s">
        <v>3031</v>
      </c>
      <c r="P193" s="5" t="s">
        <v>3032</v>
      </c>
      <c r="Q193" s="5" t="s">
        <v>3033</v>
      </c>
      <c r="S193" s="5" t="s">
        <v>3034</v>
      </c>
      <c r="U193" s="5" t="s">
        <v>3035</v>
      </c>
      <c r="AB193" s="5" t="s">
        <v>3036</v>
      </c>
      <c r="AJ193" s="5">
        <v>1460404</v>
      </c>
      <c r="AL193" s="5" t="s">
        <v>3037</v>
      </c>
      <c r="AM193" s="5">
        <v>11818405</v>
      </c>
      <c r="AN193" s="5" t="s">
        <v>75</v>
      </c>
      <c r="AO193" s="5" t="s">
        <v>3038</v>
      </c>
      <c r="AP193" s="5" t="s">
        <v>76</v>
      </c>
      <c r="AQ193" s="5" t="s">
        <v>77</v>
      </c>
      <c r="AS193" s="5" t="s">
        <v>78</v>
      </c>
      <c r="AT193" s="5" t="s">
        <v>3039</v>
      </c>
      <c r="AU193" s="5" t="str">
        <f t="shared" si="6"/>
        <v>2002_Iuvone_Retinal</v>
      </c>
      <c r="AV193" s="6" t="str">
        <f t="shared" si="7"/>
        <v>2002_Iuvone_Retinal.pdf</v>
      </c>
      <c r="AW193" s="7" t="str">
        <f t="shared" si="8"/>
        <v>https://sci-hub.se/</v>
      </c>
      <c r="AX193" s="9" t="s">
        <v>756</v>
      </c>
      <c r="AY193" s="16" t="s">
        <v>81</v>
      </c>
      <c r="AZ193" s="16" t="s">
        <v>81</v>
      </c>
      <c r="BA193" s="21" t="s">
        <v>2881</v>
      </c>
      <c r="BB193" s="8" t="s">
        <v>144</v>
      </c>
      <c r="BC193" s="8" t="s">
        <v>144</v>
      </c>
      <c r="BD193" s="8" t="s">
        <v>144</v>
      </c>
      <c r="BE193" s="8" t="s">
        <v>144</v>
      </c>
      <c r="BF193" s="19" t="s">
        <v>144</v>
      </c>
      <c r="BG193" s="17" t="s">
        <v>144</v>
      </c>
      <c r="BH193" s="17" t="s">
        <v>144</v>
      </c>
      <c r="BI193" s="17" t="s">
        <v>144</v>
      </c>
      <c r="BJ193" s="17" t="s">
        <v>144</v>
      </c>
      <c r="BK193" s="23" t="s">
        <v>2925</v>
      </c>
    </row>
    <row r="194" spans="1:63" ht="17" customHeight="1" x14ac:dyDescent="0.2">
      <c r="A194" s="4" t="s">
        <v>3040</v>
      </c>
      <c r="B194" s="4" t="s">
        <v>3041</v>
      </c>
      <c r="C194" s="4" t="s">
        <v>3042</v>
      </c>
      <c r="D194" s="4">
        <v>1993</v>
      </c>
      <c r="E194" s="4" t="s">
        <v>392</v>
      </c>
      <c r="F194" s="5">
        <v>15</v>
      </c>
      <c r="G194" s="5">
        <v>1</v>
      </c>
      <c r="I194" s="5">
        <v>21</v>
      </c>
      <c r="J194" s="5">
        <v>26</v>
      </c>
      <c r="L194" s="5">
        <v>59</v>
      </c>
      <c r="M194" s="5" t="s">
        <v>3043</v>
      </c>
      <c r="N194" s="5" t="s">
        <v>3044</v>
      </c>
      <c r="O194" s="5" t="s">
        <v>3045</v>
      </c>
      <c r="P194" s="5" t="s">
        <v>3046</v>
      </c>
      <c r="Q194" s="5" t="s">
        <v>3047</v>
      </c>
      <c r="R194" s="5" t="s">
        <v>3048</v>
      </c>
      <c r="S194" s="5" t="s">
        <v>3049</v>
      </c>
      <c r="U194" s="5" t="s">
        <v>73</v>
      </c>
      <c r="AB194" s="5" t="s">
        <v>3050</v>
      </c>
      <c r="AJ194" s="5">
        <v>7423098</v>
      </c>
      <c r="AM194" s="5">
        <v>8229642</v>
      </c>
      <c r="AN194" s="5" t="s">
        <v>75</v>
      </c>
      <c r="AO194" s="5" t="s">
        <v>401</v>
      </c>
      <c r="AP194" s="5" t="s">
        <v>76</v>
      </c>
      <c r="AQ194" s="5" t="s">
        <v>77</v>
      </c>
      <c r="AS194" s="5" t="s">
        <v>78</v>
      </c>
      <c r="AT194" s="5" t="s">
        <v>3051</v>
      </c>
      <c r="AU194" s="5" t="str">
        <f t="shared" ref="AU194:AU257" si="9">CONCATENATE(D194, "_", (LEFT(A194,FIND(" ",A194,1)-1)), "_", (LEFT(C194,FIND(" ",C194,1)-1)))</f>
        <v>1993_Laakso_One‐hour</v>
      </c>
      <c r="AV194" s="6" t="str">
        <f t="shared" ref="AV194:AV257" si="10">CONCATENATE(AU194, ".pdf")</f>
        <v>1993_Laakso_One‐hour.pdf</v>
      </c>
      <c r="AW194" s="7" t="str">
        <f t="shared" ref="AW194:AW257" si="11">HYPERLINK(CONCATENATE("https://sci-hub.se/",M194))</f>
        <v>https://sci-hub.se/10.1111/j.1600-079X.1993.tb00505.x</v>
      </c>
      <c r="AX194" s="5" t="s">
        <v>80</v>
      </c>
      <c r="AY194" s="16" t="s">
        <v>81</v>
      </c>
      <c r="AZ194" s="16" t="s">
        <v>82</v>
      </c>
      <c r="BB194" s="8" t="s">
        <v>3052</v>
      </c>
      <c r="BC194" s="8" t="s">
        <v>3053</v>
      </c>
      <c r="BD194" s="8" t="s">
        <v>3054</v>
      </c>
      <c r="BE194" s="8" t="s">
        <v>3055</v>
      </c>
      <c r="BF194" s="19" t="s">
        <v>85</v>
      </c>
      <c r="BG194" s="17" t="s">
        <v>86</v>
      </c>
      <c r="BH194" s="17" t="s">
        <v>86</v>
      </c>
      <c r="BI194" s="17" t="s">
        <v>86</v>
      </c>
      <c r="BJ194" s="17" t="s">
        <v>3056</v>
      </c>
    </row>
    <row r="195" spans="1:63" ht="17" customHeight="1" x14ac:dyDescent="0.2">
      <c r="A195" s="4" t="s">
        <v>3057</v>
      </c>
      <c r="B195" s="4" t="s">
        <v>3058</v>
      </c>
      <c r="C195" s="4" t="s">
        <v>3059</v>
      </c>
      <c r="D195" s="4">
        <v>2009</v>
      </c>
      <c r="E195" s="4" t="s">
        <v>187</v>
      </c>
      <c r="F195" s="5">
        <v>26</v>
      </c>
      <c r="G195" s="5">
        <v>5</v>
      </c>
      <c r="I195" s="5">
        <v>891</v>
      </c>
      <c r="J195" s="5">
        <v>912</v>
      </c>
      <c r="L195" s="5">
        <v>58</v>
      </c>
      <c r="M195" s="5" t="s">
        <v>3060</v>
      </c>
      <c r="N195" s="5" t="s">
        <v>3061</v>
      </c>
      <c r="O195" s="5" t="s">
        <v>3062</v>
      </c>
      <c r="P195" s="5" t="s">
        <v>3063</v>
      </c>
      <c r="Q195" s="5" t="s">
        <v>3064</v>
      </c>
      <c r="R195" s="5" t="s">
        <v>3065</v>
      </c>
      <c r="S195" s="5" t="s">
        <v>3066</v>
      </c>
      <c r="U195" s="5" t="s">
        <v>73</v>
      </c>
      <c r="X195" s="10" t="s">
        <v>3067</v>
      </c>
      <c r="Y195" s="5" t="s">
        <v>3068</v>
      </c>
      <c r="Z195" s="5" t="s">
        <v>3069</v>
      </c>
      <c r="AB195" s="5" t="s">
        <v>3070</v>
      </c>
      <c r="AJ195" s="5">
        <v>7420528</v>
      </c>
      <c r="AL195" s="5" t="s">
        <v>200</v>
      </c>
      <c r="AM195" s="5">
        <v>19637049</v>
      </c>
      <c r="AN195" s="5" t="s">
        <v>75</v>
      </c>
      <c r="AO195" s="5" t="s">
        <v>201</v>
      </c>
      <c r="AP195" s="5" t="s">
        <v>76</v>
      </c>
      <c r="AQ195" s="5" t="s">
        <v>77</v>
      </c>
      <c r="AS195" s="5" t="s">
        <v>78</v>
      </c>
      <c r="AT195" s="5" t="s">
        <v>3071</v>
      </c>
      <c r="AU195" s="5" t="str">
        <f t="shared" si="9"/>
        <v>2009_Phipps-Nelson_Blue</v>
      </c>
      <c r="AV195" s="6" t="str">
        <f t="shared" si="10"/>
        <v>2009_Phipps-Nelson_Blue.pdf</v>
      </c>
      <c r="AW195" s="7" t="str">
        <f t="shared" si="11"/>
        <v>https://sci-hub.se/10.1080/07420520903044364</v>
      </c>
      <c r="AX195" s="5" t="s">
        <v>80</v>
      </c>
      <c r="AY195" s="16" t="s">
        <v>81</v>
      </c>
      <c r="AZ195" s="16" t="s">
        <v>82</v>
      </c>
      <c r="BB195" s="8" t="s">
        <v>3072</v>
      </c>
      <c r="BC195" s="8">
        <v>8</v>
      </c>
      <c r="BD195" s="8">
        <v>3</v>
      </c>
      <c r="BE195" s="8" t="s">
        <v>3073</v>
      </c>
      <c r="BF195" s="19" t="s">
        <v>85</v>
      </c>
      <c r="BG195" s="17" t="s">
        <v>86</v>
      </c>
      <c r="BH195" s="17">
        <v>32.1</v>
      </c>
      <c r="BI195" s="17" t="s">
        <v>3074</v>
      </c>
      <c r="BJ195" s="17" t="s">
        <v>3075</v>
      </c>
    </row>
    <row r="196" spans="1:63" ht="17" customHeight="1" x14ac:dyDescent="0.2">
      <c r="A196" s="4" t="s">
        <v>3076</v>
      </c>
      <c r="B196" s="4" t="s">
        <v>3077</v>
      </c>
      <c r="C196" s="4" t="s">
        <v>3078</v>
      </c>
      <c r="D196" s="4">
        <v>2011</v>
      </c>
      <c r="E196" s="4" t="s">
        <v>392</v>
      </c>
      <c r="F196" s="5">
        <v>51</v>
      </c>
      <c r="G196" s="5">
        <v>3</v>
      </c>
      <c r="I196" s="5">
        <v>345</v>
      </c>
      <c r="J196" s="5">
        <v>352</v>
      </c>
      <c r="L196" s="5">
        <v>58</v>
      </c>
      <c r="M196" s="5" t="s">
        <v>3079</v>
      </c>
      <c r="N196" s="5" t="s">
        <v>3080</v>
      </c>
      <c r="O196" s="5" t="s">
        <v>3081</v>
      </c>
      <c r="P196" s="5" t="s">
        <v>3082</v>
      </c>
      <c r="Q196" s="5" t="s">
        <v>3083</v>
      </c>
      <c r="R196" s="5" t="s">
        <v>3084</v>
      </c>
      <c r="S196" s="5" t="s">
        <v>3085</v>
      </c>
      <c r="U196" s="5" t="s">
        <v>3086</v>
      </c>
      <c r="W196" s="5" t="s">
        <v>3087</v>
      </c>
      <c r="AB196" s="5" t="s">
        <v>3088</v>
      </c>
      <c r="AJ196" s="5">
        <v>7423098</v>
      </c>
      <c r="AL196" s="5" t="s">
        <v>547</v>
      </c>
      <c r="AM196" s="5">
        <v>21615491</v>
      </c>
      <c r="AN196" s="5" t="s">
        <v>75</v>
      </c>
      <c r="AO196" s="5" t="s">
        <v>401</v>
      </c>
      <c r="AP196" s="5" t="s">
        <v>76</v>
      </c>
      <c r="AQ196" s="5" t="s">
        <v>77</v>
      </c>
      <c r="AS196" s="5" t="s">
        <v>78</v>
      </c>
      <c r="AT196" s="5" t="s">
        <v>3089</v>
      </c>
      <c r="AU196" s="5" t="str">
        <f t="shared" si="9"/>
        <v>2011_Lee_MicroRNA</v>
      </c>
      <c r="AV196" s="6" t="str">
        <f t="shared" si="10"/>
        <v>2011_Lee_MicroRNA.pdf</v>
      </c>
      <c r="AW196" s="7" t="str">
        <f t="shared" si="11"/>
        <v>https://sci-hub.se/10.1111/j.1600-079X.2011.00896.x</v>
      </c>
      <c r="AX196" s="5" t="s">
        <v>80</v>
      </c>
      <c r="AY196" s="16" t="s">
        <v>81</v>
      </c>
      <c r="AZ196" s="16" t="s">
        <v>81</v>
      </c>
      <c r="BA196" s="21" t="s">
        <v>2729</v>
      </c>
      <c r="BB196" s="8" t="s">
        <v>144</v>
      </c>
      <c r="BC196" s="8" t="s">
        <v>144</v>
      </c>
      <c r="BD196" s="8" t="s">
        <v>144</v>
      </c>
      <c r="BE196" s="8" t="s">
        <v>144</v>
      </c>
      <c r="BF196" s="19" t="s">
        <v>144</v>
      </c>
      <c r="BG196" s="17" t="s">
        <v>144</v>
      </c>
      <c r="BH196" s="17" t="s">
        <v>144</v>
      </c>
      <c r="BI196" s="17" t="s">
        <v>144</v>
      </c>
      <c r="BJ196" s="17" t="s">
        <v>144</v>
      </c>
    </row>
    <row r="197" spans="1:63" ht="17" customHeight="1" x14ac:dyDescent="0.2">
      <c r="A197" s="4" t="s">
        <v>3090</v>
      </c>
      <c r="B197" s="4" t="s">
        <v>3091</v>
      </c>
      <c r="C197" s="4" t="s">
        <v>3092</v>
      </c>
      <c r="D197" s="4">
        <v>2000</v>
      </c>
      <c r="E197" s="4" t="s">
        <v>3093</v>
      </c>
      <c r="F197" s="5">
        <v>42</v>
      </c>
      <c r="G197" s="5">
        <v>2</v>
      </c>
      <c r="I197" s="5">
        <v>136</v>
      </c>
      <c r="J197" s="5">
        <v>142</v>
      </c>
      <c r="L197" s="5">
        <v>57</v>
      </c>
      <c r="M197" s="5" t="s">
        <v>3094</v>
      </c>
      <c r="N197" s="5" t="s">
        <v>3095</v>
      </c>
      <c r="O197" s="5" t="s">
        <v>2303</v>
      </c>
      <c r="P197" s="5" t="s">
        <v>3096</v>
      </c>
      <c r="Q197" s="5" t="s">
        <v>3097</v>
      </c>
      <c r="S197" s="5" t="s">
        <v>3098</v>
      </c>
      <c r="U197" s="5" t="s">
        <v>664</v>
      </c>
      <c r="AB197" s="5" t="s">
        <v>3099</v>
      </c>
      <c r="AE197" s="5" t="s">
        <v>1279</v>
      </c>
      <c r="AJ197" s="5">
        <v>10762752</v>
      </c>
      <c r="AL197" s="5" t="s">
        <v>3100</v>
      </c>
      <c r="AM197" s="5">
        <v>10693073</v>
      </c>
      <c r="AN197" s="5" t="s">
        <v>75</v>
      </c>
      <c r="AO197" s="5" t="s">
        <v>3101</v>
      </c>
      <c r="AP197" s="5" t="s">
        <v>76</v>
      </c>
      <c r="AQ197" s="5" t="s">
        <v>77</v>
      </c>
      <c r="AS197" s="5" t="s">
        <v>78</v>
      </c>
      <c r="AT197" s="5" t="s">
        <v>3102</v>
      </c>
      <c r="AU197" s="5" t="str">
        <f t="shared" si="9"/>
        <v>2000_Burch_Melatonin</v>
      </c>
      <c r="AV197" s="6" t="str">
        <f t="shared" si="10"/>
        <v>2000_Burch_Melatonin.pdf</v>
      </c>
      <c r="AW197" s="7" t="str">
        <f t="shared" si="11"/>
        <v>https://sci-hub.se/10.1097/00043764-200002000-00006</v>
      </c>
      <c r="AX197" s="9" t="s">
        <v>756</v>
      </c>
      <c r="AY197" s="16" t="s">
        <v>81</v>
      </c>
      <c r="AZ197" s="16" t="s">
        <v>82</v>
      </c>
      <c r="BB197" s="8" t="s">
        <v>83</v>
      </c>
      <c r="BC197" s="8">
        <v>149</v>
      </c>
      <c r="BD197" s="8">
        <v>0</v>
      </c>
      <c r="BE197" s="8" t="s">
        <v>1572</v>
      </c>
      <c r="BF197" s="19" t="s">
        <v>85</v>
      </c>
      <c r="BG197" s="17" t="s">
        <v>1572</v>
      </c>
      <c r="BH197" s="17">
        <v>44</v>
      </c>
      <c r="BI197" s="17">
        <v>9</v>
      </c>
      <c r="BJ197" s="17" t="s">
        <v>86</v>
      </c>
      <c r="BK197" s="23" t="s">
        <v>2925</v>
      </c>
    </row>
    <row r="198" spans="1:63" ht="17" customHeight="1" x14ac:dyDescent="0.2">
      <c r="A198" s="4" t="s">
        <v>3103</v>
      </c>
      <c r="B198" s="4" t="s">
        <v>3104</v>
      </c>
      <c r="C198" s="4" t="s">
        <v>3105</v>
      </c>
      <c r="D198" s="4">
        <v>1995</v>
      </c>
      <c r="E198" s="4" t="s">
        <v>3106</v>
      </c>
      <c r="F198" s="5">
        <v>115</v>
      </c>
      <c r="G198" s="5">
        <v>1</v>
      </c>
      <c r="I198" s="5">
        <v>59</v>
      </c>
      <c r="J198" s="5">
        <v>64</v>
      </c>
      <c r="L198" s="5">
        <v>57</v>
      </c>
      <c r="M198" s="5" t="s">
        <v>3107</v>
      </c>
      <c r="N198" s="5" t="s">
        <v>3108</v>
      </c>
      <c r="O198" s="5" t="s">
        <v>3109</v>
      </c>
      <c r="P198" s="5" t="s">
        <v>3110</v>
      </c>
      <c r="Q198" s="5" t="s">
        <v>3111</v>
      </c>
      <c r="R198" s="5" t="s">
        <v>3112</v>
      </c>
      <c r="S198" s="5" t="s">
        <v>3113</v>
      </c>
      <c r="U198" s="5" t="s">
        <v>947</v>
      </c>
      <c r="AB198" s="5" t="s">
        <v>3114</v>
      </c>
      <c r="AJ198" s="5">
        <v>3037207</v>
      </c>
      <c r="AL198" s="5" t="s">
        <v>3115</v>
      </c>
      <c r="AM198" s="5">
        <v>8674865</v>
      </c>
      <c r="AN198" s="5" t="s">
        <v>75</v>
      </c>
      <c r="AO198" s="5" t="s">
        <v>3116</v>
      </c>
      <c r="AP198" s="5" t="s">
        <v>76</v>
      </c>
      <c r="AQ198" s="5" t="s">
        <v>77</v>
      </c>
      <c r="AS198" s="5" t="s">
        <v>78</v>
      </c>
      <c r="AT198" s="5" t="s">
        <v>3117</v>
      </c>
      <c r="AU198" s="5" t="str">
        <f t="shared" si="9"/>
        <v>1995_Itoh_Melatonin</v>
      </c>
      <c r="AV198" s="6" t="str">
        <f t="shared" si="10"/>
        <v>1995_Itoh_Melatonin.pdf</v>
      </c>
      <c r="AW198" s="7" t="str">
        <f t="shared" si="11"/>
        <v>https://sci-hub.se/10.1016/0303-7207(95)03670-3</v>
      </c>
      <c r="AX198" s="5" t="s">
        <v>80</v>
      </c>
      <c r="AY198" s="16" t="s">
        <v>81</v>
      </c>
      <c r="AZ198" s="16" t="s">
        <v>81</v>
      </c>
      <c r="BA198" s="21" t="s">
        <v>3118</v>
      </c>
      <c r="BB198" s="8" t="s">
        <v>144</v>
      </c>
      <c r="BC198" s="8" t="s">
        <v>144</v>
      </c>
      <c r="BD198" s="8" t="s">
        <v>144</v>
      </c>
      <c r="BE198" s="8" t="s">
        <v>144</v>
      </c>
      <c r="BF198" s="19" t="s">
        <v>144</v>
      </c>
      <c r="BG198" s="17" t="s">
        <v>144</v>
      </c>
      <c r="BH198" s="17" t="s">
        <v>144</v>
      </c>
      <c r="BI198" s="17" t="s">
        <v>144</v>
      </c>
      <c r="BJ198" s="17" t="s">
        <v>144</v>
      </c>
    </row>
    <row r="199" spans="1:63" ht="17" customHeight="1" x14ac:dyDescent="0.2">
      <c r="A199" s="4" t="s">
        <v>3119</v>
      </c>
      <c r="B199" s="4" t="s">
        <v>3120</v>
      </c>
      <c r="C199" s="4" t="s">
        <v>3121</v>
      </c>
      <c r="D199" s="4">
        <v>2015</v>
      </c>
      <c r="E199" s="4" t="s">
        <v>3122</v>
      </c>
      <c r="F199" s="5">
        <v>370</v>
      </c>
      <c r="G199" s="5">
        <v>1667</v>
      </c>
      <c r="K199" s="5">
        <v>9</v>
      </c>
      <c r="L199" s="5">
        <v>57</v>
      </c>
      <c r="M199" s="5" t="s">
        <v>3123</v>
      </c>
      <c r="N199" s="5" t="s">
        <v>3124</v>
      </c>
      <c r="O199" s="5" t="s">
        <v>3125</v>
      </c>
      <c r="P199" s="5" t="s">
        <v>3126</v>
      </c>
      <c r="Q199" s="5" t="s">
        <v>3127</v>
      </c>
      <c r="R199" s="5" t="s">
        <v>3128</v>
      </c>
      <c r="S199" s="5" t="s">
        <v>3129</v>
      </c>
      <c r="U199" s="5" t="s">
        <v>3130</v>
      </c>
      <c r="AB199" s="5" t="s">
        <v>3131</v>
      </c>
      <c r="AE199" s="5" t="s">
        <v>3132</v>
      </c>
      <c r="AJ199" s="5">
        <v>9628436</v>
      </c>
      <c r="AL199" s="5" t="s">
        <v>3133</v>
      </c>
      <c r="AM199" s="5">
        <v>25780233</v>
      </c>
      <c r="AN199" s="5" t="s">
        <v>75</v>
      </c>
      <c r="AO199" s="5" t="s">
        <v>3134</v>
      </c>
      <c r="AP199" s="5" t="s">
        <v>76</v>
      </c>
      <c r="AQ199" s="5" t="s">
        <v>77</v>
      </c>
      <c r="AR199" s="5" t="s">
        <v>141</v>
      </c>
      <c r="AS199" s="5" t="s">
        <v>78</v>
      </c>
      <c r="AT199" s="5" t="s">
        <v>3135</v>
      </c>
      <c r="AU199" s="5" t="str">
        <f t="shared" si="9"/>
        <v>2015_Stevens_Electric</v>
      </c>
      <c r="AV199" s="6" t="str">
        <f t="shared" si="10"/>
        <v>2015_Stevens_Electric.pdf</v>
      </c>
      <c r="AW199" s="7" t="str">
        <f t="shared" si="11"/>
        <v>https://sci-hub.se/10.1098/rstb.2014.0120</v>
      </c>
      <c r="AX199" s="5" t="s">
        <v>80</v>
      </c>
      <c r="AY199" s="16" t="s">
        <v>81</v>
      </c>
      <c r="AZ199" s="16" t="s">
        <v>81</v>
      </c>
      <c r="BA199" s="21" t="s">
        <v>3136</v>
      </c>
      <c r="BB199" s="8" t="s">
        <v>144</v>
      </c>
      <c r="BC199" s="8" t="s">
        <v>144</v>
      </c>
      <c r="BD199" s="8" t="s">
        <v>144</v>
      </c>
      <c r="BE199" s="8" t="s">
        <v>144</v>
      </c>
      <c r="BF199" s="19" t="s">
        <v>144</v>
      </c>
      <c r="BG199" s="17" t="s">
        <v>144</v>
      </c>
      <c r="BH199" s="17" t="s">
        <v>144</v>
      </c>
      <c r="BI199" s="17" t="s">
        <v>144</v>
      </c>
      <c r="BJ199" s="17" t="s">
        <v>144</v>
      </c>
    </row>
    <row r="200" spans="1:63" ht="17" customHeight="1" x14ac:dyDescent="0.2">
      <c r="A200" s="4" t="s">
        <v>3137</v>
      </c>
      <c r="B200" s="4" t="s">
        <v>3138</v>
      </c>
      <c r="C200" s="4" t="s">
        <v>3139</v>
      </c>
      <c r="D200" s="4">
        <v>2004</v>
      </c>
      <c r="E200" s="4" t="s">
        <v>109</v>
      </c>
      <c r="F200" s="5">
        <v>554</v>
      </c>
      <c r="G200" s="5">
        <v>3</v>
      </c>
      <c r="I200" s="5">
        <v>841</v>
      </c>
      <c r="J200" s="5">
        <v>856</v>
      </c>
      <c r="L200" s="5">
        <v>57</v>
      </c>
      <c r="M200" s="5" t="s">
        <v>3140</v>
      </c>
      <c r="N200" s="5" t="s">
        <v>3141</v>
      </c>
      <c r="O200" s="5" t="s">
        <v>3142</v>
      </c>
      <c r="P200" s="5" t="s">
        <v>3143</v>
      </c>
      <c r="Q200" s="5" t="s">
        <v>3144</v>
      </c>
      <c r="S200" s="5" t="s">
        <v>3145</v>
      </c>
      <c r="T200" s="5" t="s">
        <v>3146</v>
      </c>
      <c r="U200" s="5" t="s">
        <v>3147</v>
      </c>
      <c r="AB200" s="5" t="s">
        <v>3148</v>
      </c>
      <c r="AJ200" s="5">
        <v>223751</v>
      </c>
      <c r="AL200" s="5" t="s">
        <v>118</v>
      </c>
      <c r="AM200" s="5">
        <v>14673186</v>
      </c>
      <c r="AN200" s="5" t="s">
        <v>75</v>
      </c>
      <c r="AO200" s="5" t="s">
        <v>119</v>
      </c>
      <c r="AP200" s="5" t="s">
        <v>76</v>
      </c>
      <c r="AQ200" s="5" t="s">
        <v>77</v>
      </c>
      <c r="AS200" s="5" t="s">
        <v>78</v>
      </c>
      <c r="AT200" s="5" t="s">
        <v>3149</v>
      </c>
      <c r="AU200" s="5" t="str">
        <f t="shared" si="9"/>
        <v>2004_Torres-Farfan_Maternal</v>
      </c>
      <c r="AV200" s="6" t="str">
        <f t="shared" si="10"/>
        <v>2004_Torres-Farfan_Maternal.pdf</v>
      </c>
      <c r="AW200" s="7" t="str">
        <f t="shared" si="11"/>
        <v>https://sci-hub.se/10.1113/jphysiol.2003.056465</v>
      </c>
      <c r="AX200" s="5" t="s">
        <v>80</v>
      </c>
      <c r="AY200" s="16" t="s">
        <v>81</v>
      </c>
      <c r="AZ200" s="16" t="s">
        <v>81</v>
      </c>
      <c r="BA200" s="21" t="s">
        <v>3150</v>
      </c>
      <c r="BB200" s="8" t="s">
        <v>144</v>
      </c>
      <c r="BC200" s="8" t="s">
        <v>144</v>
      </c>
      <c r="BD200" s="8" t="s">
        <v>144</v>
      </c>
      <c r="BE200" s="8" t="s">
        <v>144</v>
      </c>
      <c r="BF200" s="19" t="s">
        <v>144</v>
      </c>
      <c r="BG200" s="17" t="s">
        <v>144</v>
      </c>
      <c r="BH200" s="17" t="s">
        <v>144</v>
      </c>
      <c r="BI200" s="17" t="s">
        <v>144</v>
      </c>
      <c r="BJ200" s="17" t="s">
        <v>144</v>
      </c>
    </row>
    <row r="201" spans="1:63" ht="17" customHeight="1" x14ac:dyDescent="0.2">
      <c r="A201" s="4" t="s">
        <v>3151</v>
      </c>
      <c r="B201" s="4" t="s">
        <v>3152</v>
      </c>
      <c r="C201" s="4" t="s">
        <v>3153</v>
      </c>
      <c r="D201" s="4">
        <v>1996</v>
      </c>
      <c r="E201" s="4" t="s">
        <v>3154</v>
      </c>
      <c r="F201" s="5">
        <v>15</v>
      </c>
      <c r="G201" s="5">
        <v>5</v>
      </c>
      <c r="I201" s="5">
        <v>243</v>
      </c>
      <c r="J201" s="5">
        <v>246</v>
      </c>
      <c r="L201" s="5">
        <v>57</v>
      </c>
      <c r="M201" s="5" t="s">
        <v>3155</v>
      </c>
      <c r="N201" s="5" t="s">
        <v>3156</v>
      </c>
      <c r="O201" s="5" t="s">
        <v>3157</v>
      </c>
      <c r="P201" s="5" t="s">
        <v>3158</v>
      </c>
      <c r="Q201" s="5" t="s">
        <v>3159</v>
      </c>
      <c r="S201" s="5" t="s">
        <v>3160</v>
      </c>
      <c r="U201" s="5" t="s">
        <v>73</v>
      </c>
      <c r="AB201" s="5" t="s">
        <v>3161</v>
      </c>
      <c r="AJ201" s="5">
        <v>13413473</v>
      </c>
      <c r="AM201" s="5">
        <v>8979406</v>
      </c>
      <c r="AN201" s="5" t="s">
        <v>75</v>
      </c>
      <c r="AO201" s="5" t="s">
        <v>3162</v>
      </c>
      <c r="AP201" s="5" t="s">
        <v>76</v>
      </c>
      <c r="AQ201" s="5" t="s">
        <v>77</v>
      </c>
      <c r="AR201" s="5" t="s">
        <v>141</v>
      </c>
      <c r="AS201" s="5" t="s">
        <v>78</v>
      </c>
      <c r="AT201" s="5" t="s">
        <v>3163</v>
      </c>
      <c r="AU201" s="5" t="str">
        <f t="shared" si="9"/>
        <v>1996_Morita_Effects</v>
      </c>
      <c r="AV201" s="6" t="str">
        <f t="shared" si="10"/>
        <v>1996_Morita_Effects.pdf</v>
      </c>
      <c r="AW201" s="7" t="str">
        <f t="shared" si="11"/>
        <v>https://sci-hub.se/10.2114/jpa.15.243</v>
      </c>
      <c r="AX201" s="5" t="s">
        <v>80</v>
      </c>
      <c r="AY201" s="16" t="s">
        <v>81</v>
      </c>
      <c r="AZ201" s="16" t="s">
        <v>82</v>
      </c>
      <c r="BB201" s="8" t="s">
        <v>1761</v>
      </c>
      <c r="BC201" s="8">
        <v>5</v>
      </c>
      <c r="BD201" s="8">
        <v>0</v>
      </c>
      <c r="BE201" s="8" t="s">
        <v>1572</v>
      </c>
      <c r="BF201" s="19" t="s">
        <v>85</v>
      </c>
      <c r="BG201" s="17" t="s">
        <v>1572</v>
      </c>
      <c r="BH201" s="17">
        <v>20</v>
      </c>
      <c r="BI201" s="17" t="s">
        <v>3164</v>
      </c>
      <c r="BJ201" s="17" t="s">
        <v>3165</v>
      </c>
      <c r="BK201" s="23" t="s">
        <v>534</v>
      </c>
    </row>
    <row r="202" spans="1:63" ht="17" customHeight="1" x14ac:dyDescent="0.2">
      <c r="A202" s="4" t="s">
        <v>3166</v>
      </c>
      <c r="B202" s="4" t="s">
        <v>3167</v>
      </c>
      <c r="C202" s="4" t="s">
        <v>3168</v>
      </c>
      <c r="D202" s="4">
        <v>2014</v>
      </c>
      <c r="E202" s="4" t="s">
        <v>3169</v>
      </c>
      <c r="F202" s="5">
        <v>522</v>
      </c>
      <c r="G202" s="5">
        <v>10</v>
      </c>
      <c r="I202" s="5">
        <v>2231</v>
      </c>
      <c r="J202" s="5">
        <v>2248</v>
      </c>
      <c r="L202" s="5">
        <v>56</v>
      </c>
      <c r="M202" s="5" t="s">
        <v>3170</v>
      </c>
      <c r="N202" s="5" t="s">
        <v>3171</v>
      </c>
      <c r="O202" s="5" t="s">
        <v>3172</v>
      </c>
      <c r="P202" s="5" t="s">
        <v>3173</v>
      </c>
      <c r="Q202" s="5" t="s">
        <v>3174</v>
      </c>
      <c r="R202" s="5" t="s">
        <v>3175</v>
      </c>
      <c r="S202" s="5" t="s">
        <v>3176</v>
      </c>
      <c r="U202" s="5" t="s">
        <v>3177</v>
      </c>
      <c r="X202" s="10" t="s">
        <v>3178</v>
      </c>
      <c r="AB202" s="5" t="s">
        <v>3179</v>
      </c>
      <c r="AE202" s="5" t="s">
        <v>2144</v>
      </c>
      <c r="AJ202" s="5">
        <v>219967</v>
      </c>
      <c r="AL202" s="5" t="s">
        <v>3180</v>
      </c>
      <c r="AM202" s="5">
        <v>24752373</v>
      </c>
      <c r="AN202" s="5" t="s">
        <v>75</v>
      </c>
      <c r="AO202" s="5" t="s">
        <v>3181</v>
      </c>
      <c r="AP202" s="5" t="s">
        <v>76</v>
      </c>
      <c r="AQ202" s="5" t="s">
        <v>77</v>
      </c>
      <c r="AS202" s="5" t="s">
        <v>78</v>
      </c>
      <c r="AT202" s="5" t="s">
        <v>3182</v>
      </c>
      <c r="AU202" s="5" t="str">
        <f t="shared" si="9"/>
        <v>2014_Hannibal_Central</v>
      </c>
      <c r="AV202" s="6" t="str">
        <f t="shared" si="10"/>
        <v>2014_Hannibal_Central.pdf</v>
      </c>
      <c r="AW202" s="7" t="str">
        <f t="shared" si="11"/>
        <v>https://sci-hub.se/10.1002/cne.23555</v>
      </c>
      <c r="AX202" s="5" t="s">
        <v>80</v>
      </c>
      <c r="AY202" s="16" t="s">
        <v>81</v>
      </c>
      <c r="AZ202" s="16" t="s">
        <v>81</v>
      </c>
      <c r="BA202" s="21" t="s">
        <v>3150</v>
      </c>
      <c r="BB202" s="8" t="s">
        <v>144</v>
      </c>
      <c r="BC202" s="8" t="s">
        <v>144</v>
      </c>
      <c r="BD202" s="8" t="s">
        <v>144</v>
      </c>
      <c r="BE202" s="8" t="s">
        <v>144</v>
      </c>
      <c r="BF202" s="19" t="s">
        <v>144</v>
      </c>
      <c r="BG202" s="17" t="s">
        <v>144</v>
      </c>
      <c r="BH202" s="17" t="s">
        <v>144</v>
      </c>
      <c r="BI202" s="17" t="s">
        <v>144</v>
      </c>
      <c r="BJ202" s="17" t="s">
        <v>144</v>
      </c>
    </row>
    <row r="203" spans="1:63" ht="17" customHeight="1" x14ac:dyDescent="0.2">
      <c r="A203" s="4" t="s">
        <v>3183</v>
      </c>
      <c r="B203" s="4" t="s">
        <v>3184</v>
      </c>
      <c r="C203" s="4" t="s">
        <v>3185</v>
      </c>
      <c r="D203" s="4">
        <v>1999</v>
      </c>
      <c r="E203" s="4" t="s">
        <v>588</v>
      </c>
      <c r="F203" s="5">
        <v>140</v>
      </c>
      <c r="G203" s="5">
        <v>4</v>
      </c>
      <c r="I203" s="5">
        <v>1520</v>
      </c>
      <c r="J203" s="5">
        <v>1524</v>
      </c>
      <c r="L203" s="5">
        <v>56</v>
      </c>
      <c r="M203" s="5" t="s">
        <v>3186</v>
      </c>
      <c r="N203" s="5" t="s">
        <v>3187</v>
      </c>
      <c r="O203" s="5" t="s">
        <v>3188</v>
      </c>
      <c r="P203" s="5" t="s">
        <v>3189</v>
      </c>
      <c r="Q203" s="5" t="s">
        <v>3190</v>
      </c>
      <c r="S203" s="5" t="s">
        <v>3191</v>
      </c>
      <c r="U203" s="5" t="s">
        <v>136</v>
      </c>
      <c r="AB203" s="5" t="s">
        <v>3192</v>
      </c>
      <c r="AE203" s="5" t="s">
        <v>596</v>
      </c>
      <c r="AJ203" s="5">
        <v>137227</v>
      </c>
      <c r="AL203" s="5" t="s">
        <v>597</v>
      </c>
      <c r="AM203" s="5">
        <v>10098483</v>
      </c>
      <c r="AN203" s="5" t="s">
        <v>75</v>
      </c>
      <c r="AO203" s="5" t="s">
        <v>588</v>
      </c>
      <c r="AP203" s="5" t="s">
        <v>76</v>
      </c>
      <c r="AQ203" s="5" t="s">
        <v>77</v>
      </c>
      <c r="AR203" s="5" t="s">
        <v>141</v>
      </c>
      <c r="AS203" s="5" t="s">
        <v>78</v>
      </c>
      <c r="AT203" s="5" t="s">
        <v>3193</v>
      </c>
      <c r="AU203" s="5" t="str">
        <f t="shared" si="9"/>
        <v>1999_Lucas_Neither</v>
      </c>
      <c r="AV203" s="6" t="str">
        <f t="shared" si="10"/>
        <v>1999_Lucas_Neither.pdf</v>
      </c>
      <c r="AW203" s="7" t="str">
        <f t="shared" si="11"/>
        <v>https://sci-hub.se/10.1210/endo.140.4.6672</v>
      </c>
      <c r="AX203" s="5" t="s">
        <v>80</v>
      </c>
      <c r="AY203" s="16" t="s">
        <v>81</v>
      </c>
      <c r="AZ203" s="16" t="s">
        <v>81</v>
      </c>
      <c r="BA203" s="21" t="s">
        <v>311</v>
      </c>
      <c r="BB203" s="8" t="s">
        <v>144</v>
      </c>
      <c r="BC203" s="8" t="s">
        <v>144</v>
      </c>
      <c r="BD203" s="8" t="s">
        <v>144</v>
      </c>
      <c r="BE203" s="8" t="s">
        <v>144</v>
      </c>
      <c r="BF203" s="19" t="s">
        <v>144</v>
      </c>
      <c r="BG203" s="17" t="s">
        <v>144</v>
      </c>
      <c r="BH203" s="17" t="s">
        <v>144</v>
      </c>
      <c r="BI203" s="17" t="s">
        <v>144</v>
      </c>
      <c r="BJ203" s="17" t="s">
        <v>144</v>
      </c>
    </row>
    <row r="204" spans="1:63" ht="17" customHeight="1" x14ac:dyDescent="0.2">
      <c r="A204" s="4" t="s">
        <v>3194</v>
      </c>
      <c r="B204" s="4" t="s">
        <v>3195</v>
      </c>
      <c r="C204" s="4" t="s">
        <v>3196</v>
      </c>
      <c r="D204" s="4">
        <v>2012</v>
      </c>
      <c r="E204" s="4" t="s">
        <v>251</v>
      </c>
      <c r="F204" s="5">
        <v>97</v>
      </c>
      <c r="G204" s="5">
        <v>3</v>
      </c>
      <c r="I204" s="5" t="s">
        <v>3197</v>
      </c>
      <c r="J204" s="5" t="s">
        <v>3198</v>
      </c>
      <c r="L204" s="5">
        <v>56</v>
      </c>
      <c r="M204" s="5" t="s">
        <v>3199</v>
      </c>
      <c r="N204" s="5" t="s">
        <v>3200</v>
      </c>
      <c r="O204" s="5" t="s">
        <v>3201</v>
      </c>
      <c r="P204" s="5" t="s">
        <v>3202</v>
      </c>
      <c r="Q204" s="5" t="s">
        <v>3203</v>
      </c>
      <c r="S204" s="5" t="s">
        <v>3204</v>
      </c>
      <c r="U204" s="5" t="s">
        <v>3205</v>
      </c>
      <c r="AB204" s="5" t="s">
        <v>3206</v>
      </c>
      <c r="AJ204" s="5" t="s">
        <v>259</v>
      </c>
      <c r="AL204" s="5" t="s">
        <v>260</v>
      </c>
      <c r="AM204" s="5">
        <v>22188742</v>
      </c>
      <c r="AN204" s="5" t="s">
        <v>75</v>
      </c>
      <c r="AO204" s="5" t="s">
        <v>261</v>
      </c>
      <c r="AP204" s="5" t="s">
        <v>76</v>
      </c>
      <c r="AQ204" s="5" t="s">
        <v>77</v>
      </c>
      <c r="AR204" s="5" t="s">
        <v>141</v>
      </c>
      <c r="AS204" s="5" t="s">
        <v>78</v>
      </c>
      <c r="AT204" s="5" t="s">
        <v>3207</v>
      </c>
      <c r="AU204" s="5" t="str">
        <f t="shared" si="9"/>
        <v>2012_Chellappa_Human</v>
      </c>
      <c r="AV204" s="6" t="str">
        <f t="shared" si="10"/>
        <v>2012_Chellappa_Human.pdf</v>
      </c>
      <c r="AW204" s="7" t="str">
        <f t="shared" si="11"/>
        <v>https://sci-hub.se/10.1210/jc.2011-2391</v>
      </c>
      <c r="AX204" s="5" t="s">
        <v>80</v>
      </c>
      <c r="AY204" s="16" t="s">
        <v>81</v>
      </c>
      <c r="AZ204" s="16" t="s">
        <v>82</v>
      </c>
      <c r="BB204" s="8" t="s">
        <v>3208</v>
      </c>
      <c r="BC204" s="8">
        <v>18</v>
      </c>
      <c r="BD204" s="8">
        <v>0</v>
      </c>
      <c r="BE204" s="8" t="s">
        <v>1572</v>
      </c>
      <c r="BF204" s="19" t="s">
        <v>85</v>
      </c>
      <c r="BG204" s="17" t="s">
        <v>1572</v>
      </c>
      <c r="BH204" s="17">
        <v>25.9</v>
      </c>
      <c r="BI204" s="17" t="s">
        <v>3209</v>
      </c>
      <c r="BJ204" s="17" t="s">
        <v>653</v>
      </c>
      <c r="BK204" s="23" t="s">
        <v>3210</v>
      </c>
    </row>
    <row r="205" spans="1:63" ht="17" customHeight="1" x14ac:dyDescent="0.2">
      <c r="A205" s="4" t="s">
        <v>3211</v>
      </c>
      <c r="B205" s="4" t="s">
        <v>3212</v>
      </c>
      <c r="C205" s="4" t="s">
        <v>3213</v>
      </c>
      <c r="D205" s="4">
        <v>2012</v>
      </c>
      <c r="E205" s="4" t="s">
        <v>641</v>
      </c>
      <c r="F205" s="5">
        <v>7</v>
      </c>
      <c r="G205" s="5">
        <v>8</v>
      </c>
      <c r="H205" s="5" t="s">
        <v>3214</v>
      </c>
      <c r="L205" s="5">
        <v>56</v>
      </c>
      <c r="M205" s="5" t="s">
        <v>3215</v>
      </c>
      <c r="N205" s="5" t="s">
        <v>3216</v>
      </c>
      <c r="O205" s="5" t="s">
        <v>3217</v>
      </c>
      <c r="P205" s="5" t="s">
        <v>3218</v>
      </c>
      <c r="Q205" s="5" t="s">
        <v>3219</v>
      </c>
      <c r="S205" s="5" t="s">
        <v>3220</v>
      </c>
      <c r="U205" s="5" t="s">
        <v>3221</v>
      </c>
      <c r="AB205" s="5" t="s">
        <v>3222</v>
      </c>
      <c r="AJ205" s="5">
        <v>19326203</v>
      </c>
      <c r="AM205" s="5">
        <v>22912724</v>
      </c>
      <c r="AN205" s="5" t="s">
        <v>75</v>
      </c>
      <c r="AO205" s="5" t="s">
        <v>641</v>
      </c>
      <c r="AP205" s="5" t="s">
        <v>76</v>
      </c>
      <c r="AQ205" s="5" t="s">
        <v>77</v>
      </c>
      <c r="AR205" s="5" t="s">
        <v>141</v>
      </c>
      <c r="AS205" s="5" t="s">
        <v>78</v>
      </c>
      <c r="AT205" s="5" t="s">
        <v>3223</v>
      </c>
      <c r="AU205" s="5" t="str">
        <f t="shared" si="9"/>
        <v>2012_Mendez_Timed</v>
      </c>
      <c r="AV205" s="6" t="str">
        <f t="shared" si="10"/>
        <v>2012_Mendez_Timed.pdf</v>
      </c>
      <c r="AW205" s="7" t="str">
        <f t="shared" si="11"/>
        <v>https://sci-hub.se/10.1371/journal.pone.0042713</v>
      </c>
      <c r="AX205" s="5" t="s">
        <v>80</v>
      </c>
      <c r="AY205" s="16" t="s">
        <v>81</v>
      </c>
      <c r="AZ205" s="16" t="s">
        <v>81</v>
      </c>
      <c r="BA205" s="21" t="s">
        <v>172</v>
      </c>
      <c r="BB205" s="8" t="s">
        <v>144</v>
      </c>
      <c r="BC205" s="8" t="s">
        <v>144</v>
      </c>
      <c r="BD205" s="8" t="s">
        <v>144</v>
      </c>
      <c r="BE205" s="8" t="s">
        <v>144</v>
      </c>
      <c r="BF205" s="19" t="s">
        <v>144</v>
      </c>
      <c r="BG205" s="17" t="s">
        <v>144</v>
      </c>
      <c r="BH205" s="17" t="s">
        <v>144</v>
      </c>
      <c r="BI205" s="17" t="s">
        <v>144</v>
      </c>
      <c r="BJ205" s="17" t="s">
        <v>144</v>
      </c>
    </row>
    <row r="206" spans="1:63" ht="17" customHeight="1" x14ac:dyDescent="0.2">
      <c r="A206" s="4" t="s">
        <v>1150</v>
      </c>
      <c r="B206" s="4" t="s">
        <v>1151</v>
      </c>
      <c r="C206" s="4" t="s">
        <v>3224</v>
      </c>
      <c r="D206" s="4">
        <v>1994</v>
      </c>
      <c r="E206" s="4" t="s">
        <v>3225</v>
      </c>
      <c r="F206" s="5">
        <v>10</v>
      </c>
      <c r="G206" s="11">
        <v>43558</v>
      </c>
      <c r="I206" s="5">
        <v>171</v>
      </c>
      <c r="J206" s="5">
        <v>186</v>
      </c>
      <c r="L206" s="5">
        <v>56</v>
      </c>
      <c r="M206" s="5" t="s">
        <v>3226</v>
      </c>
      <c r="N206" s="5" t="s">
        <v>3227</v>
      </c>
      <c r="O206" s="5" t="s">
        <v>3228</v>
      </c>
      <c r="P206" s="5" t="s">
        <v>3229</v>
      </c>
      <c r="Q206" s="5" t="s">
        <v>3230</v>
      </c>
      <c r="S206" s="5" t="s">
        <v>3231</v>
      </c>
      <c r="U206" s="5" t="s">
        <v>73</v>
      </c>
      <c r="X206" s="10" t="s">
        <v>3232</v>
      </c>
      <c r="Y206" s="5" t="s">
        <v>3233</v>
      </c>
      <c r="AB206" s="5" t="s">
        <v>3234</v>
      </c>
      <c r="AJ206" s="5">
        <v>487554</v>
      </c>
      <c r="AM206" s="5">
        <v>7724876</v>
      </c>
      <c r="AN206" s="5" t="s">
        <v>75</v>
      </c>
      <c r="AO206" s="5" t="s">
        <v>3235</v>
      </c>
      <c r="AP206" s="5" t="s">
        <v>76</v>
      </c>
      <c r="AQ206" s="5" t="s">
        <v>77</v>
      </c>
      <c r="AS206" s="5" t="s">
        <v>78</v>
      </c>
      <c r="AT206" s="5" t="s">
        <v>3236</v>
      </c>
      <c r="AU206" s="5" t="str">
        <f t="shared" si="9"/>
        <v>1994_Reiter_Melatonin</v>
      </c>
      <c r="AV206" s="6" t="str">
        <f t="shared" si="10"/>
        <v>1994_Reiter_Melatonin.pdf</v>
      </c>
      <c r="AW206" s="7" t="str">
        <f t="shared" si="11"/>
        <v>https://sci-hub.se/10.1515/REVEH.1994.10.3-4.171</v>
      </c>
      <c r="AX206" s="5" t="s">
        <v>80</v>
      </c>
      <c r="AY206" s="16" t="s">
        <v>81</v>
      </c>
      <c r="AZ206" s="16" t="s">
        <v>81</v>
      </c>
      <c r="BA206" s="21" t="s">
        <v>2924</v>
      </c>
      <c r="BB206" s="8" t="s">
        <v>144</v>
      </c>
      <c r="BC206" s="8" t="s">
        <v>144</v>
      </c>
      <c r="BD206" s="8" t="s">
        <v>144</v>
      </c>
      <c r="BE206" s="8" t="s">
        <v>144</v>
      </c>
      <c r="BF206" s="19" t="s">
        <v>144</v>
      </c>
      <c r="BG206" s="17" t="s">
        <v>144</v>
      </c>
      <c r="BH206" s="17" t="s">
        <v>144</v>
      </c>
      <c r="BI206" s="17" t="s">
        <v>144</v>
      </c>
      <c r="BJ206" s="17" t="s">
        <v>144</v>
      </c>
    </row>
    <row r="207" spans="1:63" ht="17" customHeight="1" x14ac:dyDescent="0.2">
      <c r="A207" s="4" t="s">
        <v>3237</v>
      </c>
      <c r="B207" s="4" t="s">
        <v>3238</v>
      </c>
      <c r="C207" s="4" t="s">
        <v>3239</v>
      </c>
      <c r="D207" s="4">
        <v>1996</v>
      </c>
      <c r="E207" s="4" t="s">
        <v>761</v>
      </c>
      <c r="F207" s="5">
        <v>270</v>
      </c>
      <c r="G207" s="5" t="s">
        <v>3240</v>
      </c>
      <c r="I207" s="5" t="s">
        <v>3241</v>
      </c>
      <c r="J207" s="5" t="s">
        <v>3242</v>
      </c>
      <c r="L207" s="5">
        <v>56</v>
      </c>
      <c r="M207" s="9" t="s">
        <v>3243</v>
      </c>
      <c r="N207" s="5" t="s">
        <v>3244</v>
      </c>
      <c r="O207" s="5" t="s">
        <v>3245</v>
      </c>
      <c r="P207" s="5" t="s">
        <v>3246</v>
      </c>
      <c r="Q207" s="5" t="s">
        <v>3247</v>
      </c>
      <c r="R207" s="5" t="s">
        <v>3248</v>
      </c>
      <c r="S207" s="5" t="s">
        <v>3249</v>
      </c>
      <c r="U207" s="5" t="s">
        <v>545</v>
      </c>
      <c r="AB207" s="5" t="s">
        <v>3250</v>
      </c>
      <c r="AJ207" s="5">
        <v>3636119</v>
      </c>
      <c r="AL207" s="5" t="s">
        <v>773</v>
      </c>
      <c r="AM207" s="5">
        <v>8928908</v>
      </c>
      <c r="AN207" s="5" t="s">
        <v>75</v>
      </c>
      <c r="AO207" s="5" t="s">
        <v>1307</v>
      </c>
      <c r="AP207" s="5" t="s">
        <v>76</v>
      </c>
      <c r="AQ207" s="5" t="s">
        <v>77</v>
      </c>
      <c r="AS207" s="5" t="s">
        <v>78</v>
      </c>
      <c r="AT207" s="5" t="s">
        <v>3251</v>
      </c>
      <c r="AU207" s="5" t="str">
        <f t="shared" si="9"/>
        <v>1996_Hashimoto_Melatonin</v>
      </c>
      <c r="AV207" s="6" t="str">
        <f t="shared" si="10"/>
        <v>1996_Hashimoto_Melatonin.pdf</v>
      </c>
      <c r="AW207" s="7" t="str">
        <f t="shared" si="11"/>
        <v xml:space="preserve">https://sci-hub.se/10.1152/ajpregu.1996.270.5.r1073 </v>
      </c>
      <c r="AX207" s="5" t="s">
        <v>80</v>
      </c>
      <c r="AY207" s="16" t="s">
        <v>81</v>
      </c>
      <c r="AZ207" s="16" t="s">
        <v>82</v>
      </c>
      <c r="BB207" s="8" t="s">
        <v>1761</v>
      </c>
      <c r="BC207" s="8">
        <v>9</v>
      </c>
      <c r="BD207" s="8">
        <v>0</v>
      </c>
      <c r="BE207" s="8" t="s">
        <v>1572</v>
      </c>
      <c r="BF207" s="19" t="s">
        <v>85</v>
      </c>
      <c r="BG207" s="17" t="s">
        <v>1572</v>
      </c>
      <c r="BH207" s="17">
        <v>22.11</v>
      </c>
      <c r="BI207" s="17">
        <v>0.69</v>
      </c>
      <c r="BJ207" s="17" t="s">
        <v>3252</v>
      </c>
      <c r="BK207" s="23" t="s">
        <v>534</v>
      </c>
    </row>
    <row r="208" spans="1:63" ht="17" customHeight="1" x14ac:dyDescent="0.2">
      <c r="A208" s="4" t="s">
        <v>3253</v>
      </c>
      <c r="B208" s="4" t="s">
        <v>3254</v>
      </c>
      <c r="C208" s="4" t="s">
        <v>3255</v>
      </c>
      <c r="D208" s="4">
        <v>1989</v>
      </c>
      <c r="E208" s="4" t="s">
        <v>1698</v>
      </c>
      <c r="F208" s="5">
        <v>75</v>
      </c>
      <c r="G208" s="5">
        <v>2</v>
      </c>
      <c r="I208" s="5">
        <v>217</v>
      </c>
      <c r="J208" s="5">
        <v>221</v>
      </c>
      <c r="L208" s="5">
        <v>55</v>
      </c>
      <c r="M208" s="5" t="s">
        <v>3256</v>
      </c>
      <c r="N208" s="5" t="s">
        <v>3257</v>
      </c>
      <c r="O208" s="5" t="s">
        <v>3258</v>
      </c>
      <c r="P208" s="5" t="s">
        <v>3259</v>
      </c>
      <c r="Q208" s="5" t="s">
        <v>3260</v>
      </c>
      <c r="S208" s="5" t="s">
        <v>3261</v>
      </c>
      <c r="U208" s="5" t="s">
        <v>73</v>
      </c>
      <c r="X208" s="5" t="s">
        <v>3262</v>
      </c>
      <c r="Y208" s="5" t="s">
        <v>3263</v>
      </c>
      <c r="AB208" s="5" t="s">
        <v>3264</v>
      </c>
      <c r="AJ208" s="5">
        <v>166480</v>
      </c>
      <c r="AL208" s="5" t="s">
        <v>1708</v>
      </c>
      <c r="AM208" s="5">
        <v>2806871</v>
      </c>
      <c r="AN208" s="5" t="s">
        <v>75</v>
      </c>
      <c r="AO208" s="5" t="s">
        <v>1709</v>
      </c>
      <c r="AP208" s="5" t="s">
        <v>76</v>
      </c>
      <c r="AQ208" s="5" t="s">
        <v>77</v>
      </c>
      <c r="AS208" s="5" t="s">
        <v>78</v>
      </c>
      <c r="AT208" s="5" t="s">
        <v>3265</v>
      </c>
      <c r="AU208" s="5" t="str">
        <f t="shared" si="9"/>
        <v>1989_Kezuka_Melatonin</v>
      </c>
      <c r="AV208" s="6" t="str">
        <f t="shared" si="10"/>
        <v>1989_Kezuka_Melatonin.pdf</v>
      </c>
      <c r="AW208" s="7" t="str">
        <f t="shared" si="11"/>
        <v>https://sci-hub.se/10.1016/0016-6480(89)90073-7</v>
      </c>
      <c r="AX208" s="5" t="s">
        <v>80</v>
      </c>
      <c r="AY208" s="16" t="s">
        <v>81</v>
      </c>
      <c r="AZ208" s="16" t="s">
        <v>81</v>
      </c>
      <c r="BA208" s="21" t="s">
        <v>2357</v>
      </c>
      <c r="BB208" s="8" t="s">
        <v>144</v>
      </c>
      <c r="BC208" s="8" t="s">
        <v>144</v>
      </c>
      <c r="BD208" s="8" t="s">
        <v>144</v>
      </c>
      <c r="BE208" s="8" t="s">
        <v>144</v>
      </c>
      <c r="BF208" s="19" t="s">
        <v>144</v>
      </c>
      <c r="BG208" s="17" t="s">
        <v>144</v>
      </c>
      <c r="BH208" s="17" t="s">
        <v>144</v>
      </c>
      <c r="BI208" s="17" t="s">
        <v>144</v>
      </c>
      <c r="BJ208" s="17" t="s">
        <v>144</v>
      </c>
    </row>
    <row r="209" spans="1:63" ht="17" customHeight="1" x14ac:dyDescent="0.2">
      <c r="A209" s="4" t="s">
        <v>3266</v>
      </c>
      <c r="B209" s="4" t="s">
        <v>3267</v>
      </c>
      <c r="C209" s="4" t="s">
        <v>3268</v>
      </c>
      <c r="D209" s="4">
        <v>1992</v>
      </c>
      <c r="E209" s="4" t="s">
        <v>1557</v>
      </c>
      <c r="F209" s="5">
        <v>137</v>
      </c>
      <c r="G209" s="5">
        <v>2</v>
      </c>
      <c r="I209" s="5">
        <v>181</v>
      </c>
      <c r="J209" s="5">
        <v>184</v>
      </c>
      <c r="L209" s="5">
        <v>55</v>
      </c>
      <c r="M209" s="5" t="s">
        <v>3269</v>
      </c>
      <c r="N209" s="5" t="s">
        <v>3270</v>
      </c>
      <c r="O209" s="5" t="s">
        <v>3271</v>
      </c>
      <c r="P209" s="5" t="s">
        <v>3272</v>
      </c>
      <c r="Q209" s="5" t="s">
        <v>3273</v>
      </c>
      <c r="R209" s="5" t="s">
        <v>3274</v>
      </c>
      <c r="S209" s="5" t="s">
        <v>3275</v>
      </c>
      <c r="U209" s="5" t="s">
        <v>545</v>
      </c>
      <c r="X209" s="10" t="s">
        <v>3276</v>
      </c>
      <c r="Y209" s="5" t="s">
        <v>3277</v>
      </c>
      <c r="AB209" s="5" t="s">
        <v>3278</v>
      </c>
      <c r="AJ209" s="5">
        <v>3043940</v>
      </c>
      <c r="AL209" s="5" t="s">
        <v>1568</v>
      </c>
      <c r="AM209" s="5">
        <v>1584458</v>
      </c>
      <c r="AN209" s="5" t="s">
        <v>75</v>
      </c>
      <c r="AO209" s="5" t="s">
        <v>1569</v>
      </c>
      <c r="AP209" s="5" t="s">
        <v>76</v>
      </c>
      <c r="AQ209" s="5" t="s">
        <v>77</v>
      </c>
      <c r="AS209" s="5" t="s">
        <v>78</v>
      </c>
      <c r="AT209" s="5" t="s">
        <v>3279</v>
      </c>
      <c r="AU209" s="5" t="str">
        <f t="shared" si="9"/>
        <v>1992_Owen_Melatonin</v>
      </c>
      <c r="AV209" s="6" t="str">
        <f t="shared" si="10"/>
        <v>1992_Owen_Melatonin.pdf</v>
      </c>
      <c r="AW209" s="7" t="str">
        <f t="shared" si="11"/>
        <v>https://sci-hub.se/10.1016/0304-3940(92)90399-R</v>
      </c>
      <c r="AX209" s="5" t="s">
        <v>80</v>
      </c>
      <c r="AY209" s="16" t="s">
        <v>81</v>
      </c>
      <c r="AZ209" s="16" t="s">
        <v>82</v>
      </c>
      <c r="BB209" s="8" t="s">
        <v>669</v>
      </c>
      <c r="BC209" s="8">
        <v>9</v>
      </c>
      <c r="BD209" s="8">
        <v>0</v>
      </c>
      <c r="BE209" s="8" t="s">
        <v>1572</v>
      </c>
      <c r="BF209" s="19" t="s">
        <v>85</v>
      </c>
      <c r="BG209" s="17" t="s">
        <v>1572</v>
      </c>
      <c r="BH209" s="17">
        <v>26.6</v>
      </c>
      <c r="BI209" s="17">
        <v>1.2</v>
      </c>
      <c r="BJ209" s="17" t="s">
        <v>3280</v>
      </c>
      <c r="BK209" s="23" t="s">
        <v>534</v>
      </c>
    </row>
    <row r="210" spans="1:63" ht="17" customHeight="1" x14ac:dyDescent="0.2">
      <c r="A210" s="4" t="s">
        <v>3281</v>
      </c>
      <c r="B210" s="4" t="s">
        <v>3282</v>
      </c>
      <c r="C210" s="4" t="s">
        <v>3283</v>
      </c>
      <c r="D210" s="4">
        <v>1998</v>
      </c>
      <c r="E210" s="4" t="s">
        <v>687</v>
      </c>
      <c r="F210" s="5">
        <v>792</v>
      </c>
      <c r="G210" s="5">
        <v>2</v>
      </c>
      <c r="I210" s="5">
        <v>361</v>
      </c>
      <c r="J210" s="5">
        <v>369</v>
      </c>
      <c r="L210" s="5">
        <v>55</v>
      </c>
      <c r="M210" s="5" t="s">
        <v>3284</v>
      </c>
      <c r="N210" s="5" t="s">
        <v>3285</v>
      </c>
      <c r="O210" s="5" t="s">
        <v>3286</v>
      </c>
      <c r="P210" s="5" t="s">
        <v>3287</v>
      </c>
      <c r="Q210" s="5" t="s">
        <v>3288</v>
      </c>
      <c r="R210" s="5" t="s">
        <v>3289</v>
      </c>
      <c r="S210" s="5" t="s">
        <v>3290</v>
      </c>
      <c r="U210" s="5" t="s">
        <v>3291</v>
      </c>
      <c r="X210" s="5" t="s">
        <v>3292</v>
      </c>
      <c r="Y210" s="5" t="s">
        <v>3293</v>
      </c>
      <c r="AB210" s="5" t="s">
        <v>3294</v>
      </c>
      <c r="AJ210" s="5">
        <v>68993</v>
      </c>
      <c r="AL210" s="5" t="s">
        <v>696</v>
      </c>
      <c r="AM210" s="5">
        <v>9593995</v>
      </c>
      <c r="AN210" s="5" t="s">
        <v>75</v>
      </c>
      <c r="AO210" s="5" t="s">
        <v>697</v>
      </c>
      <c r="AP210" s="5" t="s">
        <v>76</v>
      </c>
      <c r="AQ210" s="5" t="s">
        <v>77</v>
      </c>
      <c r="AS210" s="5" t="s">
        <v>78</v>
      </c>
      <c r="AT210" s="5" t="s">
        <v>3295</v>
      </c>
      <c r="AU210" s="5" t="str">
        <f t="shared" si="9"/>
        <v>1998_Adachi_Phase-relationship</v>
      </c>
      <c r="AV210" s="6" t="str">
        <f t="shared" si="10"/>
        <v>1998_Adachi_Phase-relationship.pdf</v>
      </c>
      <c r="AW210" s="7" t="str">
        <f t="shared" si="11"/>
        <v>https://sci-hub.se/10.1016/S0006-8993(98)00206-6</v>
      </c>
      <c r="AX210" s="5" t="s">
        <v>80</v>
      </c>
      <c r="AY210" s="16" t="s">
        <v>81</v>
      </c>
      <c r="AZ210" s="16" t="s">
        <v>81</v>
      </c>
      <c r="BA210" s="21" t="s">
        <v>1610</v>
      </c>
      <c r="BB210" s="8" t="s">
        <v>144</v>
      </c>
      <c r="BC210" s="8" t="s">
        <v>144</v>
      </c>
      <c r="BD210" s="8" t="s">
        <v>144</v>
      </c>
      <c r="BE210" s="8" t="s">
        <v>144</v>
      </c>
      <c r="BF210" s="19" t="s">
        <v>144</v>
      </c>
      <c r="BG210" s="17" t="s">
        <v>144</v>
      </c>
      <c r="BH210" s="17" t="s">
        <v>144</v>
      </c>
      <c r="BI210" s="17" t="s">
        <v>144</v>
      </c>
      <c r="BJ210" s="17" t="s">
        <v>144</v>
      </c>
    </row>
    <row r="211" spans="1:63" ht="17" customHeight="1" x14ac:dyDescent="0.2">
      <c r="A211" s="4" t="s">
        <v>3296</v>
      </c>
      <c r="B211" s="4" t="s">
        <v>3297</v>
      </c>
      <c r="C211" s="4" t="s">
        <v>3298</v>
      </c>
      <c r="D211" s="4">
        <v>1989</v>
      </c>
      <c r="E211" s="4" t="s">
        <v>674</v>
      </c>
      <c r="F211" s="5">
        <v>40</v>
      </c>
      <c r="G211" s="5">
        <v>5</v>
      </c>
      <c r="I211" s="5">
        <v>935</v>
      </c>
      <c r="J211" s="5">
        <v>941</v>
      </c>
      <c r="L211" s="5">
        <v>55</v>
      </c>
      <c r="M211" s="5" t="s">
        <v>3299</v>
      </c>
      <c r="N211" s="5" t="s">
        <v>3300</v>
      </c>
      <c r="O211" s="5" t="s">
        <v>3301</v>
      </c>
      <c r="P211" s="5" t="s">
        <v>3302</v>
      </c>
      <c r="Q211" s="5" t="s">
        <v>3303</v>
      </c>
      <c r="S211" s="5" t="s">
        <v>3304</v>
      </c>
      <c r="U211" s="5" t="s">
        <v>73</v>
      </c>
      <c r="AB211" s="5" t="s">
        <v>3305</v>
      </c>
      <c r="AJ211" s="5">
        <v>63363</v>
      </c>
      <c r="AM211" s="5">
        <v>2765617</v>
      </c>
      <c r="AN211" s="5" t="s">
        <v>75</v>
      </c>
      <c r="AO211" s="5" t="s">
        <v>682</v>
      </c>
      <c r="AP211" s="5" t="s">
        <v>76</v>
      </c>
      <c r="AQ211" s="5" t="s">
        <v>77</v>
      </c>
      <c r="AR211" s="5" t="s">
        <v>141</v>
      </c>
      <c r="AS211" s="5" t="s">
        <v>78</v>
      </c>
      <c r="AT211" s="5" t="s">
        <v>3306</v>
      </c>
      <c r="AU211" s="5" t="str">
        <f t="shared" si="9"/>
        <v>1989_Ohta_A</v>
      </c>
      <c r="AV211" s="6" t="str">
        <f t="shared" si="10"/>
        <v>1989_Ohta_A.pdf</v>
      </c>
      <c r="AW211" s="7" t="str">
        <f t="shared" si="11"/>
        <v>https://sci-hub.se/10.1095/biolreprod40.5.935</v>
      </c>
      <c r="AX211" s="5" t="s">
        <v>80</v>
      </c>
      <c r="AY211" s="16" t="s">
        <v>81</v>
      </c>
      <c r="AZ211" s="16" t="s">
        <v>81</v>
      </c>
      <c r="BA211" s="21" t="s">
        <v>2592</v>
      </c>
      <c r="BB211" s="8" t="s">
        <v>144</v>
      </c>
      <c r="BC211" s="8" t="s">
        <v>144</v>
      </c>
      <c r="BD211" s="8" t="s">
        <v>144</v>
      </c>
      <c r="BE211" s="8" t="s">
        <v>144</v>
      </c>
      <c r="BF211" s="19" t="s">
        <v>144</v>
      </c>
      <c r="BG211" s="17" t="s">
        <v>144</v>
      </c>
      <c r="BH211" s="17" t="s">
        <v>144</v>
      </c>
      <c r="BI211" s="17" t="s">
        <v>144</v>
      </c>
      <c r="BJ211" s="17" t="s">
        <v>144</v>
      </c>
    </row>
    <row r="212" spans="1:63" ht="17" customHeight="1" x14ac:dyDescent="0.2">
      <c r="A212" s="4" t="s">
        <v>3307</v>
      </c>
      <c r="B212" s="4" t="s">
        <v>3308</v>
      </c>
      <c r="C212" s="4" t="s">
        <v>3309</v>
      </c>
      <c r="D212" s="4">
        <v>2004</v>
      </c>
      <c r="E212" s="4" t="s">
        <v>392</v>
      </c>
      <c r="F212" s="5">
        <v>37</v>
      </c>
      <c r="G212" s="5">
        <v>2</v>
      </c>
      <c r="I212" s="5">
        <v>107</v>
      </c>
      <c r="J212" s="5">
        <v>112</v>
      </c>
      <c r="L212" s="5">
        <v>55</v>
      </c>
      <c r="M212" s="5" t="s">
        <v>3310</v>
      </c>
      <c r="N212" s="5" t="s">
        <v>3311</v>
      </c>
      <c r="O212" s="5" t="s">
        <v>3312</v>
      </c>
      <c r="P212" s="5" t="s">
        <v>3313</v>
      </c>
      <c r="Q212" s="5" t="s">
        <v>3314</v>
      </c>
      <c r="R212" s="5" t="s">
        <v>3315</v>
      </c>
      <c r="S212" s="5" t="s">
        <v>3316</v>
      </c>
      <c r="U212" s="5" t="s">
        <v>3317</v>
      </c>
      <c r="W212" s="5" t="s">
        <v>3318</v>
      </c>
      <c r="AB212" s="5" t="s">
        <v>3319</v>
      </c>
      <c r="AJ212" s="5">
        <v>7423098</v>
      </c>
      <c r="AL212" s="5" t="s">
        <v>547</v>
      </c>
      <c r="AM212" s="5">
        <v>15298669</v>
      </c>
      <c r="AN212" s="5" t="s">
        <v>75</v>
      </c>
      <c r="AO212" s="5" t="s">
        <v>401</v>
      </c>
      <c r="AP212" s="5" t="s">
        <v>76</v>
      </c>
      <c r="AQ212" s="5" t="s">
        <v>77</v>
      </c>
      <c r="AS212" s="5" t="s">
        <v>78</v>
      </c>
      <c r="AT212" s="5" t="s">
        <v>3320</v>
      </c>
      <c r="AU212" s="5" t="str">
        <f t="shared" si="9"/>
        <v>2004_Fischer_Melatonin</v>
      </c>
      <c r="AV212" s="6" t="str">
        <f t="shared" si="10"/>
        <v>2004_Fischer_Melatonin.pdf</v>
      </c>
      <c r="AW212" s="7" t="str">
        <f t="shared" si="11"/>
        <v>https://sci-hub.se/10.1111/j.1600-079X.2004.00142.x</v>
      </c>
      <c r="AX212" s="5" t="s">
        <v>80</v>
      </c>
      <c r="AY212" s="16" t="s">
        <v>81</v>
      </c>
      <c r="AZ212" s="16" t="s">
        <v>81</v>
      </c>
      <c r="BA212" s="21" t="s">
        <v>3321</v>
      </c>
      <c r="BB212" s="8" t="s">
        <v>144</v>
      </c>
      <c r="BC212" s="8" t="s">
        <v>144</v>
      </c>
      <c r="BD212" s="8" t="s">
        <v>144</v>
      </c>
      <c r="BE212" s="8" t="s">
        <v>144</v>
      </c>
      <c r="BF212" s="19" t="s">
        <v>144</v>
      </c>
      <c r="BG212" s="17" t="s">
        <v>144</v>
      </c>
      <c r="BH212" s="17" t="s">
        <v>144</v>
      </c>
      <c r="BI212" s="17" t="s">
        <v>144</v>
      </c>
      <c r="BJ212" s="17" t="s">
        <v>144</v>
      </c>
    </row>
    <row r="213" spans="1:63" ht="17" customHeight="1" x14ac:dyDescent="0.2">
      <c r="A213" s="4" t="s">
        <v>3322</v>
      </c>
      <c r="B213" s="4" t="s">
        <v>3323</v>
      </c>
      <c r="C213" s="4" t="s">
        <v>3324</v>
      </c>
      <c r="D213" s="4">
        <v>2001</v>
      </c>
      <c r="E213" s="4" t="s">
        <v>3325</v>
      </c>
      <c r="F213" s="5">
        <v>109</v>
      </c>
      <c r="G213" s="5">
        <v>5</v>
      </c>
      <c r="I213" s="5">
        <v>501</v>
      </c>
      <c r="J213" s="5">
        <v>507</v>
      </c>
      <c r="L213" s="5">
        <v>55</v>
      </c>
      <c r="M213" s="5" t="s">
        <v>3326</v>
      </c>
      <c r="N213" s="5" t="s">
        <v>3327</v>
      </c>
      <c r="O213" s="5" t="s">
        <v>2138</v>
      </c>
      <c r="P213" s="5" t="s">
        <v>3328</v>
      </c>
      <c r="Q213" s="5" t="s">
        <v>3329</v>
      </c>
      <c r="R213" s="5" t="s">
        <v>3330</v>
      </c>
      <c r="S213" s="5" t="s">
        <v>3331</v>
      </c>
      <c r="U213" s="5" t="s">
        <v>3332</v>
      </c>
      <c r="AB213" s="5" t="s">
        <v>3333</v>
      </c>
      <c r="AE213" s="5" t="s">
        <v>3334</v>
      </c>
      <c r="AJ213" s="5">
        <v>916765</v>
      </c>
      <c r="AL213" s="5" t="s">
        <v>3335</v>
      </c>
      <c r="AM213" s="5">
        <v>11401762</v>
      </c>
      <c r="AN213" s="5" t="s">
        <v>75</v>
      </c>
      <c r="AO213" s="5" t="s">
        <v>3336</v>
      </c>
      <c r="AP213" s="5" t="s">
        <v>76</v>
      </c>
      <c r="AQ213" s="5" t="s">
        <v>77</v>
      </c>
      <c r="AR213" s="5" t="s">
        <v>141</v>
      </c>
      <c r="AS213" s="5" t="s">
        <v>78</v>
      </c>
      <c r="AT213" s="5" t="s">
        <v>3337</v>
      </c>
      <c r="AU213" s="5" t="str">
        <f t="shared" si="9"/>
        <v>2001_Graham_Examination</v>
      </c>
      <c r="AV213" s="6" t="str">
        <f t="shared" si="10"/>
        <v>2001_Graham_Examination.pdf</v>
      </c>
      <c r="AW213" s="7" t="str">
        <f t="shared" si="11"/>
        <v>https://sci-hub.se/10.1289/ehp.01109501</v>
      </c>
      <c r="AX213" s="5" t="s">
        <v>80</v>
      </c>
      <c r="AY213" s="16" t="s">
        <v>81</v>
      </c>
      <c r="AZ213" s="16" t="s">
        <v>82</v>
      </c>
      <c r="BB213" s="8" t="s">
        <v>83</v>
      </c>
      <c r="BC213" s="8" t="s">
        <v>3338</v>
      </c>
      <c r="BD213" s="8" t="s">
        <v>3338</v>
      </c>
      <c r="BE213" s="8" t="s">
        <v>3339</v>
      </c>
      <c r="BF213" s="30" t="s">
        <v>3340</v>
      </c>
      <c r="BG213" s="17" t="s">
        <v>3341</v>
      </c>
      <c r="BH213" s="17" t="s">
        <v>3342</v>
      </c>
      <c r="BI213" s="17" t="s">
        <v>86</v>
      </c>
      <c r="BJ213" s="17" t="s">
        <v>3343</v>
      </c>
      <c r="BK213" s="23" t="s">
        <v>2504</v>
      </c>
    </row>
    <row r="214" spans="1:63" ht="17" customHeight="1" x14ac:dyDescent="0.2">
      <c r="A214" s="4" t="s">
        <v>3344</v>
      </c>
      <c r="B214" s="4" t="s">
        <v>3345</v>
      </c>
      <c r="C214" s="4" t="s">
        <v>3346</v>
      </c>
      <c r="D214" s="4">
        <v>2001</v>
      </c>
      <c r="E214" s="4" t="s">
        <v>519</v>
      </c>
      <c r="F214" s="5">
        <v>91</v>
      </c>
      <c r="G214" s="5">
        <v>3</v>
      </c>
      <c r="I214" s="5">
        <v>1214</v>
      </c>
      <c r="J214" s="5">
        <v>1222</v>
      </c>
      <c r="L214" s="5">
        <v>55</v>
      </c>
      <c r="M214" s="9" t="s">
        <v>3347</v>
      </c>
      <c r="N214" s="5" t="s">
        <v>3348</v>
      </c>
      <c r="O214" s="5" t="s">
        <v>3349</v>
      </c>
      <c r="P214" s="5" t="s">
        <v>3350</v>
      </c>
      <c r="Q214" s="5" t="s">
        <v>3351</v>
      </c>
      <c r="R214" s="5" t="s">
        <v>3352</v>
      </c>
      <c r="S214" s="5" t="s">
        <v>3353</v>
      </c>
      <c r="U214" s="5" t="s">
        <v>3354</v>
      </c>
      <c r="W214" s="5" t="s">
        <v>3355</v>
      </c>
      <c r="AB214" s="5" t="s">
        <v>3356</v>
      </c>
      <c r="AJ214" s="5">
        <v>87507587</v>
      </c>
      <c r="AL214" s="5" t="s">
        <v>528</v>
      </c>
      <c r="AM214" s="5">
        <v>11509518</v>
      </c>
      <c r="AN214" s="5" t="s">
        <v>75</v>
      </c>
      <c r="AO214" s="5" t="s">
        <v>529</v>
      </c>
      <c r="AP214" s="5" t="s">
        <v>76</v>
      </c>
      <c r="AQ214" s="5" t="s">
        <v>77</v>
      </c>
      <c r="AS214" s="5" t="s">
        <v>78</v>
      </c>
      <c r="AT214" s="5" t="s">
        <v>3357</v>
      </c>
      <c r="AU214" s="5" t="str">
        <f t="shared" si="9"/>
        <v>2001_Burgess_Effects</v>
      </c>
      <c r="AV214" s="6" t="str">
        <f t="shared" si="10"/>
        <v>2001_Burgess_Effects.pdf</v>
      </c>
      <c r="AW214" s="7" t="str">
        <f t="shared" si="11"/>
        <v xml:space="preserve">https://sci-hub.se/10.1152/jappl.2001.91.3.1214  </v>
      </c>
      <c r="AX214" s="5" t="s">
        <v>80</v>
      </c>
      <c r="AY214" s="16" t="s">
        <v>81</v>
      </c>
      <c r="AZ214" s="16" t="s">
        <v>82</v>
      </c>
      <c r="BB214" s="8" t="s">
        <v>3358</v>
      </c>
      <c r="BC214" s="8">
        <v>16</v>
      </c>
      <c r="BD214" s="8">
        <v>8</v>
      </c>
      <c r="BE214" s="29" t="s">
        <v>3359</v>
      </c>
      <c r="BF214" s="19" t="s">
        <v>3360</v>
      </c>
      <c r="BG214" s="17" t="s">
        <v>3361</v>
      </c>
      <c r="BH214" s="17">
        <v>21.3</v>
      </c>
      <c r="BI214" s="17">
        <v>2.7</v>
      </c>
      <c r="BJ214" s="17" t="s">
        <v>86</v>
      </c>
    </row>
    <row r="215" spans="1:63" ht="17" customHeight="1" x14ac:dyDescent="0.2">
      <c r="A215" s="4" t="s">
        <v>3362</v>
      </c>
      <c r="B215" s="4" t="s">
        <v>3363</v>
      </c>
      <c r="C215" s="4" t="s">
        <v>3364</v>
      </c>
      <c r="D215" s="4">
        <v>1993</v>
      </c>
      <c r="E215" s="4" t="s">
        <v>687</v>
      </c>
      <c r="F215" s="5">
        <v>628</v>
      </c>
      <c r="G215" s="11">
        <v>43497</v>
      </c>
      <c r="I215" s="5">
        <v>8</v>
      </c>
      <c r="J215" s="5">
        <v>16</v>
      </c>
      <c r="L215" s="5">
        <v>54</v>
      </c>
      <c r="M215" s="5" t="s">
        <v>3365</v>
      </c>
      <c r="N215" s="5" t="s">
        <v>3366</v>
      </c>
      <c r="O215" s="5" t="s">
        <v>3367</v>
      </c>
      <c r="P215" s="5" t="s">
        <v>3368</v>
      </c>
      <c r="Q215" s="5" t="s">
        <v>3369</v>
      </c>
      <c r="R215" s="5" t="s">
        <v>3370</v>
      </c>
      <c r="S215" s="5" t="s">
        <v>3371</v>
      </c>
      <c r="U215" s="5" t="s">
        <v>3372</v>
      </c>
      <c r="W215" s="5" t="s">
        <v>3373</v>
      </c>
      <c r="X215" s="10" t="s">
        <v>3374</v>
      </c>
      <c r="Y215" s="5" t="s">
        <v>3375</v>
      </c>
      <c r="AB215" s="5" t="s">
        <v>3376</v>
      </c>
      <c r="AJ215" s="5">
        <v>68993</v>
      </c>
      <c r="AL215" s="5" t="s">
        <v>696</v>
      </c>
      <c r="AM215" s="5">
        <v>8313174</v>
      </c>
      <c r="AN215" s="5" t="s">
        <v>75</v>
      </c>
      <c r="AO215" s="5" t="s">
        <v>697</v>
      </c>
      <c r="AP215" s="5" t="s">
        <v>76</v>
      </c>
      <c r="AQ215" s="5" t="s">
        <v>77</v>
      </c>
      <c r="AS215" s="5" t="s">
        <v>78</v>
      </c>
      <c r="AT215" s="5" t="s">
        <v>3377</v>
      </c>
      <c r="AU215" s="5" t="str">
        <f t="shared" si="9"/>
        <v>1993_Ying_Effects</v>
      </c>
      <c r="AV215" s="6" t="str">
        <f t="shared" si="10"/>
        <v>1993_Ying_Effects.pdf</v>
      </c>
      <c r="AW215" s="7" t="str">
        <f t="shared" si="11"/>
        <v>https://sci-hub.se/10.1016/0006-8993(93)90931-C</v>
      </c>
      <c r="AX215" s="5" t="s">
        <v>80</v>
      </c>
      <c r="AY215" s="16" t="s">
        <v>81</v>
      </c>
      <c r="AZ215" s="16" t="s">
        <v>81</v>
      </c>
      <c r="BA215" s="21" t="s">
        <v>789</v>
      </c>
      <c r="BB215" s="8" t="s">
        <v>144</v>
      </c>
      <c r="BC215" s="8" t="s">
        <v>144</v>
      </c>
      <c r="BD215" s="8" t="s">
        <v>144</v>
      </c>
      <c r="BE215" s="8" t="s">
        <v>144</v>
      </c>
      <c r="BF215" s="19" t="s">
        <v>144</v>
      </c>
      <c r="BG215" s="17" t="s">
        <v>144</v>
      </c>
      <c r="BH215" s="17" t="s">
        <v>144</v>
      </c>
      <c r="BI215" s="17" t="s">
        <v>144</v>
      </c>
      <c r="BJ215" s="17" t="s">
        <v>144</v>
      </c>
    </row>
    <row r="216" spans="1:63" ht="17" customHeight="1" x14ac:dyDescent="0.2">
      <c r="A216" s="4" t="s">
        <v>3378</v>
      </c>
      <c r="B216" s="4" t="s">
        <v>3379</v>
      </c>
      <c r="C216" s="4" t="s">
        <v>3380</v>
      </c>
      <c r="D216" s="4">
        <v>2003</v>
      </c>
      <c r="E216" s="4" t="s">
        <v>687</v>
      </c>
      <c r="F216" s="5">
        <v>991</v>
      </c>
      <c r="G216" s="11">
        <v>43497</v>
      </c>
      <c r="I216" s="5">
        <v>96</v>
      </c>
      <c r="J216" s="5">
        <v>103</v>
      </c>
      <c r="L216" s="5">
        <v>54</v>
      </c>
      <c r="M216" s="5" t="s">
        <v>3381</v>
      </c>
      <c r="N216" s="5" t="s">
        <v>3382</v>
      </c>
      <c r="O216" s="5" t="s">
        <v>3383</v>
      </c>
      <c r="P216" s="5" t="s">
        <v>3384</v>
      </c>
      <c r="Q216" s="5" t="s">
        <v>3385</v>
      </c>
      <c r="R216" s="5" t="s">
        <v>3386</v>
      </c>
      <c r="S216" s="5" t="s">
        <v>3387</v>
      </c>
      <c r="U216" s="5" t="s">
        <v>3388</v>
      </c>
      <c r="X216" s="5" t="s">
        <v>3389</v>
      </c>
      <c r="Y216" s="5" t="s">
        <v>3390</v>
      </c>
      <c r="AB216" s="5" t="s">
        <v>3391</v>
      </c>
      <c r="AE216" s="5" t="s">
        <v>3392</v>
      </c>
      <c r="AJ216" s="5">
        <v>68993</v>
      </c>
      <c r="AL216" s="5" t="s">
        <v>696</v>
      </c>
      <c r="AM216" s="5">
        <v>14575881</v>
      </c>
      <c r="AN216" s="5" t="s">
        <v>75</v>
      </c>
      <c r="AO216" s="5" t="s">
        <v>697</v>
      </c>
      <c r="AP216" s="5" t="s">
        <v>76</v>
      </c>
      <c r="AQ216" s="5" t="s">
        <v>77</v>
      </c>
      <c r="AS216" s="5" t="s">
        <v>78</v>
      </c>
      <c r="AT216" s="5" t="s">
        <v>3393</v>
      </c>
      <c r="AU216" s="5" t="str">
        <f t="shared" si="9"/>
        <v>2003_Ivanova_Circadian</v>
      </c>
      <c r="AV216" s="6" t="str">
        <f t="shared" si="10"/>
        <v>2003_Ivanova_Circadian.pdf</v>
      </c>
      <c r="AW216" s="7" t="str">
        <f t="shared" si="11"/>
        <v>https://sci-hub.se/10.1016/j.brainres.2003.08.003</v>
      </c>
      <c r="AX216" s="5" t="s">
        <v>80</v>
      </c>
      <c r="AY216" s="16" t="s">
        <v>81</v>
      </c>
      <c r="AZ216" s="16" t="s">
        <v>81</v>
      </c>
      <c r="BA216" s="21" t="s">
        <v>2343</v>
      </c>
      <c r="BB216" s="8" t="s">
        <v>144</v>
      </c>
      <c r="BC216" s="8" t="s">
        <v>144</v>
      </c>
      <c r="BD216" s="8" t="s">
        <v>144</v>
      </c>
      <c r="BE216" s="8" t="s">
        <v>144</v>
      </c>
      <c r="BF216" s="19" t="s">
        <v>144</v>
      </c>
      <c r="BG216" s="17" t="s">
        <v>144</v>
      </c>
      <c r="BH216" s="17" t="s">
        <v>144</v>
      </c>
      <c r="BI216" s="17" t="s">
        <v>144</v>
      </c>
      <c r="BJ216" s="17" t="s">
        <v>144</v>
      </c>
    </row>
    <row r="217" spans="1:63" ht="17" customHeight="1" x14ac:dyDescent="0.2">
      <c r="A217" s="4" t="s">
        <v>3394</v>
      </c>
      <c r="B217" s="4" t="s">
        <v>3395</v>
      </c>
      <c r="C217" s="4" t="s">
        <v>3396</v>
      </c>
      <c r="D217" s="4">
        <v>2012</v>
      </c>
      <c r="E217" s="4" t="s">
        <v>1333</v>
      </c>
      <c r="F217" s="5">
        <v>35</v>
      </c>
      <c r="G217" s="11">
        <v>43558</v>
      </c>
      <c r="I217" s="5">
        <v>507</v>
      </c>
      <c r="J217" s="5">
        <v>518</v>
      </c>
      <c r="L217" s="5">
        <v>54</v>
      </c>
      <c r="M217" s="5" t="s">
        <v>3397</v>
      </c>
      <c r="N217" s="5" t="s">
        <v>3398</v>
      </c>
      <c r="O217" s="5" t="s">
        <v>3399</v>
      </c>
      <c r="P217" s="5" t="s">
        <v>3400</v>
      </c>
      <c r="Q217" s="5" t="s">
        <v>3401</v>
      </c>
      <c r="R217" s="5" t="s">
        <v>3402</v>
      </c>
      <c r="S217" s="5" t="s">
        <v>3403</v>
      </c>
      <c r="T217" s="5" t="s">
        <v>3404</v>
      </c>
      <c r="U217" s="5" t="s">
        <v>3405</v>
      </c>
      <c r="AB217" s="5" t="s">
        <v>3406</v>
      </c>
      <c r="AJ217" s="5" t="s">
        <v>1343</v>
      </c>
      <c r="AL217" s="5" t="s">
        <v>1344</v>
      </c>
      <c r="AM217" s="5">
        <v>22304466</v>
      </c>
      <c r="AN217" s="5" t="s">
        <v>75</v>
      </c>
      <c r="AO217" s="5" t="s">
        <v>1345</v>
      </c>
      <c r="AP217" s="5" t="s">
        <v>76</v>
      </c>
      <c r="AQ217" s="5" t="s">
        <v>77</v>
      </c>
      <c r="AS217" s="5" t="s">
        <v>78</v>
      </c>
      <c r="AT217" s="5" t="s">
        <v>3407</v>
      </c>
      <c r="AU217" s="5" t="str">
        <f t="shared" si="9"/>
        <v>2012_Van_Dopaminergic</v>
      </c>
      <c r="AV217" s="6" t="str">
        <f t="shared" si="10"/>
        <v>2012_Van_Dopaminergic.pdf</v>
      </c>
      <c r="AW217" s="7" t="str">
        <f t="shared" si="11"/>
        <v>https://sci-hub.se/10.1111/j.1460-9568.2011.07975.x</v>
      </c>
      <c r="AX217" s="5" t="s">
        <v>80</v>
      </c>
      <c r="AY217" s="16" t="s">
        <v>81</v>
      </c>
      <c r="AZ217" s="16" t="s">
        <v>81</v>
      </c>
      <c r="BA217" s="21" t="s">
        <v>172</v>
      </c>
      <c r="BB217" s="8" t="s">
        <v>144</v>
      </c>
      <c r="BC217" s="8" t="s">
        <v>144</v>
      </c>
      <c r="BD217" s="8" t="s">
        <v>144</v>
      </c>
      <c r="BE217" s="8" t="s">
        <v>144</v>
      </c>
      <c r="BF217" s="19" t="s">
        <v>144</v>
      </c>
      <c r="BG217" s="17" t="s">
        <v>144</v>
      </c>
      <c r="BH217" s="17" t="s">
        <v>144</v>
      </c>
      <c r="BI217" s="17" t="s">
        <v>144</v>
      </c>
      <c r="BJ217" s="17" t="s">
        <v>144</v>
      </c>
    </row>
    <row r="218" spans="1:63" ht="17" customHeight="1" x14ac:dyDescent="0.2">
      <c r="A218" s="4" t="s">
        <v>3408</v>
      </c>
      <c r="B218" s="4" t="s">
        <v>3409</v>
      </c>
      <c r="C218" s="4" t="s">
        <v>3410</v>
      </c>
      <c r="D218" s="4">
        <v>2006</v>
      </c>
      <c r="E218" s="4" t="s">
        <v>984</v>
      </c>
      <c r="F218" s="5">
        <v>21</v>
      </c>
      <c r="G218" s="5">
        <v>5</v>
      </c>
      <c r="I218" s="5">
        <v>394</v>
      </c>
      <c r="J218" s="5">
        <v>404</v>
      </c>
      <c r="L218" s="5">
        <v>54</v>
      </c>
      <c r="M218" s="5" t="s">
        <v>3411</v>
      </c>
      <c r="N218" s="5" t="s">
        <v>3412</v>
      </c>
      <c r="O218" s="5" t="s">
        <v>3413</v>
      </c>
      <c r="P218" s="5" t="s">
        <v>3414</v>
      </c>
      <c r="Q218" s="5" t="s">
        <v>3415</v>
      </c>
      <c r="R218" s="5" t="s">
        <v>3416</v>
      </c>
      <c r="S218" s="5" t="s">
        <v>3417</v>
      </c>
      <c r="U218" s="5" t="s">
        <v>3418</v>
      </c>
      <c r="AB218" s="5" t="s">
        <v>3419</v>
      </c>
      <c r="AJ218" s="5">
        <v>7487304</v>
      </c>
      <c r="AL218" s="5" t="s">
        <v>994</v>
      </c>
      <c r="AM218" s="5">
        <v>16998159</v>
      </c>
      <c r="AN218" s="5" t="s">
        <v>75</v>
      </c>
      <c r="AO218" s="5" t="s">
        <v>995</v>
      </c>
      <c r="AP218" s="5" t="s">
        <v>76</v>
      </c>
      <c r="AQ218" s="5" t="s">
        <v>77</v>
      </c>
      <c r="AS218" s="5" t="s">
        <v>78</v>
      </c>
      <c r="AT218" s="5" t="s">
        <v>3420</v>
      </c>
      <c r="AU218" s="5" t="str">
        <f t="shared" si="9"/>
        <v>2006_Jasser_Dim</v>
      </c>
      <c r="AV218" s="6" t="str">
        <f t="shared" si="10"/>
        <v>2006_Jasser_Dim.pdf</v>
      </c>
      <c r="AW218" s="7" t="str">
        <f t="shared" si="11"/>
        <v>https://sci-hub.se/10.1177/0748730406292391</v>
      </c>
      <c r="AX218" s="5" t="s">
        <v>80</v>
      </c>
      <c r="AY218" s="16" t="s">
        <v>81</v>
      </c>
      <c r="AZ218" s="16" t="s">
        <v>81</v>
      </c>
      <c r="BB218" s="8" t="s">
        <v>83</v>
      </c>
      <c r="BC218" s="8">
        <v>8</v>
      </c>
      <c r="BD218" s="8">
        <v>5</v>
      </c>
      <c r="BE218" s="8" t="s">
        <v>3421</v>
      </c>
      <c r="BF218" s="19" t="s">
        <v>85</v>
      </c>
      <c r="BG218" s="2" t="s">
        <v>3422</v>
      </c>
      <c r="BH218" s="17" t="s">
        <v>3423</v>
      </c>
      <c r="BI218" s="17">
        <v>1</v>
      </c>
      <c r="BJ218" s="17" t="s">
        <v>105</v>
      </c>
    </row>
    <row r="219" spans="1:63" ht="17" customHeight="1" x14ac:dyDescent="0.2">
      <c r="A219" s="4" t="s">
        <v>3424</v>
      </c>
      <c r="B219" s="4" t="s">
        <v>3425</v>
      </c>
      <c r="C219" s="4" t="s">
        <v>3426</v>
      </c>
      <c r="D219" s="4">
        <v>2009</v>
      </c>
      <c r="E219" s="4" t="s">
        <v>3427</v>
      </c>
      <c r="F219" s="5">
        <v>68</v>
      </c>
      <c r="G219" s="5">
        <v>2</v>
      </c>
      <c r="I219" s="5">
        <v>261</v>
      </c>
      <c r="J219" s="5">
        <v>266</v>
      </c>
      <c r="L219" s="5">
        <v>53</v>
      </c>
      <c r="M219" s="5" t="s">
        <v>3428</v>
      </c>
      <c r="N219" s="24" t="s">
        <v>3429</v>
      </c>
      <c r="O219" s="5" t="s">
        <v>3430</v>
      </c>
      <c r="P219" s="5" t="s">
        <v>3431</v>
      </c>
      <c r="Q219" s="5" t="s">
        <v>3432</v>
      </c>
      <c r="R219" s="5" t="s">
        <v>3433</v>
      </c>
      <c r="S219" s="5" t="s">
        <v>3434</v>
      </c>
      <c r="X219" s="10" t="s">
        <v>3435</v>
      </c>
      <c r="Y219" s="5" t="s">
        <v>3436</v>
      </c>
      <c r="AB219" s="5" t="s">
        <v>3437</v>
      </c>
      <c r="AJ219" s="5">
        <v>13835866</v>
      </c>
      <c r="AL219" s="5" t="s">
        <v>3438</v>
      </c>
      <c r="AN219" s="5" t="s">
        <v>75</v>
      </c>
      <c r="AO219" s="5" t="s">
        <v>3439</v>
      </c>
      <c r="AP219" s="5" t="s">
        <v>76</v>
      </c>
      <c r="AQ219" s="5" t="s">
        <v>77</v>
      </c>
      <c r="AS219" s="5" t="s">
        <v>78</v>
      </c>
      <c r="AT219" s="5" t="s">
        <v>3440</v>
      </c>
      <c r="AU219" s="5" t="str">
        <f t="shared" si="9"/>
        <v>2009_Xu_Degradation</v>
      </c>
      <c r="AV219" s="6" t="str">
        <f t="shared" si="10"/>
        <v>2009_Xu_Degradation.pdf</v>
      </c>
      <c r="AW219" s="7" t="str">
        <f t="shared" si="11"/>
        <v>https://sci-hub.se/10.1016/j.seppur.2009.05.013</v>
      </c>
      <c r="AX219" s="5" t="s">
        <v>80</v>
      </c>
      <c r="AY219" s="16" t="s">
        <v>81</v>
      </c>
      <c r="AZ219" s="16" t="s">
        <v>81</v>
      </c>
      <c r="BA219" s="21" t="s">
        <v>515</v>
      </c>
      <c r="BB219" s="8" t="s">
        <v>144</v>
      </c>
      <c r="BC219" s="8" t="s">
        <v>144</v>
      </c>
      <c r="BD219" s="8" t="s">
        <v>144</v>
      </c>
      <c r="BE219" s="8" t="s">
        <v>144</v>
      </c>
      <c r="BF219" s="19" t="s">
        <v>144</v>
      </c>
      <c r="BG219" s="17" t="s">
        <v>144</v>
      </c>
      <c r="BH219" s="17" t="s">
        <v>144</v>
      </c>
      <c r="BI219" s="17" t="s">
        <v>144</v>
      </c>
      <c r="BJ219" s="17" t="s">
        <v>144</v>
      </c>
    </row>
    <row r="220" spans="1:63" ht="17" customHeight="1" x14ac:dyDescent="0.2">
      <c r="A220" s="4" t="s">
        <v>3441</v>
      </c>
      <c r="B220" s="4" t="s">
        <v>3442</v>
      </c>
      <c r="C220" s="4" t="s">
        <v>3443</v>
      </c>
      <c r="D220" s="4">
        <v>2008</v>
      </c>
      <c r="E220" s="4" t="s">
        <v>3444</v>
      </c>
      <c r="F220" s="5">
        <v>6</v>
      </c>
      <c r="G220" s="11">
        <v>43497</v>
      </c>
      <c r="I220" s="5">
        <v>17</v>
      </c>
      <c r="J220" s="5">
        <v>28</v>
      </c>
      <c r="L220" s="5">
        <v>53</v>
      </c>
      <c r="M220" s="5" t="s">
        <v>3445</v>
      </c>
      <c r="N220" s="5" t="s">
        <v>3446</v>
      </c>
      <c r="O220" s="5" t="s">
        <v>3447</v>
      </c>
      <c r="P220" s="5" t="s">
        <v>3448</v>
      </c>
      <c r="Q220" s="5" t="s">
        <v>3449</v>
      </c>
      <c r="R220" s="5" t="s">
        <v>3450</v>
      </c>
      <c r="S220" s="5" t="s">
        <v>3451</v>
      </c>
      <c r="U220" s="5" t="s">
        <v>3452</v>
      </c>
      <c r="V220" s="5" t="s">
        <v>3453</v>
      </c>
      <c r="W220" s="5" t="s">
        <v>3454</v>
      </c>
      <c r="AB220" s="5" t="s">
        <v>3455</v>
      </c>
      <c r="AJ220" s="5">
        <v>14778939</v>
      </c>
      <c r="AL220" s="5" t="s">
        <v>3456</v>
      </c>
      <c r="AM220" s="5">
        <v>18342269</v>
      </c>
      <c r="AN220" s="5" t="s">
        <v>75</v>
      </c>
      <c r="AO220" s="5" t="s">
        <v>3457</v>
      </c>
      <c r="AP220" s="5" t="s">
        <v>76</v>
      </c>
      <c r="AQ220" s="5" t="s">
        <v>77</v>
      </c>
      <c r="AS220" s="5" t="s">
        <v>78</v>
      </c>
      <c r="AT220" s="5" t="s">
        <v>3458</v>
      </c>
      <c r="AU220" s="5" t="str">
        <f t="shared" si="9"/>
        <v>2008_Srinivasan_Jet</v>
      </c>
      <c r="AV220" s="6" t="str">
        <f t="shared" si="10"/>
        <v>2008_Srinivasan_Jet.pdf</v>
      </c>
      <c r="AW220" s="7" t="str">
        <f t="shared" si="11"/>
        <v>https://sci-hub.se/10.1016/j.tmaid.2007.12.002</v>
      </c>
      <c r="AX220" s="5" t="s">
        <v>80</v>
      </c>
      <c r="AY220" s="16" t="s">
        <v>81</v>
      </c>
      <c r="AZ220" s="16" t="s">
        <v>81</v>
      </c>
      <c r="BA220" s="21" t="s">
        <v>2924</v>
      </c>
      <c r="BB220" s="8" t="s">
        <v>144</v>
      </c>
      <c r="BC220" s="8" t="s">
        <v>144</v>
      </c>
      <c r="BD220" s="8" t="s">
        <v>144</v>
      </c>
      <c r="BE220" s="8" t="s">
        <v>144</v>
      </c>
      <c r="BF220" s="19" t="s">
        <v>144</v>
      </c>
      <c r="BG220" s="17" t="s">
        <v>144</v>
      </c>
      <c r="BH220" s="17" t="s">
        <v>144</v>
      </c>
      <c r="BI220" s="17" t="s">
        <v>144</v>
      </c>
      <c r="BJ220" s="17" t="s">
        <v>144</v>
      </c>
    </row>
    <row r="221" spans="1:63" ht="17" customHeight="1" x14ac:dyDescent="0.2">
      <c r="A221" s="4" t="s">
        <v>3459</v>
      </c>
      <c r="B221" s="4" t="s">
        <v>3460</v>
      </c>
      <c r="C221" s="4" t="s">
        <v>3461</v>
      </c>
      <c r="D221" s="4">
        <v>1996</v>
      </c>
      <c r="E221" s="4" t="s">
        <v>2102</v>
      </c>
      <c r="F221" s="5">
        <v>5</v>
      </c>
      <c r="G221" s="5">
        <v>2</v>
      </c>
      <c r="I221" s="5">
        <v>77</v>
      </c>
      <c r="J221" s="5">
        <v>82</v>
      </c>
      <c r="L221" s="5">
        <v>53</v>
      </c>
      <c r="M221" s="5" t="s">
        <v>3462</v>
      </c>
      <c r="N221" s="5" t="s">
        <v>3463</v>
      </c>
      <c r="O221" s="5" t="s">
        <v>3464</v>
      </c>
      <c r="P221" s="5" t="s">
        <v>3465</v>
      </c>
      <c r="Q221" s="5" t="s">
        <v>3466</v>
      </c>
      <c r="R221" s="5" t="s">
        <v>3467</v>
      </c>
      <c r="S221" s="5" t="s">
        <v>3468</v>
      </c>
      <c r="U221" s="5" t="s">
        <v>136</v>
      </c>
      <c r="AB221" s="5" t="s">
        <v>3469</v>
      </c>
      <c r="AE221" s="5" t="s">
        <v>2111</v>
      </c>
      <c r="AJ221" s="5">
        <v>9621105</v>
      </c>
      <c r="AL221" s="5" t="s">
        <v>2112</v>
      </c>
      <c r="AM221" s="5">
        <v>8795807</v>
      </c>
      <c r="AN221" s="5" t="s">
        <v>75</v>
      </c>
      <c r="AO221" s="5" t="s">
        <v>3470</v>
      </c>
      <c r="AP221" s="5" t="s">
        <v>76</v>
      </c>
      <c r="AQ221" s="5" t="s">
        <v>77</v>
      </c>
      <c r="AS221" s="5" t="s">
        <v>78</v>
      </c>
      <c r="AT221" s="5" t="s">
        <v>3471</v>
      </c>
      <c r="AU221" s="5" t="str">
        <f t="shared" si="9"/>
        <v>1996_Trinder_Inhibition</v>
      </c>
      <c r="AV221" s="6" t="str">
        <f t="shared" si="10"/>
        <v>1996_Trinder_Inhibition.pdf</v>
      </c>
      <c r="AW221" s="7" t="str">
        <f t="shared" si="11"/>
        <v>https://sci-hub.se/10.1046/j.1365-2869.1996.00011.x</v>
      </c>
      <c r="AX221" s="5" t="s">
        <v>80</v>
      </c>
      <c r="AY221" s="16" t="s">
        <v>81</v>
      </c>
      <c r="AZ221" s="16" t="s">
        <v>82</v>
      </c>
      <c r="BB221" s="8" t="s">
        <v>3472</v>
      </c>
      <c r="BC221" s="8">
        <v>6</v>
      </c>
      <c r="BD221" s="8">
        <v>0</v>
      </c>
      <c r="BE221" s="8" t="s">
        <v>1572</v>
      </c>
      <c r="BF221" s="19" t="s">
        <v>85</v>
      </c>
      <c r="BG221" s="17" t="s">
        <v>1572</v>
      </c>
      <c r="BH221" s="17">
        <v>20.2</v>
      </c>
      <c r="BI221" s="17" t="s">
        <v>86</v>
      </c>
      <c r="BJ221" s="17" t="s">
        <v>3473</v>
      </c>
      <c r="BK221" s="23" t="s">
        <v>3474</v>
      </c>
    </row>
    <row r="222" spans="1:63" ht="17" customHeight="1" x14ac:dyDescent="0.2">
      <c r="A222" s="4" t="s">
        <v>3475</v>
      </c>
      <c r="B222" s="4" t="s">
        <v>3476</v>
      </c>
      <c r="C222" s="4" t="s">
        <v>3477</v>
      </c>
      <c r="D222" s="4">
        <v>1991</v>
      </c>
      <c r="E222" s="4" t="s">
        <v>3478</v>
      </c>
      <c r="F222" s="5">
        <v>35</v>
      </c>
      <c r="G222" s="5">
        <v>1</v>
      </c>
      <c r="I222" s="5">
        <v>21</v>
      </c>
      <c r="J222" s="5">
        <v>27</v>
      </c>
      <c r="L222" s="5">
        <v>53</v>
      </c>
      <c r="M222" s="5" t="s">
        <v>3479</v>
      </c>
      <c r="N222" s="5" t="s">
        <v>3480</v>
      </c>
      <c r="O222" s="5" t="s">
        <v>3481</v>
      </c>
      <c r="P222" s="5" t="s">
        <v>3482</v>
      </c>
      <c r="Q222" s="5" t="s">
        <v>3483</v>
      </c>
      <c r="S222" s="5" t="s">
        <v>3484</v>
      </c>
      <c r="U222" s="5" t="s">
        <v>3485</v>
      </c>
      <c r="AB222" s="5" t="s">
        <v>3486</v>
      </c>
      <c r="AJ222" s="5">
        <v>3000664</v>
      </c>
      <c r="AM222" s="5">
        <v>1889136</v>
      </c>
      <c r="AN222" s="5" t="s">
        <v>75</v>
      </c>
      <c r="AO222" s="5" t="s">
        <v>3487</v>
      </c>
      <c r="AP222" s="5" t="s">
        <v>76</v>
      </c>
      <c r="AQ222" s="5" t="s">
        <v>77</v>
      </c>
      <c r="AS222" s="5" t="s">
        <v>78</v>
      </c>
      <c r="AT222" s="5" t="s">
        <v>3488</v>
      </c>
      <c r="AU222" s="5" t="str">
        <f t="shared" si="9"/>
        <v>1991_Matthews_Human</v>
      </c>
      <c r="AV222" s="6" t="str">
        <f t="shared" si="10"/>
        <v>1991_Matthews_Human.pdf</v>
      </c>
      <c r="AW222" s="7" t="str">
        <f t="shared" si="11"/>
        <v>https://sci-hub.se/10.1111/j.1365-2265.1991.tb03491.x</v>
      </c>
      <c r="AX222" s="5" t="s">
        <v>80</v>
      </c>
      <c r="AY222" s="16" t="s">
        <v>81</v>
      </c>
      <c r="AZ222" s="16" t="s">
        <v>82</v>
      </c>
      <c r="BB222" s="8" t="s">
        <v>3472</v>
      </c>
      <c r="BC222" s="8" t="s">
        <v>3489</v>
      </c>
      <c r="BD222" s="8" t="s">
        <v>3489</v>
      </c>
      <c r="BE222" s="8" t="s">
        <v>3490</v>
      </c>
      <c r="BF222" s="19" t="s">
        <v>85</v>
      </c>
      <c r="BG222" s="17" t="s">
        <v>3491</v>
      </c>
      <c r="BH222" s="17" t="s">
        <v>86</v>
      </c>
      <c r="BI222" s="17" t="s">
        <v>86</v>
      </c>
      <c r="BJ222" s="17" t="s">
        <v>618</v>
      </c>
      <c r="BK222" s="23" t="s">
        <v>2504</v>
      </c>
    </row>
    <row r="223" spans="1:63" ht="17" customHeight="1" x14ac:dyDescent="0.2">
      <c r="A223" s="4" t="s">
        <v>3492</v>
      </c>
      <c r="B223" s="4" t="s">
        <v>3493</v>
      </c>
      <c r="C223" s="4" t="s">
        <v>3494</v>
      </c>
      <c r="D223" s="4">
        <v>1991</v>
      </c>
      <c r="E223" s="4" t="s">
        <v>392</v>
      </c>
      <c r="F223" s="5">
        <v>11</v>
      </c>
      <c r="G223" s="5">
        <v>2</v>
      </c>
      <c r="I223" s="5">
        <v>57</v>
      </c>
      <c r="J223" s="5">
        <v>62</v>
      </c>
      <c r="L223" s="5">
        <v>53</v>
      </c>
      <c r="M223" s="5" t="s">
        <v>3495</v>
      </c>
      <c r="N223" s="5" t="s">
        <v>3496</v>
      </c>
      <c r="O223" s="5" t="s">
        <v>3497</v>
      </c>
      <c r="P223" s="5" t="s">
        <v>3498</v>
      </c>
      <c r="Q223" s="5" t="s">
        <v>3499</v>
      </c>
      <c r="R223" s="5" t="s">
        <v>3500</v>
      </c>
      <c r="S223" s="5" t="s">
        <v>3501</v>
      </c>
      <c r="U223" s="5" t="s">
        <v>3502</v>
      </c>
      <c r="AB223" s="5" t="s">
        <v>3503</v>
      </c>
      <c r="AJ223" s="5">
        <v>7423098</v>
      </c>
      <c r="AM223" s="5">
        <v>1757885</v>
      </c>
      <c r="AN223" s="5" t="s">
        <v>75</v>
      </c>
      <c r="AO223" s="5" t="s">
        <v>401</v>
      </c>
      <c r="AP223" s="5" t="s">
        <v>76</v>
      </c>
      <c r="AQ223" s="5" t="s">
        <v>77</v>
      </c>
      <c r="AS223" s="5" t="s">
        <v>78</v>
      </c>
      <c r="AT223" s="5" t="s">
        <v>3504</v>
      </c>
      <c r="AU223" s="5" t="str">
        <f t="shared" si="9"/>
        <v>1991_Persengiev_Circadian</v>
      </c>
      <c r="AV223" s="6" t="str">
        <f t="shared" si="10"/>
        <v>1991_Persengiev_Circadian.pdf</v>
      </c>
      <c r="AW223" s="7" t="str">
        <f t="shared" si="11"/>
        <v>https://sci-hub.se/10.1111/j.1600-079X.1991.tb00456.x</v>
      </c>
      <c r="AX223" s="5" t="s">
        <v>80</v>
      </c>
      <c r="AY223" s="16" t="s">
        <v>81</v>
      </c>
      <c r="AZ223" s="16" t="s">
        <v>81</v>
      </c>
      <c r="BA223" s="21" t="s">
        <v>172</v>
      </c>
      <c r="BB223" s="8" t="s">
        <v>144</v>
      </c>
      <c r="BC223" s="8" t="s">
        <v>144</v>
      </c>
      <c r="BD223" s="8" t="s">
        <v>144</v>
      </c>
      <c r="BE223" s="8" t="s">
        <v>144</v>
      </c>
      <c r="BF223" s="19" t="s">
        <v>144</v>
      </c>
      <c r="BG223" s="17" t="s">
        <v>144</v>
      </c>
      <c r="BH223" s="17" t="s">
        <v>144</v>
      </c>
      <c r="BI223" s="17" t="s">
        <v>144</v>
      </c>
      <c r="BJ223" s="17" t="s">
        <v>144</v>
      </c>
    </row>
    <row r="224" spans="1:63" ht="17" customHeight="1" x14ac:dyDescent="0.2">
      <c r="A224" s="4" t="s">
        <v>3505</v>
      </c>
      <c r="B224" s="4" t="s">
        <v>3506</v>
      </c>
      <c r="C224" s="4" t="s">
        <v>3507</v>
      </c>
      <c r="D224" s="4">
        <v>1986</v>
      </c>
      <c r="E224" s="4" t="s">
        <v>3029</v>
      </c>
      <c r="F224" s="5">
        <v>27</v>
      </c>
      <c r="G224" s="5">
        <v>2</v>
      </c>
      <c r="I224" s="5">
        <v>153</v>
      </c>
      <c r="J224" s="5">
        <v>163</v>
      </c>
      <c r="L224" s="5">
        <v>52</v>
      </c>
      <c r="M224" s="9"/>
      <c r="N224" s="5" t="s">
        <v>3508</v>
      </c>
      <c r="O224" s="5" t="s">
        <v>3509</v>
      </c>
      <c r="P224" s="5" t="s">
        <v>3510</v>
      </c>
      <c r="Q224" s="5" t="s">
        <v>3511</v>
      </c>
      <c r="S224" s="5" t="s">
        <v>3512</v>
      </c>
      <c r="U224" s="5" t="s">
        <v>3513</v>
      </c>
      <c r="AJ224" s="5">
        <v>1460404</v>
      </c>
      <c r="AL224" s="5" t="s">
        <v>3037</v>
      </c>
      <c r="AM224" s="5">
        <v>3484734</v>
      </c>
      <c r="AN224" s="5" t="s">
        <v>75</v>
      </c>
      <c r="AO224" s="5" t="s">
        <v>3514</v>
      </c>
      <c r="AP224" s="5" t="s">
        <v>76</v>
      </c>
      <c r="AQ224" s="5" t="s">
        <v>77</v>
      </c>
      <c r="AS224" s="5" t="s">
        <v>78</v>
      </c>
      <c r="AT224" s="5" t="s">
        <v>3515</v>
      </c>
      <c r="AU224" s="5" t="str">
        <f t="shared" si="9"/>
        <v>1986_Wiechmann_Melatonin-binding</v>
      </c>
      <c r="AV224" s="6" t="str">
        <f t="shared" si="10"/>
        <v>1986_Wiechmann_Melatonin-binding.pdf</v>
      </c>
      <c r="AW224" s="7" t="str">
        <f t="shared" si="11"/>
        <v>https://sci-hub.se/</v>
      </c>
      <c r="AX224" s="9" t="s">
        <v>756</v>
      </c>
      <c r="AY224" s="16" t="s">
        <v>81</v>
      </c>
      <c r="AZ224" s="16" t="s">
        <v>81</v>
      </c>
      <c r="BA224" s="21" t="s">
        <v>872</v>
      </c>
      <c r="BB224" s="8" t="s">
        <v>144</v>
      </c>
      <c r="BC224" s="8" t="s">
        <v>144</v>
      </c>
      <c r="BD224" s="8" t="s">
        <v>144</v>
      </c>
      <c r="BE224" s="8" t="s">
        <v>144</v>
      </c>
      <c r="BF224" s="19" t="s">
        <v>144</v>
      </c>
      <c r="BG224" s="17" t="s">
        <v>144</v>
      </c>
      <c r="BH224" s="17" t="s">
        <v>144</v>
      </c>
      <c r="BI224" s="17" t="s">
        <v>144</v>
      </c>
      <c r="BJ224" s="17" t="s">
        <v>144</v>
      </c>
    </row>
    <row r="225" spans="1:63" ht="17" customHeight="1" x14ac:dyDescent="0.2">
      <c r="A225" s="4" t="s">
        <v>3516</v>
      </c>
      <c r="B225" s="4" t="s">
        <v>3517</v>
      </c>
      <c r="C225" s="4" t="s">
        <v>3518</v>
      </c>
      <c r="D225" s="4">
        <v>2000</v>
      </c>
      <c r="E225" s="4" t="s">
        <v>3519</v>
      </c>
      <c r="F225" s="5">
        <v>279</v>
      </c>
      <c r="G225" s="5">
        <v>2</v>
      </c>
      <c r="I225" s="5">
        <v>657</v>
      </c>
      <c r="J225" s="5">
        <v>662</v>
      </c>
      <c r="L225" s="5">
        <v>52</v>
      </c>
      <c r="M225" s="5" t="s">
        <v>3520</v>
      </c>
      <c r="N225" s="24" t="s">
        <v>3521</v>
      </c>
      <c r="O225" s="5" t="s">
        <v>3522</v>
      </c>
      <c r="P225" s="5" t="s">
        <v>3523</v>
      </c>
      <c r="Q225" s="5" t="s">
        <v>3524</v>
      </c>
      <c r="R225" s="5" t="s">
        <v>3525</v>
      </c>
      <c r="S225" s="5" t="s">
        <v>3526</v>
      </c>
      <c r="U225" s="5" t="s">
        <v>3527</v>
      </c>
      <c r="X225" s="10" t="s">
        <v>3528</v>
      </c>
      <c r="Y225" s="5" t="s">
        <v>3529</v>
      </c>
      <c r="AB225" s="5" t="s">
        <v>3530</v>
      </c>
      <c r="AJ225" s="5" t="s">
        <v>3531</v>
      </c>
      <c r="AM225" s="5">
        <v>11118341</v>
      </c>
      <c r="AN225" s="5" t="s">
        <v>75</v>
      </c>
      <c r="AO225" s="5" t="s">
        <v>3532</v>
      </c>
      <c r="AP225" s="5" t="s">
        <v>76</v>
      </c>
      <c r="AQ225" s="5" t="s">
        <v>77</v>
      </c>
      <c r="AS225" s="5" t="s">
        <v>78</v>
      </c>
      <c r="AT225" s="5" t="s">
        <v>3533</v>
      </c>
      <c r="AU225" s="5" t="str">
        <f t="shared" si="9"/>
        <v>2000_De_Myeloperoxidase-catalyzed</v>
      </c>
      <c r="AV225" s="6" t="str">
        <f t="shared" si="10"/>
        <v>2000_De_Myeloperoxidase-catalyzed.pdf</v>
      </c>
      <c r="AW225" s="7" t="str">
        <f t="shared" si="11"/>
        <v>https://sci-hub.se/10.1006/bbrc.2000.3993</v>
      </c>
      <c r="AX225" s="5" t="s">
        <v>80</v>
      </c>
      <c r="AY225" s="16" t="s">
        <v>81</v>
      </c>
      <c r="AZ225" s="16" t="s">
        <v>81</v>
      </c>
      <c r="BA225" s="21" t="s">
        <v>515</v>
      </c>
      <c r="BB225" s="8" t="s">
        <v>144</v>
      </c>
      <c r="BC225" s="8" t="s">
        <v>144</v>
      </c>
      <c r="BD225" s="8" t="s">
        <v>144</v>
      </c>
      <c r="BE225" s="8" t="s">
        <v>144</v>
      </c>
      <c r="BF225" s="19" t="s">
        <v>144</v>
      </c>
      <c r="BG225" s="17" t="s">
        <v>144</v>
      </c>
      <c r="BH225" s="17" t="s">
        <v>144</v>
      </c>
      <c r="BI225" s="17" t="s">
        <v>144</v>
      </c>
      <c r="BJ225" s="17" t="s">
        <v>144</v>
      </c>
    </row>
    <row r="226" spans="1:63" ht="17" customHeight="1" x14ac:dyDescent="0.2">
      <c r="A226" s="4" t="s">
        <v>3534</v>
      </c>
      <c r="B226" s="4" t="s">
        <v>3535</v>
      </c>
      <c r="C226" s="4" t="s">
        <v>3536</v>
      </c>
      <c r="D226" s="4">
        <v>2006</v>
      </c>
      <c r="E226" s="4" t="s">
        <v>3537</v>
      </c>
      <c r="F226" s="5">
        <v>31</v>
      </c>
      <c r="G226" s="5">
        <v>7</v>
      </c>
      <c r="I226" s="5">
        <v>867</v>
      </c>
      <c r="J226" s="5">
        <v>875</v>
      </c>
      <c r="L226" s="5">
        <v>52</v>
      </c>
      <c r="M226" s="5" t="s">
        <v>3538</v>
      </c>
      <c r="N226" s="5" t="s">
        <v>3539</v>
      </c>
      <c r="O226" s="5" t="s">
        <v>3540</v>
      </c>
      <c r="P226" s="5" t="s">
        <v>3541</v>
      </c>
      <c r="Q226" s="5" t="s">
        <v>3542</v>
      </c>
      <c r="R226" s="5" t="s">
        <v>3543</v>
      </c>
      <c r="S226" s="5" t="s">
        <v>3544</v>
      </c>
      <c r="U226" s="5" t="s">
        <v>73</v>
      </c>
      <c r="AB226" s="5" t="s">
        <v>3545</v>
      </c>
      <c r="AJ226" s="5">
        <v>3064530</v>
      </c>
      <c r="AL226" s="5" t="s">
        <v>3546</v>
      </c>
      <c r="AM226" s="5">
        <v>16769177</v>
      </c>
      <c r="AN226" s="5" t="s">
        <v>75</v>
      </c>
      <c r="AO226" s="5" t="s">
        <v>3537</v>
      </c>
      <c r="AP226" s="5" t="s">
        <v>76</v>
      </c>
      <c r="AQ226" s="5" t="s">
        <v>77</v>
      </c>
      <c r="AS226" s="5" t="s">
        <v>78</v>
      </c>
      <c r="AT226" s="5" t="s">
        <v>3547</v>
      </c>
      <c r="AU226" s="5" t="str">
        <f t="shared" si="9"/>
        <v>2006_Hallam_The</v>
      </c>
      <c r="AV226" s="6" t="str">
        <f t="shared" si="10"/>
        <v>2006_Hallam_The.pdf</v>
      </c>
      <c r="AW226" s="7" t="str">
        <f t="shared" si="11"/>
        <v>https://sci-hub.se/10.1016/j.psyneuen.2006.04.004</v>
      </c>
      <c r="AX226" s="5" t="s">
        <v>80</v>
      </c>
      <c r="AY226" s="16" t="s">
        <v>81</v>
      </c>
      <c r="AZ226" s="16" t="s">
        <v>82</v>
      </c>
      <c r="BB226" s="8" t="s">
        <v>3472</v>
      </c>
      <c r="BC226" s="8">
        <v>40</v>
      </c>
      <c r="BD226" s="8">
        <v>29</v>
      </c>
      <c r="BE226" s="8" t="s">
        <v>3548</v>
      </c>
      <c r="BF226" s="19" t="s">
        <v>85</v>
      </c>
      <c r="BG226" s="17" t="s">
        <v>3549</v>
      </c>
      <c r="BH226" s="17">
        <v>21.5</v>
      </c>
      <c r="BI226" s="17">
        <v>3.3</v>
      </c>
      <c r="BJ226" s="17" t="s">
        <v>670</v>
      </c>
      <c r="BK226" s="23" t="s">
        <v>3550</v>
      </c>
    </row>
    <row r="227" spans="1:63" ht="17" customHeight="1" x14ac:dyDescent="0.2">
      <c r="A227" s="4" t="s">
        <v>3551</v>
      </c>
      <c r="B227" s="4" t="s">
        <v>3552</v>
      </c>
      <c r="C227" s="4" t="s">
        <v>3553</v>
      </c>
      <c r="D227" s="4">
        <v>2005</v>
      </c>
      <c r="E227" s="4" t="s">
        <v>3554</v>
      </c>
      <c r="F227" s="5">
        <v>46</v>
      </c>
      <c r="G227" s="5">
        <v>4</v>
      </c>
      <c r="I227" s="5">
        <v>473</v>
      </c>
      <c r="J227" s="5">
        <v>480</v>
      </c>
      <c r="L227" s="5">
        <v>52</v>
      </c>
      <c r="M227" s="5" t="s">
        <v>3555</v>
      </c>
      <c r="N227" s="5" t="s">
        <v>3556</v>
      </c>
      <c r="O227" s="5" t="s">
        <v>3557</v>
      </c>
      <c r="P227" s="5" t="s">
        <v>3558</v>
      </c>
      <c r="Q227" s="5" t="s">
        <v>3559</v>
      </c>
      <c r="R227" s="5" t="s">
        <v>3560</v>
      </c>
      <c r="S227" s="5" t="s">
        <v>3561</v>
      </c>
      <c r="U227" s="5" t="s">
        <v>3562</v>
      </c>
      <c r="AB227" s="5" t="s">
        <v>3563</v>
      </c>
      <c r="AJ227" s="5">
        <v>139580</v>
      </c>
      <c r="AL227" s="5" t="s">
        <v>3564</v>
      </c>
      <c r="AM227" s="5">
        <v>15816940</v>
      </c>
      <c r="AN227" s="5" t="s">
        <v>75</v>
      </c>
      <c r="AO227" s="5" t="s">
        <v>3554</v>
      </c>
      <c r="AP227" s="5" t="s">
        <v>76</v>
      </c>
      <c r="AQ227" s="5" t="s">
        <v>77</v>
      </c>
      <c r="AS227" s="5" t="s">
        <v>78</v>
      </c>
      <c r="AT227" s="5" t="s">
        <v>3565</v>
      </c>
      <c r="AU227" s="5" t="str">
        <f t="shared" si="9"/>
        <v>2005_Stewart_Hippocampal</v>
      </c>
      <c r="AV227" s="6" t="str">
        <f t="shared" si="10"/>
        <v>2005_Stewart_Hippocampal.pdf</v>
      </c>
      <c r="AW227" s="7" t="str">
        <f t="shared" si="11"/>
        <v>https://sci-hub.se/10.1111/j.0013-9580.2005.30204.x</v>
      </c>
      <c r="AX227" s="5" t="s">
        <v>80</v>
      </c>
      <c r="AY227" s="16" t="s">
        <v>81</v>
      </c>
      <c r="AZ227" s="16" t="s">
        <v>81</v>
      </c>
      <c r="BA227" s="21" t="s">
        <v>172</v>
      </c>
      <c r="BB227" s="8" t="s">
        <v>144</v>
      </c>
      <c r="BC227" s="8" t="s">
        <v>144</v>
      </c>
      <c r="BD227" s="8" t="s">
        <v>144</v>
      </c>
      <c r="BE227" s="8" t="s">
        <v>144</v>
      </c>
      <c r="BF227" s="19" t="s">
        <v>144</v>
      </c>
      <c r="BG227" s="17" t="s">
        <v>144</v>
      </c>
      <c r="BH227" s="17" t="s">
        <v>144</v>
      </c>
      <c r="BI227" s="17" t="s">
        <v>144</v>
      </c>
      <c r="BJ227" s="17" t="s">
        <v>144</v>
      </c>
    </row>
    <row r="228" spans="1:63" ht="17" customHeight="1" x14ac:dyDescent="0.2">
      <c r="A228" s="4" t="s">
        <v>3566</v>
      </c>
      <c r="B228" s="4" t="s">
        <v>3567</v>
      </c>
      <c r="C228" s="4" t="s">
        <v>3568</v>
      </c>
      <c r="D228" s="4">
        <v>1987</v>
      </c>
      <c r="E228" s="4" t="s">
        <v>3569</v>
      </c>
      <c r="F228" s="5">
        <v>115</v>
      </c>
      <c r="G228" s="5">
        <v>4</v>
      </c>
      <c r="I228" s="5">
        <v>507</v>
      </c>
      <c r="J228" s="5">
        <v>513</v>
      </c>
      <c r="L228" s="5">
        <v>51</v>
      </c>
      <c r="M228" s="9"/>
      <c r="N228" s="5" t="s">
        <v>3570</v>
      </c>
      <c r="O228" s="5" t="s">
        <v>3571</v>
      </c>
      <c r="P228" s="5" t="s">
        <v>3572</v>
      </c>
      <c r="Q228" s="5" t="s">
        <v>3573</v>
      </c>
      <c r="S228" s="5" t="s">
        <v>3574</v>
      </c>
      <c r="U228" s="5" t="s">
        <v>3575</v>
      </c>
      <c r="AJ228" s="5">
        <v>15598</v>
      </c>
      <c r="AL228" s="5" t="s">
        <v>3576</v>
      </c>
      <c r="AM228" s="5">
        <v>3630542</v>
      </c>
      <c r="AN228" s="5" t="s">
        <v>75</v>
      </c>
      <c r="AO228" s="5" t="s">
        <v>3577</v>
      </c>
      <c r="AP228" s="5" t="s">
        <v>76</v>
      </c>
      <c r="AQ228" s="5" t="s">
        <v>77</v>
      </c>
      <c r="AS228" s="5" t="s">
        <v>78</v>
      </c>
      <c r="AT228" s="5" t="s">
        <v>3578</v>
      </c>
      <c r="AU228" s="5" t="str">
        <f t="shared" si="9"/>
        <v>1987_Chik_Effect</v>
      </c>
      <c r="AV228" s="6" t="str">
        <f t="shared" si="10"/>
        <v>1987_Chik_Effect.pdf</v>
      </c>
      <c r="AW228" s="7" t="str">
        <f t="shared" si="11"/>
        <v>https://sci-hub.se/</v>
      </c>
      <c r="AX228" s="9" t="s">
        <v>756</v>
      </c>
      <c r="AY228" s="16" t="s">
        <v>81</v>
      </c>
      <c r="AZ228" s="16" t="s">
        <v>81</v>
      </c>
      <c r="BA228" s="21" t="s">
        <v>172</v>
      </c>
      <c r="BB228" s="8" t="s">
        <v>144</v>
      </c>
      <c r="BC228" s="8" t="s">
        <v>144</v>
      </c>
      <c r="BD228" s="8" t="s">
        <v>144</v>
      </c>
      <c r="BE228" s="8" t="s">
        <v>144</v>
      </c>
      <c r="BF228" s="19" t="s">
        <v>144</v>
      </c>
      <c r="BG228" s="17" t="s">
        <v>144</v>
      </c>
      <c r="BH228" s="17" t="s">
        <v>144</v>
      </c>
      <c r="BI228" s="17" t="s">
        <v>144</v>
      </c>
      <c r="BJ228" s="17" t="s">
        <v>144</v>
      </c>
    </row>
    <row r="229" spans="1:63" ht="17" customHeight="1" x14ac:dyDescent="0.2">
      <c r="A229" s="4" t="s">
        <v>3579</v>
      </c>
      <c r="B229" s="4" t="s">
        <v>3580</v>
      </c>
      <c r="C229" s="4" t="s">
        <v>3581</v>
      </c>
      <c r="D229" s="4">
        <v>1984</v>
      </c>
      <c r="E229" s="4" t="s">
        <v>3582</v>
      </c>
      <c r="F229" s="5">
        <v>231</v>
      </c>
      <c r="G229" s="5">
        <v>2</v>
      </c>
      <c r="I229" s="5">
        <v>273</v>
      </c>
      <c r="J229" s="5">
        <v>282</v>
      </c>
      <c r="L229" s="5">
        <v>51</v>
      </c>
      <c r="M229" s="5" t="s">
        <v>3583</v>
      </c>
      <c r="N229" s="24" t="s">
        <v>3584</v>
      </c>
      <c r="O229" s="5" t="s">
        <v>3585</v>
      </c>
      <c r="P229" s="5" t="s">
        <v>3586</v>
      </c>
      <c r="Q229" s="5" t="s">
        <v>3587</v>
      </c>
      <c r="AB229" s="5" t="s">
        <v>3588</v>
      </c>
      <c r="AJ229" s="5" t="s">
        <v>3589</v>
      </c>
      <c r="AN229" s="5" t="s">
        <v>75</v>
      </c>
      <c r="AO229" s="5" t="s">
        <v>3590</v>
      </c>
      <c r="AP229" s="5" t="s">
        <v>76</v>
      </c>
      <c r="AQ229" s="5" t="s">
        <v>77</v>
      </c>
      <c r="AS229" s="5" t="s">
        <v>78</v>
      </c>
      <c r="AT229" s="5" t="s">
        <v>3591</v>
      </c>
      <c r="AU229" s="5" t="str">
        <f t="shared" si="9"/>
        <v>1984_Morita_Effects</v>
      </c>
      <c r="AV229" s="6" t="str">
        <f t="shared" si="10"/>
        <v>1984_Morita_Effects.pdf</v>
      </c>
      <c r="AW229" s="7" t="str">
        <f t="shared" si="11"/>
        <v>https://sci-hub.se/10.1002/jez.1402310212</v>
      </c>
      <c r="AX229" s="5" t="s">
        <v>80</v>
      </c>
      <c r="AY229" s="16" t="s">
        <v>81</v>
      </c>
      <c r="AZ229" s="16" t="s">
        <v>81</v>
      </c>
      <c r="BA229" s="21" t="s">
        <v>3592</v>
      </c>
      <c r="BB229" s="8" t="s">
        <v>144</v>
      </c>
      <c r="BC229" s="8" t="s">
        <v>144</v>
      </c>
      <c r="BD229" s="8" t="s">
        <v>144</v>
      </c>
      <c r="BE229" s="8" t="s">
        <v>144</v>
      </c>
      <c r="BF229" s="19" t="s">
        <v>144</v>
      </c>
      <c r="BG229" s="17" t="s">
        <v>144</v>
      </c>
      <c r="BH229" s="17" t="s">
        <v>144</v>
      </c>
      <c r="BI229" s="17" t="s">
        <v>144</v>
      </c>
      <c r="BJ229" s="17" t="s">
        <v>144</v>
      </c>
    </row>
    <row r="230" spans="1:63" ht="17" customHeight="1" x14ac:dyDescent="0.2">
      <c r="A230" s="4" t="s">
        <v>3593</v>
      </c>
      <c r="B230" s="4" t="s">
        <v>3594</v>
      </c>
      <c r="C230" s="4" t="s">
        <v>3595</v>
      </c>
      <c r="D230" s="4">
        <v>1988</v>
      </c>
      <c r="E230" s="4" t="s">
        <v>3596</v>
      </c>
      <c r="F230" s="5">
        <v>72</v>
      </c>
      <c r="G230" s="5">
        <v>2</v>
      </c>
      <c r="I230" s="5">
        <v>147</v>
      </c>
      <c r="J230" s="5">
        <v>165</v>
      </c>
      <c r="L230" s="5">
        <v>51</v>
      </c>
      <c r="M230" s="5" t="s">
        <v>3597</v>
      </c>
      <c r="N230" s="5" t="s">
        <v>3598</v>
      </c>
      <c r="O230" s="5" t="s">
        <v>3599</v>
      </c>
      <c r="P230" s="5" t="s">
        <v>3600</v>
      </c>
      <c r="Q230" s="5" t="s">
        <v>3601</v>
      </c>
      <c r="R230" s="5" t="s">
        <v>3602</v>
      </c>
      <c r="S230" s="5" t="s">
        <v>3603</v>
      </c>
      <c r="U230" s="5" t="s">
        <v>73</v>
      </c>
      <c r="AB230" s="5" t="s">
        <v>3604</v>
      </c>
      <c r="AE230" s="5" t="s">
        <v>1041</v>
      </c>
      <c r="AJ230" s="5">
        <v>3009564</v>
      </c>
      <c r="AL230" s="5" t="s">
        <v>3605</v>
      </c>
      <c r="AM230" s="5">
        <v>3385426</v>
      </c>
      <c r="AN230" s="5" t="s">
        <v>75</v>
      </c>
      <c r="AO230" s="5" t="s">
        <v>3606</v>
      </c>
      <c r="AP230" s="5" t="s">
        <v>76</v>
      </c>
      <c r="AQ230" s="5" t="s">
        <v>77</v>
      </c>
      <c r="AS230" s="5" t="s">
        <v>78</v>
      </c>
      <c r="AT230" s="5" t="s">
        <v>3607</v>
      </c>
      <c r="AU230" s="5" t="str">
        <f t="shared" si="9"/>
        <v>1988_Terman_Response</v>
      </c>
      <c r="AV230" s="6" t="str">
        <f t="shared" si="10"/>
        <v>1988_Terman_Response.pdf</v>
      </c>
      <c r="AW230" s="7" t="str">
        <f t="shared" si="11"/>
        <v>https://sci-hub.se/10.1007/BF01250238</v>
      </c>
      <c r="AX230" s="5" t="s">
        <v>80</v>
      </c>
      <c r="AY230" s="16" t="s">
        <v>81</v>
      </c>
      <c r="AZ230" s="16" t="s">
        <v>82</v>
      </c>
      <c r="BB230" s="8" t="s">
        <v>83</v>
      </c>
      <c r="BC230" s="8">
        <v>5</v>
      </c>
      <c r="BD230" s="8">
        <v>2</v>
      </c>
      <c r="BE230" s="8" t="s">
        <v>3608</v>
      </c>
      <c r="BF230" s="19" t="s">
        <v>85</v>
      </c>
      <c r="BG230" s="17" t="s">
        <v>218</v>
      </c>
      <c r="BH230" s="17">
        <v>32.4</v>
      </c>
      <c r="BI230" s="17">
        <v>8.3800000000000008</v>
      </c>
      <c r="BJ230" s="17" t="s">
        <v>86</v>
      </c>
      <c r="BK230" s="23" t="s">
        <v>3609</v>
      </c>
    </row>
    <row r="231" spans="1:63" ht="17" customHeight="1" x14ac:dyDescent="0.2">
      <c r="A231" s="4" t="s">
        <v>3610</v>
      </c>
      <c r="B231" s="4" t="s">
        <v>3611</v>
      </c>
      <c r="C231" s="4" t="s">
        <v>3612</v>
      </c>
      <c r="D231" s="4">
        <v>2009</v>
      </c>
      <c r="E231" s="4" t="s">
        <v>3613</v>
      </c>
      <c r="F231" s="5">
        <v>20</v>
      </c>
      <c r="G231" s="5">
        <v>4</v>
      </c>
      <c r="I231" s="5">
        <v>537</v>
      </c>
      <c r="J231" s="5">
        <v>542</v>
      </c>
      <c r="L231" s="5">
        <v>51</v>
      </c>
      <c r="M231" s="5" t="s">
        <v>3614</v>
      </c>
      <c r="N231" s="5" t="s">
        <v>3615</v>
      </c>
      <c r="O231" s="5" t="s">
        <v>3616</v>
      </c>
      <c r="P231" s="5" t="s">
        <v>3617</v>
      </c>
      <c r="Q231" s="5" t="s">
        <v>3618</v>
      </c>
      <c r="R231" s="5" t="s">
        <v>3619</v>
      </c>
      <c r="S231" s="5" t="s">
        <v>3620</v>
      </c>
      <c r="AB231" s="5" t="s">
        <v>3621</v>
      </c>
      <c r="AJ231" s="5" t="s">
        <v>3622</v>
      </c>
      <c r="AL231" s="5" t="s">
        <v>3623</v>
      </c>
      <c r="AM231" s="5">
        <v>18766292</v>
      </c>
      <c r="AN231" s="5" t="s">
        <v>75</v>
      </c>
      <c r="AO231" s="5" t="s">
        <v>3624</v>
      </c>
      <c r="AP231" s="5" t="s">
        <v>76</v>
      </c>
      <c r="AQ231" s="5" t="s">
        <v>77</v>
      </c>
      <c r="AS231" s="5" t="s">
        <v>78</v>
      </c>
      <c r="AT231" s="5" t="s">
        <v>3625</v>
      </c>
      <c r="AU231" s="5" t="str">
        <f t="shared" si="9"/>
        <v>2009_Feskanich_Nightshift</v>
      </c>
      <c r="AV231" s="6" t="str">
        <f t="shared" si="10"/>
        <v>2009_Feskanich_Nightshift.pdf</v>
      </c>
      <c r="AW231" s="7" t="str">
        <f t="shared" si="11"/>
        <v>https://sci-hub.se/10.1007/s00198-008-0729-5</v>
      </c>
      <c r="AX231" s="5" t="s">
        <v>80</v>
      </c>
      <c r="AY231" s="16" t="s">
        <v>81</v>
      </c>
      <c r="AZ231" s="16" t="s">
        <v>81</v>
      </c>
      <c r="BA231" s="21" t="s">
        <v>3626</v>
      </c>
      <c r="BB231" s="8" t="s">
        <v>144</v>
      </c>
      <c r="BC231" s="8" t="s">
        <v>144</v>
      </c>
      <c r="BD231" s="8" t="s">
        <v>144</v>
      </c>
      <c r="BE231" s="8" t="s">
        <v>144</v>
      </c>
      <c r="BF231" s="19" t="s">
        <v>144</v>
      </c>
      <c r="BG231" s="17" t="s">
        <v>144</v>
      </c>
      <c r="BH231" s="17" t="s">
        <v>144</v>
      </c>
      <c r="BI231" s="17" t="s">
        <v>144</v>
      </c>
      <c r="BJ231" s="17" t="s">
        <v>144</v>
      </c>
    </row>
    <row r="232" spans="1:63" ht="17" customHeight="1" x14ac:dyDescent="0.2">
      <c r="A232" s="4" t="s">
        <v>3627</v>
      </c>
      <c r="B232" s="4" t="s">
        <v>3628</v>
      </c>
      <c r="C232" s="4" t="s">
        <v>3629</v>
      </c>
      <c r="D232" s="4">
        <v>2001</v>
      </c>
      <c r="E232" s="4" t="s">
        <v>392</v>
      </c>
      <c r="F232" s="5">
        <v>31</v>
      </c>
      <c r="G232" s="5">
        <v>1</v>
      </c>
      <c r="I232" s="5">
        <v>39</v>
      </c>
      <c r="J232" s="5">
        <v>45</v>
      </c>
      <c r="L232" s="5">
        <v>51</v>
      </c>
      <c r="M232" s="5" t="s">
        <v>3630</v>
      </c>
      <c r="N232" s="5" t="s">
        <v>3631</v>
      </c>
      <c r="O232" s="5" t="s">
        <v>3632</v>
      </c>
      <c r="P232" s="5" t="s">
        <v>3633</v>
      </c>
      <c r="Q232" s="5" t="s">
        <v>3634</v>
      </c>
      <c r="R232" s="5" t="s">
        <v>3635</v>
      </c>
      <c r="S232" s="5" t="s">
        <v>3636</v>
      </c>
      <c r="U232" s="5" t="s">
        <v>3637</v>
      </c>
      <c r="AB232" s="5" t="s">
        <v>3638</v>
      </c>
      <c r="AJ232" s="5">
        <v>7423098</v>
      </c>
      <c r="AL232" s="5" t="s">
        <v>547</v>
      </c>
      <c r="AM232" s="5">
        <v>11485003</v>
      </c>
      <c r="AN232" s="5" t="s">
        <v>75</v>
      </c>
      <c r="AO232" s="5" t="s">
        <v>401</v>
      </c>
      <c r="AP232" s="5" t="s">
        <v>76</v>
      </c>
      <c r="AQ232" s="5" t="s">
        <v>77</v>
      </c>
      <c r="AS232" s="5" t="s">
        <v>78</v>
      </c>
      <c r="AT232" s="5" t="s">
        <v>3639</v>
      </c>
      <c r="AU232" s="5" t="str">
        <f t="shared" si="9"/>
        <v>2001_Fischer_Melatonin</v>
      </c>
      <c r="AV232" s="6" t="str">
        <f t="shared" si="10"/>
        <v>2001_Fischer_Melatonin.pdf</v>
      </c>
      <c r="AW232" s="7" t="str">
        <f t="shared" si="11"/>
        <v>https://sci-hub.se/10.1034/j.1600-079X.2001.310106.x</v>
      </c>
      <c r="AX232" s="5" t="s">
        <v>80</v>
      </c>
      <c r="AY232" s="16" t="s">
        <v>81</v>
      </c>
      <c r="AZ232" s="16" t="s">
        <v>81</v>
      </c>
      <c r="BA232" s="21" t="s">
        <v>515</v>
      </c>
      <c r="BB232" s="8" t="s">
        <v>144</v>
      </c>
      <c r="BC232" s="8" t="s">
        <v>144</v>
      </c>
      <c r="BD232" s="8" t="s">
        <v>144</v>
      </c>
      <c r="BE232" s="8" t="s">
        <v>144</v>
      </c>
      <c r="BF232" s="19" t="s">
        <v>144</v>
      </c>
      <c r="BG232" s="17" t="s">
        <v>144</v>
      </c>
      <c r="BH232" s="17" t="s">
        <v>144</v>
      </c>
      <c r="BI232" s="17" t="s">
        <v>144</v>
      </c>
      <c r="BJ232" s="17" t="s">
        <v>144</v>
      </c>
    </row>
    <row r="233" spans="1:63" ht="17" customHeight="1" x14ac:dyDescent="0.2">
      <c r="A233" s="4" t="s">
        <v>3640</v>
      </c>
      <c r="B233" s="4" t="s">
        <v>3641</v>
      </c>
      <c r="C233" s="4" t="s">
        <v>3642</v>
      </c>
      <c r="D233" s="4">
        <v>2006</v>
      </c>
      <c r="E233" s="4" t="s">
        <v>3643</v>
      </c>
      <c r="F233" s="5">
        <v>20</v>
      </c>
      <c r="G233" s="5">
        <v>14</v>
      </c>
      <c r="I233" s="5" t="s">
        <v>3644</v>
      </c>
      <c r="J233" s="5" t="s">
        <v>3645</v>
      </c>
      <c r="L233" s="5">
        <v>51</v>
      </c>
      <c r="M233" s="5" t="s">
        <v>3646</v>
      </c>
      <c r="N233" s="5" t="s">
        <v>3647</v>
      </c>
      <c r="O233" s="5" t="s">
        <v>3648</v>
      </c>
      <c r="P233" s="5" t="s">
        <v>3649</v>
      </c>
      <c r="Q233" s="5" t="s">
        <v>3650</v>
      </c>
      <c r="R233" s="5" t="s">
        <v>3651</v>
      </c>
      <c r="S233" s="5" t="s">
        <v>3652</v>
      </c>
      <c r="T233" s="5" t="s">
        <v>3653</v>
      </c>
      <c r="U233" s="5" t="s">
        <v>3654</v>
      </c>
      <c r="AB233" s="5" t="s">
        <v>3655</v>
      </c>
      <c r="AJ233" s="5">
        <v>8926638</v>
      </c>
      <c r="AL233" s="5" t="s">
        <v>3656</v>
      </c>
      <c r="AM233" s="5">
        <v>17077288</v>
      </c>
      <c r="AN233" s="5" t="s">
        <v>75</v>
      </c>
      <c r="AO233" s="5" t="s">
        <v>3657</v>
      </c>
      <c r="AP233" s="5" t="s">
        <v>76</v>
      </c>
      <c r="AQ233" s="5" t="s">
        <v>77</v>
      </c>
      <c r="AS233" s="5" t="s">
        <v>78</v>
      </c>
      <c r="AT233" s="5" t="s">
        <v>3658</v>
      </c>
      <c r="AU233" s="5" t="str">
        <f t="shared" si="9"/>
        <v>2006_Contin_An</v>
      </c>
      <c r="AV233" s="6" t="str">
        <f t="shared" si="10"/>
        <v>2006_Contin_An.pdf</v>
      </c>
      <c r="AW233" s="7" t="str">
        <f t="shared" si="11"/>
        <v>https://sci-hub.se/10.1096/fj.06-6133fje</v>
      </c>
      <c r="AX233" s="5" t="s">
        <v>80</v>
      </c>
      <c r="AY233" s="16" t="s">
        <v>81</v>
      </c>
      <c r="AZ233" s="16" t="s">
        <v>81</v>
      </c>
      <c r="BA233" s="21" t="s">
        <v>2881</v>
      </c>
      <c r="BB233" s="8" t="s">
        <v>144</v>
      </c>
      <c r="BC233" s="8" t="s">
        <v>144</v>
      </c>
      <c r="BD233" s="8" t="s">
        <v>144</v>
      </c>
      <c r="BE233" s="8" t="s">
        <v>144</v>
      </c>
      <c r="BF233" s="19" t="s">
        <v>144</v>
      </c>
      <c r="BG233" s="17" t="s">
        <v>144</v>
      </c>
      <c r="BH233" s="17" t="s">
        <v>144</v>
      </c>
      <c r="BI233" s="17" t="s">
        <v>144</v>
      </c>
      <c r="BJ233" s="17" t="s">
        <v>144</v>
      </c>
    </row>
    <row r="234" spans="1:63" ht="17" customHeight="1" x14ac:dyDescent="0.2">
      <c r="A234" s="4" t="s">
        <v>3659</v>
      </c>
      <c r="B234" s="4" t="s">
        <v>3660</v>
      </c>
      <c r="C234" s="4" t="s">
        <v>3661</v>
      </c>
      <c r="D234" s="4">
        <v>1998</v>
      </c>
      <c r="E234" s="4" t="s">
        <v>392</v>
      </c>
      <c r="F234" s="5">
        <v>25</v>
      </c>
      <c r="G234" s="5">
        <v>3</v>
      </c>
      <c r="I234" s="5">
        <v>135</v>
      </c>
      <c r="J234" s="5">
        <v>141</v>
      </c>
      <c r="L234" s="5">
        <v>51</v>
      </c>
      <c r="M234" s="5" t="s">
        <v>3662</v>
      </c>
      <c r="N234" s="5" t="s">
        <v>3663</v>
      </c>
      <c r="O234" s="5" t="s">
        <v>3664</v>
      </c>
      <c r="P234" s="5" t="s">
        <v>3665</v>
      </c>
      <c r="Q234" s="5" t="s">
        <v>3666</v>
      </c>
      <c r="R234" s="5" t="s">
        <v>3667</v>
      </c>
      <c r="S234" s="5" t="s">
        <v>3668</v>
      </c>
      <c r="U234" s="5" t="s">
        <v>3669</v>
      </c>
      <c r="AB234" s="5" t="s">
        <v>3670</v>
      </c>
      <c r="AJ234" s="5">
        <v>7423098</v>
      </c>
      <c r="AL234" s="5" t="s">
        <v>547</v>
      </c>
      <c r="AM234" s="5">
        <v>9745981</v>
      </c>
      <c r="AN234" s="5" t="s">
        <v>75</v>
      </c>
      <c r="AO234" s="5" t="s">
        <v>401</v>
      </c>
      <c r="AP234" s="5" t="s">
        <v>76</v>
      </c>
      <c r="AQ234" s="5" t="s">
        <v>77</v>
      </c>
      <c r="AS234" s="5" t="s">
        <v>78</v>
      </c>
      <c r="AT234" s="5" t="s">
        <v>3671</v>
      </c>
      <c r="AU234" s="5" t="str">
        <f t="shared" si="9"/>
        <v>1998_Tamura_Melatonin</v>
      </c>
      <c r="AV234" s="6" t="str">
        <f t="shared" si="10"/>
        <v>1998_Tamura_Melatonin.pdf</v>
      </c>
      <c r="AW234" s="7" t="str">
        <f t="shared" si="11"/>
        <v>https://sci-hub.se/10.1111/j.1600-079X.1998.tb00551.x</v>
      </c>
      <c r="AX234" s="5" t="s">
        <v>80</v>
      </c>
      <c r="AY234" s="16" t="s">
        <v>81</v>
      </c>
      <c r="AZ234" s="16" t="s">
        <v>81</v>
      </c>
      <c r="BA234" s="21" t="s">
        <v>789</v>
      </c>
      <c r="BB234" s="8" t="s">
        <v>144</v>
      </c>
      <c r="BC234" s="8" t="s">
        <v>144</v>
      </c>
      <c r="BD234" s="8" t="s">
        <v>144</v>
      </c>
      <c r="BE234" s="8" t="s">
        <v>144</v>
      </c>
      <c r="BF234" s="19" t="s">
        <v>144</v>
      </c>
      <c r="BG234" s="17" t="s">
        <v>144</v>
      </c>
      <c r="BH234" s="17" t="s">
        <v>144</v>
      </c>
      <c r="BI234" s="17" t="s">
        <v>144</v>
      </c>
      <c r="BJ234" s="17" t="s">
        <v>144</v>
      </c>
    </row>
    <row r="235" spans="1:63" ht="17" customHeight="1" x14ac:dyDescent="0.2">
      <c r="A235" s="4" t="s">
        <v>3672</v>
      </c>
      <c r="B235" s="4" t="s">
        <v>685</v>
      </c>
      <c r="C235" s="4" t="s">
        <v>3673</v>
      </c>
      <c r="D235" s="4">
        <v>1985</v>
      </c>
      <c r="E235" s="4" t="s">
        <v>3674</v>
      </c>
      <c r="F235" s="5">
        <v>453</v>
      </c>
      <c r="G235" s="5">
        <v>1</v>
      </c>
      <c r="I235" s="5">
        <v>376</v>
      </c>
      <c r="J235" s="5">
        <v>378</v>
      </c>
      <c r="L235" s="5">
        <v>51</v>
      </c>
      <c r="M235" s="5" t="s">
        <v>3675</v>
      </c>
      <c r="N235" s="24" t="s">
        <v>3676</v>
      </c>
      <c r="O235" s="5" t="s">
        <v>3677</v>
      </c>
      <c r="P235" s="5" t="s">
        <v>3678</v>
      </c>
      <c r="Q235" s="5" t="s">
        <v>3679</v>
      </c>
      <c r="S235" s="5" t="s">
        <v>3680</v>
      </c>
      <c r="U235" s="5" t="s">
        <v>136</v>
      </c>
      <c r="AB235" s="5" t="s">
        <v>3681</v>
      </c>
      <c r="AJ235" s="5">
        <v>778923</v>
      </c>
      <c r="AN235" s="5" t="s">
        <v>75</v>
      </c>
      <c r="AO235" s="5" t="s">
        <v>3682</v>
      </c>
      <c r="AP235" s="5" t="s">
        <v>76</v>
      </c>
      <c r="AQ235" s="5" t="s">
        <v>77</v>
      </c>
      <c r="AS235" s="5" t="s">
        <v>78</v>
      </c>
      <c r="AT235" s="5" t="s">
        <v>3683</v>
      </c>
      <c r="AU235" s="5" t="str">
        <f t="shared" si="9"/>
        <v>1985_BRAINARD_Effect</v>
      </c>
      <c r="AV235" s="6" t="str">
        <f t="shared" si="10"/>
        <v>1985_BRAINARD_Effect.pdf</v>
      </c>
      <c r="AW235" s="7" t="str">
        <f t="shared" si="11"/>
        <v>https://sci-hub.se/10.1111/j.1749-6632.1985.tb11826.x</v>
      </c>
      <c r="AX235" s="5" t="s">
        <v>80</v>
      </c>
      <c r="AY235" s="16" t="s">
        <v>81</v>
      </c>
      <c r="AZ235" s="16" t="s">
        <v>82</v>
      </c>
      <c r="BB235" s="8" t="s">
        <v>83</v>
      </c>
      <c r="BC235" s="8">
        <v>3</v>
      </c>
      <c r="BD235" s="8">
        <v>0</v>
      </c>
      <c r="BE235" s="8" t="s">
        <v>1572</v>
      </c>
      <c r="BF235" s="19" t="s">
        <v>85</v>
      </c>
      <c r="BG235" s="17" t="s">
        <v>1572</v>
      </c>
      <c r="BH235" s="17" t="s">
        <v>86</v>
      </c>
      <c r="BI235" s="17" t="s">
        <v>86</v>
      </c>
      <c r="BJ235" s="17" t="s">
        <v>699</v>
      </c>
      <c r="BK235" s="23" t="s">
        <v>3684</v>
      </c>
    </row>
    <row r="236" spans="1:63" ht="17" customHeight="1" x14ac:dyDescent="0.2">
      <c r="A236" s="4" t="s">
        <v>3685</v>
      </c>
      <c r="B236" s="4" t="s">
        <v>3686</v>
      </c>
      <c r="C236" s="4" t="s">
        <v>3687</v>
      </c>
      <c r="D236" s="4">
        <v>2011</v>
      </c>
      <c r="E236" s="4" t="s">
        <v>2911</v>
      </c>
      <c r="F236" s="5">
        <v>32</v>
      </c>
      <c r="G236" s="5">
        <v>2</v>
      </c>
      <c r="I236" s="5">
        <v>158</v>
      </c>
      <c r="J236" s="5">
        <v>163</v>
      </c>
      <c r="L236" s="5">
        <v>50</v>
      </c>
      <c r="M236" s="9"/>
      <c r="N236" s="5" t="s">
        <v>3688</v>
      </c>
      <c r="O236" s="5" t="s">
        <v>895</v>
      </c>
      <c r="P236" s="5" t="s">
        <v>3689</v>
      </c>
      <c r="Q236" s="5" t="s">
        <v>3690</v>
      </c>
      <c r="R236" s="5" t="s">
        <v>3691</v>
      </c>
      <c r="S236" s="5" t="s">
        <v>3692</v>
      </c>
      <c r="U236" s="5" t="s">
        <v>73</v>
      </c>
      <c r="AB236" s="5" t="s">
        <v>900</v>
      </c>
      <c r="AJ236" s="5" t="s">
        <v>2920</v>
      </c>
      <c r="AL236" s="5" t="s">
        <v>2921</v>
      </c>
      <c r="AM236" s="5">
        <v>21552190</v>
      </c>
      <c r="AN236" s="5" t="s">
        <v>75</v>
      </c>
      <c r="AO236" s="5" t="s">
        <v>2922</v>
      </c>
      <c r="AP236" s="5" t="s">
        <v>76</v>
      </c>
      <c r="AQ236" s="5" t="s">
        <v>77</v>
      </c>
      <c r="AS236" s="5" t="s">
        <v>78</v>
      </c>
      <c r="AT236" s="5" t="s">
        <v>3693</v>
      </c>
      <c r="AU236" s="5" t="str">
        <f t="shared" si="9"/>
        <v>2011_Figueiro_The</v>
      </c>
      <c r="AV236" s="6" t="str">
        <f t="shared" si="10"/>
        <v>2011_Figueiro_The.pdf</v>
      </c>
      <c r="AW236" s="7" t="str">
        <f t="shared" si="11"/>
        <v>https://sci-hub.se/</v>
      </c>
      <c r="AX236" s="9" t="s">
        <v>756</v>
      </c>
      <c r="AY236" s="16" t="s">
        <v>81</v>
      </c>
      <c r="AZ236" s="16" t="s">
        <v>82</v>
      </c>
      <c r="BB236" s="8" t="s">
        <v>83</v>
      </c>
      <c r="BC236" s="8">
        <v>21</v>
      </c>
      <c r="BD236" s="8" t="s">
        <v>86</v>
      </c>
      <c r="BE236" s="8" t="s">
        <v>3694</v>
      </c>
      <c r="BF236" s="19" t="s">
        <v>85</v>
      </c>
      <c r="BG236" s="17" t="s">
        <v>3695</v>
      </c>
      <c r="BH236" s="17">
        <v>28</v>
      </c>
      <c r="BI236" s="17" t="s">
        <v>3696</v>
      </c>
      <c r="BJ236" s="17" t="s">
        <v>86</v>
      </c>
      <c r="BK236" s="23" t="s">
        <v>3697</v>
      </c>
    </row>
    <row r="237" spans="1:63" ht="17" customHeight="1" x14ac:dyDescent="0.2">
      <c r="A237" s="4" t="s">
        <v>3698</v>
      </c>
      <c r="B237" s="4" t="s">
        <v>3699</v>
      </c>
      <c r="C237" s="4" t="s">
        <v>3700</v>
      </c>
      <c r="D237" s="4">
        <v>1998</v>
      </c>
      <c r="E237" s="4" t="s">
        <v>2135</v>
      </c>
      <c r="F237" s="5">
        <v>19</v>
      </c>
      <c r="G237" s="5">
        <v>5</v>
      </c>
      <c r="I237" s="5">
        <v>318</v>
      </c>
      <c r="J237" s="5">
        <v>329</v>
      </c>
      <c r="L237" s="5">
        <v>50</v>
      </c>
      <c r="M237" s="5" t="s">
        <v>3701</v>
      </c>
      <c r="N237" s="5" t="s">
        <v>3702</v>
      </c>
      <c r="O237" s="5" t="s">
        <v>3703</v>
      </c>
      <c r="P237" s="5" t="s">
        <v>3704</v>
      </c>
      <c r="Q237" s="5" t="s">
        <v>3705</v>
      </c>
      <c r="R237" s="5" t="s">
        <v>3706</v>
      </c>
      <c r="S237" s="5" t="s">
        <v>3707</v>
      </c>
      <c r="U237" s="5" t="s">
        <v>947</v>
      </c>
      <c r="AB237" s="5" t="s">
        <v>3708</v>
      </c>
      <c r="AE237" s="5" t="s">
        <v>2144</v>
      </c>
      <c r="AJ237" s="5">
        <v>1978462</v>
      </c>
      <c r="AL237" s="5" t="s">
        <v>2145</v>
      </c>
      <c r="AM237" s="5">
        <v>9669546</v>
      </c>
      <c r="AN237" s="5" t="s">
        <v>75</v>
      </c>
      <c r="AO237" s="5" t="s">
        <v>2135</v>
      </c>
      <c r="AP237" s="5" t="s">
        <v>76</v>
      </c>
      <c r="AQ237" s="5" t="s">
        <v>77</v>
      </c>
      <c r="AS237" s="5" t="s">
        <v>78</v>
      </c>
      <c r="AT237" s="5" t="s">
        <v>3709</v>
      </c>
      <c r="AU237" s="5" t="str">
        <f t="shared" si="9"/>
        <v>1998_Reiter_Inconsistent</v>
      </c>
      <c r="AV237" s="6" t="str">
        <f t="shared" si="10"/>
        <v>1998_Reiter_Inconsistent.pdf</v>
      </c>
      <c r="AW237" s="7" t="str">
        <f t="shared" si="11"/>
        <v>https://sci-hub.se/10.1002/(SICI)1521-186X(1998)19:5&lt;318::AID-BEM6&gt;3.0.CO;2-4</v>
      </c>
      <c r="AX237" s="5" t="s">
        <v>80</v>
      </c>
      <c r="AY237" s="16" t="s">
        <v>81</v>
      </c>
      <c r="AZ237" s="16" t="s">
        <v>81</v>
      </c>
      <c r="BA237" s="21" t="s">
        <v>172</v>
      </c>
      <c r="BB237" s="8" t="s">
        <v>144</v>
      </c>
      <c r="BC237" s="8" t="s">
        <v>144</v>
      </c>
      <c r="BD237" s="8" t="s">
        <v>144</v>
      </c>
      <c r="BE237" s="8" t="s">
        <v>144</v>
      </c>
      <c r="BF237" s="19" t="s">
        <v>144</v>
      </c>
      <c r="BG237" s="17" t="s">
        <v>144</v>
      </c>
      <c r="BH237" s="17" t="s">
        <v>144</v>
      </c>
      <c r="BI237" s="17" t="s">
        <v>144</v>
      </c>
      <c r="BJ237" s="17" t="s">
        <v>144</v>
      </c>
    </row>
    <row r="238" spans="1:63" ht="17" customHeight="1" x14ac:dyDescent="0.2">
      <c r="A238" s="4" t="s">
        <v>3710</v>
      </c>
      <c r="B238" s="4" t="s">
        <v>3711</v>
      </c>
      <c r="C238" s="4" t="s">
        <v>3712</v>
      </c>
      <c r="D238" s="4">
        <v>2003</v>
      </c>
      <c r="E238" s="4" t="s">
        <v>3713</v>
      </c>
      <c r="F238" s="5">
        <v>103</v>
      </c>
      <c r="G238" s="5">
        <v>3</v>
      </c>
      <c r="I238" s="5">
        <v>300</v>
      </c>
      <c r="J238" s="5">
        <v>305</v>
      </c>
      <c r="L238" s="5">
        <v>50</v>
      </c>
      <c r="M238" s="5" t="s">
        <v>3714</v>
      </c>
      <c r="N238" s="5" t="s">
        <v>3715</v>
      </c>
      <c r="O238" s="5" t="s">
        <v>3716</v>
      </c>
      <c r="P238" s="5" t="s">
        <v>3717</v>
      </c>
      <c r="Q238" s="5" t="s">
        <v>3718</v>
      </c>
      <c r="R238" s="5" t="s">
        <v>3719</v>
      </c>
      <c r="S238" s="5" t="s">
        <v>3720</v>
      </c>
      <c r="U238" s="5" t="s">
        <v>3721</v>
      </c>
      <c r="W238" s="5" t="s">
        <v>3722</v>
      </c>
      <c r="AB238" s="5" t="s">
        <v>3723</v>
      </c>
      <c r="AJ238" s="5">
        <v>207136</v>
      </c>
      <c r="AL238" s="5" t="s">
        <v>3724</v>
      </c>
      <c r="AM238" s="5">
        <v>12471612</v>
      </c>
      <c r="AN238" s="5" t="s">
        <v>75</v>
      </c>
      <c r="AO238" s="5" t="s">
        <v>3725</v>
      </c>
      <c r="AP238" s="5" t="s">
        <v>76</v>
      </c>
      <c r="AQ238" s="5" t="s">
        <v>77</v>
      </c>
      <c r="AS238" s="5" t="s">
        <v>78</v>
      </c>
      <c r="AT238" s="5" t="s">
        <v>3726</v>
      </c>
      <c r="AU238" s="5" t="str">
        <f t="shared" si="9"/>
        <v>2003_Anisimov_The</v>
      </c>
      <c r="AV238" s="6" t="str">
        <f t="shared" si="10"/>
        <v>2003_Anisimov_The.pdf</v>
      </c>
      <c r="AW238" s="7" t="str">
        <f t="shared" si="11"/>
        <v>https://sci-hub.se/10.1002/ijc.10827</v>
      </c>
      <c r="AX238" s="5" t="s">
        <v>80</v>
      </c>
      <c r="AY238" s="16" t="s">
        <v>81</v>
      </c>
      <c r="AZ238" s="16" t="s">
        <v>81</v>
      </c>
      <c r="BA238" s="21" t="s">
        <v>311</v>
      </c>
      <c r="BB238" s="8" t="s">
        <v>144</v>
      </c>
      <c r="BC238" s="8" t="s">
        <v>144</v>
      </c>
      <c r="BD238" s="8" t="s">
        <v>144</v>
      </c>
      <c r="BE238" s="8" t="s">
        <v>144</v>
      </c>
      <c r="BF238" s="19" t="s">
        <v>144</v>
      </c>
      <c r="BG238" s="17" t="s">
        <v>144</v>
      </c>
      <c r="BH238" s="17" t="s">
        <v>144</v>
      </c>
      <c r="BI238" s="17" t="s">
        <v>144</v>
      </c>
      <c r="BJ238" s="17" t="s">
        <v>144</v>
      </c>
    </row>
    <row r="239" spans="1:63" ht="17" customHeight="1" x14ac:dyDescent="0.2">
      <c r="A239" s="4" t="s">
        <v>3727</v>
      </c>
      <c r="B239" s="4" t="s">
        <v>3728</v>
      </c>
      <c r="C239" s="4" t="s">
        <v>3729</v>
      </c>
      <c r="D239" s="4">
        <v>1983</v>
      </c>
      <c r="E239" s="4" t="s">
        <v>1961</v>
      </c>
      <c r="F239" s="5">
        <v>32</v>
      </c>
      <c r="G239" s="5">
        <v>23</v>
      </c>
      <c r="I239" s="5">
        <v>2625</v>
      </c>
      <c r="J239" s="5">
        <v>2629</v>
      </c>
      <c r="L239" s="5">
        <v>50</v>
      </c>
      <c r="M239" s="5" t="s">
        <v>3730</v>
      </c>
      <c r="N239" s="5" t="s">
        <v>3731</v>
      </c>
      <c r="O239" s="5" t="s">
        <v>3732</v>
      </c>
      <c r="P239" s="5" t="s">
        <v>3733</v>
      </c>
      <c r="Q239" s="5" t="s">
        <v>3734</v>
      </c>
      <c r="S239" s="5" t="s">
        <v>3735</v>
      </c>
      <c r="U239" s="5" t="s">
        <v>73</v>
      </c>
      <c r="X239" s="10" t="s">
        <v>3736</v>
      </c>
      <c r="Y239" s="5" t="s">
        <v>3737</v>
      </c>
      <c r="AB239" s="5" t="s">
        <v>3738</v>
      </c>
      <c r="AJ239" s="5">
        <v>243205</v>
      </c>
      <c r="AL239" s="5" t="s">
        <v>1974</v>
      </c>
      <c r="AM239" s="5">
        <v>6682923</v>
      </c>
      <c r="AN239" s="5" t="s">
        <v>75</v>
      </c>
      <c r="AO239" s="5" t="s">
        <v>1975</v>
      </c>
      <c r="AP239" s="5" t="s">
        <v>76</v>
      </c>
      <c r="AQ239" s="5" t="s">
        <v>77</v>
      </c>
      <c r="AS239" s="5" t="s">
        <v>78</v>
      </c>
      <c r="AT239" s="5" t="s">
        <v>3739</v>
      </c>
      <c r="AU239" s="5" t="str">
        <f t="shared" si="9"/>
        <v>1983_Reiter_Differential</v>
      </c>
      <c r="AV239" s="6" t="str">
        <f t="shared" si="10"/>
        <v>1983_Reiter_Differential.pdf</v>
      </c>
      <c r="AW239" s="7" t="str">
        <f t="shared" si="11"/>
        <v>https://sci-hub.se/10.1016/0024-3205(83)90353-3</v>
      </c>
      <c r="AX239" s="5" t="s">
        <v>80</v>
      </c>
      <c r="AY239" s="16" t="s">
        <v>81</v>
      </c>
      <c r="AZ239" s="16" t="s">
        <v>81</v>
      </c>
      <c r="BA239" s="21" t="s">
        <v>3740</v>
      </c>
      <c r="BB239" s="8" t="s">
        <v>144</v>
      </c>
      <c r="BC239" s="8" t="s">
        <v>144</v>
      </c>
      <c r="BD239" s="8" t="s">
        <v>144</v>
      </c>
      <c r="BE239" s="8" t="s">
        <v>144</v>
      </c>
      <c r="BF239" s="19" t="s">
        <v>144</v>
      </c>
      <c r="BG239" s="17" t="s">
        <v>144</v>
      </c>
      <c r="BH239" s="17" t="s">
        <v>144</v>
      </c>
      <c r="BI239" s="17" t="s">
        <v>144</v>
      </c>
      <c r="BJ239" s="17" t="s">
        <v>144</v>
      </c>
    </row>
    <row r="240" spans="1:63" ht="17" customHeight="1" x14ac:dyDescent="0.2">
      <c r="A240" s="4" t="s">
        <v>3741</v>
      </c>
      <c r="B240" s="4" t="s">
        <v>3742</v>
      </c>
      <c r="C240" s="4" t="s">
        <v>3743</v>
      </c>
      <c r="D240" s="4">
        <v>2010</v>
      </c>
      <c r="E240" s="4" t="s">
        <v>1698</v>
      </c>
      <c r="F240" s="5">
        <v>165</v>
      </c>
      <c r="G240" s="5">
        <v>1</v>
      </c>
      <c r="I240" s="5">
        <v>25</v>
      </c>
      <c r="J240" s="5">
        <v>33</v>
      </c>
      <c r="L240" s="5">
        <v>50</v>
      </c>
      <c r="M240" s="5" t="s">
        <v>3744</v>
      </c>
      <c r="N240" s="5" t="s">
        <v>3745</v>
      </c>
      <c r="O240" s="5" t="s">
        <v>3746</v>
      </c>
      <c r="P240" s="5" t="s">
        <v>3747</v>
      </c>
      <c r="Q240" s="5" t="s">
        <v>3748</v>
      </c>
      <c r="R240" s="5" t="s">
        <v>3749</v>
      </c>
      <c r="S240" s="5" t="s">
        <v>3750</v>
      </c>
      <c r="U240" s="5" t="s">
        <v>136</v>
      </c>
      <c r="X240" s="10" t="s">
        <v>3751</v>
      </c>
      <c r="Y240" s="5" t="s">
        <v>3752</v>
      </c>
      <c r="AB240" s="5" t="s">
        <v>3753</v>
      </c>
      <c r="AE240" s="5" t="s">
        <v>423</v>
      </c>
      <c r="AJ240" s="5">
        <v>166480</v>
      </c>
      <c r="AL240" s="5" t="s">
        <v>1708</v>
      </c>
      <c r="AM240" s="5">
        <v>19501092</v>
      </c>
      <c r="AN240" s="5" t="s">
        <v>75</v>
      </c>
      <c r="AO240" s="5" t="s">
        <v>1709</v>
      </c>
      <c r="AP240" s="5" t="s">
        <v>76</v>
      </c>
      <c r="AQ240" s="5" t="s">
        <v>77</v>
      </c>
      <c r="AS240" s="5" t="s">
        <v>78</v>
      </c>
      <c r="AT240" s="5" t="s">
        <v>3754</v>
      </c>
      <c r="AU240" s="5" t="str">
        <f t="shared" si="9"/>
        <v>2010_Vera_Differential</v>
      </c>
      <c r="AV240" s="6" t="str">
        <f t="shared" si="10"/>
        <v>2010_Vera_Differential.pdf</v>
      </c>
      <c r="AW240" s="7" t="str">
        <f t="shared" si="11"/>
        <v>https://sci-hub.se/10.1016/j.ygcen.2009.05.021</v>
      </c>
      <c r="AX240" s="5" t="s">
        <v>80</v>
      </c>
      <c r="AY240" s="16" t="s">
        <v>81</v>
      </c>
      <c r="AZ240" s="16" t="s">
        <v>81</v>
      </c>
      <c r="BA240" s="21" t="s">
        <v>1711</v>
      </c>
      <c r="BB240" s="8" t="s">
        <v>144</v>
      </c>
      <c r="BC240" s="8" t="s">
        <v>144</v>
      </c>
      <c r="BD240" s="8" t="s">
        <v>144</v>
      </c>
      <c r="BE240" s="8" t="s">
        <v>144</v>
      </c>
      <c r="BF240" s="19" t="s">
        <v>144</v>
      </c>
      <c r="BG240" s="17" t="s">
        <v>144</v>
      </c>
      <c r="BH240" s="17" t="s">
        <v>144</v>
      </c>
      <c r="BI240" s="17" t="s">
        <v>144</v>
      </c>
      <c r="BJ240" s="17" t="s">
        <v>144</v>
      </c>
    </row>
    <row r="241" spans="1:63" ht="17" customHeight="1" x14ac:dyDescent="0.2">
      <c r="A241" s="4" t="s">
        <v>3755</v>
      </c>
      <c r="B241" s="4" t="s">
        <v>3756</v>
      </c>
      <c r="C241" s="4" t="s">
        <v>3757</v>
      </c>
      <c r="D241" s="4">
        <v>1993</v>
      </c>
      <c r="E241" s="4" t="s">
        <v>392</v>
      </c>
      <c r="F241" s="5">
        <v>14</v>
      </c>
      <c r="G241" s="5">
        <v>1</v>
      </c>
      <c r="I241" s="5">
        <v>45</v>
      </c>
      <c r="J241" s="5">
        <v>51</v>
      </c>
      <c r="L241" s="5">
        <v>50</v>
      </c>
      <c r="M241" s="5" t="s">
        <v>3758</v>
      </c>
      <c r="N241" s="5" t="s">
        <v>3759</v>
      </c>
      <c r="O241" s="5" t="s">
        <v>3760</v>
      </c>
      <c r="P241" s="5" t="s">
        <v>3761</v>
      </c>
      <c r="Q241" s="5" t="s">
        <v>3762</v>
      </c>
      <c r="R241" s="5" t="s">
        <v>3763</v>
      </c>
      <c r="S241" s="5" t="s">
        <v>3764</v>
      </c>
      <c r="U241" s="5" t="s">
        <v>3765</v>
      </c>
      <c r="AB241" s="5" t="s">
        <v>3766</v>
      </c>
      <c r="AJ241" s="5">
        <v>7423098</v>
      </c>
      <c r="AM241" s="5">
        <v>8483105</v>
      </c>
      <c r="AN241" s="5" t="s">
        <v>75</v>
      </c>
      <c r="AO241" s="5" t="s">
        <v>401</v>
      </c>
      <c r="AP241" s="5" t="s">
        <v>76</v>
      </c>
      <c r="AQ241" s="5" t="s">
        <v>77</v>
      </c>
      <c r="AS241" s="5" t="s">
        <v>78</v>
      </c>
      <c r="AT241" s="5" t="s">
        <v>3767</v>
      </c>
      <c r="AU241" s="5" t="str">
        <f t="shared" si="9"/>
        <v>1993_Forsling_The</v>
      </c>
      <c r="AV241" s="6" t="str">
        <f t="shared" si="10"/>
        <v>1993_Forsling_The.pdf</v>
      </c>
      <c r="AW241" s="7" t="str">
        <f t="shared" si="11"/>
        <v>https://sci-hub.se/10.1111/j.1600-079X.1993.tb00484.x</v>
      </c>
      <c r="AX241" s="5" t="s">
        <v>80</v>
      </c>
      <c r="AY241" s="16" t="s">
        <v>81</v>
      </c>
      <c r="AZ241" s="16" t="s">
        <v>81</v>
      </c>
      <c r="BA241" s="21" t="s">
        <v>172</v>
      </c>
      <c r="BB241" s="8" t="s">
        <v>144</v>
      </c>
      <c r="BC241" s="8" t="s">
        <v>144</v>
      </c>
      <c r="BD241" s="8" t="s">
        <v>144</v>
      </c>
      <c r="BE241" s="8" t="s">
        <v>144</v>
      </c>
      <c r="BF241" s="19" t="s">
        <v>144</v>
      </c>
      <c r="BG241" s="17" t="s">
        <v>144</v>
      </c>
      <c r="BH241" s="17" t="s">
        <v>144</v>
      </c>
      <c r="BI241" s="17" t="s">
        <v>144</v>
      </c>
      <c r="BJ241" s="17" t="s">
        <v>144</v>
      </c>
    </row>
    <row r="242" spans="1:63" ht="17" customHeight="1" x14ac:dyDescent="0.2">
      <c r="A242" s="4" t="s">
        <v>3768</v>
      </c>
      <c r="B242" s="4" t="s">
        <v>3769</v>
      </c>
      <c r="C242" s="4" t="s">
        <v>3770</v>
      </c>
      <c r="D242" s="4">
        <v>2005</v>
      </c>
      <c r="E242" s="4" t="s">
        <v>761</v>
      </c>
      <c r="F242" s="5">
        <v>289</v>
      </c>
      <c r="G242" s="5" t="s">
        <v>3771</v>
      </c>
      <c r="I242" s="5" t="s">
        <v>3772</v>
      </c>
      <c r="J242" s="5" t="s">
        <v>3773</v>
      </c>
      <c r="L242" s="5">
        <v>50</v>
      </c>
      <c r="M242" s="5" t="s">
        <v>3774</v>
      </c>
      <c r="N242" s="5" t="s">
        <v>3775</v>
      </c>
      <c r="O242" s="5" t="s">
        <v>3776</v>
      </c>
      <c r="P242" s="5" t="s">
        <v>3777</v>
      </c>
      <c r="Q242" s="5" t="s">
        <v>3778</v>
      </c>
      <c r="R242" s="5" t="s">
        <v>3779</v>
      </c>
      <c r="S242" s="5" t="s">
        <v>3780</v>
      </c>
      <c r="U242" s="5" t="s">
        <v>73</v>
      </c>
      <c r="AB242" s="5" t="s">
        <v>3781</v>
      </c>
      <c r="AJ242" s="5">
        <v>3636119</v>
      </c>
      <c r="AL242" s="5" t="s">
        <v>773</v>
      </c>
      <c r="AM242" s="5">
        <v>15890792</v>
      </c>
      <c r="AN242" s="5" t="s">
        <v>75</v>
      </c>
      <c r="AO242" s="5" t="s">
        <v>774</v>
      </c>
      <c r="AP242" s="5" t="s">
        <v>76</v>
      </c>
      <c r="AQ242" s="5" t="s">
        <v>77</v>
      </c>
      <c r="AS242" s="5" t="s">
        <v>78</v>
      </c>
      <c r="AT242" s="5" t="s">
        <v>3782</v>
      </c>
      <c r="AU242" s="5" t="str">
        <f t="shared" si="9"/>
        <v>2005_Zeitzer_Temporal</v>
      </c>
      <c r="AV242" s="6" t="str">
        <f t="shared" si="10"/>
        <v>2005_Zeitzer_Temporal.pdf</v>
      </c>
      <c r="AW242" s="7" t="str">
        <f t="shared" si="11"/>
        <v>https://sci-hub.se/10.1152/ajpregu.00232.2005</v>
      </c>
      <c r="AX242" s="5" t="s">
        <v>80</v>
      </c>
      <c r="AY242" s="16" t="s">
        <v>81</v>
      </c>
      <c r="AZ242" s="16" t="s">
        <v>82</v>
      </c>
      <c r="BB242" s="8" t="s">
        <v>83</v>
      </c>
      <c r="BC242" s="8">
        <v>48</v>
      </c>
      <c r="BD242" s="8">
        <v>0</v>
      </c>
      <c r="BE242" s="8" t="s">
        <v>1572</v>
      </c>
      <c r="BF242" s="19" t="s">
        <v>85</v>
      </c>
      <c r="BG242" s="17" t="s">
        <v>1572</v>
      </c>
      <c r="BH242" s="17">
        <v>23</v>
      </c>
      <c r="BI242" s="17" t="s">
        <v>3783</v>
      </c>
      <c r="BJ242" s="17" t="s">
        <v>105</v>
      </c>
      <c r="BK242" s="23" t="s">
        <v>534</v>
      </c>
    </row>
    <row r="243" spans="1:63" ht="17" customHeight="1" x14ac:dyDescent="0.2">
      <c r="A243" s="4" t="s">
        <v>3784</v>
      </c>
      <c r="B243" s="4" t="s">
        <v>3785</v>
      </c>
      <c r="C243" s="4" t="s">
        <v>3786</v>
      </c>
      <c r="D243" s="4">
        <v>2001</v>
      </c>
      <c r="E243" s="4" t="s">
        <v>1469</v>
      </c>
      <c r="F243" s="5">
        <v>10</v>
      </c>
      <c r="G243" s="5">
        <v>6</v>
      </c>
      <c r="I243" s="5">
        <v>367</v>
      </c>
      <c r="J243" s="5">
        <v>379</v>
      </c>
      <c r="L243" s="5">
        <v>50</v>
      </c>
      <c r="M243" s="5" t="s">
        <v>3787</v>
      </c>
      <c r="N243" s="5" t="s">
        <v>3788</v>
      </c>
      <c r="O243" s="5" t="s">
        <v>3789</v>
      </c>
      <c r="P243" s="5" t="s">
        <v>3790</v>
      </c>
      <c r="Q243" s="5" t="s">
        <v>3791</v>
      </c>
      <c r="R243" s="5" t="s">
        <v>3792</v>
      </c>
      <c r="S243" s="5" t="s">
        <v>3793</v>
      </c>
      <c r="U243" s="5" t="s">
        <v>3794</v>
      </c>
      <c r="W243" s="5" t="s">
        <v>3795</v>
      </c>
      <c r="AB243" s="5" t="s">
        <v>3796</v>
      </c>
      <c r="AJ243" s="5" t="s">
        <v>1479</v>
      </c>
      <c r="AM243" s="5">
        <v>11721092</v>
      </c>
      <c r="AN243" s="5" t="s">
        <v>75</v>
      </c>
      <c r="AO243" s="5" t="s">
        <v>1480</v>
      </c>
      <c r="AP243" s="5" t="s">
        <v>76</v>
      </c>
      <c r="AQ243" s="5" t="s">
        <v>77</v>
      </c>
      <c r="AS243" s="5" t="s">
        <v>78</v>
      </c>
      <c r="AT243" s="5" t="s">
        <v>3797</v>
      </c>
      <c r="AU243" s="5" t="str">
        <f t="shared" si="9"/>
        <v>2001_Poon_Modulation</v>
      </c>
      <c r="AV243" s="6" t="str">
        <f t="shared" si="10"/>
        <v>2001_Poon_Modulation.pdf</v>
      </c>
      <c r="AW243" s="7" t="str">
        <f t="shared" si="11"/>
        <v>https://sci-hub.se/10.1159/000046904</v>
      </c>
      <c r="AX243" s="5" t="s">
        <v>80</v>
      </c>
      <c r="AY243" s="16" t="s">
        <v>81</v>
      </c>
      <c r="AZ243" s="16" t="s">
        <v>81</v>
      </c>
      <c r="BA243" s="21" t="s">
        <v>311</v>
      </c>
      <c r="BB243" s="8" t="s">
        <v>144</v>
      </c>
      <c r="BC243" s="8" t="s">
        <v>144</v>
      </c>
      <c r="BD243" s="8" t="s">
        <v>144</v>
      </c>
      <c r="BE243" s="8" t="s">
        <v>144</v>
      </c>
      <c r="BF243" s="19" t="s">
        <v>144</v>
      </c>
      <c r="BG243" s="17" t="s">
        <v>144</v>
      </c>
      <c r="BH243" s="17" t="s">
        <v>144</v>
      </c>
      <c r="BI243" s="17" t="s">
        <v>144</v>
      </c>
      <c r="BJ243" s="17" t="s">
        <v>144</v>
      </c>
    </row>
    <row r="244" spans="1:63" ht="17" customHeight="1" x14ac:dyDescent="0.2">
      <c r="A244" s="4" t="s">
        <v>3798</v>
      </c>
      <c r="B244" s="4" t="s">
        <v>3799</v>
      </c>
      <c r="C244" s="4" t="s">
        <v>3800</v>
      </c>
      <c r="D244" s="4">
        <v>1993</v>
      </c>
      <c r="E244" s="4" t="s">
        <v>3801</v>
      </c>
      <c r="F244" s="5">
        <v>30</v>
      </c>
      <c r="G244" s="11">
        <v>43497</v>
      </c>
      <c r="I244" s="5">
        <v>153</v>
      </c>
      <c r="J244" s="5">
        <v>156</v>
      </c>
      <c r="L244" s="5">
        <v>49</v>
      </c>
      <c r="M244" s="5" t="s">
        <v>3802</v>
      </c>
      <c r="N244" s="5" t="s">
        <v>3803</v>
      </c>
      <c r="O244" s="5" t="s">
        <v>3804</v>
      </c>
      <c r="P244" s="5" t="s">
        <v>3805</v>
      </c>
      <c r="Q244" s="5" t="s">
        <v>3806</v>
      </c>
      <c r="R244" s="5" t="s">
        <v>3807</v>
      </c>
      <c r="S244" s="5" t="s">
        <v>3808</v>
      </c>
      <c r="U244" s="5" t="s">
        <v>947</v>
      </c>
      <c r="AB244" s="5" t="s">
        <v>3809</v>
      </c>
      <c r="AJ244" s="5">
        <v>3619230</v>
      </c>
      <c r="AL244" s="5" t="s">
        <v>3810</v>
      </c>
      <c r="AM244" s="5">
        <v>8420625</v>
      </c>
      <c r="AN244" s="5" t="s">
        <v>75</v>
      </c>
      <c r="AO244" s="5" t="s">
        <v>3811</v>
      </c>
      <c r="AP244" s="5" t="s">
        <v>76</v>
      </c>
      <c r="AQ244" s="5" t="s">
        <v>77</v>
      </c>
      <c r="AS244" s="5" t="s">
        <v>78</v>
      </c>
      <c r="AT244" s="5" t="s">
        <v>3812</v>
      </c>
      <c r="AU244" s="5" t="str">
        <f t="shared" si="9"/>
        <v>1993_Yaga_Pineal</v>
      </c>
      <c r="AV244" s="6" t="str">
        <f t="shared" si="10"/>
        <v>1993_Yaga_Pineal.pdf</v>
      </c>
      <c r="AW244" s="7" t="str">
        <f t="shared" si="11"/>
        <v>https://sci-hub.se/10.1016/0361-9230(93)90052-D</v>
      </c>
      <c r="AX244" s="5" t="s">
        <v>80</v>
      </c>
      <c r="AY244" s="16" t="s">
        <v>81</v>
      </c>
      <c r="AZ244" s="16" t="s">
        <v>81</v>
      </c>
      <c r="BA244" s="21" t="s">
        <v>172</v>
      </c>
      <c r="BB244" s="8" t="s">
        <v>144</v>
      </c>
      <c r="BC244" s="8" t="s">
        <v>144</v>
      </c>
      <c r="BD244" s="8" t="s">
        <v>144</v>
      </c>
      <c r="BE244" s="8" t="s">
        <v>144</v>
      </c>
      <c r="BF244" s="19" t="s">
        <v>144</v>
      </c>
      <c r="BG244" s="17" t="s">
        <v>144</v>
      </c>
      <c r="BH244" s="17" t="s">
        <v>144</v>
      </c>
      <c r="BI244" s="17" t="s">
        <v>144</v>
      </c>
      <c r="BJ244" s="17" t="s">
        <v>144</v>
      </c>
    </row>
    <row r="245" spans="1:63" ht="17" customHeight="1" x14ac:dyDescent="0.2">
      <c r="A245" s="4" t="s">
        <v>3813</v>
      </c>
      <c r="B245" s="4" t="s">
        <v>3814</v>
      </c>
      <c r="C245" s="4" t="s">
        <v>3815</v>
      </c>
      <c r="D245" s="4">
        <v>2002</v>
      </c>
      <c r="E245" s="4" t="s">
        <v>3816</v>
      </c>
      <c r="F245" s="5">
        <v>42</v>
      </c>
      <c r="G245" s="5">
        <v>2</v>
      </c>
      <c r="I245" s="5">
        <v>115</v>
      </c>
      <c r="J245" s="5">
        <v>122</v>
      </c>
      <c r="L245" s="5">
        <v>49</v>
      </c>
      <c r="M245" s="5" t="s">
        <v>3817</v>
      </c>
      <c r="N245" s="5" t="s">
        <v>3818</v>
      </c>
      <c r="O245" s="5" t="s">
        <v>3819</v>
      </c>
      <c r="P245" s="5" t="s">
        <v>3820</v>
      </c>
      <c r="Q245" s="5" t="s">
        <v>3821</v>
      </c>
      <c r="R245" s="5" t="s">
        <v>3822</v>
      </c>
      <c r="S245" s="5" t="s">
        <v>3823</v>
      </c>
      <c r="U245" s="5" t="s">
        <v>545</v>
      </c>
      <c r="X245" s="10" t="s">
        <v>3824</v>
      </c>
      <c r="Y245" s="5" t="s">
        <v>3825</v>
      </c>
      <c r="AB245" s="5" t="s">
        <v>3826</v>
      </c>
      <c r="AJ245" s="5">
        <v>1680102</v>
      </c>
      <c r="AL245" s="5" t="s">
        <v>3827</v>
      </c>
      <c r="AM245" s="5">
        <v>11849730</v>
      </c>
      <c r="AN245" s="5" t="s">
        <v>75</v>
      </c>
      <c r="AO245" s="5" t="s">
        <v>3828</v>
      </c>
      <c r="AP245" s="5" t="s">
        <v>76</v>
      </c>
      <c r="AQ245" s="5" t="s">
        <v>77</v>
      </c>
      <c r="AS245" s="5" t="s">
        <v>78</v>
      </c>
      <c r="AT245" s="5" t="s">
        <v>3829</v>
      </c>
      <c r="AU245" s="5" t="str">
        <f t="shared" si="9"/>
        <v>2002_Kubota_Effects</v>
      </c>
      <c r="AV245" s="6" t="str">
        <f t="shared" si="10"/>
        <v>2002_Kubota_Effects.pdf</v>
      </c>
      <c r="AW245" s="7" t="str">
        <f t="shared" si="11"/>
        <v>https://sci-hub.se/10.1016/S0168-0102(01)00310-8</v>
      </c>
      <c r="AX245" s="5" t="s">
        <v>80</v>
      </c>
      <c r="AY245" s="16" t="s">
        <v>81</v>
      </c>
      <c r="AZ245" s="16" t="s">
        <v>82</v>
      </c>
      <c r="BB245" s="8" t="s">
        <v>1761</v>
      </c>
      <c r="BC245" s="8">
        <v>9</v>
      </c>
      <c r="BD245" s="8">
        <v>0</v>
      </c>
      <c r="BE245" s="8" t="s">
        <v>1572</v>
      </c>
      <c r="BF245" s="19" t="s">
        <v>85</v>
      </c>
      <c r="BG245" s="17" t="s">
        <v>1572</v>
      </c>
      <c r="BH245" s="17">
        <v>24</v>
      </c>
      <c r="BI245" s="17" t="s">
        <v>86</v>
      </c>
      <c r="BJ245" s="17" t="s">
        <v>3830</v>
      </c>
      <c r="BK245" s="23" t="s">
        <v>534</v>
      </c>
    </row>
    <row r="246" spans="1:63" ht="17" customHeight="1" x14ac:dyDescent="0.2">
      <c r="A246" s="4" t="s">
        <v>3831</v>
      </c>
      <c r="B246" s="4" t="s">
        <v>3832</v>
      </c>
      <c r="C246" s="4" t="s">
        <v>3833</v>
      </c>
      <c r="D246" s="4">
        <v>1987</v>
      </c>
      <c r="E246" s="4" t="s">
        <v>588</v>
      </c>
      <c r="F246" s="5">
        <v>121</v>
      </c>
      <c r="G246" s="5">
        <v>1</v>
      </c>
      <c r="I246" s="5">
        <v>266</v>
      </c>
      <c r="J246" s="5">
        <v>270</v>
      </c>
      <c r="L246" s="5">
        <v>49</v>
      </c>
      <c r="M246" s="5" t="s">
        <v>3834</v>
      </c>
      <c r="N246" s="5" t="s">
        <v>3835</v>
      </c>
      <c r="O246" s="5" t="s">
        <v>3836</v>
      </c>
      <c r="P246" s="5" t="s">
        <v>3837</v>
      </c>
      <c r="Q246" s="5" t="s">
        <v>3838</v>
      </c>
      <c r="S246" s="5" t="s">
        <v>3839</v>
      </c>
      <c r="U246" s="5" t="s">
        <v>73</v>
      </c>
      <c r="AB246" s="5" t="s">
        <v>3840</v>
      </c>
      <c r="AJ246" s="5">
        <v>137227</v>
      </c>
      <c r="AM246" s="5">
        <v>3595519</v>
      </c>
      <c r="AN246" s="5" t="s">
        <v>75</v>
      </c>
      <c r="AO246" s="5" t="s">
        <v>588</v>
      </c>
      <c r="AP246" s="5" t="s">
        <v>76</v>
      </c>
      <c r="AQ246" s="5" t="s">
        <v>77</v>
      </c>
      <c r="AS246" s="5" t="s">
        <v>78</v>
      </c>
      <c r="AT246" s="5" t="s">
        <v>3841</v>
      </c>
      <c r="AU246" s="5" t="str">
        <f t="shared" si="9"/>
        <v>1987_Podolin_The</v>
      </c>
      <c r="AV246" s="6" t="str">
        <f t="shared" si="10"/>
        <v>1987_Podolin_The.pdf</v>
      </c>
      <c r="AW246" s="7" t="str">
        <f t="shared" si="11"/>
        <v>https://sci-hub.se/10.1210/endo-121-1-266</v>
      </c>
      <c r="AX246" s="5" t="s">
        <v>80</v>
      </c>
      <c r="AY246" s="16" t="s">
        <v>81</v>
      </c>
      <c r="AZ246" s="16" t="s">
        <v>81</v>
      </c>
      <c r="BA246" s="21" t="s">
        <v>789</v>
      </c>
      <c r="BB246" s="8" t="s">
        <v>144</v>
      </c>
      <c r="BC246" s="8" t="s">
        <v>144</v>
      </c>
      <c r="BD246" s="8" t="s">
        <v>144</v>
      </c>
      <c r="BE246" s="8" t="s">
        <v>144</v>
      </c>
      <c r="BF246" s="19" t="s">
        <v>144</v>
      </c>
      <c r="BG246" s="17" t="s">
        <v>144</v>
      </c>
      <c r="BH246" s="17" t="s">
        <v>144</v>
      </c>
      <c r="BI246" s="17" t="s">
        <v>144</v>
      </c>
      <c r="BJ246" s="17" t="s">
        <v>144</v>
      </c>
    </row>
    <row r="247" spans="1:63" ht="17" customHeight="1" x14ac:dyDescent="0.2">
      <c r="A247" s="4" t="s">
        <v>3842</v>
      </c>
      <c r="B247" s="4" t="s">
        <v>3843</v>
      </c>
      <c r="C247" s="4" t="s">
        <v>3844</v>
      </c>
      <c r="D247" s="4">
        <v>2015</v>
      </c>
      <c r="E247" s="4" t="s">
        <v>251</v>
      </c>
      <c r="F247" s="5">
        <v>100</v>
      </c>
      <c r="G247" s="5">
        <v>11</v>
      </c>
      <c r="I247" s="5">
        <v>4067</v>
      </c>
      <c r="J247" s="5">
        <v>4073</v>
      </c>
      <c r="L247" s="5">
        <v>49</v>
      </c>
      <c r="M247" s="5" t="s">
        <v>3845</v>
      </c>
      <c r="N247" s="5" t="s">
        <v>3846</v>
      </c>
      <c r="O247" s="5" t="s">
        <v>3847</v>
      </c>
      <c r="P247" s="5" t="s">
        <v>3848</v>
      </c>
      <c r="Q247" s="5" t="s">
        <v>3849</v>
      </c>
      <c r="S247" s="5" t="s">
        <v>3850</v>
      </c>
      <c r="U247" s="5" t="s">
        <v>438</v>
      </c>
      <c r="X247" s="10" t="s">
        <v>3851</v>
      </c>
      <c r="Y247" s="5" t="s">
        <v>3852</v>
      </c>
      <c r="AB247" s="5" t="s">
        <v>3853</v>
      </c>
      <c r="AE247" s="5" t="s">
        <v>596</v>
      </c>
      <c r="AJ247" s="5" t="s">
        <v>259</v>
      </c>
      <c r="AL247" s="5" t="s">
        <v>260</v>
      </c>
      <c r="AM247" s="5">
        <v>26301944</v>
      </c>
      <c r="AN247" s="5" t="s">
        <v>75</v>
      </c>
      <c r="AO247" s="5" t="s">
        <v>261</v>
      </c>
      <c r="AP247" s="5" t="s">
        <v>76</v>
      </c>
      <c r="AQ247" s="5" t="s">
        <v>77</v>
      </c>
      <c r="AR247" s="5" t="s">
        <v>141</v>
      </c>
      <c r="AS247" s="5" t="s">
        <v>78</v>
      </c>
      <c r="AT247" s="5" t="s">
        <v>3854</v>
      </c>
      <c r="AU247" s="5" t="str">
        <f t="shared" si="9"/>
        <v>2015_Crowley_Increased</v>
      </c>
      <c r="AV247" s="6" t="str">
        <f t="shared" si="10"/>
        <v>2015_Crowley_Increased.pdf</v>
      </c>
      <c r="AW247" s="7" t="str">
        <f t="shared" si="11"/>
        <v>https://sci-hub.se/10.1210/jc.2015-2775</v>
      </c>
      <c r="AX247" s="5" t="s">
        <v>80</v>
      </c>
      <c r="AY247" s="16" t="s">
        <v>81</v>
      </c>
      <c r="AZ247" s="16" t="s">
        <v>81</v>
      </c>
      <c r="BA247" s="21" t="s">
        <v>3855</v>
      </c>
      <c r="BB247" s="8" t="s">
        <v>144</v>
      </c>
      <c r="BC247" s="8" t="s">
        <v>144</v>
      </c>
      <c r="BD247" s="8" t="s">
        <v>144</v>
      </c>
      <c r="BE247" s="8" t="s">
        <v>144</v>
      </c>
      <c r="BF247" s="19" t="s">
        <v>144</v>
      </c>
      <c r="BG247" s="17" t="s">
        <v>144</v>
      </c>
      <c r="BH247" s="17" t="s">
        <v>144</v>
      </c>
      <c r="BI247" s="17" t="s">
        <v>144</v>
      </c>
      <c r="BJ247" s="17" t="s">
        <v>144</v>
      </c>
    </row>
    <row r="248" spans="1:63" ht="17" customHeight="1" x14ac:dyDescent="0.2">
      <c r="A248" s="4" t="s">
        <v>3856</v>
      </c>
      <c r="B248" s="4" t="s">
        <v>3857</v>
      </c>
      <c r="C248" s="4" t="s">
        <v>3858</v>
      </c>
      <c r="D248" s="4">
        <v>1996</v>
      </c>
      <c r="E248" s="4" t="s">
        <v>251</v>
      </c>
      <c r="F248" s="5">
        <v>81</v>
      </c>
      <c r="G248" s="5">
        <v>8</v>
      </c>
      <c r="I248" s="5">
        <v>2980</v>
      </c>
      <c r="J248" s="5">
        <v>2985</v>
      </c>
      <c r="L248" s="5">
        <v>48</v>
      </c>
      <c r="M248" s="5" t="s">
        <v>3859</v>
      </c>
      <c r="N248" s="5" t="s">
        <v>3860</v>
      </c>
      <c r="O248" s="5" t="s">
        <v>3861</v>
      </c>
      <c r="P248" s="5" t="s">
        <v>3862</v>
      </c>
      <c r="Q248" s="5" t="s">
        <v>3863</v>
      </c>
      <c r="S248" s="5" t="s">
        <v>3864</v>
      </c>
      <c r="U248" s="5" t="s">
        <v>545</v>
      </c>
      <c r="AB248" s="5" t="s">
        <v>695</v>
      </c>
      <c r="AJ248" s="5" t="s">
        <v>259</v>
      </c>
      <c r="AL248" s="5" t="s">
        <v>260</v>
      </c>
      <c r="AM248" s="5">
        <v>8768862</v>
      </c>
      <c r="AN248" s="5" t="s">
        <v>75</v>
      </c>
      <c r="AO248" s="5" t="s">
        <v>3865</v>
      </c>
      <c r="AP248" s="5" t="s">
        <v>76</v>
      </c>
      <c r="AQ248" s="5" t="s">
        <v>77</v>
      </c>
      <c r="AS248" s="5" t="s">
        <v>78</v>
      </c>
      <c r="AT248" s="5" t="s">
        <v>3866</v>
      </c>
      <c r="AU248" s="5" t="str">
        <f t="shared" si="9"/>
        <v>1996_Ruberg_Melatonin</v>
      </c>
      <c r="AV248" s="6" t="str">
        <f t="shared" si="10"/>
        <v>1996_Ruberg_Melatonin.pdf</v>
      </c>
      <c r="AW248" s="7" t="str">
        <f t="shared" si="11"/>
        <v>https://sci-hub.se/10.1210/jc.81.8.2980</v>
      </c>
      <c r="AX248" s="9" t="s">
        <v>756</v>
      </c>
      <c r="AY248" s="16" t="s">
        <v>81</v>
      </c>
      <c r="AZ248" s="16" t="s">
        <v>82</v>
      </c>
      <c r="BB248" s="8" t="s">
        <v>743</v>
      </c>
      <c r="BC248" s="8" t="s">
        <v>3867</v>
      </c>
      <c r="BD248" s="8" t="s">
        <v>3868</v>
      </c>
      <c r="BE248" s="8" t="s">
        <v>715</v>
      </c>
      <c r="BF248" s="19" t="s">
        <v>85</v>
      </c>
      <c r="BG248" s="17" t="s">
        <v>3869</v>
      </c>
      <c r="BH248" s="17" t="s">
        <v>3870</v>
      </c>
      <c r="BI248" s="17" t="s">
        <v>3871</v>
      </c>
      <c r="BJ248" s="17" t="s">
        <v>3872</v>
      </c>
      <c r="BK248" s="23" t="s">
        <v>3873</v>
      </c>
    </row>
    <row r="249" spans="1:63" ht="17" customHeight="1" x14ac:dyDescent="0.2">
      <c r="A249" s="4" t="s">
        <v>3874</v>
      </c>
      <c r="B249" s="4" t="s">
        <v>3875</v>
      </c>
      <c r="C249" s="4" t="s">
        <v>3876</v>
      </c>
      <c r="D249" s="4">
        <v>1988</v>
      </c>
      <c r="E249" s="4" t="s">
        <v>1602</v>
      </c>
      <c r="F249" s="5">
        <v>163</v>
      </c>
      <c r="G249" s="5">
        <v>4</v>
      </c>
      <c r="I249" s="5">
        <v>459</v>
      </c>
      <c r="J249" s="5">
        <v>463</v>
      </c>
      <c r="L249" s="5">
        <v>48</v>
      </c>
      <c r="M249" s="5" t="s">
        <v>3877</v>
      </c>
      <c r="N249" s="5" t="s">
        <v>3878</v>
      </c>
      <c r="O249" s="5" t="s">
        <v>1605</v>
      </c>
      <c r="P249" s="5" t="s">
        <v>3879</v>
      </c>
      <c r="Q249" s="5" t="s">
        <v>3880</v>
      </c>
      <c r="S249" s="5" t="s">
        <v>3881</v>
      </c>
      <c r="U249" s="5" t="s">
        <v>73</v>
      </c>
      <c r="AB249" s="5" t="s">
        <v>1608</v>
      </c>
      <c r="AE249" s="5" t="s">
        <v>1041</v>
      </c>
      <c r="AJ249" s="5">
        <v>3407594</v>
      </c>
      <c r="AL249" s="5" t="s">
        <v>1232</v>
      </c>
      <c r="AM249" s="5">
        <v>3184008</v>
      </c>
      <c r="AN249" s="5" t="s">
        <v>75</v>
      </c>
      <c r="AO249" s="5" t="s">
        <v>1233</v>
      </c>
      <c r="AP249" s="5" t="s">
        <v>76</v>
      </c>
      <c r="AQ249" s="5" t="s">
        <v>77</v>
      </c>
      <c r="AS249" s="5" t="s">
        <v>78</v>
      </c>
      <c r="AT249" s="5" t="s">
        <v>3882</v>
      </c>
      <c r="AU249" s="5" t="str">
        <f t="shared" si="9"/>
        <v>1988_Yamada_Loss</v>
      </c>
      <c r="AV249" s="6" t="str">
        <f t="shared" si="10"/>
        <v>1988_Yamada_Loss.pdf</v>
      </c>
      <c r="AW249" s="7" t="str">
        <f t="shared" si="11"/>
        <v>https://sci-hub.se/10.1007/BF00604900</v>
      </c>
      <c r="AX249" s="5" t="s">
        <v>80</v>
      </c>
      <c r="AY249" s="16" t="s">
        <v>81</v>
      </c>
      <c r="AZ249" s="16" t="s">
        <v>81</v>
      </c>
      <c r="BA249" s="21" t="s">
        <v>3883</v>
      </c>
      <c r="BB249" s="8" t="s">
        <v>144</v>
      </c>
      <c r="BC249" s="8" t="s">
        <v>144</v>
      </c>
      <c r="BD249" s="8" t="s">
        <v>144</v>
      </c>
      <c r="BE249" s="8" t="s">
        <v>144</v>
      </c>
      <c r="BF249" s="19" t="s">
        <v>144</v>
      </c>
      <c r="BG249" s="17" t="s">
        <v>144</v>
      </c>
      <c r="BH249" s="17" t="s">
        <v>144</v>
      </c>
      <c r="BI249" s="17" t="s">
        <v>144</v>
      </c>
      <c r="BJ249" s="17" t="s">
        <v>144</v>
      </c>
    </row>
    <row r="250" spans="1:63" ht="17" customHeight="1" x14ac:dyDescent="0.2">
      <c r="A250" s="4" t="s">
        <v>3884</v>
      </c>
      <c r="B250" s="4" t="s">
        <v>3885</v>
      </c>
      <c r="C250" s="4" t="s">
        <v>3886</v>
      </c>
      <c r="D250" s="4">
        <v>2000</v>
      </c>
      <c r="E250" s="4" t="s">
        <v>956</v>
      </c>
      <c r="F250" s="5">
        <v>71</v>
      </c>
      <c r="G250" s="5">
        <v>3</v>
      </c>
      <c r="I250" s="5">
        <v>163</v>
      </c>
      <c r="J250" s="5">
        <v>169</v>
      </c>
      <c r="L250" s="5">
        <v>48</v>
      </c>
      <c r="M250" s="5" t="s">
        <v>3887</v>
      </c>
      <c r="N250" s="5" t="s">
        <v>3888</v>
      </c>
      <c r="O250" s="5" t="s">
        <v>3889</v>
      </c>
      <c r="P250" s="5" t="s">
        <v>3890</v>
      </c>
      <c r="Q250" s="5" t="s">
        <v>3891</v>
      </c>
      <c r="R250" s="5" t="s">
        <v>3892</v>
      </c>
      <c r="S250" s="5" t="s">
        <v>3893</v>
      </c>
      <c r="U250" s="5" t="s">
        <v>136</v>
      </c>
      <c r="AB250" s="5" t="s">
        <v>3894</v>
      </c>
      <c r="AE250" s="5" t="s">
        <v>3895</v>
      </c>
      <c r="AJ250" s="5">
        <v>283835</v>
      </c>
      <c r="AL250" s="5" t="s">
        <v>3896</v>
      </c>
      <c r="AM250" s="5">
        <v>10729787</v>
      </c>
      <c r="AN250" s="5" t="s">
        <v>75</v>
      </c>
      <c r="AO250" s="5" t="s">
        <v>956</v>
      </c>
      <c r="AP250" s="5" t="s">
        <v>76</v>
      </c>
      <c r="AQ250" s="5" t="s">
        <v>77</v>
      </c>
      <c r="AS250" s="5" t="s">
        <v>78</v>
      </c>
      <c r="AT250" s="5" t="s">
        <v>3897</v>
      </c>
      <c r="AU250" s="5" t="str">
        <f t="shared" si="9"/>
        <v>2000_Guerrero_Melatonin</v>
      </c>
      <c r="AV250" s="6" t="str">
        <f t="shared" si="10"/>
        <v>2000_Guerrero_Melatonin.pdf</v>
      </c>
      <c r="AW250" s="7" t="str">
        <f t="shared" si="11"/>
        <v>https://sci-hub.se/10.1159/000054533</v>
      </c>
      <c r="AX250" s="5" t="s">
        <v>80</v>
      </c>
      <c r="AY250" s="16" t="s">
        <v>81</v>
      </c>
      <c r="AZ250" s="16" t="s">
        <v>81</v>
      </c>
      <c r="BA250" s="21" t="s">
        <v>172</v>
      </c>
      <c r="BB250" s="8" t="s">
        <v>144</v>
      </c>
      <c r="BC250" s="8" t="s">
        <v>144</v>
      </c>
      <c r="BD250" s="8" t="s">
        <v>144</v>
      </c>
      <c r="BE250" s="8" t="s">
        <v>144</v>
      </c>
      <c r="BF250" s="19" t="s">
        <v>144</v>
      </c>
      <c r="BG250" s="17" t="s">
        <v>144</v>
      </c>
      <c r="BH250" s="17" t="s">
        <v>144</v>
      </c>
      <c r="BI250" s="17" t="s">
        <v>144</v>
      </c>
      <c r="BJ250" s="17" t="s">
        <v>144</v>
      </c>
    </row>
    <row r="251" spans="1:63" ht="17" customHeight="1" x14ac:dyDescent="0.2">
      <c r="A251" s="4" t="s">
        <v>3898</v>
      </c>
      <c r="B251" s="4" t="s">
        <v>3899</v>
      </c>
      <c r="C251" s="4" t="s">
        <v>3900</v>
      </c>
      <c r="D251" s="4">
        <v>1987</v>
      </c>
      <c r="E251" s="4" t="s">
        <v>956</v>
      </c>
      <c r="F251" s="5">
        <v>45</v>
      </c>
      <c r="G251" s="5">
        <v>4</v>
      </c>
      <c r="I251" s="5">
        <v>249</v>
      </c>
      <c r="J251" s="5">
        <v>256</v>
      </c>
      <c r="L251" s="5">
        <v>48</v>
      </c>
      <c r="M251" s="5" t="s">
        <v>3901</v>
      </c>
      <c r="N251" s="5" t="s">
        <v>3902</v>
      </c>
      <c r="O251" s="5" t="s">
        <v>3903</v>
      </c>
      <c r="P251" s="5" t="s">
        <v>3904</v>
      </c>
      <c r="Q251" s="5" t="s">
        <v>3905</v>
      </c>
      <c r="S251" s="5" t="s">
        <v>3906</v>
      </c>
      <c r="U251" s="5" t="s">
        <v>3907</v>
      </c>
      <c r="W251" s="5" t="s">
        <v>3908</v>
      </c>
      <c r="AJ251" s="5">
        <v>283835</v>
      </c>
      <c r="AL251" s="5" t="s">
        <v>3896</v>
      </c>
      <c r="AN251" s="5" t="s">
        <v>75</v>
      </c>
      <c r="AO251" s="5" t="s">
        <v>3909</v>
      </c>
      <c r="AP251" s="5" t="s">
        <v>76</v>
      </c>
      <c r="AQ251" s="5" t="s">
        <v>77</v>
      </c>
      <c r="AS251" s="5" t="s">
        <v>78</v>
      </c>
      <c r="AT251" s="5" t="s">
        <v>3910</v>
      </c>
      <c r="AU251" s="5" t="str">
        <f t="shared" si="9"/>
        <v>1987_Reiter_Norepinephrine</v>
      </c>
      <c r="AV251" s="6" t="str">
        <f t="shared" si="10"/>
        <v>1987_Reiter_Norepinephrine.pdf</v>
      </c>
      <c r="AW251" s="7" t="str">
        <f t="shared" si="11"/>
        <v>https://sci-hub.se/10.1159/000124736</v>
      </c>
      <c r="AX251" s="5" t="s">
        <v>80</v>
      </c>
      <c r="AY251" s="16" t="s">
        <v>81</v>
      </c>
      <c r="AZ251" s="16" t="s">
        <v>81</v>
      </c>
      <c r="BA251" s="21" t="s">
        <v>789</v>
      </c>
      <c r="BB251" s="8" t="s">
        <v>144</v>
      </c>
      <c r="BC251" s="8" t="s">
        <v>144</v>
      </c>
      <c r="BD251" s="8" t="s">
        <v>144</v>
      </c>
      <c r="BE251" s="8" t="s">
        <v>144</v>
      </c>
      <c r="BF251" s="19" t="s">
        <v>144</v>
      </c>
      <c r="BG251" s="17" t="s">
        <v>144</v>
      </c>
      <c r="BH251" s="17" t="s">
        <v>144</v>
      </c>
      <c r="BI251" s="17" t="s">
        <v>144</v>
      </c>
      <c r="BJ251" s="17" t="s">
        <v>144</v>
      </c>
    </row>
    <row r="252" spans="1:63" ht="17" customHeight="1" x14ac:dyDescent="0.2">
      <c r="A252" s="4" t="s">
        <v>3911</v>
      </c>
      <c r="B252" s="4" t="s">
        <v>3912</v>
      </c>
      <c r="C252" s="4" t="s">
        <v>3913</v>
      </c>
      <c r="D252" s="4">
        <v>2003</v>
      </c>
      <c r="E252" s="4" t="s">
        <v>984</v>
      </c>
      <c r="F252" s="5">
        <v>18</v>
      </c>
      <c r="G252" s="5">
        <v>1</v>
      </c>
      <c r="I252" s="5">
        <v>71</v>
      </c>
      <c r="J252" s="5">
        <v>79</v>
      </c>
      <c r="L252" s="5">
        <v>48</v>
      </c>
      <c r="M252" s="5" t="s">
        <v>3914</v>
      </c>
      <c r="N252" s="5" t="s">
        <v>3915</v>
      </c>
      <c r="O252" s="5" t="s">
        <v>3916</v>
      </c>
      <c r="P252" s="5" t="s">
        <v>3917</v>
      </c>
      <c r="Q252" s="5" t="s">
        <v>3918</v>
      </c>
      <c r="R252" s="5" t="s">
        <v>3919</v>
      </c>
      <c r="S252" s="5" t="s">
        <v>3920</v>
      </c>
      <c r="U252" s="5" t="s">
        <v>73</v>
      </c>
      <c r="AB252" s="5" t="s">
        <v>3921</v>
      </c>
      <c r="AJ252" s="5">
        <v>7487304</v>
      </c>
      <c r="AL252" s="5" t="s">
        <v>994</v>
      </c>
      <c r="AM252" s="5">
        <v>12568246</v>
      </c>
      <c r="AN252" s="5" t="s">
        <v>75</v>
      </c>
      <c r="AO252" s="5" t="s">
        <v>995</v>
      </c>
      <c r="AP252" s="5" t="s">
        <v>76</v>
      </c>
      <c r="AQ252" s="5" t="s">
        <v>77</v>
      </c>
      <c r="AS252" s="5" t="s">
        <v>78</v>
      </c>
      <c r="AT252" s="5" t="s">
        <v>3922</v>
      </c>
      <c r="AU252" s="5" t="str">
        <f t="shared" si="9"/>
        <v>2003_Glickman_Inferior</v>
      </c>
      <c r="AV252" s="6" t="str">
        <f t="shared" si="10"/>
        <v>2003_Glickman_Inferior.pdf</v>
      </c>
      <c r="AW252" s="7" t="str">
        <f t="shared" si="11"/>
        <v>https://sci-hub.se/10.1177/0748730402239678</v>
      </c>
      <c r="AX252" s="5" t="s">
        <v>80</v>
      </c>
      <c r="AY252" s="16" t="s">
        <v>81</v>
      </c>
      <c r="AZ252" s="16" t="s">
        <v>82</v>
      </c>
      <c r="BB252" s="8" t="s">
        <v>3923</v>
      </c>
      <c r="BC252" s="8">
        <v>9</v>
      </c>
      <c r="BD252" s="8">
        <v>5</v>
      </c>
      <c r="BE252" s="8" t="s">
        <v>3924</v>
      </c>
      <c r="BF252" s="19" t="s">
        <v>85</v>
      </c>
      <c r="BG252" s="17" t="s">
        <v>3925</v>
      </c>
      <c r="BH252" s="17">
        <v>24.9</v>
      </c>
      <c r="BI252" s="17">
        <v>0.9</v>
      </c>
      <c r="BJ252" s="17" t="s">
        <v>86</v>
      </c>
    </row>
    <row r="253" spans="1:63" ht="17" customHeight="1" x14ac:dyDescent="0.2">
      <c r="A253" s="4" t="s">
        <v>3926</v>
      </c>
      <c r="B253" s="4" t="s">
        <v>3927</v>
      </c>
      <c r="C253" s="4" t="s">
        <v>3928</v>
      </c>
      <c r="D253" s="4">
        <v>1998</v>
      </c>
      <c r="E253" s="4" t="s">
        <v>3929</v>
      </c>
      <c r="F253" s="5">
        <v>61</v>
      </c>
      <c r="G253" s="11">
        <v>43497</v>
      </c>
      <c r="I253" s="5">
        <v>243</v>
      </c>
      <c r="J253" s="5">
        <v>250</v>
      </c>
      <c r="L253" s="5">
        <v>47</v>
      </c>
      <c r="M253" s="5" t="s">
        <v>3930</v>
      </c>
      <c r="N253" s="5" t="s">
        <v>3931</v>
      </c>
      <c r="O253" s="5" t="s">
        <v>3932</v>
      </c>
      <c r="P253" s="5" t="s">
        <v>3933</v>
      </c>
      <c r="Q253" s="5" t="s">
        <v>3934</v>
      </c>
      <c r="R253" s="5" t="s">
        <v>3935</v>
      </c>
      <c r="S253" s="5" t="s">
        <v>3936</v>
      </c>
      <c r="T253" s="5" t="s">
        <v>3937</v>
      </c>
      <c r="U253" s="5" t="s">
        <v>3938</v>
      </c>
      <c r="X253" s="5" t="s">
        <v>3939</v>
      </c>
      <c r="Y253" s="5" t="s">
        <v>3940</v>
      </c>
      <c r="AB253" s="5" t="s">
        <v>3941</v>
      </c>
      <c r="AJ253" s="5" t="s">
        <v>3942</v>
      </c>
      <c r="AL253" s="5" t="s">
        <v>3943</v>
      </c>
      <c r="AM253" s="5">
        <v>9795235</v>
      </c>
      <c r="AN253" s="5" t="s">
        <v>75</v>
      </c>
      <c r="AO253" s="5" t="s">
        <v>3944</v>
      </c>
      <c r="AP253" s="5" t="s">
        <v>76</v>
      </c>
      <c r="AQ253" s="5" t="s">
        <v>77</v>
      </c>
      <c r="AS253" s="5" t="s">
        <v>78</v>
      </c>
      <c r="AT253" s="5" t="s">
        <v>3945</v>
      </c>
      <c r="AU253" s="5" t="str">
        <f t="shared" si="9"/>
        <v>1998_Chong_Circadian</v>
      </c>
      <c r="AV253" s="6" t="str">
        <f t="shared" si="10"/>
        <v>1998_Chong_Circadian.pdf</v>
      </c>
      <c r="AW253" s="7" t="str">
        <f t="shared" si="11"/>
        <v>https://sci-hub.se/10.1016/S0169-328X(98)00219-8</v>
      </c>
      <c r="AX253" s="5" t="s">
        <v>80</v>
      </c>
      <c r="AY253" s="16" t="s">
        <v>81</v>
      </c>
      <c r="AZ253" s="16" t="s">
        <v>81</v>
      </c>
      <c r="BA253" s="21" t="s">
        <v>2881</v>
      </c>
      <c r="BB253" s="8" t="s">
        <v>144</v>
      </c>
      <c r="BC253" s="8" t="s">
        <v>144</v>
      </c>
      <c r="BD253" s="8" t="s">
        <v>144</v>
      </c>
      <c r="BE253" s="8" t="s">
        <v>144</v>
      </c>
      <c r="BF253" s="19" t="s">
        <v>144</v>
      </c>
      <c r="BG253" s="17" t="s">
        <v>144</v>
      </c>
      <c r="BH253" s="17" t="s">
        <v>144</v>
      </c>
      <c r="BI253" s="17" t="s">
        <v>144</v>
      </c>
      <c r="BJ253" s="17" t="s">
        <v>144</v>
      </c>
    </row>
    <row r="254" spans="1:63" ht="17" customHeight="1" x14ac:dyDescent="0.2">
      <c r="A254" s="4" t="s">
        <v>3946</v>
      </c>
      <c r="B254" s="4" t="s">
        <v>3947</v>
      </c>
      <c r="C254" s="4" t="s">
        <v>3948</v>
      </c>
      <c r="D254" s="4">
        <v>2004</v>
      </c>
      <c r="E254" s="4" t="s">
        <v>603</v>
      </c>
      <c r="F254" s="5">
        <v>27</v>
      </c>
      <c r="G254" s="5">
        <v>5</v>
      </c>
      <c r="I254" s="5">
        <v>867</v>
      </c>
      <c r="J254" s="5">
        <v>874</v>
      </c>
      <c r="L254" s="5">
        <v>47</v>
      </c>
      <c r="M254" s="5" t="s">
        <v>3949</v>
      </c>
      <c r="N254" s="5" t="s">
        <v>3950</v>
      </c>
      <c r="O254" s="5" t="s">
        <v>3951</v>
      </c>
      <c r="P254" s="5" t="s">
        <v>3952</v>
      </c>
      <c r="Q254" s="5" t="s">
        <v>3953</v>
      </c>
      <c r="R254" s="5" t="s">
        <v>3954</v>
      </c>
      <c r="S254" s="5" t="s">
        <v>3955</v>
      </c>
      <c r="U254" s="5" t="s">
        <v>3956</v>
      </c>
      <c r="AB254" s="5" t="s">
        <v>3957</v>
      </c>
      <c r="AE254" s="5" t="s">
        <v>612</v>
      </c>
      <c r="AJ254" s="5">
        <v>1618105</v>
      </c>
      <c r="AL254" s="5" t="s">
        <v>613</v>
      </c>
      <c r="AM254" s="5">
        <v>15453544</v>
      </c>
      <c r="AN254" s="5" t="s">
        <v>75</v>
      </c>
      <c r="AO254" s="5" t="s">
        <v>603</v>
      </c>
      <c r="AP254" s="5" t="s">
        <v>76</v>
      </c>
      <c r="AQ254" s="5" t="s">
        <v>77</v>
      </c>
      <c r="AR254" s="5" t="s">
        <v>141</v>
      </c>
      <c r="AS254" s="5" t="s">
        <v>78</v>
      </c>
      <c r="AT254" s="5" t="s">
        <v>3958</v>
      </c>
      <c r="AU254" s="5" t="str">
        <f t="shared" si="9"/>
        <v>2004_Jordan_Prostaglandin</v>
      </c>
      <c r="AV254" s="6" t="str">
        <f t="shared" si="10"/>
        <v>2004_Jordan_Prostaglandin.pdf</v>
      </c>
      <c r="AW254" s="7" t="str">
        <f t="shared" si="11"/>
        <v>https://sci-hub.se/10.1093/sleep/27.5.867</v>
      </c>
      <c r="AX254" s="5" t="s">
        <v>80</v>
      </c>
      <c r="AY254" s="16" t="s">
        <v>81</v>
      </c>
      <c r="AZ254" s="16" t="s">
        <v>82</v>
      </c>
      <c r="BB254" s="8" t="s">
        <v>1045</v>
      </c>
      <c r="BC254" s="8">
        <v>20</v>
      </c>
      <c r="BD254" s="8">
        <v>10</v>
      </c>
      <c r="BE254" s="8" t="s">
        <v>715</v>
      </c>
      <c r="BF254" s="19" t="s">
        <v>85</v>
      </c>
      <c r="BG254" s="17" t="s">
        <v>218</v>
      </c>
      <c r="BH254" s="17">
        <v>23.3</v>
      </c>
      <c r="BI254" s="17" t="s">
        <v>3959</v>
      </c>
      <c r="BJ254" s="17" t="s">
        <v>86</v>
      </c>
    </row>
    <row r="255" spans="1:63" ht="17" customHeight="1" x14ac:dyDescent="0.2">
      <c r="A255" s="4" t="s">
        <v>3960</v>
      </c>
      <c r="B255" s="4" t="s">
        <v>3961</v>
      </c>
      <c r="C255" s="4" t="s">
        <v>3962</v>
      </c>
      <c r="D255" s="4">
        <v>1984</v>
      </c>
      <c r="E255" s="4" t="s">
        <v>392</v>
      </c>
      <c r="F255" s="5">
        <v>1</v>
      </c>
      <c r="G255" s="5">
        <v>2</v>
      </c>
      <c r="I255" s="5">
        <v>105</v>
      </c>
      <c r="J255" s="5">
        <v>119</v>
      </c>
      <c r="L255" s="5">
        <v>47</v>
      </c>
      <c r="M255" s="5" t="s">
        <v>3963</v>
      </c>
      <c r="N255" s="5" t="s">
        <v>3964</v>
      </c>
      <c r="O255" s="5" t="s">
        <v>3965</v>
      </c>
      <c r="P255" s="5" t="s">
        <v>3966</v>
      </c>
      <c r="Q255" s="5" t="s">
        <v>3967</v>
      </c>
      <c r="R255" s="5" t="s">
        <v>3968</v>
      </c>
      <c r="S255" s="5" t="s">
        <v>3969</v>
      </c>
      <c r="U255" s="5" t="s">
        <v>73</v>
      </c>
      <c r="AB255" s="5" t="s">
        <v>3970</v>
      </c>
      <c r="AJ255" s="5">
        <v>7423098</v>
      </c>
      <c r="AM255" s="5">
        <v>6545810</v>
      </c>
      <c r="AN255" s="5" t="s">
        <v>75</v>
      </c>
      <c r="AO255" s="5" t="s">
        <v>401</v>
      </c>
      <c r="AP255" s="5" t="s">
        <v>76</v>
      </c>
      <c r="AQ255" s="5" t="s">
        <v>77</v>
      </c>
      <c r="AS255" s="5" t="s">
        <v>78</v>
      </c>
      <c r="AT255" s="5" t="s">
        <v>3971</v>
      </c>
      <c r="AU255" s="5" t="str">
        <f t="shared" si="9"/>
        <v>1984_Brainard_The</v>
      </c>
      <c r="AV255" s="6" t="str">
        <f t="shared" si="10"/>
        <v>1984_Brainard_The.pdf</v>
      </c>
      <c r="AW255" s="7" t="str">
        <f t="shared" si="11"/>
        <v>https://sci-hub.se/10.1111/j.1600-079X.1984.tb00202.x</v>
      </c>
      <c r="AX255" s="5" t="s">
        <v>80</v>
      </c>
      <c r="AY255" s="16" t="s">
        <v>81</v>
      </c>
      <c r="AZ255" s="16" t="s">
        <v>81</v>
      </c>
      <c r="BA255" s="21" t="s">
        <v>789</v>
      </c>
      <c r="BB255" s="8" t="s">
        <v>144</v>
      </c>
      <c r="BC255" s="8" t="s">
        <v>144</v>
      </c>
      <c r="BD255" s="8" t="s">
        <v>144</v>
      </c>
      <c r="BE255" s="8" t="s">
        <v>144</v>
      </c>
      <c r="BF255" s="19" t="s">
        <v>144</v>
      </c>
      <c r="BG255" s="17" t="s">
        <v>144</v>
      </c>
      <c r="BH255" s="17" t="s">
        <v>144</v>
      </c>
      <c r="BI255" s="17" t="s">
        <v>144</v>
      </c>
      <c r="BJ255" s="17" t="s">
        <v>144</v>
      </c>
    </row>
    <row r="256" spans="1:63" ht="17" customHeight="1" x14ac:dyDescent="0.2">
      <c r="A256" s="4" t="s">
        <v>3972</v>
      </c>
      <c r="B256" s="4" t="s">
        <v>3973</v>
      </c>
      <c r="C256" s="4" t="s">
        <v>3974</v>
      </c>
      <c r="D256" s="4">
        <v>2012</v>
      </c>
      <c r="E256" s="4" t="s">
        <v>3975</v>
      </c>
      <c r="F256" s="5">
        <v>5</v>
      </c>
      <c r="G256" s="5">
        <v>3</v>
      </c>
      <c r="I256" s="5">
        <v>170</v>
      </c>
      <c r="J256" s="5">
        <v>177</v>
      </c>
      <c r="L256" s="5">
        <v>46</v>
      </c>
      <c r="M256" s="5" t="s">
        <v>3976</v>
      </c>
      <c r="N256" s="5" t="s">
        <v>3977</v>
      </c>
      <c r="O256" s="5" t="s">
        <v>3978</v>
      </c>
      <c r="P256" s="5" t="s">
        <v>3979</v>
      </c>
      <c r="Q256" s="5" t="s">
        <v>3980</v>
      </c>
      <c r="R256" s="5" t="s">
        <v>3981</v>
      </c>
      <c r="S256" s="5" t="s">
        <v>3982</v>
      </c>
      <c r="U256" s="5" t="s">
        <v>3983</v>
      </c>
      <c r="AB256" s="5" t="s">
        <v>3984</v>
      </c>
      <c r="AJ256" s="5">
        <v>18746098</v>
      </c>
      <c r="AM256" s="5">
        <v>23237593</v>
      </c>
      <c r="AN256" s="5" t="s">
        <v>75</v>
      </c>
      <c r="AO256" s="5" t="s">
        <v>3985</v>
      </c>
      <c r="AP256" s="5" t="s">
        <v>76</v>
      </c>
      <c r="AQ256" s="5" t="s">
        <v>77</v>
      </c>
      <c r="AS256" s="5" t="s">
        <v>78</v>
      </c>
      <c r="AT256" s="5" t="s">
        <v>3986</v>
      </c>
      <c r="AU256" s="5" t="str">
        <f t="shared" si="9"/>
        <v>2012_Anisimov_Light-at-night-induced</v>
      </c>
      <c r="AV256" s="6" t="str">
        <f t="shared" si="10"/>
        <v>2012_Anisimov_Light-at-night-induced.pdf</v>
      </c>
      <c r="AW256" s="7" t="str">
        <f t="shared" si="11"/>
        <v>https://sci-hub.se/10.2174/1874609811205030002</v>
      </c>
      <c r="AX256" s="9" t="s">
        <v>756</v>
      </c>
      <c r="AY256" s="16" t="s">
        <v>81</v>
      </c>
      <c r="AZ256" s="16" t="s">
        <v>81</v>
      </c>
      <c r="BA256" s="21" t="s">
        <v>3987</v>
      </c>
      <c r="BB256" s="8" t="s">
        <v>144</v>
      </c>
      <c r="BC256" s="8" t="s">
        <v>144</v>
      </c>
      <c r="BD256" s="8" t="s">
        <v>144</v>
      </c>
      <c r="BE256" s="8" t="s">
        <v>144</v>
      </c>
      <c r="BF256" s="19" t="s">
        <v>144</v>
      </c>
      <c r="BG256" s="17" t="s">
        <v>144</v>
      </c>
      <c r="BH256" s="17" t="s">
        <v>144</v>
      </c>
      <c r="BI256" s="17" t="s">
        <v>144</v>
      </c>
      <c r="BJ256" s="17" t="s">
        <v>144</v>
      </c>
      <c r="BK256" s="23" t="s">
        <v>3988</v>
      </c>
    </row>
    <row r="257" spans="1:63" ht="17" customHeight="1" x14ac:dyDescent="0.2">
      <c r="A257" s="4" t="s">
        <v>3989</v>
      </c>
      <c r="B257" s="4" t="s">
        <v>3990</v>
      </c>
      <c r="C257" s="4" t="s">
        <v>3991</v>
      </c>
      <c r="D257" s="4">
        <v>2007</v>
      </c>
      <c r="E257" s="4" t="s">
        <v>3992</v>
      </c>
      <c r="F257" s="5">
        <v>84</v>
      </c>
      <c r="G257" s="5">
        <v>1</v>
      </c>
      <c r="I257" s="5">
        <v>92</v>
      </c>
      <c r="J257" s="5">
        <v>99</v>
      </c>
      <c r="L257" s="5">
        <v>46</v>
      </c>
      <c r="M257" s="5" t="s">
        <v>3993</v>
      </c>
      <c r="N257" s="5" t="s">
        <v>3994</v>
      </c>
      <c r="O257" s="5" t="s">
        <v>3995</v>
      </c>
      <c r="P257" s="5" t="s">
        <v>3996</v>
      </c>
      <c r="Q257" s="5" t="s">
        <v>3997</v>
      </c>
      <c r="R257" s="5" t="s">
        <v>3998</v>
      </c>
      <c r="S257" s="5" t="s">
        <v>3999</v>
      </c>
      <c r="U257" s="5" t="s">
        <v>4000</v>
      </c>
      <c r="AB257" s="5" t="s">
        <v>4001</v>
      </c>
      <c r="AJ257" s="5">
        <v>144835</v>
      </c>
      <c r="AL257" s="5" t="s">
        <v>4002</v>
      </c>
      <c r="AM257" s="5">
        <v>17067577</v>
      </c>
      <c r="AN257" s="5" t="s">
        <v>75</v>
      </c>
      <c r="AO257" s="5" t="s">
        <v>4003</v>
      </c>
      <c r="AP257" s="5" t="s">
        <v>76</v>
      </c>
      <c r="AQ257" s="5" t="s">
        <v>77</v>
      </c>
      <c r="AS257" s="5" t="s">
        <v>78</v>
      </c>
      <c r="AT257" s="5" t="s">
        <v>4004</v>
      </c>
      <c r="AU257" s="5" t="str">
        <f t="shared" si="9"/>
        <v>2007_Ziv_Spectral</v>
      </c>
      <c r="AV257" s="6" t="str">
        <f t="shared" si="10"/>
        <v>2007_Ziv_Spectral.pdf</v>
      </c>
      <c r="AW257" s="7" t="str">
        <f t="shared" si="11"/>
        <v>https://sci-hub.se/10.1016/j.exer.2006.09.004</v>
      </c>
      <c r="AX257" s="5" t="s">
        <v>80</v>
      </c>
      <c r="AY257" s="16" t="s">
        <v>81</v>
      </c>
      <c r="AZ257" s="16" t="s">
        <v>81</v>
      </c>
      <c r="BA257" s="21" t="s">
        <v>1586</v>
      </c>
      <c r="BB257" s="8" t="s">
        <v>144</v>
      </c>
      <c r="BC257" s="8" t="s">
        <v>144</v>
      </c>
      <c r="BD257" s="8" t="s">
        <v>144</v>
      </c>
      <c r="BE257" s="8" t="s">
        <v>144</v>
      </c>
      <c r="BF257" s="19" t="s">
        <v>144</v>
      </c>
      <c r="BG257" s="17" t="s">
        <v>144</v>
      </c>
      <c r="BH257" s="17" t="s">
        <v>144</v>
      </c>
      <c r="BI257" s="17" t="s">
        <v>144</v>
      </c>
      <c r="BJ257" s="17" t="s">
        <v>144</v>
      </c>
    </row>
    <row r="258" spans="1:63" ht="17" customHeight="1" x14ac:dyDescent="0.2">
      <c r="A258" s="4" t="s">
        <v>4005</v>
      </c>
      <c r="B258" s="4" t="s">
        <v>4006</v>
      </c>
      <c r="C258" s="4" t="s">
        <v>4007</v>
      </c>
      <c r="D258" s="4">
        <v>2008</v>
      </c>
      <c r="E258" s="4" t="s">
        <v>557</v>
      </c>
      <c r="F258" s="5">
        <v>70</v>
      </c>
      <c r="G258" s="5">
        <v>2</v>
      </c>
      <c r="I258" s="5">
        <v>224</v>
      </c>
      <c r="J258" s="5">
        <v>229</v>
      </c>
      <c r="L258" s="5">
        <v>46</v>
      </c>
      <c r="M258" s="5" t="s">
        <v>4008</v>
      </c>
      <c r="N258" s="5" t="s">
        <v>4009</v>
      </c>
      <c r="O258" s="5" t="s">
        <v>4010</v>
      </c>
      <c r="P258" s="5" t="s">
        <v>4011</v>
      </c>
      <c r="Q258" s="5" t="s">
        <v>4012</v>
      </c>
      <c r="S258" s="5" t="s">
        <v>4013</v>
      </c>
      <c r="U258" s="5" t="s">
        <v>73</v>
      </c>
      <c r="AB258" s="5" t="s">
        <v>4014</v>
      </c>
      <c r="AJ258" s="5">
        <v>3069877</v>
      </c>
      <c r="AL258" s="5" t="s">
        <v>566</v>
      </c>
      <c r="AM258" s="5">
        <v>17637502</v>
      </c>
      <c r="AN258" s="5" t="s">
        <v>75</v>
      </c>
      <c r="AO258" s="5" t="s">
        <v>567</v>
      </c>
      <c r="AP258" s="5" t="s">
        <v>76</v>
      </c>
      <c r="AQ258" s="5" t="s">
        <v>77</v>
      </c>
      <c r="AS258" s="5" t="s">
        <v>78</v>
      </c>
      <c r="AT258" s="5" t="s">
        <v>4015</v>
      </c>
      <c r="AU258" s="5" t="str">
        <f t="shared" ref="AU258:AU321" si="12">CONCATENATE(D258, "_", (LEFT(A258,FIND(" ",A258,1)-1)), "_", (LEFT(C258,FIND(" ",C258,1)-1)))</f>
        <v>2008_Phelps_Dark</v>
      </c>
      <c r="AV258" s="6" t="str">
        <f t="shared" ref="AV258:AV321" si="13">CONCATENATE(AU258, ".pdf")</f>
        <v>2008_Phelps_Dark.pdf</v>
      </c>
      <c r="AW258" s="7" t="str">
        <f t="shared" ref="AW258:AW321" si="14">HYPERLINK(CONCATENATE("https://sci-hub.se/",M258))</f>
        <v>https://sci-hub.se/10.1016/j.mehy.2007.05.026</v>
      </c>
      <c r="AX258" s="5" t="s">
        <v>80</v>
      </c>
      <c r="AY258" s="16" t="s">
        <v>81</v>
      </c>
      <c r="AZ258" s="16" t="s">
        <v>756</v>
      </c>
      <c r="BB258" s="8" t="s">
        <v>83</v>
      </c>
      <c r="BC258" s="8" t="s">
        <v>86</v>
      </c>
      <c r="BD258" s="8" t="s">
        <v>86</v>
      </c>
      <c r="BE258" s="8" t="s">
        <v>86</v>
      </c>
      <c r="BF258" s="19" t="s">
        <v>85</v>
      </c>
      <c r="BG258" s="17" t="s">
        <v>218</v>
      </c>
      <c r="BH258" s="17" t="s">
        <v>86</v>
      </c>
      <c r="BI258" s="17" t="s">
        <v>86</v>
      </c>
      <c r="BJ258" s="17" t="s">
        <v>86</v>
      </c>
      <c r="BK258" s="23" t="s">
        <v>4016</v>
      </c>
    </row>
    <row r="259" spans="1:63" ht="17" customHeight="1" x14ac:dyDescent="0.2">
      <c r="A259" s="4" t="s">
        <v>4017</v>
      </c>
      <c r="B259" s="4" t="s">
        <v>4018</v>
      </c>
      <c r="C259" s="4" t="s">
        <v>4019</v>
      </c>
      <c r="D259" s="4">
        <v>1999</v>
      </c>
      <c r="E259" s="4" t="s">
        <v>3929</v>
      </c>
      <c r="F259" s="5">
        <v>74</v>
      </c>
      <c r="G259" s="11">
        <v>43497</v>
      </c>
      <c r="I259" s="5">
        <v>175</v>
      </c>
      <c r="J259" s="5">
        <v>181</v>
      </c>
      <c r="L259" s="5">
        <v>46</v>
      </c>
      <c r="M259" s="5" t="s">
        <v>4020</v>
      </c>
      <c r="N259" s="5" t="s">
        <v>4021</v>
      </c>
      <c r="P259" s="5" t="s">
        <v>4022</v>
      </c>
      <c r="Q259" s="5" t="s">
        <v>4023</v>
      </c>
      <c r="R259" s="5" t="s">
        <v>4024</v>
      </c>
      <c r="S259" s="5" t="s">
        <v>4025</v>
      </c>
      <c r="T259" s="5" t="s">
        <v>4026</v>
      </c>
      <c r="U259" s="5" t="s">
        <v>4027</v>
      </c>
      <c r="X259" s="5" t="s">
        <v>4028</v>
      </c>
      <c r="Y259" s="5" t="s">
        <v>4029</v>
      </c>
      <c r="AB259" s="5" t="s">
        <v>4030</v>
      </c>
      <c r="AJ259" s="5" t="s">
        <v>3942</v>
      </c>
      <c r="AL259" s="5" t="s">
        <v>3943</v>
      </c>
      <c r="AM259" s="5">
        <v>10640688</v>
      </c>
      <c r="AN259" s="5" t="s">
        <v>75</v>
      </c>
      <c r="AO259" s="5" t="s">
        <v>3944</v>
      </c>
      <c r="AP259" s="5" t="s">
        <v>76</v>
      </c>
      <c r="AQ259" s="5" t="s">
        <v>77</v>
      </c>
      <c r="AS259" s="5" t="s">
        <v>78</v>
      </c>
      <c r="AT259" s="5" t="s">
        <v>4031</v>
      </c>
      <c r="AU259" s="5" t="str">
        <f t="shared" si="12"/>
        <v>1999_Zylka_Discovery</v>
      </c>
      <c r="AV259" s="6" t="str">
        <f t="shared" si="13"/>
        <v>1999_Zylka_Discovery.pdf</v>
      </c>
      <c r="AW259" s="7" t="str">
        <f t="shared" si="14"/>
        <v>https://sci-hub.se/10.1016/S0169-328X(99)00277-6</v>
      </c>
      <c r="AX259" s="5" t="s">
        <v>80</v>
      </c>
      <c r="AY259" s="16" t="s">
        <v>81</v>
      </c>
      <c r="AZ259" s="16" t="s">
        <v>81</v>
      </c>
      <c r="BA259" s="21" t="s">
        <v>2881</v>
      </c>
      <c r="BB259" s="8" t="s">
        <v>144</v>
      </c>
      <c r="BC259" s="8" t="s">
        <v>144</v>
      </c>
      <c r="BD259" s="8" t="s">
        <v>144</v>
      </c>
      <c r="BE259" s="8" t="s">
        <v>144</v>
      </c>
      <c r="BF259" s="19" t="s">
        <v>144</v>
      </c>
      <c r="BG259" s="17" t="s">
        <v>144</v>
      </c>
      <c r="BH259" s="17" t="s">
        <v>144</v>
      </c>
      <c r="BI259" s="17" t="s">
        <v>144</v>
      </c>
      <c r="BJ259" s="17" t="s">
        <v>144</v>
      </c>
    </row>
    <row r="260" spans="1:63" ht="17" customHeight="1" x14ac:dyDescent="0.2">
      <c r="A260" s="4" t="s">
        <v>4032</v>
      </c>
      <c r="B260" s="4" t="s">
        <v>4033</v>
      </c>
      <c r="C260" s="4" t="s">
        <v>4034</v>
      </c>
      <c r="D260" s="4">
        <v>2002</v>
      </c>
      <c r="E260" s="4" t="s">
        <v>392</v>
      </c>
      <c r="F260" s="5">
        <v>32</v>
      </c>
      <c r="G260" s="5">
        <v>4</v>
      </c>
      <c r="I260" s="5">
        <v>209</v>
      </c>
      <c r="J260" s="5">
        <v>213</v>
      </c>
      <c r="L260" s="5">
        <v>46</v>
      </c>
      <c r="M260" s="5" t="s">
        <v>4035</v>
      </c>
      <c r="N260" s="5" t="s">
        <v>4036</v>
      </c>
      <c r="O260" s="5" t="s">
        <v>4037</v>
      </c>
      <c r="P260" s="5" t="s">
        <v>4038</v>
      </c>
      <c r="Q260" s="5" t="s">
        <v>4039</v>
      </c>
      <c r="R260" s="5" t="s">
        <v>4040</v>
      </c>
      <c r="S260" s="5" t="s">
        <v>4041</v>
      </c>
      <c r="U260" s="5" t="s">
        <v>545</v>
      </c>
      <c r="AB260" s="5" t="s">
        <v>2576</v>
      </c>
      <c r="AJ260" s="5">
        <v>7423098</v>
      </c>
      <c r="AL260" s="5" t="s">
        <v>547</v>
      </c>
      <c r="AM260" s="5">
        <v>11982788</v>
      </c>
      <c r="AN260" s="5" t="s">
        <v>75</v>
      </c>
      <c r="AO260" s="5" t="s">
        <v>401</v>
      </c>
      <c r="AP260" s="5" t="s">
        <v>76</v>
      </c>
      <c r="AQ260" s="5" t="s">
        <v>77</v>
      </c>
      <c r="AS260" s="5" t="s">
        <v>78</v>
      </c>
      <c r="AT260" s="5" t="s">
        <v>4042</v>
      </c>
      <c r="AU260" s="5" t="str">
        <f t="shared" si="12"/>
        <v>2002_Rea_Phototransduction</v>
      </c>
      <c r="AV260" s="6" t="str">
        <f t="shared" si="13"/>
        <v>2002_Rea_Phototransduction.pdf</v>
      </c>
      <c r="AW260" s="7" t="str">
        <f t="shared" si="14"/>
        <v>https://sci-hub.se/10.1034/j.1600-079X.2002.01881.x</v>
      </c>
      <c r="AX260" s="5" t="s">
        <v>80</v>
      </c>
      <c r="AY260" s="16" t="s">
        <v>81</v>
      </c>
      <c r="AZ260" s="16" t="s">
        <v>82</v>
      </c>
      <c r="BB260" s="8" t="s">
        <v>83</v>
      </c>
      <c r="BC260" s="8">
        <v>4</v>
      </c>
      <c r="BD260" s="8">
        <v>0</v>
      </c>
      <c r="BE260" s="8" t="s">
        <v>1572</v>
      </c>
      <c r="BF260" s="19" t="s">
        <v>85</v>
      </c>
      <c r="BG260" s="17" t="s">
        <v>1572</v>
      </c>
      <c r="BH260" s="17" t="s">
        <v>86</v>
      </c>
      <c r="BI260" s="17" t="s">
        <v>86</v>
      </c>
      <c r="BJ260" s="17" t="s">
        <v>4043</v>
      </c>
      <c r="BK260" s="23" t="s">
        <v>4044</v>
      </c>
    </row>
    <row r="261" spans="1:63" ht="17" customHeight="1" x14ac:dyDescent="0.2">
      <c r="A261" s="4" t="s">
        <v>4045</v>
      </c>
      <c r="B261" s="4" t="s">
        <v>4046</v>
      </c>
      <c r="C261" s="4" t="s">
        <v>4047</v>
      </c>
      <c r="D261" s="4">
        <v>2015</v>
      </c>
      <c r="E261" s="4" t="s">
        <v>3012</v>
      </c>
      <c r="F261" s="5">
        <v>282</v>
      </c>
      <c r="G261" s="5">
        <v>1816</v>
      </c>
      <c r="H261" s="5">
        <v>20151745</v>
      </c>
      <c r="K261" s="5">
        <v>7</v>
      </c>
      <c r="L261" s="5">
        <v>46</v>
      </c>
      <c r="M261" s="5" t="s">
        <v>4048</v>
      </c>
      <c r="N261" s="5" t="s">
        <v>4049</v>
      </c>
      <c r="O261" s="5" t="s">
        <v>4050</v>
      </c>
      <c r="P261" s="5" t="s">
        <v>4051</v>
      </c>
      <c r="Q261" s="5" t="s">
        <v>4052</v>
      </c>
      <c r="R261" s="5" t="s">
        <v>4053</v>
      </c>
      <c r="S261" s="5" t="s">
        <v>4054</v>
      </c>
      <c r="U261" s="5" t="s">
        <v>438</v>
      </c>
      <c r="AB261" s="5" t="s">
        <v>4055</v>
      </c>
      <c r="AE261" s="5" t="s">
        <v>3132</v>
      </c>
      <c r="AJ261" s="5">
        <v>9628452</v>
      </c>
      <c r="AL261" s="5" t="s">
        <v>3023</v>
      </c>
      <c r="AM261" s="5">
        <v>26423847</v>
      </c>
      <c r="AN261" s="5" t="s">
        <v>75</v>
      </c>
      <c r="AO261" s="5" t="s">
        <v>3024</v>
      </c>
      <c r="AP261" s="5" t="s">
        <v>76</v>
      </c>
      <c r="AQ261" s="5" t="s">
        <v>77</v>
      </c>
      <c r="AR261" s="5" t="s">
        <v>141</v>
      </c>
      <c r="AS261" s="5" t="s">
        <v>78</v>
      </c>
      <c r="AT261" s="5" t="s">
        <v>4056</v>
      </c>
      <c r="AU261" s="5" t="str">
        <f t="shared" si="12"/>
        <v>2015_Robert_Artificial</v>
      </c>
      <c r="AV261" s="6" t="str">
        <f t="shared" si="13"/>
        <v>2015_Robert_Artificial.pdf</v>
      </c>
      <c r="AW261" s="7" t="str">
        <f t="shared" si="14"/>
        <v>https://sci-hub.se/10.1098/rspb.2015.1745</v>
      </c>
      <c r="AX261" s="5" t="s">
        <v>80</v>
      </c>
      <c r="AY261" s="16" t="s">
        <v>81</v>
      </c>
      <c r="AZ261" s="16" t="s">
        <v>81</v>
      </c>
      <c r="BA261" s="21" t="s">
        <v>4057</v>
      </c>
      <c r="BB261" s="8" t="s">
        <v>144</v>
      </c>
      <c r="BC261" s="8" t="s">
        <v>144</v>
      </c>
      <c r="BD261" s="8" t="s">
        <v>144</v>
      </c>
      <c r="BE261" s="8" t="s">
        <v>144</v>
      </c>
      <c r="BF261" s="19" t="s">
        <v>144</v>
      </c>
      <c r="BG261" s="17" t="s">
        <v>144</v>
      </c>
      <c r="BH261" s="17" t="s">
        <v>144</v>
      </c>
      <c r="BI261" s="17" t="s">
        <v>144</v>
      </c>
      <c r="BJ261" s="17" t="s">
        <v>144</v>
      </c>
    </row>
    <row r="262" spans="1:63" ht="17" customHeight="1" x14ac:dyDescent="0.2">
      <c r="A262" s="4" t="s">
        <v>4058</v>
      </c>
      <c r="B262" s="4" t="s">
        <v>4059</v>
      </c>
      <c r="C262" s="4" t="s">
        <v>4060</v>
      </c>
      <c r="D262" s="4">
        <v>1983</v>
      </c>
      <c r="E262" s="4" t="s">
        <v>687</v>
      </c>
      <c r="F262" s="5">
        <v>288</v>
      </c>
      <c r="G262" s="11">
        <v>43497</v>
      </c>
      <c r="I262" s="5">
        <v>151</v>
      </c>
      <c r="J262" s="5">
        <v>157</v>
      </c>
      <c r="L262" s="5">
        <v>45</v>
      </c>
      <c r="M262" s="5" t="s">
        <v>4061</v>
      </c>
      <c r="N262" s="5" t="s">
        <v>4062</v>
      </c>
      <c r="O262" s="5" t="s">
        <v>4063</v>
      </c>
      <c r="P262" s="5" t="s">
        <v>4064</v>
      </c>
      <c r="Q262" s="5" t="s">
        <v>4065</v>
      </c>
      <c r="R262" s="5" t="s">
        <v>4066</v>
      </c>
      <c r="S262" s="5" t="s">
        <v>4067</v>
      </c>
      <c r="U262" s="5" t="s">
        <v>4068</v>
      </c>
      <c r="AB262" s="5" t="s">
        <v>4069</v>
      </c>
      <c r="AJ262" s="5">
        <v>68993</v>
      </c>
      <c r="AL262" s="5" t="s">
        <v>696</v>
      </c>
      <c r="AM262" s="5">
        <v>6686468</v>
      </c>
      <c r="AN262" s="5" t="s">
        <v>75</v>
      </c>
      <c r="AO262" s="5" t="s">
        <v>697</v>
      </c>
      <c r="AP262" s="5" t="s">
        <v>76</v>
      </c>
      <c r="AQ262" s="5" t="s">
        <v>77</v>
      </c>
      <c r="AS262" s="5" t="s">
        <v>78</v>
      </c>
      <c r="AT262" s="5" t="s">
        <v>4070</v>
      </c>
      <c r="AU262" s="5" t="str">
        <f t="shared" si="12"/>
        <v>1983_Reiter_Influence</v>
      </c>
      <c r="AV262" s="6" t="str">
        <f t="shared" si="13"/>
        <v>1983_Reiter_Influence.pdf</v>
      </c>
      <c r="AW262" s="7" t="str">
        <f t="shared" si="14"/>
        <v>https://sci-hub.se/10.1016/0006-8993(83)90089-6</v>
      </c>
      <c r="AX262" s="5" t="s">
        <v>80</v>
      </c>
      <c r="AY262" s="16" t="s">
        <v>81</v>
      </c>
      <c r="AZ262" s="16" t="s">
        <v>81</v>
      </c>
      <c r="BA262" s="21" t="s">
        <v>3740</v>
      </c>
      <c r="BB262" s="8" t="s">
        <v>144</v>
      </c>
      <c r="BC262" s="8" t="s">
        <v>144</v>
      </c>
      <c r="BD262" s="8" t="s">
        <v>144</v>
      </c>
      <c r="BE262" s="8" t="s">
        <v>144</v>
      </c>
      <c r="BF262" s="19" t="s">
        <v>144</v>
      </c>
      <c r="BG262" s="17" t="s">
        <v>144</v>
      </c>
      <c r="BH262" s="17" t="s">
        <v>144</v>
      </c>
      <c r="BI262" s="17" t="s">
        <v>144</v>
      </c>
      <c r="BJ262" s="17" t="s">
        <v>144</v>
      </c>
    </row>
    <row r="263" spans="1:63" ht="17" customHeight="1" x14ac:dyDescent="0.2">
      <c r="A263" s="4" t="s">
        <v>4071</v>
      </c>
      <c r="B263" s="4" t="s">
        <v>4072</v>
      </c>
      <c r="C263" s="4" t="s">
        <v>4073</v>
      </c>
      <c r="D263" s="4">
        <v>1984</v>
      </c>
      <c r="E263" s="4" t="s">
        <v>1961</v>
      </c>
      <c r="F263" s="5">
        <v>35</v>
      </c>
      <c r="G263" s="5">
        <v>8</v>
      </c>
      <c r="I263" s="5">
        <v>841</v>
      </c>
      <c r="J263" s="5">
        <v>847</v>
      </c>
      <c r="L263" s="5">
        <v>45</v>
      </c>
      <c r="M263" s="5" t="s">
        <v>4074</v>
      </c>
      <c r="N263" s="5" t="s">
        <v>4075</v>
      </c>
      <c r="O263" s="5" t="s">
        <v>2970</v>
      </c>
      <c r="P263" s="5" t="s">
        <v>4076</v>
      </c>
      <c r="Q263" s="5" t="s">
        <v>4077</v>
      </c>
      <c r="S263" s="5" t="s">
        <v>4078</v>
      </c>
      <c r="U263" s="5" t="s">
        <v>73</v>
      </c>
      <c r="X263" s="5" t="s">
        <v>4079</v>
      </c>
      <c r="Y263" s="5" t="s">
        <v>4080</v>
      </c>
      <c r="AB263" s="5" t="s">
        <v>4081</v>
      </c>
      <c r="AJ263" s="5">
        <v>243205</v>
      </c>
      <c r="AL263" s="5" t="s">
        <v>1974</v>
      </c>
      <c r="AM263" s="5">
        <v>6541284</v>
      </c>
      <c r="AN263" s="5" t="s">
        <v>75</v>
      </c>
      <c r="AO263" s="5" t="s">
        <v>1975</v>
      </c>
      <c r="AP263" s="5" t="s">
        <v>76</v>
      </c>
      <c r="AQ263" s="5" t="s">
        <v>77</v>
      </c>
      <c r="AS263" s="5" t="s">
        <v>78</v>
      </c>
      <c r="AT263" s="5" t="s">
        <v>4082</v>
      </c>
      <c r="AU263" s="5" t="str">
        <f t="shared" si="12"/>
        <v>1984_Lynch_Light</v>
      </c>
      <c r="AV263" s="6" t="str">
        <f t="shared" si="13"/>
        <v>1984_Lynch_Light.pdf</v>
      </c>
      <c r="AW263" s="7" t="str">
        <f t="shared" si="14"/>
        <v>https://sci-hub.se/10.1016/0024-3205(84)90409-0</v>
      </c>
      <c r="AX263" s="5" t="s">
        <v>80</v>
      </c>
      <c r="AY263" s="16" t="s">
        <v>81</v>
      </c>
      <c r="AZ263" s="16" t="s">
        <v>81</v>
      </c>
      <c r="BA263" s="21" t="s">
        <v>172</v>
      </c>
      <c r="BB263" s="8" t="s">
        <v>144</v>
      </c>
      <c r="BC263" s="8" t="s">
        <v>144</v>
      </c>
      <c r="BD263" s="8" t="s">
        <v>144</v>
      </c>
      <c r="BE263" s="8" t="s">
        <v>144</v>
      </c>
      <c r="BF263" s="19" t="s">
        <v>144</v>
      </c>
      <c r="BG263" s="17" t="s">
        <v>144</v>
      </c>
      <c r="BH263" s="17" t="s">
        <v>144</v>
      </c>
      <c r="BI263" s="17" t="s">
        <v>144</v>
      </c>
      <c r="BJ263" s="17" t="s">
        <v>144</v>
      </c>
    </row>
    <row r="264" spans="1:63" ht="17" customHeight="1" x14ac:dyDescent="0.2">
      <c r="A264" s="4" t="s">
        <v>4083</v>
      </c>
      <c r="B264" s="4" t="s">
        <v>4084</v>
      </c>
      <c r="C264" s="4" t="s">
        <v>4085</v>
      </c>
      <c r="D264" s="4">
        <v>2015</v>
      </c>
      <c r="E264" s="4" t="s">
        <v>622</v>
      </c>
      <c r="F264" s="5">
        <v>25</v>
      </c>
      <c r="G264" s="5">
        <v>14</v>
      </c>
      <c r="I264" s="5">
        <v>1932</v>
      </c>
      <c r="J264" s="5">
        <v>1937</v>
      </c>
      <c r="L264" s="5">
        <v>45</v>
      </c>
      <c r="M264" s="5" t="s">
        <v>4086</v>
      </c>
      <c r="N264" s="5" t="s">
        <v>4087</v>
      </c>
      <c r="O264" s="5" t="s">
        <v>4088</v>
      </c>
      <c r="P264" s="5" t="s">
        <v>4089</v>
      </c>
      <c r="Q264" s="5" t="s">
        <v>4090</v>
      </c>
      <c r="S264" s="5" t="s">
        <v>4091</v>
      </c>
      <c r="X264" s="10" t="s">
        <v>4092</v>
      </c>
      <c r="Y264" s="5" t="s">
        <v>4093</v>
      </c>
      <c r="AB264" s="5" t="s">
        <v>4094</v>
      </c>
      <c r="AE264" s="5" t="s">
        <v>4095</v>
      </c>
      <c r="AJ264" s="5">
        <v>9609822</v>
      </c>
      <c r="AL264" s="5" t="s">
        <v>633</v>
      </c>
      <c r="AM264" s="5">
        <v>26196479</v>
      </c>
      <c r="AN264" s="5" t="s">
        <v>75</v>
      </c>
      <c r="AO264" s="5" t="s">
        <v>634</v>
      </c>
      <c r="AP264" s="5" t="s">
        <v>76</v>
      </c>
      <c r="AQ264" s="5" t="s">
        <v>77</v>
      </c>
      <c r="AR264" s="5" t="s">
        <v>141</v>
      </c>
      <c r="AS264" s="5" t="s">
        <v>78</v>
      </c>
      <c r="AT264" s="5" t="s">
        <v>4096</v>
      </c>
      <c r="AU264" s="5" t="str">
        <f t="shared" si="12"/>
        <v>2015_Van_Chronically</v>
      </c>
      <c r="AV264" s="6" t="str">
        <f t="shared" si="13"/>
        <v>2015_Van_Chronically.pdf</v>
      </c>
      <c r="AW264" s="7" t="str">
        <f t="shared" si="14"/>
        <v>https://sci-hub.se/10.1016/j.cub.2015.06.012</v>
      </c>
      <c r="AX264" s="5" t="s">
        <v>80</v>
      </c>
      <c r="AY264" s="16" t="s">
        <v>81</v>
      </c>
      <c r="AZ264" s="16" t="s">
        <v>81</v>
      </c>
      <c r="BA264" s="21" t="s">
        <v>311</v>
      </c>
      <c r="BB264" s="8" t="s">
        <v>144</v>
      </c>
      <c r="BC264" s="8" t="s">
        <v>144</v>
      </c>
      <c r="BD264" s="8" t="s">
        <v>144</v>
      </c>
      <c r="BE264" s="8" t="s">
        <v>144</v>
      </c>
      <c r="BF264" s="19" t="s">
        <v>144</v>
      </c>
      <c r="BG264" s="17" t="s">
        <v>144</v>
      </c>
      <c r="BH264" s="17" t="s">
        <v>144</v>
      </c>
      <c r="BI264" s="17" t="s">
        <v>144</v>
      </c>
      <c r="BJ264" s="17" t="s">
        <v>144</v>
      </c>
    </row>
    <row r="265" spans="1:63" ht="17" customHeight="1" x14ac:dyDescent="0.2">
      <c r="A265" s="4" t="s">
        <v>4097</v>
      </c>
      <c r="B265" s="4" t="s">
        <v>4098</v>
      </c>
      <c r="C265" s="4" t="s">
        <v>4099</v>
      </c>
      <c r="D265" s="4">
        <v>2008</v>
      </c>
      <c r="E265" s="4" t="s">
        <v>1557</v>
      </c>
      <c r="F265" s="5">
        <v>439</v>
      </c>
      <c r="G265" s="5">
        <v>3</v>
      </c>
      <c r="I265" s="5">
        <v>256</v>
      </c>
      <c r="J265" s="5">
        <v>259</v>
      </c>
      <c r="L265" s="5">
        <v>45</v>
      </c>
      <c r="M265" s="5" t="s">
        <v>4100</v>
      </c>
      <c r="N265" s="5" t="s">
        <v>4101</v>
      </c>
      <c r="O265" s="5" t="s">
        <v>4102</v>
      </c>
      <c r="P265" s="5" t="s">
        <v>4103</v>
      </c>
      <c r="Q265" s="5" t="s">
        <v>4104</v>
      </c>
      <c r="R265" s="5" t="s">
        <v>4105</v>
      </c>
      <c r="S265" s="5" t="s">
        <v>4106</v>
      </c>
      <c r="U265" s="5" t="s">
        <v>73</v>
      </c>
      <c r="AB265" s="5" t="s">
        <v>4107</v>
      </c>
      <c r="AJ265" s="5">
        <v>3043940</v>
      </c>
      <c r="AL265" s="5" t="s">
        <v>1568</v>
      </c>
      <c r="AM265" s="5">
        <v>18534755</v>
      </c>
      <c r="AN265" s="5" t="s">
        <v>75</v>
      </c>
      <c r="AO265" s="5" t="s">
        <v>1569</v>
      </c>
      <c r="AP265" s="5" t="s">
        <v>76</v>
      </c>
      <c r="AQ265" s="5" t="s">
        <v>77</v>
      </c>
      <c r="AS265" s="5" t="s">
        <v>78</v>
      </c>
      <c r="AT265" s="5" t="s">
        <v>4108</v>
      </c>
      <c r="AU265" s="5" t="str">
        <f t="shared" si="12"/>
        <v>2008_Kozaki_Effects</v>
      </c>
      <c r="AV265" s="6" t="str">
        <f t="shared" si="13"/>
        <v>2008_Kozaki_Effects.pdf</v>
      </c>
      <c r="AW265" s="7" t="str">
        <f t="shared" si="14"/>
        <v>https://sci-hub.se/10.1016/j.neulet.2008.05.035</v>
      </c>
      <c r="AX265" s="5" t="s">
        <v>80</v>
      </c>
      <c r="AY265" s="16" t="s">
        <v>81</v>
      </c>
      <c r="AZ265" s="16" t="s">
        <v>82</v>
      </c>
      <c r="BB265" s="8" t="s">
        <v>1761</v>
      </c>
      <c r="BC265" s="8">
        <v>12</v>
      </c>
      <c r="BD265" s="8">
        <v>0</v>
      </c>
      <c r="BE265" s="8" t="s">
        <v>1572</v>
      </c>
      <c r="BF265" s="19" t="s">
        <v>85</v>
      </c>
      <c r="BG265" s="17" t="s">
        <v>1572</v>
      </c>
      <c r="BH265" s="17">
        <v>21.3</v>
      </c>
      <c r="BI265" s="17">
        <v>1.1000000000000001</v>
      </c>
      <c r="BJ265" s="17" t="s">
        <v>4109</v>
      </c>
      <c r="BK265" s="23" t="s">
        <v>534</v>
      </c>
    </row>
    <row r="266" spans="1:63" ht="17" customHeight="1" x14ac:dyDescent="0.2">
      <c r="A266" s="4" t="s">
        <v>4110</v>
      </c>
      <c r="B266" s="4" t="s">
        <v>4111</v>
      </c>
      <c r="C266" s="4" t="s">
        <v>4112</v>
      </c>
      <c r="D266" s="4">
        <v>2013</v>
      </c>
      <c r="E266" s="4" t="s">
        <v>187</v>
      </c>
      <c r="F266" s="5">
        <v>30</v>
      </c>
      <c r="G266" s="5">
        <v>7</v>
      </c>
      <c r="I266" s="5">
        <v>901</v>
      </c>
      <c r="J266" s="5">
        <v>909</v>
      </c>
      <c r="L266" s="5">
        <v>45</v>
      </c>
      <c r="M266" s="5" t="s">
        <v>4113</v>
      </c>
      <c r="N266" s="5" t="s">
        <v>4114</v>
      </c>
      <c r="O266" s="5" t="s">
        <v>4115</v>
      </c>
      <c r="P266" s="5" t="s">
        <v>4116</v>
      </c>
      <c r="Q266" s="5" t="s">
        <v>4117</v>
      </c>
      <c r="R266" s="5" t="s">
        <v>4118</v>
      </c>
      <c r="S266" s="5" t="s">
        <v>4119</v>
      </c>
      <c r="U266" s="5" t="s">
        <v>4120</v>
      </c>
      <c r="X266" s="10" t="s">
        <v>4121</v>
      </c>
      <c r="Y266" s="5" t="s">
        <v>4122</v>
      </c>
      <c r="AB266" s="5" t="s">
        <v>4123</v>
      </c>
      <c r="AJ266" s="5">
        <v>7420528</v>
      </c>
      <c r="AL266" s="5" t="s">
        <v>200</v>
      </c>
      <c r="AM266" s="5">
        <v>23738906</v>
      </c>
      <c r="AN266" s="5" t="s">
        <v>75</v>
      </c>
      <c r="AO266" s="5" t="s">
        <v>201</v>
      </c>
      <c r="AP266" s="5" t="s">
        <v>76</v>
      </c>
      <c r="AQ266" s="5" t="s">
        <v>77</v>
      </c>
      <c r="AS266" s="5" t="s">
        <v>78</v>
      </c>
      <c r="AT266" s="5" t="s">
        <v>4124</v>
      </c>
      <c r="AU266" s="5" t="str">
        <f t="shared" si="12"/>
        <v>2013_Ackermann_Effect</v>
      </c>
      <c r="AV266" s="6" t="str">
        <f t="shared" si="13"/>
        <v>2013_Ackermann_Effect.pdf</v>
      </c>
      <c r="AW266" s="7" t="str">
        <f t="shared" si="14"/>
        <v>https://sci-hub.se/10.3109/07420528.2013.784773</v>
      </c>
      <c r="AX266" s="5" t="s">
        <v>80</v>
      </c>
      <c r="AY266" s="16" t="s">
        <v>81</v>
      </c>
      <c r="AZ266" s="16" t="s">
        <v>81</v>
      </c>
      <c r="BA266" s="21" t="s">
        <v>4125</v>
      </c>
      <c r="BB266" s="8" t="s">
        <v>144</v>
      </c>
      <c r="BC266" s="8" t="s">
        <v>144</v>
      </c>
      <c r="BD266" s="8" t="s">
        <v>144</v>
      </c>
      <c r="BE266" s="8" t="s">
        <v>144</v>
      </c>
      <c r="BF266" s="19" t="s">
        <v>144</v>
      </c>
      <c r="BG266" s="17" t="s">
        <v>144</v>
      </c>
      <c r="BH266" s="17" t="s">
        <v>144</v>
      </c>
      <c r="BI266" s="17" t="s">
        <v>144</v>
      </c>
      <c r="BJ266" s="17" t="s">
        <v>144</v>
      </c>
      <c r="BK266" s="23" t="s">
        <v>1177</v>
      </c>
    </row>
    <row r="267" spans="1:63" ht="17" customHeight="1" x14ac:dyDescent="0.2">
      <c r="A267" s="4" t="s">
        <v>4126</v>
      </c>
      <c r="B267" s="4" t="s">
        <v>4127</v>
      </c>
      <c r="C267" s="4" t="s">
        <v>4128</v>
      </c>
      <c r="D267" s="4">
        <v>2002</v>
      </c>
      <c r="E267" s="4" t="s">
        <v>4129</v>
      </c>
      <c r="F267" s="5">
        <v>161</v>
      </c>
      <c r="G267" s="5">
        <v>4</v>
      </c>
      <c r="I267" s="5">
        <v>340</v>
      </c>
      <c r="J267" s="5">
        <v>347</v>
      </c>
      <c r="L267" s="5">
        <v>44</v>
      </c>
      <c r="M267" s="5" t="s">
        <v>4130</v>
      </c>
      <c r="N267" s="5" t="s">
        <v>4131</v>
      </c>
      <c r="O267" s="5" t="s">
        <v>4132</v>
      </c>
      <c r="P267" s="5" t="s">
        <v>4133</v>
      </c>
      <c r="Q267" s="5" t="s">
        <v>4134</v>
      </c>
      <c r="R267" s="5" t="s">
        <v>4135</v>
      </c>
      <c r="S267" s="5" t="s">
        <v>4136</v>
      </c>
      <c r="U267" s="5" t="s">
        <v>4137</v>
      </c>
      <c r="W267" s="5" t="s">
        <v>3087</v>
      </c>
      <c r="X267" s="5" t="s">
        <v>4138</v>
      </c>
      <c r="Y267" s="5" t="s">
        <v>4139</v>
      </c>
      <c r="AB267" s="5" t="s">
        <v>4140</v>
      </c>
      <c r="AJ267" s="5">
        <v>333158</v>
      </c>
      <c r="AL267" s="5" t="s">
        <v>4141</v>
      </c>
      <c r="AM267" s="5">
        <v>12073160</v>
      </c>
      <c r="AN267" s="5" t="s">
        <v>75</v>
      </c>
      <c r="AO267" s="5" t="s">
        <v>4129</v>
      </c>
      <c r="AP267" s="5" t="s">
        <v>76</v>
      </c>
      <c r="AQ267" s="5" t="s">
        <v>77</v>
      </c>
      <c r="AS267" s="5" t="s">
        <v>78</v>
      </c>
      <c r="AT267" s="5" t="s">
        <v>4142</v>
      </c>
      <c r="AU267" s="5" t="str">
        <f t="shared" si="12"/>
        <v>2002_Abílio_Effects</v>
      </c>
      <c r="AV267" s="6" t="str">
        <f t="shared" si="13"/>
        <v>2002_Abílio_Effects.pdf</v>
      </c>
      <c r="AW267" s="7" t="str">
        <f t="shared" si="14"/>
        <v>https://sci-hub.se/10.1007/s00213-002-1081-7</v>
      </c>
      <c r="AX267" s="5" t="s">
        <v>80</v>
      </c>
      <c r="AY267" s="16" t="s">
        <v>81</v>
      </c>
      <c r="AZ267" s="16" t="s">
        <v>81</v>
      </c>
      <c r="BA267" s="21" t="s">
        <v>172</v>
      </c>
      <c r="BB267" s="8" t="s">
        <v>144</v>
      </c>
      <c r="BC267" s="8" t="s">
        <v>144</v>
      </c>
      <c r="BD267" s="8" t="s">
        <v>144</v>
      </c>
      <c r="BE267" s="8" t="s">
        <v>144</v>
      </c>
      <c r="BF267" s="19" t="s">
        <v>144</v>
      </c>
      <c r="BG267" s="17" t="s">
        <v>144</v>
      </c>
      <c r="BH267" s="17" t="s">
        <v>144</v>
      </c>
      <c r="BI267" s="17" t="s">
        <v>144</v>
      </c>
      <c r="BJ267" s="17" t="s">
        <v>144</v>
      </c>
    </row>
    <row r="268" spans="1:63" ht="17" customHeight="1" x14ac:dyDescent="0.2">
      <c r="A268" s="4" t="s">
        <v>4143</v>
      </c>
      <c r="B268" s="4" t="s">
        <v>4144</v>
      </c>
      <c r="C268" s="4" t="s">
        <v>4145</v>
      </c>
      <c r="D268" s="4">
        <v>1991</v>
      </c>
      <c r="E268" s="4" t="s">
        <v>2457</v>
      </c>
      <c r="F268" s="5">
        <v>38</v>
      </c>
      <c r="G268" s="5">
        <v>1</v>
      </c>
      <c r="I268" s="5">
        <v>13</v>
      </c>
      <c r="J268" s="5">
        <v>19</v>
      </c>
      <c r="L268" s="5">
        <v>44</v>
      </c>
      <c r="M268" s="5" t="s">
        <v>4146</v>
      </c>
      <c r="N268" s="5" t="s">
        <v>4147</v>
      </c>
      <c r="O268" s="5" t="s">
        <v>4148</v>
      </c>
      <c r="P268" s="5" t="s">
        <v>4149</v>
      </c>
      <c r="Q268" s="5" t="s">
        <v>4150</v>
      </c>
      <c r="R268" s="5" t="s">
        <v>4151</v>
      </c>
      <c r="S268" s="5" t="s">
        <v>4152</v>
      </c>
      <c r="U268" s="5" t="s">
        <v>4153</v>
      </c>
      <c r="AB268" s="5" t="s">
        <v>4154</v>
      </c>
      <c r="AJ268" s="5">
        <v>1651781</v>
      </c>
      <c r="AL268" s="5" t="s">
        <v>2468</v>
      </c>
      <c r="AM268" s="5">
        <v>1658841</v>
      </c>
      <c r="AN268" s="5" t="s">
        <v>75</v>
      </c>
      <c r="AO268" s="5" t="s">
        <v>2469</v>
      </c>
      <c r="AP268" s="5" t="s">
        <v>76</v>
      </c>
      <c r="AQ268" s="5" t="s">
        <v>77</v>
      </c>
      <c r="AS268" s="5" t="s">
        <v>78</v>
      </c>
      <c r="AT268" s="5" t="s">
        <v>4155</v>
      </c>
      <c r="AU268" s="5" t="str">
        <f t="shared" si="12"/>
        <v>1991_Whalley_Melatonin</v>
      </c>
      <c r="AV268" s="6" t="str">
        <f t="shared" si="13"/>
        <v>1991_Whalley_Melatonin.pdf</v>
      </c>
      <c r="AW268" s="7" t="str">
        <f t="shared" si="14"/>
        <v>https://sci-hub.se/10.1016/0165-1781(91)90048-T</v>
      </c>
      <c r="AX268" s="5" t="s">
        <v>80</v>
      </c>
      <c r="AY268" s="16" t="s">
        <v>81</v>
      </c>
      <c r="AZ268" s="16" t="s">
        <v>82</v>
      </c>
      <c r="BB268" s="8" t="s">
        <v>121</v>
      </c>
      <c r="BC268" s="8" t="s">
        <v>4156</v>
      </c>
      <c r="BD268" s="8" t="s">
        <v>4157</v>
      </c>
      <c r="BE268" s="8" t="s">
        <v>4158</v>
      </c>
      <c r="BF268" s="19" t="s">
        <v>85</v>
      </c>
      <c r="BG268" s="17" t="s">
        <v>4159</v>
      </c>
      <c r="BH268" s="17" t="s">
        <v>4160</v>
      </c>
      <c r="BI268" s="17" t="s">
        <v>4161</v>
      </c>
      <c r="BJ268" s="17" t="s">
        <v>86</v>
      </c>
    </row>
    <row r="269" spans="1:63" ht="17" customHeight="1" x14ac:dyDescent="0.2">
      <c r="A269" s="4" t="s">
        <v>4162</v>
      </c>
      <c r="B269" s="4" t="s">
        <v>4163</v>
      </c>
      <c r="C269" s="4" t="s">
        <v>4164</v>
      </c>
      <c r="D269" s="4">
        <v>1999</v>
      </c>
      <c r="E269" s="4" t="s">
        <v>1961</v>
      </c>
      <c r="F269" s="5">
        <v>66</v>
      </c>
      <c r="G269" s="5">
        <v>6</v>
      </c>
      <c r="I269" s="5">
        <v>467</v>
      </c>
      <c r="J269" s="5">
        <v>476</v>
      </c>
      <c r="L269" s="5">
        <v>44</v>
      </c>
      <c r="M269" s="5" t="s">
        <v>4165</v>
      </c>
      <c r="N269" s="5" t="s">
        <v>4166</v>
      </c>
      <c r="O269" s="5" t="s">
        <v>4167</v>
      </c>
      <c r="P269" s="5" t="s">
        <v>4168</v>
      </c>
      <c r="Q269" s="5" t="s">
        <v>4169</v>
      </c>
      <c r="R269" s="5" t="s">
        <v>4170</v>
      </c>
      <c r="S269" s="5" t="s">
        <v>4171</v>
      </c>
      <c r="U269" s="5" t="s">
        <v>4172</v>
      </c>
      <c r="X269" s="10" t="s">
        <v>4173</v>
      </c>
      <c r="Y269" s="5" t="s">
        <v>4174</v>
      </c>
      <c r="Z269" s="5" t="s">
        <v>4175</v>
      </c>
      <c r="AB269" s="5" t="s">
        <v>4176</v>
      </c>
      <c r="AJ269" s="5">
        <v>243205</v>
      </c>
      <c r="AL269" s="5" t="s">
        <v>1974</v>
      </c>
      <c r="AM269" s="5">
        <v>10794063</v>
      </c>
      <c r="AN269" s="5" t="s">
        <v>75</v>
      </c>
      <c r="AO269" s="5" t="s">
        <v>1975</v>
      </c>
      <c r="AP269" s="5" t="s">
        <v>76</v>
      </c>
      <c r="AQ269" s="5" t="s">
        <v>77</v>
      </c>
      <c r="AS269" s="5" t="s">
        <v>78</v>
      </c>
      <c r="AT269" s="5" t="s">
        <v>4177</v>
      </c>
      <c r="AU269" s="5" t="str">
        <f t="shared" si="12"/>
        <v>1999_Barrett_Does</v>
      </c>
      <c r="AV269" s="6" t="str">
        <f t="shared" si="13"/>
        <v>1999_Barrett_Does.pdf</v>
      </c>
      <c r="AW269" s="7" t="str">
        <f t="shared" si="14"/>
        <v>https://sci-hub.se/10.1016/S0024-3205(99)00616-5</v>
      </c>
      <c r="AX269" s="5" t="s">
        <v>80</v>
      </c>
      <c r="AY269" s="16" t="s">
        <v>81</v>
      </c>
      <c r="AZ269" s="16" t="s">
        <v>81</v>
      </c>
      <c r="BA269" s="21" t="s">
        <v>172</v>
      </c>
      <c r="BB269" s="8" t="s">
        <v>144</v>
      </c>
      <c r="BC269" s="8" t="s">
        <v>144</v>
      </c>
      <c r="BD269" s="8" t="s">
        <v>144</v>
      </c>
      <c r="BE269" s="8" t="s">
        <v>144</v>
      </c>
      <c r="BF269" s="19" t="s">
        <v>144</v>
      </c>
      <c r="BG269" s="17" t="s">
        <v>144</v>
      </c>
      <c r="BH269" s="17" t="s">
        <v>144</v>
      </c>
      <c r="BI269" s="17" t="s">
        <v>144</v>
      </c>
      <c r="BJ269" s="17" t="s">
        <v>144</v>
      </c>
    </row>
    <row r="270" spans="1:63" ht="17" customHeight="1" x14ac:dyDescent="0.2">
      <c r="A270" s="4" t="s">
        <v>4178</v>
      </c>
      <c r="B270" s="4" t="s">
        <v>4179</v>
      </c>
      <c r="C270" s="4" t="s">
        <v>4180</v>
      </c>
      <c r="D270" s="4">
        <v>2014</v>
      </c>
      <c r="E270" s="4" t="s">
        <v>4181</v>
      </c>
      <c r="F270" s="5">
        <v>2</v>
      </c>
      <c r="G270" s="5">
        <v>36</v>
      </c>
      <c r="I270" s="5">
        <v>7552</v>
      </c>
      <c r="J270" s="5">
        <v>7560</v>
      </c>
      <c r="L270" s="5">
        <v>44</v>
      </c>
      <c r="M270" s="5" t="s">
        <v>4182</v>
      </c>
      <c r="N270" s="24" t="s">
        <v>4183</v>
      </c>
      <c r="O270" s="5" t="s">
        <v>4184</v>
      </c>
      <c r="P270" s="5" t="s">
        <v>4185</v>
      </c>
      <c r="Q270" s="5" t="s">
        <v>4186</v>
      </c>
      <c r="S270" s="5" t="s">
        <v>4187</v>
      </c>
      <c r="X270" s="5" t="s">
        <v>4188</v>
      </c>
      <c r="AB270" s="5" t="s">
        <v>4189</v>
      </c>
      <c r="AE270" s="5" t="s">
        <v>4190</v>
      </c>
      <c r="AJ270" s="5">
        <v>20507534</v>
      </c>
      <c r="AL270" s="5" t="s">
        <v>4191</v>
      </c>
      <c r="AN270" s="5" t="s">
        <v>75</v>
      </c>
      <c r="AO270" s="5" t="s">
        <v>4192</v>
      </c>
      <c r="AP270" s="5" t="s">
        <v>76</v>
      </c>
      <c r="AQ270" s="5" t="s">
        <v>77</v>
      </c>
      <c r="AS270" s="5" t="s">
        <v>78</v>
      </c>
      <c r="AT270" s="5" t="s">
        <v>4193</v>
      </c>
      <c r="AU270" s="5" t="str">
        <f t="shared" si="12"/>
        <v>2014_Gong_AIE-active,</v>
      </c>
      <c r="AV270" s="6" t="str">
        <f t="shared" si="13"/>
        <v>2014_Gong_AIE-active,.pdf</v>
      </c>
      <c r="AW270" s="7" t="str">
        <f t="shared" si="14"/>
        <v>https://sci-hub.se/10.1039/c4tc00915k</v>
      </c>
      <c r="AX270" s="5" t="s">
        <v>80</v>
      </c>
      <c r="AY270" s="16" t="s">
        <v>81</v>
      </c>
      <c r="AZ270" s="16" t="s">
        <v>81</v>
      </c>
      <c r="BA270" s="21" t="s">
        <v>2729</v>
      </c>
      <c r="BB270" s="8" t="s">
        <v>144</v>
      </c>
      <c r="BC270" s="8" t="s">
        <v>144</v>
      </c>
      <c r="BD270" s="8" t="s">
        <v>144</v>
      </c>
      <c r="BE270" s="8" t="s">
        <v>144</v>
      </c>
      <c r="BF270" s="19" t="s">
        <v>144</v>
      </c>
      <c r="BG270" s="17" t="s">
        <v>144</v>
      </c>
      <c r="BH270" s="17" t="s">
        <v>144</v>
      </c>
      <c r="BI270" s="17" t="s">
        <v>144</v>
      </c>
      <c r="BJ270" s="17" t="s">
        <v>144</v>
      </c>
    </row>
    <row r="271" spans="1:63" ht="17" customHeight="1" x14ac:dyDescent="0.2">
      <c r="A271" s="4" t="s">
        <v>4194</v>
      </c>
      <c r="B271" s="4" t="s">
        <v>4195</v>
      </c>
      <c r="C271" s="4" t="s">
        <v>4196</v>
      </c>
      <c r="D271" s="4">
        <v>2014</v>
      </c>
      <c r="E271" s="4" t="s">
        <v>641</v>
      </c>
      <c r="F271" s="5">
        <v>9</v>
      </c>
      <c r="G271" s="5">
        <v>1</v>
      </c>
      <c r="H271" s="5" t="s">
        <v>4197</v>
      </c>
      <c r="L271" s="5">
        <v>44</v>
      </c>
      <c r="M271" s="5" t="s">
        <v>4198</v>
      </c>
      <c r="N271" s="5" t="s">
        <v>4199</v>
      </c>
      <c r="O271" s="5" t="s">
        <v>4200</v>
      </c>
      <c r="P271" s="5" t="s">
        <v>4201</v>
      </c>
      <c r="Q271" s="5" t="s">
        <v>4202</v>
      </c>
      <c r="S271" s="5" t="s">
        <v>4203</v>
      </c>
      <c r="U271" s="5" t="s">
        <v>136</v>
      </c>
      <c r="AE271" s="5" t="s">
        <v>4204</v>
      </c>
      <c r="AJ271" s="5">
        <v>19326203</v>
      </c>
      <c r="AL271" s="5" t="s">
        <v>2908</v>
      </c>
      <c r="AM271" s="5">
        <v>24465738</v>
      </c>
      <c r="AN271" s="5" t="s">
        <v>75</v>
      </c>
      <c r="AO271" s="5" t="s">
        <v>641</v>
      </c>
      <c r="AP271" s="5" t="s">
        <v>76</v>
      </c>
      <c r="AQ271" s="5" t="s">
        <v>77</v>
      </c>
      <c r="AR271" s="5" t="s">
        <v>141</v>
      </c>
      <c r="AS271" s="5" t="s">
        <v>78</v>
      </c>
      <c r="AT271" s="5" t="s">
        <v>4205</v>
      </c>
      <c r="AU271" s="5" t="str">
        <f t="shared" si="12"/>
        <v>2014_Najjar_Aging</v>
      </c>
      <c r="AV271" s="6" t="str">
        <f t="shared" si="13"/>
        <v>2014_Najjar_Aging.pdf</v>
      </c>
      <c r="AW271" s="7" t="str">
        <f t="shared" si="14"/>
        <v>https://sci-hub.se/10.1371/journal.pone.0085837</v>
      </c>
      <c r="AX271" s="5" t="s">
        <v>80</v>
      </c>
      <c r="AY271" s="16" t="s">
        <v>81</v>
      </c>
      <c r="AZ271" s="16" t="s">
        <v>82</v>
      </c>
      <c r="BB271" s="8" t="s">
        <v>4206</v>
      </c>
      <c r="BC271" s="8" t="s">
        <v>4207</v>
      </c>
      <c r="BD271" s="8" t="s">
        <v>4208</v>
      </c>
      <c r="BE271" s="8" t="s">
        <v>4209</v>
      </c>
      <c r="BF271" s="19" t="s">
        <v>85</v>
      </c>
      <c r="BG271" s="17" t="s">
        <v>218</v>
      </c>
      <c r="BH271" s="17" t="s">
        <v>4210</v>
      </c>
      <c r="BI271" s="17" t="s">
        <v>4211</v>
      </c>
      <c r="BJ271" s="17" t="s">
        <v>4212</v>
      </c>
    </row>
    <row r="272" spans="1:63" ht="17" customHeight="1" x14ac:dyDescent="0.2">
      <c r="A272" s="4" t="s">
        <v>4213</v>
      </c>
      <c r="B272" s="4" t="s">
        <v>4214</v>
      </c>
      <c r="C272" s="4" t="s">
        <v>4215</v>
      </c>
      <c r="D272" s="4">
        <v>2006</v>
      </c>
      <c r="E272" s="4" t="s">
        <v>4216</v>
      </c>
      <c r="F272" s="5">
        <v>48</v>
      </c>
      <c r="G272" s="5">
        <v>1</v>
      </c>
      <c r="I272" s="5">
        <v>17</v>
      </c>
      <c r="J272" s="5">
        <v>23</v>
      </c>
      <c r="L272" s="5">
        <v>43</v>
      </c>
      <c r="M272" s="5" t="s">
        <v>4217</v>
      </c>
      <c r="N272" s="5" t="s">
        <v>4218</v>
      </c>
      <c r="O272" s="5" t="s">
        <v>4219</v>
      </c>
      <c r="P272" s="5" t="s">
        <v>4220</v>
      </c>
      <c r="Q272" s="5" t="s">
        <v>4221</v>
      </c>
      <c r="R272" s="5" t="s">
        <v>4222</v>
      </c>
      <c r="S272" s="5" t="s">
        <v>4223</v>
      </c>
      <c r="U272" s="5" t="s">
        <v>4224</v>
      </c>
      <c r="X272" s="10" t="s">
        <v>4225</v>
      </c>
      <c r="Y272" s="5" t="s">
        <v>4226</v>
      </c>
      <c r="AB272" s="5" t="s">
        <v>4227</v>
      </c>
      <c r="AJ272" s="5">
        <v>1970186</v>
      </c>
      <c r="AL272" s="5" t="s">
        <v>4228</v>
      </c>
      <c r="AM272" s="5">
        <v>16188347</v>
      </c>
      <c r="AN272" s="5" t="s">
        <v>75</v>
      </c>
      <c r="AO272" s="5" t="s">
        <v>4229</v>
      </c>
      <c r="AP272" s="5" t="s">
        <v>76</v>
      </c>
      <c r="AQ272" s="5" t="s">
        <v>77</v>
      </c>
      <c r="AS272" s="5" t="s">
        <v>78</v>
      </c>
      <c r="AT272" s="5" t="s">
        <v>4230</v>
      </c>
      <c r="AU272" s="5" t="str">
        <f t="shared" si="12"/>
        <v>2006_Megaw_Diurnal</v>
      </c>
      <c r="AV272" s="6" t="str">
        <f t="shared" si="13"/>
        <v>2006_Megaw_Diurnal.pdf</v>
      </c>
      <c r="AW272" s="7" t="str">
        <f t="shared" si="14"/>
        <v>https://sci-hub.se/10.1016/j.neuint.2005.08.004</v>
      </c>
      <c r="AX272" s="5" t="s">
        <v>80</v>
      </c>
      <c r="AY272" s="16" t="s">
        <v>81</v>
      </c>
      <c r="AZ272" s="16" t="s">
        <v>81</v>
      </c>
      <c r="BA272" s="21" t="s">
        <v>2881</v>
      </c>
      <c r="BB272" s="8" t="s">
        <v>144</v>
      </c>
      <c r="BC272" s="8" t="s">
        <v>144</v>
      </c>
      <c r="BD272" s="8" t="s">
        <v>144</v>
      </c>
      <c r="BE272" s="8" t="s">
        <v>144</v>
      </c>
      <c r="BF272" s="19" t="s">
        <v>144</v>
      </c>
      <c r="BG272" s="17" t="s">
        <v>144</v>
      </c>
      <c r="BH272" s="17" t="s">
        <v>144</v>
      </c>
      <c r="BI272" s="17" t="s">
        <v>144</v>
      </c>
      <c r="BJ272" s="17" t="s">
        <v>144</v>
      </c>
    </row>
    <row r="273" spans="1:63" ht="17" customHeight="1" x14ac:dyDescent="0.2">
      <c r="A273" s="4" t="s">
        <v>4231</v>
      </c>
      <c r="B273" s="4" t="s">
        <v>4232</v>
      </c>
      <c r="C273" s="4" t="s">
        <v>4233</v>
      </c>
      <c r="D273" s="4">
        <v>2005</v>
      </c>
      <c r="E273" s="4" t="s">
        <v>187</v>
      </c>
      <c r="F273" s="5">
        <v>22</v>
      </c>
      <c r="G273" s="5">
        <v>1</v>
      </c>
      <c r="I273" s="5">
        <v>67</v>
      </c>
      <c r="J273" s="5">
        <v>78</v>
      </c>
      <c r="L273" s="5">
        <v>43</v>
      </c>
      <c r="M273" s="5" t="s">
        <v>4234</v>
      </c>
      <c r="N273" s="5" t="s">
        <v>4235</v>
      </c>
      <c r="O273" s="5" t="s">
        <v>4236</v>
      </c>
      <c r="P273" s="5" t="s">
        <v>4237</v>
      </c>
      <c r="Q273" s="5" t="s">
        <v>4238</v>
      </c>
      <c r="R273" s="5" t="s">
        <v>4239</v>
      </c>
      <c r="S273" s="5" t="s">
        <v>4240</v>
      </c>
      <c r="U273" s="5" t="s">
        <v>73</v>
      </c>
      <c r="Y273" s="5" t="s">
        <v>4241</v>
      </c>
      <c r="AB273" s="5" t="s">
        <v>4242</v>
      </c>
      <c r="AJ273" s="5">
        <v>7420528</v>
      </c>
      <c r="AL273" s="5" t="s">
        <v>200</v>
      </c>
      <c r="AM273" s="5">
        <v>15865322</v>
      </c>
      <c r="AN273" s="5" t="s">
        <v>75</v>
      </c>
      <c r="AO273" s="5" t="s">
        <v>201</v>
      </c>
      <c r="AP273" s="5" t="s">
        <v>76</v>
      </c>
      <c r="AQ273" s="5" t="s">
        <v>77</v>
      </c>
      <c r="AS273" s="5" t="s">
        <v>78</v>
      </c>
      <c r="AT273" s="5" t="s">
        <v>4243</v>
      </c>
      <c r="AU273" s="5" t="str">
        <f t="shared" si="12"/>
        <v>2005_Vera_Influence</v>
      </c>
      <c r="AV273" s="6" t="str">
        <f t="shared" si="13"/>
        <v>2005_Vera_Influence.pdf</v>
      </c>
      <c r="AW273" s="7" t="str">
        <f t="shared" si="14"/>
        <v>https://sci-hub.se/10.1081/CBI-200038157</v>
      </c>
      <c r="AX273" s="5" t="s">
        <v>80</v>
      </c>
      <c r="AY273" s="16" t="s">
        <v>81</v>
      </c>
      <c r="AZ273" s="16" t="s">
        <v>81</v>
      </c>
      <c r="BA273" s="21" t="s">
        <v>1711</v>
      </c>
      <c r="BB273" s="8" t="s">
        <v>144</v>
      </c>
      <c r="BC273" s="8" t="s">
        <v>144</v>
      </c>
      <c r="BD273" s="8" t="s">
        <v>144</v>
      </c>
      <c r="BE273" s="8" t="s">
        <v>144</v>
      </c>
      <c r="BF273" s="19" t="s">
        <v>144</v>
      </c>
      <c r="BG273" s="17" t="s">
        <v>144</v>
      </c>
      <c r="BH273" s="17" t="s">
        <v>144</v>
      </c>
      <c r="BI273" s="17" t="s">
        <v>144</v>
      </c>
      <c r="BJ273" s="17" t="s">
        <v>144</v>
      </c>
    </row>
    <row r="274" spans="1:63" ht="17" customHeight="1" x14ac:dyDescent="0.2">
      <c r="A274" s="4" t="s">
        <v>4244</v>
      </c>
      <c r="B274" s="4" t="s">
        <v>4245</v>
      </c>
      <c r="C274" s="4" t="s">
        <v>4246</v>
      </c>
      <c r="D274" s="4">
        <v>2006</v>
      </c>
      <c r="E274" s="4" t="s">
        <v>392</v>
      </c>
      <c r="F274" s="5">
        <v>40</v>
      </c>
      <c r="G274" s="5">
        <v>3</v>
      </c>
      <c r="I274" s="5">
        <v>236</v>
      </c>
      <c r="J274" s="5">
        <v>241</v>
      </c>
      <c r="L274" s="5">
        <v>43</v>
      </c>
      <c r="M274" s="5" t="s">
        <v>4247</v>
      </c>
      <c r="N274" s="5" t="s">
        <v>4248</v>
      </c>
      <c r="O274" s="5" t="s">
        <v>4249</v>
      </c>
      <c r="P274" s="5" t="s">
        <v>4250</v>
      </c>
      <c r="Q274" s="5" t="s">
        <v>4251</v>
      </c>
      <c r="R274" s="5" t="s">
        <v>4252</v>
      </c>
      <c r="S274" s="5" t="s">
        <v>4253</v>
      </c>
      <c r="U274" s="5" t="s">
        <v>73</v>
      </c>
      <c r="AB274" s="5" t="s">
        <v>4254</v>
      </c>
      <c r="AJ274" s="5">
        <v>7423098</v>
      </c>
      <c r="AL274" s="5" t="s">
        <v>547</v>
      </c>
      <c r="AM274" s="5">
        <v>16499560</v>
      </c>
      <c r="AN274" s="5" t="s">
        <v>75</v>
      </c>
      <c r="AO274" s="5" t="s">
        <v>401</v>
      </c>
      <c r="AP274" s="5" t="s">
        <v>76</v>
      </c>
      <c r="AQ274" s="5" t="s">
        <v>77</v>
      </c>
      <c r="AS274" s="5" t="s">
        <v>78</v>
      </c>
      <c r="AT274" s="5" t="s">
        <v>4255</v>
      </c>
      <c r="AU274" s="5" t="str">
        <f t="shared" si="12"/>
        <v>2006_Takemura_A</v>
      </c>
      <c r="AV274" s="6" t="str">
        <f t="shared" si="13"/>
        <v>2006_Takemura_A.pdf</v>
      </c>
      <c r="AW274" s="7" t="str">
        <f t="shared" si="14"/>
        <v>https://sci-hub.se/10.1111/j.1600-079X.2005.00306.x</v>
      </c>
      <c r="AX274" s="5" t="s">
        <v>80</v>
      </c>
      <c r="AY274" s="16" t="s">
        <v>81</v>
      </c>
      <c r="AZ274" s="16" t="s">
        <v>81</v>
      </c>
      <c r="BA274" s="21" t="s">
        <v>1711</v>
      </c>
      <c r="BB274" s="8" t="s">
        <v>144</v>
      </c>
      <c r="BC274" s="8" t="s">
        <v>144</v>
      </c>
      <c r="BD274" s="8" t="s">
        <v>144</v>
      </c>
      <c r="BE274" s="8" t="s">
        <v>144</v>
      </c>
      <c r="BF274" s="19" t="s">
        <v>144</v>
      </c>
      <c r="BG274" s="17" t="s">
        <v>144</v>
      </c>
      <c r="BH274" s="17" t="s">
        <v>144</v>
      </c>
      <c r="BI274" s="17" t="s">
        <v>144</v>
      </c>
      <c r="BJ274" s="17" t="s">
        <v>144</v>
      </c>
    </row>
    <row r="275" spans="1:63" ht="17" customHeight="1" x14ac:dyDescent="0.2">
      <c r="A275" s="4" t="s">
        <v>4256</v>
      </c>
      <c r="B275" s="4" t="s">
        <v>4257</v>
      </c>
      <c r="C275" s="4" t="s">
        <v>4258</v>
      </c>
      <c r="D275" s="4">
        <v>1987</v>
      </c>
      <c r="E275" s="4" t="s">
        <v>687</v>
      </c>
      <c r="F275" s="5">
        <v>420</v>
      </c>
      <c r="G275" s="5">
        <v>2</v>
      </c>
      <c r="I275" s="5">
        <v>397</v>
      </c>
      <c r="J275" s="5">
        <v>402</v>
      </c>
      <c r="L275" s="5">
        <v>42</v>
      </c>
      <c r="M275" s="5" t="s">
        <v>4259</v>
      </c>
      <c r="N275" s="5" t="s">
        <v>4260</v>
      </c>
      <c r="O275" s="5" t="s">
        <v>4261</v>
      </c>
      <c r="P275" s="5" t="s">
        <v>4262</v>
      </c>
      <c r="Q275" s="5" t="s">
        <v>4263</v>
      </c>
      <c r="R275" s="5" t="s">
        <v>4264</v>
      </c>
      <c r="S275" s="5" t="s">
        <v>4265</v>
      </c>
      <c r="U275" s="5" t="s">
        <v>73</v>
      </c>
      <c r="X275" s="10" t="s">
        <v>4266</v>
      </c>
      <c r="Y275" s="5" t="s">
        <v>4267</v>
      </c>
      <c r="AB275" s="5" t="s">
        <v>695</v>
      </c>
      <c r="AJ275" s="5">
        <v>68993</v>
      </c>
      <c r="AL275" s="5" t="s">
        <v>696</v>
      </c>
      <c r="AM275" s="5">
        <v>3676772</v>
      </c>
      <c r="AN275" s="5" t="s">
        <v>75</v>
      </c>
      <c r="AO275" s="5" t="s">
        <v>697</v>
      </c>
      <c r="AP275" s="5" t="s">
        <v>76</v>
      </c>
      <c r="AQ275" s="5" t="s">
        <v>77</v>
      </c>
      <c r="AS275" s="5" t="s">
        <v>78</v>
      </c>
      <c r="AT275" s="5" t="s">
        <v>4268</v>
      </c>
      <c r="AU275" s="5" t="str">
        <f t="shared" si="12"/>
        <v>1987_Benshoff_Suppression</v>
      </c>
      <c r="AV275" s="6" t="str">
        <f t="shared" si="13"/>
        <v>1987_Benshoff_Suppression.pdf</v>
      </c>
      <c r="AW275" s="7" t="str">
        <f t="shared" si="14"/>
        <v>https://sci-hub.se/10.1016/0006-8993(87)91264-9</v>
      </c>
      <c r="AX275" s="5" t="s">
        <v>80</v>
      </c>
      <c r="AY275" s="16" t="s">
        <v>81</v>
      </c>
      <c r="AZ275" s="16" t="s">
        <v>81</v>
      </c>
      <c r="BA275" s="21" t="s">
        <v>311</v>
      </c>
      <c r="BB275" s="8" t="s">
        <v>144</v>
      </c>
      <c r="BC275" s="8" t="s">
        <v>144</v>
      </c>
      <c r="BD275" s="8" t="s">
        <v>144</v>
      </c>
      <c r="BE275" s="8" t="s">
        <v>144</v>
      </c>
      <c r="BF275" s="19" t="s">
        <v>144</v>
      </c>
      <c r="BG275" s="17" t="s">
        <v>144</v>
      </c>
      <c r="BH275" s="17" t="s">
        <v>144</v>
      </c>
      <c r="BI275" s="17" t="s">
        <v>144</v>
      </c>
      <c r="BJ275" s="17" t="s">
        <v>144</v>
      </c>
    </row>
    <row r="276" spans="1:63" ht="17" customHeight="1" x14ac:dyDescent="0.2">
      <c r="A276" s="4" t="s">
        <v>4269</v>
      </c>
      <c r="B276" s="4" t="s">
        <v>4270</v>
      </c>
      <c r="C276" s="4" t="s">
        <v>4271</v>
      </c>
      <c r="D276" s="4">
        <v>1991</v>
      </c>
      <c r="E276" s="4" t="s">
        <v>1698</v>
      </c>
      <c r="F276" s="5">
        <v>84</v>
      </c>
      <c r="G276" s="5">
        <v>2</v>
      </c>
      <c r="I276" s="5">
        <v>249</v>
      </c>
      <c r="J276" s="5">
        <v>263</v>
      </c>
      <c r="L276" s="5">
        <v>42</v>
      </c>
      <c r="M276" s="5" t="s">
        <v>4272</v>
      </c>
      <c r="N276" s="5" t="s">
        <v>4273</v>
      </c>
      <c r="O276" s="5" t="s">
        <v>4274</v>
      </c>
      <c r="P276" s="5" t="s">
        <v>4275</v>
      </c>
      <c r="Q276" s="5" t="s">
        <v>4276</v>
      </c>
      <c r="S276" s="5" t="s">
        <v>4277</v>
      </c>
      <c r="U276" s="5" t="s">
        <v>4278</v>
      </c>
      <c r="AB276" s="5" t="s">
        <v>4279</v>
      </c>
      <c r="AJ276" s="5">
        <v>166480</v>
      </c>
      <c r="AL276" s="5" t="s">
        <v>1708</v>
      </c>
      <c r="AM276" s="5">
        <v>1783270</v>
      </c>
      <c r="AN276" s="5" t="s">
        <v>75</v>
      </c>
      <c r="AO276" s="5" t="s">
        <v>1709</v>
      </c>
      <c r="AP276" s="5" t="s">
        <v>76</v>
      </c>
      <c r="AQ276" s="5" t="s">
        <v>77</v>
      </c>
      <c r="AS276" s="5" t="s">
        <v>78</v>
      </c>
      <c r="AT276" s="5" t="s">
        <v>4280</v>
      </c>
      <c r="AU276" s="5" t="str">
        <f t="shared" si="12"/>
        <v>1991_Miché_Daily</v>
      </c>
      <c r="AV276" s="6" t="str">
        <f t="shared" si="13"/>
        <v>1991_Miché_Daily.pdf</v>
      </c>
      <c r="AW276" s="7" t="str">
        <f t="shared" si="14"/>
        <v>https://sci-hub.se/10.1016/0016-6480(91)90048-B</v>
      </c>
      <c r="AX276" s="5" t="s">
        <v>80</v>
      </c>
      <c r="AY276" s="16" t="s">
        <v>81</v>
      </c>
      <c r="AZ276" s="16" t="s">
        <v>81</v>
      </c>
      <c r="BA276" s="21" t="s">
        <v>4281</v>
      </c>
      <c r="BB276" s="8" t="s">
        <v>144</v>
      </c>
      <c r="BC276" s="8" t="s">
        <v>144</v>
      </c>
      <c r="BD276" s="8" t="s">
        <v>144</v>
      </c>
      <c r="BE276" s="8" t="s">
        <v>144</v>
      </c>
      <c r="BF276" s="19" t="s">
        <v>144</v>
      </c>
      <c r="BG276" s="17" t="s">
        <v>144</v>
      </c>
      <c r="BH276" s="17" t="s">
        <v>144</v>
      </c>
      <c r="BI276" s="17" t="s">
        <v>144</v>
      </c>
      <c r="BJ276" s="17" t="s">
        <v>144</v>
      </c>
    </row>
    <row r="277" spans="1:63" ht="17" customHeight="1" x14ac:dyDescent="0.2">
      <c r="A277" s="4" t="s">
        <v>4282</v>
      </c>
      <c r="B277" s="4" t="s">
        <v>4283</v>
      </c>
      <c r="C277" s="4" t="s">
        <v>4284</v>
      </c>
      <c r="D277" s="4">
        <v>1981</v>
      </c>
      <c r="E277" s="4" t="s">
        <v>1961</v>
      </c>
      <c r="F277" s="5">
        <v>28</v>
      </c>
      <c r="G277" s="5">
        <v>21</v>
      </c>
      <c r="I277" s="5">
        <v>2377</v>
      </c>
      <c r="J277" s="5">
        <v>2382</v>
      </c>
      <c r="L277" s="5">
        <v>42</v>
      </c>
      <c r="M277" s="5" t="s">
        <v>4285</v>
      </c>
      <c r="N277" s="5" t="s">
        <v>4286</v>
      </c>
      <c r="O277" s="5" t="s">
        <v>4287</v>
      </c>
      <c r="P277" s="5" t="s">
        <v>4288</v>
      </c>
      <c r="Q277" s="5" t="s">
        <v>4289</v>
      </c>
      <c r="S277" s="5" t="s">
        <v>4290</v>
      </c>
      <c r="U277" s="5" t="s">
        <v>4291</v>
      </c>
      <c r="X277" s="5" t="s">
        <v>4292</v>
      </c>
      <c r="Y277" s="5" t="s">
        <v>4293</v>
      </c>
      <c r="AB277" s="5" t="s">
        <v>4294</v>
      </c>
      <c r="AJ277" s="5">
        <v>243205</v>
      </c>
      <c r="AL277" s="5" t="s">
        <v>1974</v>
      </c>
      <c r="AM277" s="5">
        <v>7253826</v>
      </c>
      <c r="AN277" s="5" t="s">
        <v>75</v>
      </c>
      <c r="AO277" s="5" t="s">
        <v>1975</v>
      </c>
      <c r="AP277" s="5" t="s">
        <v>76</v>
      </c>
      <c r="AQ277" s="5" t="s">
        <v>77</v>
      </c>
      <c r="AS277" s="5" t="s">
        <v>78</v>
      </c>
      <c r="AT277" s="5" t="s">
        <v>4295</v>
      </c>
      <c r="AU277" s="5" t="str">
        <f t="shared" si="12"/>
        <v>1981_Lipton_Influence</v>
      </c>
      <c r="AV277" s="6" t="str">
        <f t="shared" si="13"/>
        <v>1981_Lipton_Influence.pdf</v>
      </c>
      <c r="AW277" s="7" t="str">
        <f t="shared" si="14"/>
        <v>https://sci-hub.se/10.1016/0024-3205(81)90503-8</v>
      </c>
      <c r="AX277" s="5" t="s">
        <v>80</v>
      </c>
      <c r="AY277" s="16" t="s">
        <v>81</v>
      </c>
      <c r="AZ277" s="16" t="s">
        <v>81</v>
      </c>
      <c r="BA277" s="21" t="s">
        <v>789</v>
      </c>
      <c r="BB277" s="8" t="s">
        <v>144</v>
      </c>
      <c r="BC277" s="8" t="s">
        <v>144</v>
      </c>
      <c r="BD277" s="8" t="s">
        <v>144</v>
      </c>
      <c r="BE277" s="8" t="s">
        <v>144</v>
      </c>
      <c r="BF277" s="19" t="s">
        <v>144</v>
      </c>
      <c r="BG277" s="17" t="s">
        <v>144</v>
      </c>
      <c r="BH277" s="17" t="s">
        <v>144</v>
      </c>
      <c r="BI277" s="17" t="s">
        <v>144</v>
      </c>
      <c r="BJ277" s="17" t="s">
        <v>144</v>
      </c>
    </row>
    <row r="278" spans="1:63" ht="17" customHeight="1" x14ac:dyDescent="0.2">
      <c r="A278" s="4" t="s">
        <v>4296</v>
      </c>
      <c r="B278" s="4" t="s">
        <v>4297</v>
      </c>
      <c r="C278" s="4" t="s">
        <v>4298</v>
      </c>
      <c r="D278" s="4">
        <v>2000</v>
      </c>
      <c r="E278" s="4" t="s">
        <v>392</v>
      </c>
      <c r="F278" s="5">
        <v>29</v>
      </c>
      <c r="G278" s="5">
        <v>2</v>
      </c>
      <c r="I278" s="5">
        <v>116</v>
      </c>
      <c r="J278" s="5">
        <v>124</v>
      </c>
      <c r="L278" s="5">
        <v>42</v>
      </c>
      <c r="M278" s="5" t="s">
        <v>4299</v>
      </c>
      <c r="N278" s="5" t="s">
        <v>4300</v>
      </c>
      <c r="O278" s="5" t="s">
        <v>4301</v>
      </c>
      <c r="P278" s="5" t="s">
        <v>4302</v>
      </c>
      <c r="Q278" s="5" t="s">
        <v>4303</v>
      </c>
      <c r="R278" s="5" t="s">
        <v>4304</v>
      </c>
      <c r="S278" s="5" t="s">
        <v>4305</v>
      </c>
      <c r="U278" s="5" t="s">
        <v>136</v>
      </c>
      <c r="W278" s="5" t="s">
        <v>4306</v>
      </c>
      <c r="AB278" s="5" t="s">
        <v>4307</v>
      </c>
      <c r="AE278" s="5" t="s">
        <v>4308</v>
      </c>
      <c r="AJ278" s="5">
        <v>7423098</v>
      </c>
      <c r="AL278" s="5" t="s">
        <v>547</v>
      </c>
      <c r="AM278" s="5">
        <v>10981825</v>
      </c>
      <c r="AN278" s="5" t="s">
        <v>75</v>
      </c>
      <c r="AO278" s="5" t="s">
        <v>401</v>
      </c>
      <c r="AP278" s="5" t="s">
        <v>76</v>
      </c>
      <c r="AQ278" s="5" t="s">
        <v>77</v>
      </c>
      <c r="AS278" s="5" t="s">
        <v>78</v>
      </c>
      <c r="AT278" s="5" t="s">
        <v>4309</v>
      </c>
      <c r="AU278" s="5" t="str">
        <f t="shared" si="12"/>
        <v>2000_Merle_Effect</v>
      </c>
      <c r="AV278" s="6" t="str">
        <f t="shared" si="13"/>
        <v>2000_Merle_Effect.pdf</v>
      </c>
      <c r="AW278" s="7" t="str">
        <f t="shared" si="14"/>
        <v>https://sci-hub.se/10.1034/j.1600-079X.2000.290208.x</v>
      </c>
      <c r="AX278" s="5" t="s">
        <v>80</v>
      </c>
      <c r="AY278" s="16" t="s">
        <v>81</v>
      </c>
      <c r="AZ278" s="16" t="s">
        <v>81</v>
      </c>
      <c r="BA278" s="21" t="s">
        <v>172</v>
      </c>
      <c r="BB278" s="8" t="s">
        <v>144</v>
      </c>
      <c r="BC278" s="8" t="s">
        <v>144</v>
      </c>
      <c r="BD278" s="8" t="s">
        <v>144</v>
      </c>
      <c r="BE278" s="8" t="s">
        <v>144</v>
      </c>
      <c r="BF278" s="19" t="s">
        <v>144</v>
      </c>
      <c r="BG278" s="17" t="s">
        <v>144</v>
      </c>
      <c r="BH278" s="17" t="s">
        <v>144</v>
      </c>
      <c r="BI278" s="17" t="s">
        <v>144</v>
      </c>
      <c r="BJ278" s="17" t="s">
        <v>144</v>
      </c>
    </row>
    <row r="279" spans="1:63" ht="17" customHeight="1" x14ac:dyDescent="0.2">
      <c r="A279" s="4" t="s">
        <v>4310</v>
      </c>
      <c r="B279" s="4" t="s">
        <v>4311</v>
      </c>
      <c r="C279" s="4" t="s">
        <v>4312</v>
      </c>
      <c r="D279" s="4">
        <v>2007</v>
      </c>
      <c r="E279" s="4" t="s">
        <v>761</v>
      </c>
      <c r="F279" s="5">
        <v>292</v>
      </c>
      <c r="G279" s="5">
        <v>6</v>
      </c>
      <c r="I279" s="5" t="s">
        <v>4313</v>
      </c>
      <c r="J279" s="5" t="s">
        <v>4314</v>
      </c>
      <c r="L279" s="5">
        <v>42</v>
      </c>
      <c r="M279" s="5" t="s">
        <v>4315</v>
      </c>
      <c r="N279" s="5" t="s">
        <v>4316</v>
      </c>
      <c r="O279" s="5" t="s">
        <v>4317</v>
      </c>
      <c r="P279" s="5" t="s">
        <v>4318</v>
      </c>
      <c r="Q279" s="5" t="s">
        <v>4319</v>
      </c>
      <c r="R279" s="5" t="s">
        <v>4320</v>
      </c>
      <c r="S279" s="5" t="s">
        <v>4321</v>
      </c>
      <c r="U279" s="5" t="s">
        <v>73</v>
      </c>
      <c r="AB279" s="5" t="s">
        <v>4322</v>
      </c>
      <c r="AJ279" s="5">
        <v>3636119</v>
      </c>
      <c r="AL279" s="5" t="s">
        <v>773</v>
      </c>
      <c r="AM279" s="5">
        <v>17332164</v>
      </c>
      <c r="AN279" s="5" t="s">
        <v>75</v>
      </c>
      <c r="AO279" s="5" t="s">
        <v>774</v>
      </c>
      <c r="AP279" s="5" t="s">
        <v>76</v>
      </c>
      <c r="AQ279" s="5" t="s">
        <v>77</v>
      </c>
      <c r="AS279" s="5" t="s">
        <v>78</v>
      </c>
      <c r="AT279" s="5" t="s">
        <v>4323</v>
      </c>
      <c r="AU279" s="5" t="str">
        <f t="shared" si="12"/>
        <v>2007_Higuchi_Influence</v>
      </c>
      <c r="AV279" s="6" t="str">
        <f t="shared" si="13"/>
        <v>2007_Higuchi_Influence.pdf</v>
      </c>
      <c r="AW279" s="7" t="str">
        <f t="shared" si="14"/>
        <v>https://sci-hub.se/10.1152/ajpregu.00355.2006</v>
      </c>
      <c r="AX279" s="5" t="s">
        <v>80</v>
      </c>
      <c r="AY279" s="16" t="s">
        <v>81</v>
      </c>
      <c r="AZ279" s="16" t="s">
        <v>82</v>
      </c>
      <c r="BB279" s="8" t="s">
        <v>1761</v>
      </c>
      <c r="BC279" s="8" t="s">
        <v>4324</v>
      </c>
      <c r="BD279" s="8" t="s">
        <v>4325</v>
      </c>
      <c r="BE279" s="8" t="s">
        <v>1572</v>
      </c>
      <c r="BF279" s="19" t="s">
        <v>85</v>
      </c>
      <c r="BG279" s="17" t="s">
        <v>1572</v>
      </c>
      <c r="BH279" s="17" t="s">
        <v>4326</v>
      </c>
      <c r="BI279" s="17" t="s">
        <v>4327</v>
      </c>
      <c r="BJ279" s="17" t="s">
        <v>86</v>
      </c>
      <c r="BK279" s="23" t="s">
        <v>534</v>
      </c>
    </row>
    <row r="280" spans="1:63" ht="17" customHeight="1" x14ac:dyDescent="0.2">
      <c r="A280" s="4" t="s">
        <v>4328</v>
      </c>
      <c r="B280" s="4" t="s">
        <v>4329</v>
      </c>
      <c r="C280" s="4" t="s">
        <v>4330</v>
      </c>
      <c r="D280" s="4">
        <v>1980</v>
      </c>
      <c r="E280" s="4" t="s">
        <v>956</v>
      </c>
      <c r="F280" s="5">
        <v>31</v>
      </c>
      <c r="G280" s="5">
        <v>1</v>
      </c>
      <c r="I280" s="5">
        <v>13</v>
      </c>
      <c r="J280" s="5">
        <v>17</v>
      </c>
      <c r="L280" s="5">
        <v>42</v>
      </c>
      <c r="M280" s="5" t="s">
        <v>4331</v>
      </c>
      <c r="N280" s="5" t="s">
        <v>4332</v>
      </c>
      <c r="O280" s="5" t="s">
        <v>4333</v>
      </c>
      <c r="P280" s="5" t="s">
        <v>4334</v>
      </c>
      <c r="Q280" s="5" t="s">
        <v>4335</v>
      </c>
      <c r="S280" s="5" t="s">
        <v>4336</v>
      </c>
      <c r="U280" s="5" t="s">
        <v>4337</v>
      </c>
      <c r="W280" s="5" t="s">
        <v>4338</v>
      </c>
      <c r="AJ280" s="5">
        <v>283835</v>
      </c>
      <c r="AL280" s="5" t="s">
        <v>3896</v>
      </c>
      <c r="AM280" s="5">
        <v>6993981</v>
      </c>
      <c r="AN280" s="5" t="s">
        <v>75</v>
      </c>
      <c r="AO280" s="5" t="s">
        <v>3909</v>
      </c>
      <c r="AP280" s="5" t="s">
        <v>76</v>
      </c>
      <c r="AQ280" s="5" t="s">
        <v>77</v>
      </c>
      <c r="AS280" s="5" t="s">
        <v>78</v>
      </c>
      <c r="AT280" s="5" t="s">
        <v>4339</v>
      </c>
      <c r="AU280" s="5" t="str">
        <f t="shared" si="12"/>
        <v>1980_Martin_Melatonin</v>
      </c>
      <c r="AV280" s="6" t="str">
        <f t="shared" si="13"/>
        <v>1980_Martin_Melatonin.pdf</v>
      </c>
      <c r="AW280" s="7" t="str">
        <f t="shared" si="14"/>
        <v>https://sci-hub.se/10.1159/000123044</v>
      </c>
      <c r="AX280" s="5" t="s">
        <v>80</v>
      </c>
      <c r="AY280" s="16" t="s">
        <v>81</v>
      </c>
      <c r="AZ280" s="16" t="s">
        <v>81</v>
      </c>
      <c r="BA280" s="21" t="s">
        <v>172</v>
      </c>
      <c r="BB280" s="8" t="s">
        <v>144</v>
      </c>
      <c r="BC280" s="8" t="s">
        <v>144</v>
      </c>
      <c r="BD280" s="8" t="s">
        <v>144</v>
      </c>
      <c r="BE280" s="8" t="s">
        <v>144</v>
      </c>
      <c r="BF280" s="19" t="s">
        <v>144</v>
      </c>
      <c r="BG280" s="17" t="s">
        <v>144</v>
      </c>
      <c r="BH280" s="17" t="s">
        <v>144</v>
      </c>
      <c r="BI280" s="17" t="s">
        <v>144</v>
      </c>
      <c r="BJ280" s="17" t="s">
        <v>144</v>
      </c>
    </row>
    <row r="281" spans="1:63" ht="17" customHeight="1" x14ac:dyDescent="0.2">
      <c r="A281" s="4" t="s">
        <v>4340</v>
      </c>
      <c r="B281" s="4" t="s">
        <v>4341</v>
      </c>
      <c r="C281" s="4" t="s">
        <v>4342</v>
      </c>
      <c r="D281" s="4">
        <v>1997</v>
      </c>
      <c r="E281" s="4" t="s">
        <v>984</v>
      </c>
      <c r="F281" s="5">
        <v>12</v>
      </c>
      <c r="G281" s="5">
        <v>5</v>
      </c>
      <c r="I281" s="5">
        <v>443</v>
      </c>
      <c r="J281" s="5">
        <v>456</v>
      </c>
      <c r="L281" s="5">
        <v>42</v>
      </c>
      <c r="M281" s="5" t="s">
        <v>4343</v>
      </c>
      <c r="N281" s="5" t="s">
        <v>4344</v>
      </c>
      <c r="O281" s="5" t="s">
        <v>4345</v>
      </c>
      <c r="P281" s="5" t="s">
        <v>4346</v>
      </c>
      <c r="Q281" s="5" t="s">
        <v>4347</v>
      </c>
      <c r="R281" s="5" t="s">
        <v>4348</v>
      </c>
      <c r="S281" s="5" t="s">
        <v>4349</v>
      </c>
      <c r="U281" s="5" t="s">
        <v>545</v>
      </c>
      <c r="AB281" s="5" t="s">
        <v>4350</v>
      </c>
      <c r="AE281" s="5" t="s">
        <v>993</v>
      </c>
      <c r="AJ281" s="5">
        <v>7487304</v>
      </c>
      <c r="AL281" s="5" t="s">
        <v>994</v>
      </c>
      <c r="AM281" s="5">
        <v>9376643</v>
      </c>
      <c r="AN281" s="5" t="s">
        <v>75</v>
      </c>
      <c r="AO281" s="5" t="s">
        <v>995</v>
      </c>
      <c r="AP281" s="5" t="s">
        <v>76</v>
      </c>
      <c r="AQ281" s="5" t="s">
        <v>77</v>
      </c>
      <c r="AS281" s="5" t="s">
        <v>78</v>
      </c>
      <c r="AT281" s="5" t="s">
        <v>4351</v>
      </c>
      <c r="AU281" s="5" t="str">
        <f t="shared" si="12"/>
        <v>1997_Parry_Blunted</v>
      </c>
      <c r="AV281" s="6" t="str">
        <f t="shared" si="13"/>
        <v>1997_Parry_Blunted.pdf</v>
      </c>
      <c r="AW281" s="7" t="str">
        <f t="shared" si="14"/>
        <v>https://sci-hub.se/10.1177/074873049701200506</v>
      </c>
      <c r="AX281" s="5" t="s">
        <v>80</v>
      </c>
      <c r="AY281" s="16" t="s">
        <v>81</v>
      </c>
      <c r="AZ281" s="16" t="s">
        <v>82</v>
      </c>
      <c r="BB281" s="8" t="s">
        <v>83</v>
      </c>
      <c r="BC281" s="8" t="s">
        <v>4352</v>
      </c>
      <c r="BD281" s="8" t="s">
        <v>4353</v>
      </c>
      <c r="BE281" s="8" t="s">
        <v>4354</v>
      </c>
      <c r="BF281" s="19" t="s">
        <v>4355</v>
      </c>
      <c r="BG281" s="17" t="s">
        <v>4356</v>
      </c>
      <c r="BH281" s="17" t="s">
        <v>4357</v>
      </c>
      <c r="BI281" s="17" t="s">
        <v>4358</v>
      </c>
      <c r="BJ281" s="17" t="s">
        <v>86</v>
      </c>
      <c r="BK281" s="23" t="s">
        <v>345</v>
      </c>
    </row>
    <row r="282" spans="1:63" ht="17" customHeight="1" x14ac:dyDescent="0.2">
      <c r="A282" s="4" t="s">
        <v>4359</v>
      </c>
      <c r="B282" s="4" t="s">
        <v>4360</v>
      </c>
      <c r="C282" s="4" t="s">
        <v>4361</v>
      </c>
      <c r="D282" s="4">
        <v>1991</v>
      </c>
      <c r="E282" s="4" t="s">
        <v>603</v>
      </c>
      <c r="F282" s="5">
        <v>14</v>
      </c>
      <c r="G282" s="5">
        <v>3</v>
      </c>
      <c r="I282" s="5">
        <v>233</v>
      </c>
      <c r="J282" s="5">
        <v>240</v>
      </c>
      <c r="L282" s="5">
        <v>42</v>
      </c>
      <c r="M282" s="9" t="s">
        <v>4362</v>
      </c>
      <c r="N282" s="5" t="s">
        <v>4363</v>
      </c>
      <c r="O282" s="5" t="s">
        <v>4364</v>
      </c>
      <c r="P282" s="5" t="s">
        <v>4365</v>
      </c>
      <c r="Q282" s="5" t="s">
        <v>4366</v>
      </c>
      <c r="R282" s="5" t="s">
        <v>4367</v>
      </c>
      <c r="S282" s="5" t="s">
        <v>4368</v>
      </c>
      <c r="U282" s="5" t="s">
        <v>73</v>
      </c>
      <c r="AB282" s="5" t="s">
        <v>4369</v>
      </c>
      <c r="AJ282" s="5">
        <v>1618105</v>
      </c>
      <c r="AL282" s="5" t="s">
        <v>613</v>
      </c>
      <c r="AM282" s="5">
        <v>1896724</v>
      </c>
      <c r="AN282" s="5" t="s">
        <v>75</v>
      </c>
      <c r="AO282" s="5" t="s">
        <v>1640</v>
      </c>
      <c r="AP282" s="5" t="s">
        <v>76</v>
      </c>
      <c r="AQ282" s="5" t="s">
        <v>77</v>
      </c>
      <c r="AS282" s="5" t="s">
        <v>78</v>
      </c>
      <c r="AT282" s="5" t="s">
        <v>4370</v>
      </c>
      <c r="AU282" s="5" t="str">
        <f t="shared" si="12"/>
        <v>1991_Horne_Green</v>
      </c>
      <c r="AV282" s="6" t="str">
        <f t="shared" si="13"/>
        <v>1991_Horne_Green.pdf</v>
      </c>
      <c r="AW282" s="7" t="str">
        <f t="shared" si="14"/>
        <v xml:space="preserve">https://sci-hub.se/10.1093/sleep/14.3.233 </v>
      </c>
      <c r="AX282" s="5" t="s">
        <v>80</v>
      </c>
      <c r="AY282" s="16" t="s">
        <v>81</v>
      </c>
      <c r="AZ282" s="16" t="s">
        <v>82</v>
      </c>
      <c r="BB282" s="8" t="s">
        <v>121</v>
      </c>
      <c r="BC282" s="8" t="s">
        <v>4371</v>
      </c>
      <c r="BD282" s="8" t="s">
        <v>4372</v>
      </c>
      <c r="BE282" s="8" t="s">
        <v>263</v>
      </c>
      <c r="BF282" s="31" t="s">
        <v>4373</v>
      </c>
      <c r="BG282" s="17" t="s">
        <v>2234</v>
      </c>
      <c r="BH282" s="17" t="s">
        <v>86</v>
      </c>
      <c r="BI282" s="17" t="s">
        <v>86</v>
      </c>
      <c r="BJ282" s="17" t="s">
        <v>4374</v>
      </c>
    </row>
    <row r="283" spans="1:63" ht="17" customHeight="1" x14ac:dyDescent="0.2">
      <c r="A283" s="4" t="s">
        <v>4375</v>
      </c>
      <c r="B283" s="4" t="s">
        <v>4376</v>
      </c>
      <c r="C283" s="4" t="s">
        <v>4377</v>
      </c>
      <c r="D283" s="4">
        <v>1997</v>
      </c>
      <c r="E283" s="4" t="s">
        <v>4378</v>
      </c>
      <c r="F283" s="5">
        <v>170</v>
      </c>
      <c r="G283" s="5" t="s">
        <v>4379</v>
      </c>
      <c r="I283" s="5">
        <v>431</v>
      </c>
      <c r="J283" s="5">
        <v>435</v>
      </c>
      <c r="L283" s="5">
        <v>41</v>
      </c>
      <c r="M283" s="9"/>
      <c r="N283" s="5" t="s">
        <v>4380</v>
      </c>
      <c r="O283" s="5" t="s">
        <v>4381</v>
      </c>
      <c r="P283" s="5" t="s">
        <v>4382</v>
      </c>
      <c r="Q283" s="5" t="s">
        <v>4383</v>
      </c>
      <c r="S283" s="5" t="s">
        <v>4384</v>
      </c>
      <c r="U283" s="5" t="s">
        <v>545</v>
      </c>
      <c r="AB283" s="5" t="s">
        <v>4385</v>
      </c>
      <c r="AJ283" s="5">
        <v>71250</v>
      </c>
      <c r="AL283" s="5" t="s">
        <v>4386</v>
      </c>
      <c r="AM283" s="5">
        <v>9307692</v>
      </c>
      <c r="AN283" s="5" t="s">
        <v>75</v>
      </c>
      <c r="AO283" s="5" t="s">
        <v>4387</v>
      </c>
      <c r="AP283" s="5" t="s">
        <v>76</v>
      </c>
      <c r="AQ283" s="5" t="s">
        <v>77</v>
      </c>
      <c r="AS283" s="5" t="s">
        <v>78</v>
      </c>
      <c r="AT283" s="5" t="s">
        <v>4388</v>
      </c>
      <c r="AU283" s="5" t="str">
        <f t="shared" si="12"/>
        <v>1997_Thompson_Effects</v>
      </c>
      <c r="AV283" s="6" t="str">
        <f t="shared" si="13"/>
        <v>1997_Thompson_Effects.pdf</v>
      </c>
      <c r="AW283" s="7" t="str">
        <f t="shared" si="14"/>
        <v>https://sci-hub.se/</v>
      </c>
      <c r="AX283" s="9" t="s">
        <v>756</v>
      </c>
      <c r="AY283" s="16" t="s">
        <v>81</v>
      </c>
      <c r="AZ283" s="16" t="s">
        <v>82</v>
      </c>
      <c r="BB283" s="8" t="s">
        <v>121</v>
      </c>
      <c r="BC283" s="8" t="s">
        <v>4389</v>
      </c>
      <c r="BD283" s="8" t="s">
        <v>4390</v>
      </c>
      <c r="BE283" s="8" t="s">
        <v>263</v>
      </c>
      <c r="BF283" s="19" t="s">
        <v>86</v>
      </c>
      <c r="BG283" s="25" t="s">
        <v>4391</v>
      </c>
      <c r="BH283" s="17" t="s">
        <v>4392</v>
      </c>
      <c r="BI283" s="17" t="s">
        <v>4393</v>
      </c>
      <c r="BJ283" s="17" t="s">
        <v>86</v>
      </c>
      <c r="BK283" s="23" t="s">
        <v>3988</v>
      </c>
    </row>
    <row r="284" spans="1:63" ht="17" customHeight="1" x14ac:dyDescent="0.2">
      <c r="A284" s="4" t="s">
        <v>4394</v>
      </c>
      <c r="B284" s="4" t="s">
        <v>4395</v>
      </c>
      <c r="C284" s="4" t="s">
        <v>4396</v>
      </c>
      <c r="D284" s="4">
        <v>2006</v>
      </c>
      <c r="E284" s="4" t="s">
        <v>1557</v>
      </c>
      <c r="F284" s="5">
        <v>406</v>
      </c>
      <c r="G284" s="5">
        <v>3</v>
      </c>
      <c r="I284" s="5">
        <v>293</v>
      </c>
      <c r="J284" s="5">
        <v>297</v>
      </c>
      <c r="L284" s="5">
        <v>41</v>
      </c>
      <c r="M284" s="5" t="s">
        <v>4397</v>
      </c>
      <c r="N284" s="5" t="s">
        <v>4398</v>
      </c>
      <c r="O284" s="5" t="s">
        <v>4399</v>
      </c>
      <c r="P284" s="5" t="s">
        <v>4400</v>
      </c>
      <c r="Q284" s="5" t="s">
        <v>4401</v>
      </c>
      <c r="R284" s="5" t="s">
        <v>4402</v>
      </c>
      <c r="S284" s="5" t="s">
        <v>4403</v>
      </c>
      <c r="U284" s="5" t="s">
        <v>73</v>
      </c>
      <c r="Y284" s="5" t="s">
        <v>4404</v>
      </c>
      <c r="AB284" s="5" t="s">
        <v>4405</v>
      </c>
      <c r="AJ284" s="5">
        <v>3043940</v>
      </c>
      <c r="AL284" s="5" t="s">
        <v>1568</v>
      </c>
      <c r="AM284" s="5">
        <v>16930839</v>
      </c>
      <c r="AN284" s="5" t="s">
        <v>75</v>
      </c>
      <c r="AO284" s="5" t="s">
        <v>1569</v>
      </c>
      <c r="AP284" s="5" t="s">
        <v>76</v>
      </c>
      <c r="AQ284" s="5" t="s">
        <v>77</v>
      </c>
      <c r="AS284" s="5" t="s">
        <v>78</v>
      </c>
      <c r="AT284" s="5" t="s">
        <v>4406</v>
      </c>
      <c r="AU284" s="5" t="str">
        <f t="shared" si="12"/>
        <v>2006_Figueiro_Circadian</v>
      </c>
      <c r="AV284" s="6" t="str">
        <f t="shared" si="13"/>
        <v>2006_Figueiro_Circadian.pdf</v>
      </c>
      <c r="AW284" s="7" t="str">
        <f t="shared" si="14"/>
        <v>https://sci-hub.se/10.1016/j.neulet.2006.07.069</v>
      </c>
      <c r="AX284" s="5" t="s">
        <v>80</v>
      </c>
      <c r="AY284" s="16" t="s">
        <v>81</v>
      </c>
      <c r="AZ284" s="16" t="s">
        <v>82</v>
      </c>
      <c r="BB284" s="8" t="s">
        <v>83</v>
      </c>
      <c r="BC284" s="8">
        <v>40</v>
      </c>
      <c r="BD284" s="8">
        <v>18</v>
      </c>
      <c r="BE284" s="8" t="s">
        <v>4407</v>
      </c>
      <c r="BF284" s="19" t="s">
        <v>85</v>
      </c>
      <c r="BG284" s="17" t="s">
        <v>4408</v>
      </c>
      <c r="BH284" s="17" t="s">
        <v>86</v>
      </c>
      <c r="BI284" s="17" t="s">
        <v>86</v>
      </c>
      <c r="BJ284" s="17" t="s">
        <v>4409</v>
      </c>
    </row>
    <row r="285" spans="1:63" ht="17" customHeight="1" x14ac:dyDescent="0.2">
      <c r="A285" s="4" t="s">
        <v>4410</v>
      </c>
      <c r="B285" s="4" t="s">
        <v>4411</v>
      </c>
      <c r="C285" s="4" t="s">
        <v>4412</v>
      </c>
      <c r="D285" s="4">
        <v>2007</v>
      </c>
      <c r="E285" s="4" t="s">
        <v>1698</v>
      </c>
      <c r="F285" s="5">
        <v>154</v>
      </c>
      <c r="G285" s="11">
        <v>43525</v>
      </c>
      <c r="I285" s="5">
        <v>91</v>
      </c>
      <c r="J285" s="5">
        <v>97</v>
      </c>
      <c r="L285" s="5">
        <v>41</v>
      </c>
      <c r="M285" s="5" t="s">
        <v>4413</v>
      </c>
      <c r="N285" s="5" t="s">
        <v>4414</v>
      </c>
      <c r="O285" s="5" t="s">
        <v>4415</v>
      </c>
      <c r="P285" s="5" t="s">
        <v>4416</v>
      </c>
      <c r="Q285" s="5" t="s">
        <v>4417</v>
      </c>
      <c r="R285" s="5" t="s">
        <v>4418</v>
      </c>
      <c r="S285" s="5" t="s">
        <v>4419</v>
      </c>
      <c r="X285" s="10" t="s">
        <v>4420</v>
      </c>
      <c r="Y285" s="5" t="s">
        <v>4421</v>
      </c>
      <c r="AB285" s="5" t="s">
        <v>4422</v>
      </c>
      <c r="AE285" s="5" t="s">
        <v>423</v>
      </c>
      <c r="AJ285" s="5">
        <v>166480</v>
      </c>
      <c r="AL285" s="5" t="s">
        <v>1708</v>
      </c>
      <c r="AM285" s="5">
        <v>17681505</v>
      </c>
      <c r="AN285" s="5" t="s">
        <v>75</v>
      </c>
      <c r="AO285" s="5" t="s">
        <v>1709</v>
      </c>
      <c r="AP285" s="5" t="s">
        <v>76</v>
      </c>
      <c r="AQ285" s="5" t="s">
        <v>77</v>
      </c>
      <c r="AS285" s="5" t="s">
        <v>78</v>
      </c>
      <c r="AT285" s="5" t="s">
        <v>4423</v>
      </c>
      <c r="AU285" s="5" t="str">
        <f t="shared" si="12"/>
        <v>2007_Iigo_Lack</v>
      </c>
      <c r="AV285" s="6" t="str">
        <f t="shared" si="13"/>
        <v>2007_Iigo_Lack.pdf</v>
      </c>
      <c r="AW285" s="7" t="str">
        <f t="shared" si="14"/>
        <v>https://sci-hub.se/10.1016/j.ygcen.2007.06.013</v>
      </c>
      <c r="AX285" s="5" t="s">
        <v>80</v>
      </c>
      <c r="AY285" s="16" t="s">
        <v>81</v>
      </c>
      <c r="AZ285" s="16" t="s">
        <v>81</v>
      </c>
      <c r="BA285" s="21" t="s">
        <v>1711</v>
      </c>
      <c r="BB285" s="8" t="s">
        <v>144</v>
      </c>
      <c r="BC285" s="8" t="s">
        <v>144</v>
      </c>
      <c r="BD285" s="8" t="s">
        <v>144</v>
      </c>
      <c r="BE285" s="8" t="s">
        <v>144</v>
      </c>
      <c r="BF285" s="19" t="s">
        <v>144</v>
      </c>
      <c r="BG285" s="17" t="s">
        <v>144</v>
      </c>
      <c r="BH285" s="17" t="s">
        <v>144</v>
      </c>
      <c r="BI285" s="17" t="s">
        <v>144</v>
      </c>
      <c r="BJ285" s="17" t="s">
        <v>144</v>
      </c>
    </row>
    <row r="286" spans="1:63" ht="17" customHeight="1" x14ac:dyDescent="0.2">
      <c r="A286" s="4" t="s">
        <v>4424</v>
      </c>
      <c r="B286" s="4" t="s">
        <v>4425</v>
      </c>
      <c r="C286" s="4" t="s">
        <v>4426</v>
      </c>
      <c r="D286" s="4">
        <v>1996</v>
      </c>
      <c r="E286" s="4" t="s">
        <v>4427</v>
      </c>
      <c r="F286" s="5">
        <v>382</v>
      </c>
      <c r="G286" s="5">
        <v>6587</v>
      </c>
      <c r="I286" s="5">
        <v>165</v>
      </c>
      <c r="J286" s="5">
        <v>167</v>
      </c>
      <c r="L286" s="5">
        <v>41</v>
      </c>
      <c r="M286" s="5" t="s">
        <v>4428</v>
      </c>
      <c r="N286" s="5" t="s">
        <v>4429</v>
      </c>
      <c r="O286" s="5" t="s">
        <v>4430</v>
      </c>
      <c r="P286" s="5" t="s">
        <v>4431</v>
      </c>
      <c r="Q286" s="5" t="s">
        <v>4432</v>
      </c>
      <c r="S286" s="5" t="s">
        <v>4433</v>
      </c>
      <c r="U286" s="5" t="s">
        <v>4434</v>
      </c>
      <c r="AB286" s="5" t="s">
        <v>4435</v>
      </c>
      <c r="AJ286" s="5">
        <v>280836</v>
      </c>
      <c r="AL286" s="5" t="s">
        <v>4436</v>
      </c>
      <c r="AM286" s="5">
        <v>8700206</v>
      </c>
      <c r="AN286" s="5" t="s">
        <v>75</v>
      </c>
      <c r="AO286" s="5" t="s">
        <v>4437</v>
      </c>
      <c r="AP286" s="5" t="s">
        <v>76</v>
      </c>
      <c r="AQ286" s="5" t="s">
        <v>77</v>
      </c>
      <c r="AS286" s="5" t="s">
        <v>78</v>
      </c>
      <c r="AT286" s="5" t="s">
        <v>4438</v>
      </c>
      <c r="AU286" s="5" t="str">
        <f t="shared" si="12"/>
        <v>1996_D'Souza_A</v>
      </c>
      <c r="AV286" s="6" t="str">
        <f t="shared" si="13"/>
        <v>1996_D'Souza_A.pdf</v>
      </c>
      <c r="AW286" s="7" t="str">
        <f t="shared" si="14"/>
        <v>https://sci-hub.se/10.1038/382165a0</v>
      </c>
      <c r="AX286" s="5" t="s">
        <v>80</v>
      </c>
      <c r="AY286" s="16" t="s">
        <v>81</v>
      </c>
      <c r="AZ286" s="16" t="s">
        <v>81</v>
      </c>
      <c r="BA286" s="21" t="s">
        <v>2881</v>
      </c>
      <c r="BB286" s="8" t="s">
        <v>144</v>
      </c>
      <c r="BC286" s="8" t="s">
        <v>144</v>
      </c>
      <c r="BD286" s="8" t="s">
        <v>144</v>
      </c>
      <c r="BE286" s="8" t="s">
        <v>144</v>
      </c>
      <c r="BF286" s="19" t="s">
        <v>144</v>
      </c>
      <c r="BG286" s="17" t="s">
        <v>144</v>
      </c>
      <c r="BH286" s="17" t="s">
        <v>144</v>
      </c>
      <c r="BI286" s="17" t="s">
        <v>144</v>
      </c>
      <c r="BJ286" s="17" t="s">
        <v>144</v>
      </c>
    </row>
    <row r="287" spans="1:63" ht="17" customHeight="1" x14ac:dyDescent="0.2">
      <c r="A287" s="4" t="s">
        <v>4439</v>
      </c>
      <c r="B287" s="4" t="s">
        <v>4440</v>
      </c>
      <c r="C287" s="4" t="s">
        <v>4441</v>
      </c>
      <c r="D287" s="4">
        <v>2015</v>
      </c>
      <c r="E287" s="4" t="s">
        <v>3122</v>
      </c>
      <c r="F287" s="5">
        <v>370</v>
      </c>
      <c r="G287" s="5">
        <v>1667</v>
      </c>
      <c r="K287" s="5">
        <v>7</v>
      </c>
      <c r="L287" s="5">
        <v>41</v>
      </c>
      <c r="M287" s="5" t="s">
        <v>4442</v>
      </c>
      <c r="N287" s="5" t="s">
        <v>4443</v>
      </c>
      <c r="O287" s="5" t="s">
        <v>4444</v>
      </c>
      <c r="P287" s="5" t="s">
        <v>4445</v>
      </c>
      <c r="Q287" s="5" t="s">
        <v>4446</v>
      </c>
      <c r="R287" s="5" t="s">
        <v>4447</v>
      </c>
      <c r="S287" s="5" t="s">
        <v>4448</v>
      </c>
      <c r="U287" s="5" t="s">
        <v>438</v>
      </c>
      <c r="AB287" s="5" t="s">
        <v>4449</v>
      </c>
      <c r="AE287" s="5" t="s">
        <v>3132</v>
      </c>
      <c r="AJ287" s="5">
        <v>9628436</v>
      </c>
      <c r="AL287" s="5" t="s">
        <v>3133</v>
      </c>
      <c r="AM287" s="5">
        <v>25780234</v>
      </c>
      <c r="AN287" s="5" t="s">
        <v>75</v>
      </c>
      <c r="AO287" s="5" t="s">
        <v>3134</v>
      </c>
      <c r="AP287" s="5" t="s">
        <v>76</v>
      </c>
      <c r="AQ287" s="5" t="s">
        <v>77</v>
      </c>
      <c r="AR287" s="5" t="s">
        <v>141</v>
      </c>
      <c r="AS287" s="5" t="s">
        <v>78</v>
      </c>
      <c r="AT287" s="5" t="s">
        <v>4450</v>
      </c>
      <c r="AU287" s="5" t="str">
        <f t="shared" si="12"/>
        <v>2015_Haim_Artificial</v>
      </c>
      <c r="AV287" s="6" t="str">
        <f t="shared" si="13"/>
        <v>2015_Haim_Artificial.pdf</v>
      </c>
      <c r="AW287" s="7" t="str">
        <f t="shared" si="14"/>
        <v>https://sci-hub.se/10.1098/rstb.2014.0121</v>
      </c>
      <c r="AX287" s="5" t="s">
        <v>80</v>
      </c>
      <c r="AY287" s="16" t="s">
        <v>81</v>
      </c>
      <c r="AZ287" s="16" t="s">
        <v>81</v>
      </c>
      <c r="BA287" s="21" t="s">
        <v>247</v>
      </c>
      <c r="BB287" s="8" t="s">
        <v>144</v>
      </c>
      <c r="BC287" s="8" t="s">
        <v>144</v>
      </c>
      <c r="BD287" s="8" t="s">
        <v>144</v>
      </c>
      <c r="BE287" s="8" t="s">
        <v>144</v>
      </c>
      <c r="BF287" s="19" t="s">
        <v>144</v>
      </c>
      <c r="BG287" s="17" t="s">
        <v>144</v>
      </c>
      <c r="BH287" s="17" t="s">
        <v>144</v>
      </c>
      <c r="BI287" s="17" t="s">
        <v>144</v>
      </c>
      <c r="BJ287" s="17" t="s">
        <v>144</v>
      </c>
    </row>
    <row r="288" spans="1:63" ht="17" customHeight="1" x14ac:dyDescent="0.2">
      <c r="A288" s="4" t="s">
        <v>4451</v>
      </c>
      <c r="B288" s="4" t="s">
        <v>4452</v>
      </c>
      <c r="C288" s="4" t="s">
        <v>4453</v>
      </c>
      <c r="D288" s="4">
        <v>2011</v>
      </c>
      <c r="E288" s="4" t="s">
        <v>1333</v>
      </c>
      <c r="F288" s="5">
        <v>33</v>
      </c>
      <c r="G288" s="5">
        <v>5</v>
      </c>
      <c r="I288" s="5">
        <v>856</v>
      </c>
      <c r="J288" s="5">
        <v>867</v>
      </c>
      <c r="L288" s="5">
        <v>41</v>
      </c>
      <c r="M288" s="5" t="s">
        <v>4454</v>
      </c>
      <c r="N288" s="5" t="s">
        <v>4455</v>
      </c>
      <c r="O288" s="5" t="s">
        <v>4456</v>
      </c>
      <c r="P288" s="5" t="s">
        <v>4457</v>
      </c>
      <c r="Q288" s="5" t="s">
        <v>4458</v>
      </c>
      <c r="R288" s="5" t="s">
        <v>4459</v>
      </c>
      <c r="S288" s="5" t="s">
        <v>4460</v>
      </c>
      <c r="U288" s="5" t="s">
        <v>4461</v>
      </c>
      <c r="AB288" s="5" t="s">
        <v>4462</v>
      </c>
      <c r="AJ288" s="5" t="s">
        <v>1343</v>
      </c>
      <c r="AL288" s="5" t="s">
        <v>1344</v>
      </c>
      <c r="AM288" s="5">
        <v>21261756</v>
      </c>
      <c r="AN288" s="5" t="s">
        <v>75</v>
      </c>
      <c r="AO288" s="5" t="s">
        <v>1345</v>
      </c>
      <c r="AP288" s="5" t="s">
        <v>76</v>
      </c>
      <c r="AQ288" s="5" t="s">
        <v>77</v>
      </c>
      <c r="AS288" s="5" t="s">
        <v>78</v>
      </c>
      <c r="AT288" s="5" t="s">
        <v>4463</v>
      </c>
      <c r="AU288" s="5" t="str">
        <f t="shared" si="12"/>
        <v>2011_Perez-Leighton_Intrinsic</v>
      </c>
      <c r="AV288" s="6" t="str">
        <f t="shared" si="13"/>
        <v>2011_Perez-Leighton_Intrinsic.pdf</v>
      </c>
      <c r="AW288" s="7" t="str">
        <f t="shared" si="14"/>
        <v>https://sci-hub.se/10.1111/j.1460-9568.2010.07583.x</v>
      </c>
      <c r="AX288" s="5" t="s">
        <v>80</v>
      </c>
      <c r="AY288" s="16" t="s">
        <v>81</v>
      </c>
      <c r="AZ288" s="16" t="s">
        <v>81</v>
      </c>
      <c r="BA288" s="21" t="s">
        <v>311</v>
      </c>
      <c r="BB288" s="8" t="s">
        <v>144</v>
      </c>
      <c r="BC288" s="8" t="s">
        <v>144</v>
      </c>
      <c r="BD288" s="8" t="s">
        <v>144</v>
      </c>
      <c r="BE288" s="8" t="s">
        <v>144</v>
      </c>
      <c r="BF288" s="19" t="s">
        <v>144</v>
      </c>
      <c r="BG288" s="17" t="s">
        <v>144</v>
      </c>
      <c r="BH288" s="17" t="s">
        <v>144</v>
      </c>
      <c r="BI288" s="17" t="s">
        <v>144</v>
      </c>
      <c r="BJ288" s="17" t="s">
        <v>144</v>
      </c>
    </row>
    <row r="289" spans="1:63" ht="17" customHeight="1" x14ac:dyDescent="0.2">
      <c r="A289" s="4" t="s">
        <v>4464</v>
      </c>
      <c r="B289" s="4" t="s">
        <v>4465</v>
      </c>
      <c r="C289" s="4" t="s">
        <v>4466</v>
      </c>
      <c r="D289" s="4">
        <v>2015</v>
      </c>
      <c r="E289" s="4" t="s">
        <v>392</v>
      </c>
      <c r="F289" s="5">
        <v>59</v>
      </c>
      <c r="G289" s="5">
        <v>1</v>
      </c>
      <c r="I289" s="5">
        <v>60</v>
      </c>
      <c r="J289" s="5">
        <v>69</v>
      </c>
      <c r="L289" s="5">
        <v>41</v>
      </c>
      <c r="M289" s="5" t="s">
        <v>4467</v>
      </c>
      <c r="N289" s="5" t="s">
        <v>4468</v>
      </c>
      <c r="O289" s="5" t="s">
        <v>4469</v>
      </c>
      <c r="P289" s="5" t="s">
        <v>4470</v>
      </c>
      <c r="Q289" s="5" t="s">
        <v>4471</v>
      </c>
      <c r="R289" s="5" t="s">
        <v>4472</v>
      </c>
      <c r="S289" s="5" t="s">
        <v>4473</v>
      </c>
      <c r="U289" s="5" t="s">
        <v>4474</v>
      </c>
      <c r="X289" s="5" t="s">
        <v>2325</v>
      </c>
      <c r="AB289" s="5" t="s">
        <v>4475</v>
      </c>
      <c r="AE289" s="5" t="s">
        <v>2111</v>
      </c>
      <c r="AJ289" s="5">
        <v>7423098</v>
      </c>
      <c r="AL289" s="5" t="s">
        <v>547</v>
      </c>
      <c r="AM289" s="5">
        <v>25857269</v>
      </c>
      <c r="AN289" s="5" t="s">
        <v>75</v>
      </c>
      <c r="AO289" s="5" t="s">
        <v>401</v>
      </c>
      <c r="AP289" s="5" t="s">
        <v>76</v>
      </c>
      <c r="AQ289" s="5" t="s">
        <v>77</v>
      </c>
      <c r="AS289" s="5" t="s">
        <v>78</v>
      </c>
      <c r="AT289" s="5" t="s">
        <v>4476</v>
      </c>
      <c r="AU289" s="5" t="str">
        <f t="shared" si="12"/>
        <v>2015_Xiang_Doxorubicin</v>
      </c>
      <c r="AV289" s="6" t="str">
        <f t="shared" si="13"/>
        <v>2015_Xiang_Doxorubicin.pdf</v>
      </c>
      <c r="AW289" s="7" t="str">
        <f t="shared" si="14"/>
        <v>https://sci-hub.se/10.1111/jpi.12239</v>
      </c>
      <c r="AX289" s="5" t="s">
        <v>80</v>
      </c>
      <c r="AY289" s="16" t="s">
        <v>81</v>
      </c>
      <c r="AZ289" s="16" t="s">
        <v>81</v>
      </c>
      <c r="BA289" s="21" t="s">
        <v>172</v>
      </c>
      <c r="BB289" s="8" t="s">
        <v>144</v>
      </c>
      <c r="BC289" s="8" t="s">
        <v>144</v>
      </c>
      <c r="BD289" s="8" t="s">
        <v>144</v>
      </c>
      <c r="BE289" s="8" t="s">
        <v>144</v>
      </c>
      <c r="BF289" s="19" t="s">
        <v>144</v>
      </c>
      <c r="BG289" s="17" t="s">
        <v>144</v>
      </c>
      <c r="BH289" s="17" t="s">
        <v>144</v>
      </c>
      <c r="BI289" s="17" t="s">
        <v>144</v>
      </c>
      <c r="BJ289" s="17" t="s">
        <v>144</v>
      </c>
    </row>
    <row r="290" spans="1:63" ht="17" customHeight="1" x14ac:dyDescent="0.2">
      <c r="A290" s="4" t="s">
        <v>4477</v>
      </c>
      <c r="B290" s="4" t="s">
        <v>4478</v>
      </c>
      <c r="C290" s="4" t="s">
        <v>4479</v>
      </c>
      <c r="D290" s="4">
        <v>1997</v>
      </c>
      <c r="E290" s="4" t="s">
        <v>4480</v>
      </c>
      <c r="F290" s="5">
        <v>65</v>
      </c>
      <c r="G290" s="5">
        <v>4</v>
      </c>
      <c r="I290" s="5">
        <v>190</v>
      </c>
      <c r="J290" s="5">
        <v>194</v>
      </c>
      <c r="L290" s="5">
        <v>41</v>
      </c>
      <c r="M290" s="5" t="s">
        <v>4481</v>
      </c>
      <c r="N290" s="5" t="s">
        <v>4482</v>
      </c>
      <c r="O290" s="5" t="s">
        <v>4483</v>
      </c>
      <c r="P290" s="5" t="s">
        <v>4484</v>
      </c>
      <c r="Q290" s="5" t="s">
        <v>4485</v>
      </c>
      <c r="R290" s="5" t="s">
        <v>4486</v>
      </c>
      <c r="S290" s="5" t="s">
        <v>4487</v>
      </c>
      <c r="U290" s="5" t="s">
        <v>4488</v>
      </c>
      <c r="W290" s="5" t="s">
        <v>4489</v>
      </c>
      <c r="AB290" s="5" t="s">
        <v>4490</v>
      </c>
      <c r="AJ290" s="5">
        <v>10152008</v>
      </c>
      <c r="AM290" s="5">
        <v>9396042</v>
      </c>
      <c r="AN290" s="5" t="s">
        <v>75</v>
      </c>
      <c r="AO290" s="5" t="s">
        <v>4480</v>
      </c>
      <c r="AP290" s="5" t="s">
        <v>76</v>
      </c>
      <c r="AQ290" s="5" t="s">
        <v>77</v>
      </c>
      <c r="AS290" s="5" t="s">
        <v>78</v>
      </c>
      <c r="AT290" s="5" t="s">
        <v>4491</v>
      </c>
      <c r="AU290" s="5" t="str">
        <f t="shared" si="12"/>
        <v>1997_Constantinescu_Luzindole,</v>
      </c>
      <c r="AV290" s="6" t="str">
        <f t="shared" si="13"/>
        <v>1997_Constantinescu_Luzindole,.pdf</v>
      </c>
      <c r="AW290" s="7" t="str">
        <f t="shared" si="14"/>
        <v>https://sci-hub.se/10.1159/000164122</v>
      </c>
      <c r="AX290" s="5" t="s">
        <v>80</v>
      </c>
      <c r="AY290" s="16" t="s">
        <v>81</v>
      </c>
      <c r="AZ290" s="16" t="s">
        <v>81</v>
      </c>
      <c r="BA290" s="21" t="s">
        <v>311</v>
      </c>
      <c r="BB290" s="8" t="s">
        <v>144</v>
      </c>
      <c r="BC290" s="8" t="s">
        <v>144</v>
      </c>
      <c r="BD290" s="8" t="s">
        <v>144</v>
      </c>
      <c r="BE290" s="8" t="s">
        <v>144</v>
      </c>
      <c r="BF290" s="19" t="s">
        <v>144</v>
      </c>
      <c r="BG290" s="17" t="s">
        <v>144</v>
      </c>
      <c r="BH290" s="17" t="s">
        <v>144</v>
      </c>
      <c r="BI290" s="17" t="s">
        <v>144</v>
      </c>
      <c r="BJ290" s="17" t="s">
        <v>144</v>
      </c>
    </row>
    <row r="291" spans="1:63" ht="17" customHeight="1" x14ac:dyDescent="0.2">
      <c r="A291" s="4" t="s">
        <v>4492</v>
      </c>
      <c r="B291" s="4" t="s">
        <v>4493</v>
      </c>
      <c r="C291" s="4" t="s">
        <v>4494</v>
      </c>
      <c r="D291" s="4">
        <v>2007</v>
      </c>
      <c r="E291" s="4" t="s">
        <v>984</v>
      </c>
      <c r="F291" s="5">
        <v>22</v>
      </c>
      <c r="G291" s="5">
        <v>4</v>
      </c>
      <c r="I291" s="5">
        <v>356</v>
      </c>
      <c r="J291" s="5">
        <v>367</v>
      </c>
      <c r="L291" s="5">
        <v>41</v>
      </c>
      <c r="M291" s="5" t="s">
        <v>4495</v>
      </c>
      <c r="N291" s="5" t="s">
        <v>4496</v>
      </c>
      <c r="O291" s="5" t="s">
        <v>4497</v>
      </c>
      <c r="P291" s="5" t="s">
        <v>4498</v>
      </c>
      <c r="Q291" s="5" t="s">
        <v>4499</v>
      </c>
      <c r="R291" s="5" t="s">
        <v>4500</v>
      </c>
      <c r="S291" s="5" t="s">
        <v>4501</v>
      </c>
      <c r="U291" s="5" t="s">
        <v>136</v>
      </c>
      <c r="AB291" s="5" t="s">
        <v>4502</v>
      </c>
      <c r="AJ291" s="5">
        <v>7487304</v>
      </c>
      <c r="AL291" s="5" t="s">
        <v>994</v>
      </c>
      <c r="AM291" s="5">
        <v>17660452</v>
      </c>
      <c r="AN291" s="5" t="s">
        <v>75</v>
      </c>
      <c r="AO291" s="5" t="s">
        <v>995</v>
      </c>
      <c r="AP291" s="5" t="s">
        <v>76</v>
      </c>
      <c r="AQ291" s="5" t="s">
        <v>77</v>
      </c>
      <c r="AS291" s="5" t="s">
        <v>78</v>
      </c>
      <c r="AT291" s="5" t="s">
        <v>4503</v>
      </c>
      <c r="AU291" s="5" t="str">
        <f t="shared" si="12"/>
        <v>2007_Evans_Circadian</v>
      </c>
      <c r="AV291" s="6" t="str">
        <f t="shared" si="13"/>
        <v>2007_Evans_Circadian.pdf</v>
      </c>
      <c r="AW291" s="7" t="str">
        <f t="shared" si="14"/>
        <v>https://sci-hub.se/10.1177/0748730407301988</v>
      </c>
      <c r="AX291" s="5" t="s">
        <v>80</v>
      </c>
      <c r="AY291" s="16" t="s">
        <v>81</v>
      </c>
      <c r="AZ291" s="16" t="s">
        <v>81</v>
      </c>
      <c r="BA291" s="21" t="s">
        <v>789</v>
      </c>
      <c r="BB291" s="8" t="s">
        <v>144</v>
      </c>
      <c r="BC291" s="8" t="s">
        <v>144</v>
      </c>
      <c r="BD291" s="8" t="s">
        <v>144</v>
      </c>
      <c r="BE291" s="8" t="s">
        <v>144</v>
      </c>
      <c r="BF291" s="19" t="s">
        <v>144</v>
      </c>
      <c r="BG291" s="17" t="s">
        <v>144</v>
      </c>
      <c r="BH291" s="17" t="s">
        <v>144</v>
      </c>
      <c r="BI291" s="17" t="s">
        <v>144</v>
      </c>
      <c r="BJ291" s="17" t="s">
        <v>144</v>
      </c>
    </row>
    <row r="292" spans="1:63" ht="17" customHeight="1" x14ac:dyDescent="0.2">
      <c r="A292" s="4" t="s">
        <v>4504</v>
      </c>
      <c r="B292" s="4" t="s">
        <v>4505</v>
      </c>
      <c r="C292" s="4" t="s">
        <v>4506</v>
      </c>
      <c r="D292" s="4">
        <v>2012</v>
      </c>
      <c r="E292" s="4" t="s">
        <v>4507</v>
      </c>
      <c r="F292" s="5">
        <v>26</v>
      </c>
      <c r="G292" s="5">
        <v>11</v>
      </c>
      <c r="I292" s="5">
        <v>1808</v>
      </c>
      <c r="J292" s="5">
        <v>1820</v>
      </c>
      <c r="L292" s="5">
        <v>41</v>
      </c>
      <c r="M292" s="5" t="s">
        <v>4508</v>
      </c>
      <c r="N292" s="5" t="s">
        <v>4509</v>
      </c>
      <c r="O292" s="5" t="s">
        <v>4510</v>
      </c>
      <c r="P292" s="5" t="s">
        <v>4511</v>
      </c>
      <c r="Q292" s="5" t="s">
        <v>4512</v>
      </c>
      <c r="S292" s="5" t="s">
        <v>4513</v>
      </c>
      <c r="U292" s="5" t="s">
        <v>4514</v>
      </c>
      <c r="AB292" s="5" t="s">
        <v>4515</v>
      </c>
      <c r="AJ292" s="5">
        <v>8888809</v>
      </c>
      <c r="AL292" s="5" t="s">
        <v>4516</v>
      </c>
      <c r="AM292" s="5">
        <v>23002080</v>
      </c>
      <c r="AN292" s="5" t="s">
        <v>75</v>
      </c>
      <c r="AO292" s="5" t="s">
        <v>4517</v>
      </c>
      <c r="AP292" s="5" t="s">
        <v>76</v>
      </c>
      <c r="AQ292" s="5" t="s">
        <v>77</v>
      </c>
      <c r="AR292" s="5" t="s">
        <v>141</v>
      </c>
      <c r="AS292" s="5" t="s">
        <v>78</v>
      </c>
      <c r="AT292" s="5" t="s">
        <v>4518</v>
      </c>
      <c r="AU292" s="5" t="str">
        <f t="shared" si="12"/>
        <v>2012_Mao_Circadian</v>
      </c>
      <c r="AV292" s="6" t="str">
        <f t="shared" si="13"/>
        <v>2012_Mao_Circadian.pdf</v>
      </c>
      <c r="AW292" s="7" t="str">
        <f t="shared" si="14"/>
        <v>https://sci-hub.se/10.1210/me.2012-1071</v>
      </c>
      <c r="AX292" s="5" t="s">
        <v>80</v>
      </c>
      <c r="AY292" s="16" t="s">
        <v>81</v>
      </c>
      <c r="AZ292" s="16" t="s">
        <v>81</v>
      </c>
      <c r="BA292" s="21" t="s">
        <v>2729</v>
      </c>
      <c r="BB292" s="8" t="s">
        <v>144</v>
      </c>
      <c r="BC292" s="8" t="s">
        <v>144</v>
      </c>
      <c r="BD292" s="8" t="s">
        <v>144</v>
      </c>
      <c r="BE292" s="8" t="s">
        <v>144</v>
      </c>
      <c r="BF292" s="19" t="s">
        <v>144</v>
      </c>
      <c r="BG292" s="17" t="s">
        <v>144</v>
      </c>
      <c r="BH292" s="17" t="s">
        <v>144</v>
      </c>
      <c r="BI292" s="17" t="s">
        <v>144</v>
      </c>
      <c r="BJ292" s="17" t="s">
        <v>144</v>
      </c>
      <c r="BK292" s="23" t="s">
        <v>4519</v>
      </c>
    </row>
    <row r="293" spans="1:63" ht="17" customHeight="1" x14ac:dyDescent="0.2">
      <c r="A293" s="4" t="s">
        <v>4520</v>
      </c>
      <c r="B293" s="4" t="s">
        <v>4521</v>
      </c>
      <c r="C293" s="4" t="s">
        <v>4522</v>
      </c>
      <c r="D293" s="4">
        <v>2002</v>
      </c>
      <c r="E293" s="4" t="s">
        <v>2911</v>
      </c>
      <c r="F293" s="5">
        <v>23</v>
      </c>
      <c r="G293" s="5" t="s">
        <v>2912</v>
      </c>
      <c r="I293" s="5">
        <v>17</v>
      </c>
      <c r="J293" s="5">
        <v>22</v>
      </c>
      <c r="L293" s="5">
        <v>40</v>
      </c>
      <c r="M293" s="9"/>
      <c r="N293" s="5" t="s">
        <v>4523</v>
      </c>
      <c r="O293" s="5" t="s">
        <v>4524</v>
      </c>
      <c r="P293" s="5" t="s">
        <v>4525</v>
      </c>
      <c r="Q293" s="5" t="s">
        <v>4526</v>
      </c>
      <c r="R293" s="5" t="s">
        <v>4527</v>
      </c>
      <c r="S293" s="5" t="s">
        <v>4528</v>
      </c>
      <c r="U293" s="5" t="s">
        <v>545</v>
      </c>
      <c r="AB293" s="5" t="s">
        <v>4529</v>
      </c>
      <c r="AJ293" s="5" t="s">
        <v>2920</v>
      </c>
      <c r="AL293" s="5" t="s">
        <v>2921</v>
      </c>
      <c r="AM293" s="5">
        <v>12163843</v>
      </c>
      <c r="AN293" s="5" t="s">
        <v>75</v>
      </c>
      <c r="AO293" s="5" t="s">
        <v>2922</v>
      </c>
      <c r="AP293" s="5" t="s">
        <v>76</v>
      </c>
      <c r="AQ293" s="5" t="s">
        <v>77</v>
      </c>
      <c r="AS293" s="5" t="s">
        <v>78</v>
      </c>
      <c r="AT293" s="5" t="s">
        <v>4530</v>
      </c>
      <c r="AU293" s="5" t="str">
        <f t="shared" si="12"/>
        <v>2002_Glickman_Ocular</v>
      </c>
      <c r="AV293" s="6" t="str">
        <f t="shared" si="13"/>
        <v>2002_Glickman_Ocular.pdf</v>
      </c>
      <c r="AW293" s="7" t="str">
        <f t="shared" si="14"/>
        <v>https://sci-hub.se/</v>
      </c>
      <c r="AX293" s="9" t="s">
        <v>756</v>
      </c>
      <c r="AY293" s="16" t="s">
        <v>81</v>
      </c>
      <c r="AZ293" s="16" t="s">
        <v>81</v>
      </c>
      <c r="BA293" s="21" t="s">
        <v>1240</v>
      </c>
      <c r="BB293" s="8" t="s">
        <v>144</v>
      </c>
      <c r="BC293" s="8" t="s">
        <v>144</v>
      </c>
      <c r="BD293" s="8" t="s">
        <v>144</v>
      </c>
      <c r="BE293" s="8" t="s">
        <v>144</v>
      </c>
      <c r="BF293" s="19" t="s">
        <v>144</v>
      </c>
      <c r="BG293" s="17" t="s">
        <v>144</v>
      </c>
      <c r="BH293" s="17" t="s">
        <v>144</v>
      </c>
      <c r="BI293" s="17" t="s">
        <v>144</v>
      </c>
      <c r="BJ293" s="17" t="s">
        <v>144</v>
      </c>
      <c r="BK293" s="23" t="s">
        <v>3988</v>
      </c>
    </row>
    <row r="294" spans="1:63" ht="17" customHeight="1" x14ac:dyDescent="0.2">
      <c r="A294" s="4" t="s">
        <v>4531</v>
      </c>
      <c r="B294" s="4" t="s">
        <v>4532</v>
      </c>
      <c r="C294" s="4" t="s">
        <v>4533</v>
      </c>
      <c r="D294" s="4">
        <v>1992</v>
      </c>
      <c r="E294" s="4" t="s">
        <v>4534</v>
      </c>
      <c r="F294" s="5">
        <v>65</v>
      </c>
      <c r="G294" s="5">
        <v>1</v>
      </c>
      <c r="I294" s="5">
        <v>85</v>
      </c>
      <c r="J294" s="5">
        <v>92</v>
      </c>
      <c r="L294" s="5">
        <v>40</v>
      </c>
      <c r="M294" s="5" t="s">
        <v>4535</v>
      </c>
      <c r="N294" s="5" t="s">
        <v>4536</v>
      </c>
      <c r="O294" s="5" t="s">
        <v>4537</v>
      </c>
      <c r="P294" s="5" t="s">
        <v>4538</v>
      </c>
      <c r="Q294" s="5" t="s">
        <v>4539</v>
      </c>
      <c r="R294" s="5" t="s">
        <v>4540</v>
      </c>
      <c r="S294" s="5" t="s">
        <v>4541</v>
      </c>
      <c r="U294" s="5" t="s">
        <v>4542</v>
      </c>
      <c r="X294" s="5" t="s">
        <v>4543</v>
      </c>
      <c r="Y294" s="5" t="s">
        <v>4544</v>
      </c>
      <c r="AB294" s="5" t="s">
        <v>4545</v>
      </c>
      <c r="AJ294" s="5">
        <v>1653806</v>
      </c>
      <c r="AL294" s="5" t="s">
        <v>4546</v>
      </c>
      <c r="AM294" s="5">
        <v>1348019</v>
      </c>
      <c r="AN294" s="5" t="s">
        <v>75</v>
      </c>
      <c r="AO294" s="5" t="s">
        <v>4547</v>
      </c>
      <c r="AP294" s="5" t="s">
        <v>76</v>
      </c>
      <c r="AQ294" s="5" t="s">
        <v>77</v>
      </c>
      <c r="AS294" s="5" t="s">
        <v>78</v>
      </c>
      <c r="AT294" s="5" t="s">
        <v>4548</v>
      </c>
      <c r="AU294" s="5" t="str">
        <f t="shared" si="12"/>
        <v>1992_Araki_Differentiation</v>
      </c>
      <c r="AV294" s="6" t="str">
        <f t="shared" si="13"/>
        <v>1992_Araki_Differentiation.pdf</v>
      </c>
      <c r="AW294" s="7" t="str">
        <f t="shared" si="14"/>
        <v>https://sci-hub.se/10.1016/0165-3806(92)90011-K</v>
      </c>
      <c r="AX294" s="5" t="s">
        <v>80</v>
      </c>
      <c r="AY294" s="16" t="s">
        <v>81</v>
      </c>
      <c r="AZ294" s="16" t="s">
        <v>81</v>
      </c>
      <c r="BA294" s="21" t="s">
        <v>2592</v>
      </c>
      <c r="BB294" s="8" t="s">
        <v>144</v>
      </c>
      <c r="BC294" s="8" t="s">
        <v>144</v>
      </c>
      <c r="BD294" s="8" t="s">
        <v>144</v>
      </c>
      <c r="BE294" s="8" t="s">
        <v>144</v>
      </c>
      <c r="BF294" s="19" t="s">
        <v>144</v>
      </c>
      <c r="BG294" s="17" t="s">
        <v>144</v>
      </c>
      <c r="BH294" s="17" t="s">
        <v>144</v>
      </c>
      <c r="BI294" s="17" t="s">
        <v>144</v>
      </c>
      <c r="BJ294" s="17" t="s">
        <v>144</v>
      </c>
    </row>
    <row r="295" spans="1:63" ht="17" customHeight="1" x14ac:dyDescent="0.2">
      <c r="A295" s="4" t="s">
        <v>4549</v>
      </c>
      <c r="B295" s="4" t="s">
        <v>4550</v>
      </c>
      <c r="C295" s="4" t="s">
        <v>4551</v>
      </c>
      <c r="D295" s="4">
        <v>2014</v>
      </c>
      <c r="E295" s="4" t="s">
        <v>315</v>
      </c>
      <c r="F295" s="5">
        <v>274</v>
      </c>
      <c r="I295" s="5">
        <v>176</v>
      </c>
      <c r="J295" s="5">
        <v>185</v>
      </c>
      <c r="L295" s="5">
        <v>40</v>
      </c>
      <c r="M295" s="5" t="s">
        <v>4552</v>
      </c>
      <c r="N295" s="5" t="s">
        <v>4553</v>
      </c>
      <c r="O295" s="5" t="s">
        <v>895</v>
      </c>
      <c r="P295" s="5" t="s">
        <v>4554</v>
      </c>
      <c r="Q295" s="5" t="s">
        <v>4555</v>
      </c>
      <c r="R295" s="5" t="s">
        <v>4556</v>
      </c>
      <c r="S295" s="5" t="s">
        <v>4557</v>
      </c>
      <c r="U295" s="5" t="s">
        <v>4558</v>
      </c>
      <c r="X295" s="5" t="s">
        <v>4559</v>
      </c>
      <c r="Y295" s="5" t="s">
        <v>4560</v>
      </c>
      <c r="AB295" s="5" t="s">
        <v>900</v>
      </c>
      <c r="AE295" s="5" t="s">
        <v>3392</v>
      </c>
      <c r="AJ295" s="5">
        <v>1664328</v>
      </c>
      <c r="AL295" s="5" t="s">
        <v>1121</v>
      </c>
      <c r="AM295" s="5">
        <v>25131505</v>
      </c>
      <c r="AN295" s="5" t="s">
        <v>75</v>
      </c>
      <c r="AO295" s="5" t="s">
        <v>325</v>
      </c>
      <c r="AP295" s="5" t="s">
        <v>76</v>
      </c>
      <c r="AQ295" s="5" t="s">
        <v>77</v>
      </c>
      <c r="AS295" s="5" t="s">
        <v>78</v>
      </c>
      <c r="AT295" s="5" t="s">
        <v>4561</v>
      </c>
      <c r="AU295" s="5" t="str">
        <f t="shared" si="12"/>
        <v>2014_Sahin_Daytime</v>
      </c>
      <c r="AV295" s="6" t="str">
        <f t="shared" si="13"/>
        <v>2014_Sahin_Daytime.pdf</v>
      </c>
      <c r="AW295" s="7" t="str">
        <f t="shared" si="14"/>
        <v>https://sci-hub.se/10.1016/j.bbr.2014.08.017</v>
      </c>
      <c r="AX295" s="5" t="s">
        <v>80</v>
      </c>
      <c r="AY295" s="16" t="s">
        <v>81</v>
      </c>
      <c r="AZ295" s="16" t="s">
        <v>82</v>
      </c>
      <c r="BB295" s="8" t="s">
        <v>83</v>
      </c>
      <c r="BC295" s="8">
        <v>13</v>
      </c>
      <c r="BD295" s="8">
        <v>7</v>
      </c>
      <c r="BE295" s="8" t="s">
        <v>4562</v>
      </c>
      <c r="BF295" s="19" t="s">
        <v>85</v>
      </c>
      <c r="BG295" s="17" t="s">
        <v>4563</v>
      </c>
      <c r="BH295" s="17">
        <v>23</v>
      </c>
      <c r="BI295" s="17">
        <v>5.5</v>
      </c>
      <c r="BJ295" s="17" t="s">
        <v>86</v>
      </c>
    </row>
    <row r="296" spans="1:63" ht="17" customHeight="1" x14ac:dyDescent="0.2">
      <c r="A296" s="4" t="s">
        <v>4564</v>
      </c>
      <c r="B296" s="4" t="s">
        <v>4565</v>
      </c>
      <c r="C296" s="4" t="s">
        <v>4566</v>
      </c>
      <c r="D296" s="4">
        <v>2010</v>
      </c>
      <c r="E296" s="4" t="s">
        <v>4567</v>
      </c>
      <c r="F296" s="5">
        <v>105</v>
      </c>
      <c r="G296" s="5">
        <v>8</v>
      </c>
      <c r="I296" s="5">
        <v>1773</v>
      </c>
      <c r="J296" s="5">
        <v>1781</v>
      </c>
      <c r="L296" s="5">
        <v>40</v>
      </c>
      <c r="M296" s="5" t="s">
        <v>4568</v>
      </c>
      <c r="N296" s="5" t="s">
        <v>4569</v>
      </c>
      <c r="O296" s="5" t="s">
        <v>4570</v>
      </c>
      <c r="P296" s="5" t="s">
        <v>4571</v>
      </c>
      <c r="Q296" s="5" t="s">
        <v>4572</v>
      </c>
      <c r="S296" s="5" t="s">
        <v>4573</v>
      </c>
      <c r="U296" s="5" t="s">
        <v>2515</v>
      </c>
      <c r="AB296" s="5" t="s">
        <v>4574</v>
      </c>
      <c r="AJ296" s="5">
        <v>29270</v>
      </c>
      <c r="AL296" s="5" t="s">
        <v>4575</v>
      </c>
      <c r="AM296" s="5">
        <v>20332771</v>
      </c>
      <c r="AN296" s="5" t="s">
        <v>75</v>
      </c>
      <c r="AO296" s="5" t="s">
        <v>4576</v>
      </c>
      <c r="AP296" s="5" t="s">
        <v>76</v>
      </c>
      <c r="AQ296" s="5" t="s">
        <v>77</v>
      </c>
      <c r="AS296" s="5" t="s">
        <v>78</v>
      </c>
      <c r="AT296" s="5" t="s">
        <v>4577</v>
      </c>
      <c r="AU296" s="5" t="str">
        <f t="shared" si="12"/>
        <v>2010_Montagnese_On</v>
      </c>
      <c r="AV296" s="6" t="str">
        <f t="shared" si="13"/>
        <v>2010_Montagnese_On.pdf</v>
      </c>
      <c r="AW296" s="7" t="str">
        <f t="shared" si="14"/>
        <v>https://sci-hub.se/10.1038/ajg.2010.86</v>
      </c>
      <c r="AX296" s="5" t="s">
        <v>80</v>
      </c>
      <c r="AY296" s="16" t="s">
        <v>81</v>
      </c>
      <c r="AZ296" s="16" t="s">
        <v>82</v>
      </c>
      <c r="BB296" s="8" t="s">
        <v>4578</v>
      </c>
      <c r="BC296" s="8" t="s">
        <v>4579</v>
      </c>
      <c r="BD296" s="8" t="s">
        <v>4580</v>
      </c>
      <c r="BE296" s="8" t="s">
        <v>86</v>
      </c>
      <c r="BF296" s="19" t="s">
        <v>85</v>
      </c>
      <c r="BG296" s="17" t="s">
        <v>218</v>
      </c>
      <c r="BH296" s="8" t="s">
        <v>4581</v>
      </c>
      <c r="BI296" s="8" t="s">
        <v>4582</v>
      </c>
      <c r="BJ296" s="8" t="s">
        <v>4583</v>
      </c>
      <c r="BK296" s="23" t="s">
        <v>4584</v>
      </c>
    </row>
    <row r="297" spans="1:63" ht="17" customHeight="1" x14ac:dyDescent="0.2">
      <c r="A297" s="4" t="s">
        <v>1091</v>
      </c>
      <c r="B297" s="4" t="s">
        <v>1092</v>
      </c>
      <c r="C297" s="4" t="s">
        <v>4585</v>
      </c>
      <c r="D297" s="4">
        <v>2005</v>
      </c>
      <c r="E297" s="4" t="s">
        <v>2102</v>
      </c>
      <c r="F297" s="5">
        <v>14</v>
      </c>
      <c r="G297" s="5">
        <v>3</v>
      </c>
      <c r="I297" s="5">
        <v>221</v>
      </c>
      <c r="J297" s="5">
        <v>227</v>
      </c>
      <c r="L297" s="5">
        <v>40</v>
      </c>
      <c r="M297" s="5" t="s">
        <v>4586</v>
      </c>
      <c r="N297" s="5" t="s">
        <v>4587</v>
      </c>
      <c r="O297" s="5" t="s">
        <v>4588</v>
      </c>
      <c r="P297" s="5" t="s">
        <v>4589</v>
      </c>
      <c r="Q297" s="5" t="s">
        <v>4590</v>
      </c>
      <c r="R297" s="5" t="s">
        <v>4591</v>
      </c>
      <c r="S297" s="5" t="s">
        <v>4592</v>
      </c>
      <c r="U297" s="5" t="s">
        <v>73</v>
      </c>
      <c r="AB297" s="5" t="s">
        <v>4593</v>
      </c>
      <c r="AJ297" s="5">
        <v>9621105</v>
      </c>
      <c r="AL297" s="5" t="s">
        <v>2112</v>
      </c>
      <c r="AM297" s="5">
        <v>16120096</v>
      </c>
      <c r="AN297" s="5" t="s">
        <v>75</v>
      </c>
      <c r="AO297" s="5" t="s">
        <v>2113</v>
      </c>
      <c r="AP297" s="5" t="s">
        <v>76</v>
      </c>
      <c r="AQ297" s="5" t="s">
        <v>77</v>
      </c>
      <c r="AS297" s="5" t="s">
        <v>78</v>
      </c>
      <c r="AT297" s="5" t="s">
        <v>4594</v>
      </c>
      <c r="AU297" s="5" t="str">
        <f t="shared" si="12"/>
        <v>2005_Rüger_Weak</v>
      </c>
      <c r="AV297" s="6" t="str">
        <f t="shared" si="13"/>
        <v>2005_Rüger_Weak.pdf</v>
      </c>
      <c r="AW297" s="7" t="str">
        <f t="shared" si="14"/>
        <v>https://sci-hub.se/10.1111/j.1365-2869.2005.00452.x</v>
      </c>
      <c r="AX297" s="5" t="s">
        <v>80</v>
      </c>
      <c r="AY297" s="16" t="s">
        <v>81</v>
      </c>
      <c r="AZ297" s="16" t="s">
        <v>82</v>
      </c>
      <c r="BB297" s="8" t="s">
        <v>4595</v>
      </c>
      <c r="BC297" s="8">
        <v>36</v>
      </c>
      <c r="BD297" s="8">
        <v>7</v>
      </c>
      <c r="BE297" s="8" t="s">
        <v>4596</v>
      </c>
      <c r="BF297" s="19" t="s">
        <v>4597</v>
      </c>
      <c r="BG297" s="17" t="s">
        <v>4598</v>
      </c>
      <c r="BH297" s="17">
        <v>21.91</v>
      </c>
      <c r="BI297" s="17">
        <v>2.0299999999999998</v>
      </c>
      <c r="BJ297" s="17" t="s">
        <v>86</v>
      </c>
    </row>
    <row r="298" spans="1:63" ht="17" customHeight="1" x14ac:dyDescent="0.2">
      <c r="A298" s="4" t="s">
        <v>4599</v>
      </c>
      <c r="B298" s="4" t="s">
        <v>4600</v>
      </c>
      <c r="C298" s="4" t="s">
        <v>4601</v>
      </c>
      <c r="D298" s="4">
        <v>1980</v>
      </c>
      <c r="E298" s="4" t="s">
        <v>956</v>
      </c>
      <c r="F298" s="5">
        <v>31</v>
      </c>
      <c r="G298" s="5">
        <v>2</v>
      </c>
      <c r="I298" s="5">
        <v>129</v>
      </c>
      <c r="J298" s="5">
        <v>132</v>
      </c>
      <c r="L298" s="5">
        <v>40</v>
      </c>
      <c r="M298" s="5" t="s">
        <v>4602</v>
      </c>
      <c r="N298" s="5" t="s">
        <v>4603</v>
      </c>
      <c r="O298" s="5" t="s">
        <v>4604</v>
      </c>
      <c r="P298" s="5" t="s">
        <v>4605</v>
      </c>
      <c r="Q298" s="5" t="s">
        <v>4606</v>
      </c>
      <c r="S298" s="5" t="s">
        <v>4607</v>
      </c>
      <c r="U298" s="5" t="s">
        <v>4608</v>
      </c>
      <c r="AJ298" s="5">
        <v>283835</v>
      </c>
      <c r="AL298" s="5" t="s">
        <v>3896</v>
      </c>
      <c r="AM298" s="5">
        <v>7190229</v>
      </c>
      <c r="AN298" s="5" t="s">
        <v>75</v>
      </c>
      <c r="AO298" s="5" t="s">
        <v>3909</v>
      </c>
      <c r="AP298" s="5" t="s">
        <v>76</v>
      </c>
      <c r="AQ298" s="5" t="s">
        <v>77</v>
      </c>
      <c r="AS298" s="5" t="s">
        <v>78</v>
      </c>
      <c r="AT298" s="5" t="s">
        <v>4609</v>
      </c>
      <c r="AU298" s="5" t="str">
        <f t="shared" si="12"/>
        <v>1980_Chen_Melatonin</v>
      </c>
      <c r="AV298" s="6" t="str">
        <f t="shared" si="13"/>
        <v>1980_Chen_Melatonin.pdf</v>
      </c>
      <c r="AW298" s="7" t="str">
        <f t="shared" si="14"/>
        <v>https://sci-hub.se/10.1159/000123063</v>
      </c>
      <c r="AX298" s="5" t="s">
        <v>80</v>
      </c>
      <c r="AY298" s="16" t="s">
        <v>81</v>
      </c>
      <c r="AZ298" s="16" t="s">
        <v>81</v>
      </c>
      <c r="BA298" s="21" t="s">
        <v>789</v>
      </c>
      <c r="BB298" s="8" t="s">
        <v>144</v>
      </c>
      <c r="BC298" s="8" t="s">
        <v>144</v>
      </c>
      <c r="BD298" s="8" t="s">
        <v>144</v>
      </c>
      <c r="BE298" s="8" t="s">
        <v>144</v>
      </c>
      <c r="BF298" s="19" t="s">
        <v>144</v>
      </c>
      <c r="BG298" s="17" t="s">
        <v>144</v>
      </c>
      <c r="BH298" s="17" t="s">
        <v>144</v>
      </c>
      <c r="BI298" s="17" t="s">
        <v>144</v>
      </c>
      <c r="BJ298" s="17" t="s">
        <v>144</v>
      </c>
    </row>
    <row r="299" spans="1:63" ht="17" customHeight="1" x14ac:dyDescent="0.2">
      <c r="A299" s="4" t="s">
        <v>4610</v>
      </c>
      <c r="B299" s="4" t="s">
        <v>4611</v>
      </c>
      <c r="C299" s="4" t="s">
        <v>4612</v>
      </c>
      <c r="D299" s="4">
        <v>2009</v>
      </c>
      <c r="E299" s="4" t="s">
        <v>4613</v>
      </c>
      <c r="F299" s="5">
        <v>16</v>
      </c>
      <c r="G299" s="5">
        <v>2</v>
      </c>
      <c r="I299" s="5">
        <v>287</v>
      </c>
      <c r="J299" s="5">
        <v>300</v>
      </c>
      <c r="L299" s="5">
        <v>40</v>
      </c>
      <c r="M299" s="5" t="s">
        <v>4614</v>
      </c>
      <c r="N299" s="5" t="s">
        <v>4615</v>
      </c>
      <c r="O299" s="5" t="s">
        <v>4616</v>
      </c>
      <c r="P299" s="5" t="s">
        <v>4617</v>
      </c>
      <c r="Q299" s="5" t="s">
        <v>4618</v>
      </c>
      <c r="R299" s="5" t="s">
        <v>4619</v>
      </c>
      <c r="S299" s="5" t="s">
        <v>4620</v>
      </c>
      <c r="U299" s="5" t="s">
        <v>4621</v>
      </c>
      <c r="AB299" s="5" t="s">
        <v>4622</v>
      </c>
      <c r="AE299" s="5" t="s">
        <v>4623</v>
      </c>
      <c r="AJ299" s="5">
        <v>13872877</v>
      </c>
      <c r="AL299" s="5" t="s">
        <v>4624</v>
      </c>
      <c r="AM299" s="5">
        <v>19221418</v>
      </c>
      <c r="AN299" s="5" t="s">
        <v>75</v>
      </c>
      <c r="AO299" s="5" t="s">
        <v>4625</v>
      </c>
      <c r="AP299" s="5" t="s">
        <v>76</v>
      </c>
      <c r="AQ299" s="5" t="s">
        <v>77</v>
      </c>
      <c r="AS299" s="5" t="s">
        <v>78</v>
      </c>
      <c r="AT299" s="5" t="s">
        <v>4626</v>
      </c>
      <c r="AU299" s="5" t="str">
        <f t="shared" si="12"/>
        <v>2009_Ling_Constant</v>
      </c>
      <c r="AV299" s="6" t="str">
        <f t="shared" si="13"/>
        <v>2009_Ling_Constant.pdf</v>
      </c>
      <c r="AW299" s="7" t="str">
        <f t="shared" si="14"/>
        <v>https://sci-hub.se/10.3233/JAD-2009-0949</v>
      </c>
      <c r="AX299" s="5" t="s">
        <v>80</v>
      </c>
      <c r="AY299" s="16" t="s">
        <v>81</v>
      </c>
      <c r="AZ299" s="16" t="s">
        <v>81</v>
      </c>
      <c r="BA299" s="21" t="s">
        <v>172</v>
      </c>
      <c r="BB299" s="8" t="s">
        <v>144</v>
      </c>
      <c r="BC299" s="8" t="s">
        <v>144</v>
      </c>
      <c r="BD299" s="8" t="s">
        <v>144</v>
      </c>
      <c r="BE299" s="8" t="s">
        <v>144</v>
      </c>
      <c r="BF299" s="19" t="s">
        <v>144</v>
      </c>
      <c r="BG299" s="17" t="s">
        <v>144</v>
      </c>
      <c r="BH299" s="17" t="s">
        <v>144</v>
      </c>
      <c r="BI299" s="17" t="s">
        <v>144</v>
      </c>
      <c r="BJ299" s="17" t="s">
        <v>144</v>
      </c>
    </row>
    <row r="300" spans="1:63" ht="17" customHeight="1" x14ac:dyDescent="0.2">
      <c r="A300" s="4" t="s">
        <v>4627</v>
      </c>
      <c r="B300" s="4" t="s">
        <v>4628</v>
      </c>
      <c r="C300" s="4" t="s">
        <v>4629</v>
      </c>
      <c r="D300" s="4">
        <v>1996</v>
      </c>
      <c r="E300" s="4" t="s">
        <v>251</v>
      </c>
      <c r="F300" s="5">
        <v>81</v>
      </c>
      <c r="G300" s="5">
        <v>2</v>
      </c>
      <c r="I300" s="5">
        <v>770</v>
      </c>
      <c r="J300" s="5">
        <v>774</v>
      </c>
      <c r="L300" s="5">
        <v>39</v>
      </c>
      <c r="M300" s="5" t="s">
        <v>4630</v>
      </c>
      <c r="N300" s="5" t="s">
        <v>4631</v>
      </c>
      <c r="O300" s="5" t="s">
        <v>4632</v>
      </c>
      <c r="P300" s="5" t="s">
        <v>4633</v>
      </c>
      <c r="Q300" s="5" t="s">
        <v>4634</v>
      </c>
      <c r="S300" s="5" t="s">
        <v>4635</v>
      </c>
      <c r="U300" s="5" t="s">
        <v>4636</v>
      </c>
      <c r="AB300" s="5" t="s">
        <v>4637</v>
      </c>
      <c r="AJ300" s="5" t="s">
        <v>259</v>
      </c>
      <c r="AL300" s="5" t="s">
        <v>260</v>
      </c>
      <c r="AM300" s="5">
        <v>8636302</v>
      </c>
      <c r="AN300" s="5" t="s">
        <v>75</v>
      </c>
      <c r="AO300" s="5" t="s">
        <v>3865</v>
      </c>
      <c r="AP300" s="5" t="s">
        <v>76</v>
      </c>
      <c r="AQ300" s="5" t="s">
        <v>77</v>
      </c>
      <c r="AS300" s="5" t="s">
        <v>78</v>
      </c>
      <c r="AT300" s="5" t="s">
        <v>4638</v>
      </c>
      <c r="AU300" s="5" t="str">
        <f t="shared" si="12"/>
        <v>1996_Luboshitzky_Testosterone</v>
      </c>
      <c r="AV300" s="6" t="str">
        <f t="shared" si="13"/>
        <v>1996_Luboshitzky_Testosterone.pdf</v>
      </c>
      <c r="AW300" s="7" t="str">
        <f t="shared" si="14"/>
        <v>https://sci-hub.se/10.1210/jc.81.2.770</v>
      </c>
      <c r="AX300" s="9" t="s">
        <v>756</v>
      </c>
      <c r="AY300" s="16" t="s">
        <v>81</v>
      </c>
      <c r="AZ300" s="16" t="s">
        <v>81</v>
      </c>
      <c r="BA300" s="21" t="s">
        <v>4639</v>
      </c>
      <c r="BB300" s="8" t="s">
        <v>144</v>
      </c>
      <c r="BC300" s="8" t="s">
        <v>144</v>
      </c>
      <c r="BD300" s="8" t="s">
        <v>144</v>
      </c>
      <c r="BE300" s="8" t="s">
        <v>144</v>
      </c>
      <c r="BF300" s="19" t="s">
        <v>144</v>
      </c>
      <c r="BG300" s="17" t="s">
        <v>144</v>
      </c>
      <c r="BH300" s="8" t="s">
        <v>144</v>
      </c>
      <c r="BI300" s="17" t="s">
        <v>144</v>
      </c>
      <c r="BJ300" s="8" t="s">
        <v>144</v>
      </c>
      <c r="BK300" s="23" t="s">
        <v>1177</v>
      </c>
    </row>
    <row r="301" spans="1:63" ht="17" customHeight="1" x14ac:dyDescent="0.2">
      <c r="A301" s="4" t="s">
        <v>4640</v>
      </c>
      <c r="B301" s="4" t="s">
        <v>4641</v>
      </c>
      <c r="C301" s="4" t="s">
        <v>4642</v>
      </c>
      <c r="D301" s="4">
        <v>1993</v>
      </c>
      <c r="E301" s="4" t="s">
        <v>1253</v>
      </c>
      <c r="F301" s="5">
        <v>19</v>
      </c>
      <c r="G301" s="5">
        <v>6</v>
      </c>
      <c r="I301" s="5">
        <v>414</v>
      </c>
      <c r="J301" s="5">
        <v>420</v>
      </c>
      <c r="L301" s="5">
        <v>39</v>
      </c>
      <c r="M301" s="5" t="s">
        <v>4643</v>
      </c>
      <c r="N301" s="5" t="s">
        <v>4644</v>
      </c>
      <c r="O301" s="5" t="s">
        <v>4645</v>
      </c>
      <c r="P301" s="5" t="s">
        <v>4646</v>
      </c>
      <c r="Q301" s="5" t="s">
        <v>4647</v>
      </c>
      <c r="R301" s="5" t="s">
        <v>4648</v>
      </c>
      <c r="S301" s="5" t="s">
        <v>4649</v>
      </c>
      <c r="U301" s="5" t="s">
        <v>136</v>
      </c>
      <c r="AB301" s="5" t="s">
        <v>4650</v>
      </c>
      <c r="AE301" s="5" t="s">
        <v>4651</v>
      </c>
      <c r="AJ301" s="5">
        <v>3553140</v>
      </c>
      <c r="AL301" s="5" t="s">
        <v>1263</v>
      </c>
      <c r="AM301" s="5">
        <v>8153594</v>
      </c>
      <c r="AN301" s="5" t="s">
        <v>75</v>
      </c>
      <c r="AO301" s="5" t="s">
        <v>4652</v>
      </c>
      <c r="AP301" s="5" t="s">
        <v>76</v>
      </c>
      <c r="AQ301" s="5" t="s">
        <v>77</v>
      </c>
      <c r="AS301" s="5" t="s">
        <v>78</v>
      </c>
      <c r="AT301" s="5" t="s">
        <v>4653</v>
      </c>
      <c r="AU301" s="5" t="str">
        <f t="shared" si="12"/>
        <v>1993_Costa_Effect</v>
      </c>
      <c r="AV301" s="6" t="str">
        <f t="shared" si="13"/>
        <v>1993_Costa_Effect.pdf</v>
      </c>
      <c r="AW301" s="7" t="str">
        <f t="shared" si="14"/>
        <v>https://sci-hub.se/10.5271/sjweh.1453</v>
      </c>
      <c r="AX301" s="9" t="s">
        <v>756</v>
      </c>
      <c r="AY301" s="16" t="s">
        <v>81</v>
      </c>
      <c r="AZ301" s="16" t="s">
        <v>82</v>
      </c>
      <c r="BB301" s="8" t="s">
        <v>4654</v>
      </c>
      <c r="BC301" s="8">
        <v>15</v>
      </c>
      <c r="BD301" s="8">
        <v>15</v>
      </c>
      <c r="BE301" s="8" t="s">
        <v>4655</v>
      </c>
      <c r="BF301" s="19" t="s">
        <v>85</v>
      </c>
      <c r="BG301" s="17" t="s">
        <v>86</v>
      </c>
      <c r="BH301" s="17">
        <v>23.4</v>
      </c>
      <c r="BI301" s="17" t="s">
        <v>86</v>
      </c>
      <c r="BJ301" s="17" t="s">
        <v>280</v>
      </c>
      <c r="BK301" s="23" t="s">
        <v>4656</v>
      </c>
    </row>
    <row r="302" spans="1:63" ht="17" customHeight="1" x14ac:dyDescent="0.2">
      <c r="A302" s="4" t="s">
        <v>1110</v>
      </c>
      <c r="B302" s="4" t="s">
        <v>1111</v>
      </c>
      <c r="C302" s="4" t="s">
        <v>4657</v>
      </c>
      <c r="D302" s="4">
        <v>1994</v>
      </c>
      <c r="E302" s="4" t="s">
        <v>761</v>
      </c>
      <c r="F302" s="5">
        <v>267</v>
      </c>
      <c r="G302" s="5" t="s">
        <v>4658</v>
      </c>
      <c r="I302" s="5" t="s">
        <v>4659</v>
      </c>
      <c r="J302" s="5" t="s">
        <v>4660</v>
      </c>
      <c r="L302" s="5">
        <v>39</v>
      </c>
      <c r="M302" s="9"/>
      <c r="N302" s="5" t="s">
        <v>4661</v>
      </c>
      <c r="O302" s="5" t="s">
        <v>4662</v>
      </c>
      <c r="P302" s="5" t="s">
        <v>4663</v>
      </c>
      <c r="Q302" s="5" t="s">
        <v>4664</v>
      </c>
      <c r="R302" s="5" t="s">
        <v>4665</v>
      </c>
      <c r="S302" s="5" t="s">
        <v>4666</v>
      </c>
      <c r="U302" s="5" t="s">
        <v>136</v>
      </c>
      <c r="AB302" s="5" t="s">
        <v>4667</v>
      </c>
      <c r="AJ302" s="5">
        <v>3636119</v>
      </c>
      <c r="AL302" s="5" t="s">
        <v>773</v>
      </c>
      <c r="AM302" s="5">
        <v>7943436</v>
      </c>
      <c r="AN302" s="5" t="s">
        <v>75</v>
      </c>
      <c r="AO302" s="5" t="s">
        <v>1307</v>
      </c>
      <c r="AP302" s="5" t="s">
        <v>76</v>
      </c>
      <c r="AQ302" s="5" t="s">
        <v>77</v>
      </c>
      <c r="AS302" s="5" t="s">
        <v>78</v>
      </c>
      <c r="AT302" s="5" t="s">
        <v>4668</v>
      </c>
      <c r="AU302" s="5" t="str">
        <f t="shared" si="12"/>
        <v>1994_Berger_Constant</v>
      </c>
      <c r="AV302" s="6" t="str">
        <f t="shared" si="13"/>
        <v>1994_Berger_Constant.pdf</v>
      </c>
      <c r="AW302" s="7" t="str">
        <f t="shared" si="14"/>
        <v>https://sci-hub.se/</v>
      </c>
      <c r="AX302" s="9" t="s">
        <v>756</v>
      </c>
      <c r="AY302" s="16" t="s">
        <v>81</v>
      </c>
      <c r="AZ302" s="16" t="s">
        <v>81</v>
      </c>
      <c r="BA302" s="21" t="s">
        <v>3883</v>
      </c>
      <c r="BB302" s="8" t="s">
        <v>144</v>
      </c>
      <c r="BC302" s="8" t="s">
        <v>144</v>
      </c>
      <c r="BD302" s="8" t="s">
        <v>144</v>
      </c>
      <c r="BE302" s="8" t="s">
        <v>144</v>
      </c>
      <c r="BF302" s="19" t="s">
        <v>144</v>
      </c>
      <c r="BG302" s="17" t="s">
        <v>144</v>
      </c>
      <c r="BH302" s="17" t="s">
        <v>144</v>
      </c>
      <c r="BI302" s="17" t="s">
        <v>144</v>
      </c>
      <c r="BJ302" s="17" t="s">
        <v>144</v>
      </c>
    </row>
    <row r="303" spans="1:63" ht="17" customHeight="1" x14ac:dyDescent="0.2">
      <c r="A303" s="4" t="s">
        <v>4669</v>
      </c>
      <c r="B303" s="4" t="s">
        <v>4670</v>
      </c>
      <c r="C303" s="4" t="s">
        <v>4671</v>
      </c>
      <c r="D303" s="4">
        <v>1988</v>
      </c>
      <c r="E303" s="4" t="s">
        <v>1602</v>
      </c>
      <c r="F303" s="5">
        <v>164</v>
      </c>
      <c r="G303" s="5">
        <v>1</v>
      </c>
      <c r="I303" s="5">
        <v>7</v>
      </c>
      <c r="J303" s="5">
        <v>14</v>
      </c>
      <c r="L303" s="5">
        <v>39</v>
      </c>
      <c r="M303" s="5" t="s">
        <v>4672</v>
      </c>
      <c r="N303" s="5" t="s">
        <v>4673</v>
      </c>
      <c r="O303" s="5" t="s">
        <v>4674</v>
      </c>
      <c r="P303" s="5" t="s">
        <v>4675</v>
      </c>
      <c r="Q303" s="5" t="s">
        <v>4676</v>
      </c>
      <c r="S303" s="5" t="s">
        <v>4677</v>
      </c>
      <c r="U303" s="5" t="s">
        <v>136</v>
      </c>
      <c r="W303" s="5" t="s">
        <v>4678</v>
      </c>
      <c r="AB303" s="5" t="s">
        <v>4679</v>
      </c>
      <c r="AE303" s="5" t="s">
        <v>1041</v>
      </c>
      <c r="AJ303" s="5">
        <v>3407594</v>
      </c>
      <c r="AL303" s="5" t="s">
        <v>1232</v>
      </c>
      <c r="AN303" s="5" t="s">
        <v>75</v>
      </c>
      <c r="AO303" s="5" t="s">
        <v>1233</v>
      </c>
      <c r="AP303" s="5" t="s">
        <v>76</v>
      </c>
      <c r="AQ303" s="5" t="s">
        <v>77</v>
      </c>
      <c r="AS303" s="5" t="s">
        <v>78</v>
      </c>
      <c r="AT303" s="5" t="s">
        <v>4680</v>
      </c>
      <c r="AU303" s="5" t="str">
        <f t="shared" si="12"/>
        <v>1988_Beldhuis_Melatonin</v>
      </c>
      <c r="AV303" s="6" t="str">
        <f t="shared" si="13"/>
        <v>1988_Beldhuis_Melatonin.pdf</v>
      </c>
      <c r="AW303" s="7" t="str">
        <f t="shared" si="14"/>
        <v>https://sci-hub.se/10.1007/BF00612712</v>
      </c>
      <c r="AX303" s="5" t="s">
        <v>80</v>
      </c>
      <c r="AY303" s="16" t="s">
        <v>81</v>
      </c>
      <c r="AZ303" s="16" t="s">
        <v>81</v>
      </c>
      <c r="BA303" s="21" t="s">
        <v>2994</v>
      </c>
      <c r="BB303" s="8" t="s">
        <v>144</v>
      </c>
      <c r="BC303" s="8" t="s">
        <v>144</v>
      </c>
      <c r="BD303" s="8" t="s">
        <v>144</v>
      </c>
      <c r="BE303" s="8" t="s">
        <v>144</v>
      </c>
      <c r="BF303" s="19" t="s">
        <v>144</v>
      </c>
      <c r="BG303" s="17" t="s">
        <v>144</v>
      </c>
      <c r="BH303" s="17" t="s">
        <v>144</v>
      </c>
      <c r="BI303" s="17" t="s">
        <v>144</v>
      </c>
      <c r="BJ303" s="17" t="s">
        <v>144</v>
      </c>
    </row>
    <row r="304" spans="1:63" ht="17" customHeight="1" x14ac:dyDescent="0.2">
      <c r="A304" s="4" t="s">
        <v>4681</v>
      </c>
      <c r="B304" s="4" t="s">
        <v>4682</v>
      </c>
      <c r="C304" s="4" t="s">
        <v>4683</v>
      </c>
      <c r="D304" s="4">
        <v>1987</v>
      </c>
      <c r="E304" s="4" t="s">
        <v>1076</v>
      </c>
      <c r="F304" s="5">
        <v>22</v>
      </c>
      <c r="G304" s="5">
        <v>4</v>
      </c>
      <c r="I304" s="5">
        <v>473</v>
      </c>
      <c r="J304" s="5">
        <v>478</v>
      </c>
      <c r="L304" s="5">
        <v>39</v>
      </c>
      <c r="M304" s="5" t="s">
        <v>4684</v>
      </c>
      <c r="N304" s="5" t="s">
        <v>4685</v>
      </c>
      <c r="O304" s="5" t="s">
        <v>4686</v>
      </c>
      <c r="P304" s="5" t="s">
        <v>4687</v>
      </c>
      <c r="Q304" s="5" t="s">
        <v>4688</v>
      </c>
      <c r="S304" s="5" t="s">
        <v>4689</v>
      </c>
      <c r="U304" s="5" t="s">
        <v>545</v>
      </c>
      <c r="Y304" s="5" t="s">
        <v>4690</v>
      </c>
      <c r="AB304" s="5" t="s">
        <v>4691</v>
      </c>
      <c r="AJ304" s="5">
        <v>63223</v>
      </c>
      <c r="AL304" s="5" t="s">
        <v>1087</v>
      </c>
      <c r="AM304" s="5">
        <v>3567262</v>
      </c>
      <c r="AN304" s="5" t="s">
        <v>75</v>
      </c>
      <c r="AO304" s="5" t="s">
        <v>1088</v>
      </c>
      <c r="AP304" s="5" t="s">
        <v>76</v>
      </c>
      <c r="AQ304" s="5" t="s">
        <v>77</v>
      </c>
      <c r="AS304" s="5" t="s">
        <v>78</v>
      </c>
      <c r="AT304" s="5" t="s">
        <v>4692</v>
      </c>
      <c r="AU304" s="5" t="str">
        <f t="shared" si="12"/>
        <v>1987_Boyce_Effects</v>
      </c>
      <c r="AV304" s="6" t="str">
        <f t="shared" si="13"/>
        <v>1987_Boyce_Effects.pdf</v>
      </c>
      <c r="AW304" s="7" t="str">
        <f t="shared" si="14"/>
        <v>https://sci-hub.se/10.1016/0006-3223(87)90169-7</v>
      </c>
      <c r="AX304" s="5" t="s">
        <v>80</v>
      </c>
      <c r="AY304" s="16" t="s">
        <v>81</v>
      </c>
      <c r="AZ304" s="16" t="s">
        <v>82</v>
      </c>
      <c r="BB304" s="8" t="s">
        <v>403</v>
      </c>
      <c r="BC304" s="8">
        <v>10</v>
      </c>
      <c r="BD304" s="8">
        <v>5</v>
      </c>
      <c r="BE304" s="8" t="s">
        <v>4693</v>
      </c>
      <c r="BF304" s="19" t="s">
        <v>85</v>
      </c>
      <c r="BG304" s="17" t="s">
        <v>86</v>
      </c>
      <c r="BH304" s="17">
        <v>32.6</v>
      </c>
      <c r="BI304" s="17" t="s">
        <v>4694</v>
      </c>
      <c r="BJ304" s="17" t="s">
        <v>86</v>
      </c>
    </row>
    <row r="305" spans="1:63" ht="17" customHeight="1" x14ac:dyDescent="0.2">
      <c r="A305" s="4" t="s">
        <v>4695</v>
      </c>
      <c r="B305" s="4" t="s">
        <v>4696</v>
      </c>
      <c r="C305" s="4" t="s">
        <v>4697</v>
      </c>
      <c r="D305" s="4">
        <v>1999</v>
      </c>
      <c r="E305" s="4" t="s">
        <v>1076</v>
      </c>
      <c r="F305" s="5">
        <v>46</v>
      </c>
      <c r="G305" s="5">
        <v>6</v>
      </c>
      <c r="I305" s="5">
        <v>827</v>
      </c>
      <c r="J305" s="5">
        <v>831</v>
      </c>
      <c r="L305" s="5">
        <v>39</v>
      </c>
      <c r="M305" s="5" t="s">
        <v>4698</v>
      </c>
      <c r="N305" s="5" t="s">
        <v>4699</v>
      </c>
      <c r="O305" s="5" t="s">
        <v>4700</v>
      </c>
      <c r="P305" s="5" t="s">
        <v>4701</v>
      </c>
      <c r="Q305" s="5" t="s">
        <v>4702</v>
      </c>
      <c r="R305" s="5" t="s">
        <v>4703</v>
      </c>
      <c r="S305" s="5" t="s">
        <v>4704</v>
      </c>
      <c r="U305" s="5" t="s">
        <v>545</v>
      </c>
      <c r="Y305" s="5" t="s">
        <v>4705</v>
      </c>
      <c r="AB305" s="5" t="s">
        <v>4706</v>
      </c>
      <c r="AJ305" s="5">
        <v>63223</v>
      </c>
      <c r="AL305" s="5" t="s">
        <v>1087</v>
      </c>
      <c r="AM305" s="5">
        <v>10494452</v>
      </c>
      <c r="AN305" s="5" t="s">
        <v>75</v>
      </c>
      <c r="AO305" s="5" t="s">
        <v>1088</v>
      </c>
      <c r="AP305" s="5" t="s">
        <v>76</v>
      </c>
      <c r="AQ305" s="5" t="s">
        <v>77</v>
      </c>
      <c r="AS305" s="5" t="s">
        <v>78</v>
      </c>
      <c r="AT305" s="5" t="s">
        <v>4707</v>
      </c>
      <c r="AU305" s="5" t="str">
        <f t="shared" si="12"/>
        <v>1999_Hätönen_Suppression</v>
      </c>
      <c r="AV305" s="6" t="str">
        <f t="shared" si="13"/>
        <v>1999_Hätönen_Suppression.pdf</v>
      </c>
      <c r="AW305" s="7" t="str">
        <f t="shared" si="14"/>
        <v>https://sci-hub.se/10.1016/S0006-3223(98)00357-6</v>
      </c>
      <c r="AX305" s="5" t="s">
        <v>80</v>
      </c>
      <c r="AY305" s="16" t="s">
        <v>81</v>
      </c>
      <c r="AZ305" s="16" t="s">
        <v>82</v>
      </c>
      <c r="BB305" s="8" t="s">
        <v>3052</v>
      </c>
      <c r="BC305" s="8">
        <v>8</v>
      </c>
      <c r="BD305" s="8">
        <v>5</v>
      </c>
      <c r="BE305" s="8" t="s">
        <v>4708</v>
      </c>
      <c r="BF305" s="19" t="s">
        <v>85</v>
      </c>
      <c r="BG305" s="17" t="s">
        <v>86</v>
      </c>
      <c r="BH305" s="17" t="s">
        <v>86</v>
      </c>
      <c r="BI305" s="17" t="s">
        <v>86</v>
      </c>
      <c r="BJ305" s="17" t="s">
        <v>4709</v>
      </c>
    </row>
    <row r="306" spans="1:63" ht="17" customHeight="1" x14ac:dyDescent="0.2">
      <c r="A306" s="4" t="s">
        <v>4710</v>
      </c>
      <c r="B306" s="4" t="s">
        <v>4711</v>
      </c>
      <c r="C306" s="4" t="s">
        <v>4712</v>
      </c>
      <c r="D306" s="4">
        <v>2012</v>
      </c>
      <c r="E306" s="4" t="s">
        <v>4713</v>
      </c>
      <c r="F306" s="5">
        <v>287</v>
      </c>
      <c r="G306" s="5">
        <v>30</v>
      </c>
      <c r="I306" s="5">
        <v>25312</v>
      </c>
      <c r="J306" s="5">
        <v>25324</v>
      </c>
      <c r="L306" s="5">
        <v>39</v>
      </c>
      <c r="M306" s="5" t="s">
        <v>4714</v>
      </c>
      <c r="N306" s="5" t="s">
        <v>4715</v>
      </c>
      <c r="O306" s="5" t="s">
        <v>4716</v>
      </c>
      <c r="P306" s="5" t="s">
        <v>4717</v>
      </c>
      <c r="Q306" s="5" t="s">
        <v>4718</v>
      </c>
      <c r="S306" s="5" t="s">
        <v>4719</v>
      </c>
      <c r="U306" s="5" t="s">
        <v>4720</v>
      </c>
      <c r="AB306" s="5" t="s">
        <v>4721</v>
      </c>
      <c r="AJ306" s="5">
        <v>219258</v>
      </c>
      <c r="AL306" s="5" t="s">
        <v>4722</v>
      </c>
      <c r="AM306" s="5">
        <v>22908386</v>
      </c>
      <c r="AN306" s="5" t="s">
        <v>75</v>
      </c>
      <c r="AO306" s="5" t="s">
        <v>4723</v>
      </c>
      <c r="AP306" s="5" t="s">
        <v>76</v>
      </c>
      <c r="AQ306" s="5" t="s">
        <v>77</v>
      </c>
      <c r="AR306" s="5" t="s">
        <v>141</v>
      </c>
      <c r="AS306" s="5" t="s">
        <v>78</v>
      </c>
      <c r="AT306" s="5" t="s">
        <v>4724</v>
      </c>
      <c r="AU306" s="5" t="str">
        <f t="shared" si="12"/>
        <v>2012_Clokie_MicroRNAs</v>
      </c>
      <c r="AV306" s="6" t="str">
        <f t="shared" si="13"/>
        <v>2012_Clokie_MicroRNAs.pdf</v>
      </c>
      <c r="AW306" s="7" t="str">
        <f t="shared" si="14"/>
        <v>https://sci-hub.se/10.1074/jbc.M112.356733</v>
      </c>
      <c r="AX306" s="5" t="s">
        <v>80</v>
      </c>
      <c r="AY306" s="16" t="s">
        <v>81</v>
      </c>
      <c r="AZ306" s="16" t="s">
        <v>81</v>
      </c>
      <c r="BA306" s="21" t="s">
        <v>172</v>
      </c>
      <c r="BB306" s="8" t="s">
        <v>144</v>
      </c>
      <c r="BC306" s="8" t="s">
        <v>144</v>
      </c>
      <c r="BD306" s="8" t="s">
        <v>144</v>
      </c>
      <c r="BE306" s="8" t="s">
        <v>144</v>
      </c>
      <c r="BF306" s="19" t="s">
        <v>144</v>
      </c>
      <c r="BG306" s="17" t="s">
        <v>144</v>
      </c>
      <c r="BH306" s="17" t="s">
        <v>144</v>
      </c>
      <c r="BI306" s="17" t="s">
        <v>144</v>
      </c>
      <c r="BJ306" s="17" t="s">
        <v>144</v>
      </c>
    </row>
    <row r="307" spans="1:63" ht="17" customHeight="1" x14ac:dyDescent="0.2">
      <c r="A307" s="4" t="s">
        <v>1091</v>
      </c>
      <c r="B307" s="4" t="s">
        <v>1092</v>
      </c>
      <c r="C307" s="4" t="s">
        <v>4725</v>
      </c>
      <c r="D307" s="4">
        <v>2003</v>
      </c>
      <c r="E307" s="4" t="s">
        <v>984</v>
      </c>
      <c r="F307" s="5">
        <v>18</v>
      </c>
      <c r="G307" s="5">
        <v>5</v>
      </c>
      <c r="I307" s="5">
        <v>409</v>
      </c>
      <c r="J307" s="5">
        <v>419</v>
      </c>
      <c r="L307" s="5">
        <v>39</v>
      </c>
      <c r="M307" s="5" t="s">
        <v>4726</v>
      </c>
      <c r="N307" s="5" t="s">
        <v>4727</v>
      </c>
      <c r="O307" s="5" t="s">
        <v>4728</v>
      </c>
      <c r="P307" s="5" t="s">
        <v>4729</v>
      </c>
      <c r="Q307" s="5" t="s">
        <v>4730</v>
      </c>
      <c r="R307" s="5" t="s">
        <v>4731</v>
      </c>
      <c r="S307" s="5" t="s">
        <v>4732</v>
      </c>
      <c r="U307" s="5" t="s">
        <v>73</v>
      </c>
      <c r="AB307" s="5" t="s">
        <v>4733</v>
      </c>
      <c r="AJ307" s="5">
        <v>7487304</v>
      </c>
      <c r="AL307" s="5" t="s">
        <v>994</v>
      </c>
      <c r="AM307" s="5">
        <v>14582857</v>
      </c>
      <c r="AN307" s="5" t="s">
        <v>75</v>
      </c>
      <c r="AO307" s="5" t="s">
        <v>995</v>
      </c>
      <c r="AP307" s="5" t="s">
        <v>76</v>
      </c>
      <c r="AQ307" s="5" t="s">
        <v>77</v>
      </c>
      <c r="AS307" s="5" t="s">
        <v>78</v>
      </c>
      <c r="AT307" s="5" t="s">
        <v>4734</v>
      </c>
      <c r="AU307" s="5" t="str">
        <f t="shared" si="12"/>
        <v>2003_Rüger_Acute</v>
      </c>
      <c r="AV307" s="6" t="str">
        <f t="shared" si="13"/>
        <v>2003_Rüger_Acute.pdf</v>
      </c>
      <c r="AW307" s="7" t="str">
        <f t="shared" si="14"/>
        <v>https://sci-hub.se/10.1177/0748730403256650</v>
      </c>
      <c r="AX307" s="5" t="s">
        <v>80</v>
      </c>
      <c r="AY307" s="16" t="s">
        <v>81</v>
      </c>
      <c r="AZ307" s="16" t="s">
        <v>82</v>
      </c>
      <c r="BB307" s="8" t="s">
        <v>4595</v>
      </c>
      <c r="BC307" s="8">
        <v>12</v>
      </c>
      <c r="BD307" s="8">
        <v>0</v>
      </c>
      <c r="BE307" s="8" t="s">
        <v>1572</v>
      </c>
      <c r="BF307" s="19" t="s">
        <v>85</v>
      </c>
      <c r="BG307" s="17" t="s">
        <v>1572</v>
      </c>
      <c r="BH307" s="17">
        <v>21.8</v>
      </c>
      <c r="BI307" s="17" t="s">
        <v>4735</v>
      </c>
      <c r="BJ307" s="17" t="s">
        <v>105</v>
      </c>
      <c r="BK307" s="23" t="s">
        <v>534</v>
      </c>
    </row>
    <row r="308" spans="1:63" ht="17" customHeight="1" x14ac:dyDescent="0.2">
      <c r="A308" s="4" t="s">
        <v>4736</v>
      </c>
      <c r="B308" s="4" t="s">
        <v>4737</v>
      </c>
      <c r="C308" s="4" t="s">
        <v>4738</v>
      </c>
      <c r="D308" s="4">
        <v>2012</v>
      </c>
      <c r="E308" s="4" t="s">
        <v>187</v>
      </c>
      <c r="F308" s="5">
        <v>29</v>
      </c>
      <c r="G308" s="5">
        <v>2</v>
      </c>
      <c r="I308" s="5">
        <v>203</v>
      </c>
      <c r="J308" s="5">
        <v>210</v>
      </c>
      <c r="L308" s="5">
        <v>39</v>
      </c>
      <c r="M308" s="5" t="s">
        <v>4739</v>
      </c>
      <c r="N308" s="5" t="s">
        <v>4740</v>
      </c>
      <c r="O308" s="5" t="s">
        <v>4741</v>
      </c>
      <c r="P308" s="5" t="s">
        <v>4742</v>
      </c>
      <c r="Q308" s="5" t="s">
        <v>4743</v>
      </c>
      <c r="R308" s="5" t="s">
        <v>4744</v>
      </c>
      <c r="S308" s="5" t="s">
        <v>4745</v>
      </c>
      <c r="U308" s="5" t="s">
        <v>3485</v>
      </c>
      <c r="X308" s="5" t="s">
        <v>4746</v>
      </c>
      <c r="Y308" s="5" t="s">
        <v>4747</v>
      </c>
      <c r="AB308" s="5" t="s">
        <v>4748</v>
      </c>
      <c r="AJ308" s="5">
        <v>7420528</v>
      </c>
      <c r="AL308" s="5" t="s">
        <v>200</v>
      </c>
      <c r="AM308" s="5">
        <v>22324558</v>
      </c>
      <c r="AN308" s="5" t="s">
        <v>75</v>
      </c>
      <c r="AO308" s="5" t="s">
        <v>201</v>
      </c>
      <c r="AP308" s="5" t="s">
        <v>76</v>
      </c>
      <c r="AQ308" s="5" t="s">
        <v>77</v>
      </c>
      <c r="AS308" s="5" t="s">
        <v>78</v>
      </c>
      <c r="AT308" s="5" t="s">
        <v>4749</v>
      </c>
      <c r="AU308" s="5" t="str">
        <f t="shared" si="12"/>
        <v>2012_Dumont_Melatonin</v>
      </c>
      <c r="AV308" s="6" t="str">
        <f t="shared" si="13"/>
        <v>2012_Dumont_Melatonin.pdf</v>
      </c>
      <c r="AW308" s="7" t="str">
        <f t="shared" si="14"/>
        <v>https://sci-hub.se/10.3109/07420528.2011.647177</v>
      </c>
      <c r="AX308" s="5" t="s">
        <v>80</v>
      </c>
      <c r="AY308" s="16" t="s">
        <v>81</v>
      </c>
      <c r="AZ308" s="16" t="s">
        <v>82</v>
      </c>
      <c r="BB308" s="8" t="s">
        <v>2231</v>
      </c>
      <c r="BC308" s="8">
        <v>13</v>
      </c>
      <c r="BD308" s="8">
        <v>10</v>
      </c>
      <c r="BE308" s="8" t="s">
        <v>4750</v>
      </c>
      <c r="BF308" s="19" t="s">
        <v>85</v>
      </c>
      <c r="BG308" s="17" t="s">
        <v>86</v>
      </c>
      <c r="BH308" s="17">
        <v>36.299999999999997</v>
      </c>
      <c r="BI308" s="17" t="s">
        <v>4751</v>
      </c>
      <c r="BJ308" s="17" t="s">
        <v>4752</v>
      </c>
    </row>
    <row r="309" spans="1:63" ht="17" customHeight="1" x14ac:dyDescent="0.2">
      <c r="A309" s="4" t="s">
        <v>4753</v>
      </c>
      <c r="B309" s="4" t="s">
        <v>4754</v>
      </c>
      <c r="C309" s="4" t="s">
        <v>4755</v>
      </c>
      <c r="D309" s="4">
        <v>1995</v>
      </c>
      <c r="E309" s="4" t="s">
        <v>4756</v>
      </c>
      <c r="F309" s="5">
        <v>27</v>
      </c>
      <c r="G309" s="5">
        <v>6</v>
      </c>
      <c r="I309" s="5">
        <v>771</v>
      </c>
      <c r="J309" s="5">
        <v>782</v>
      </c>
      <c r="L309" s="5">
        <v>38</v>
      </c>
      <c r="M309" s="5" t="s">
        <v>4757</v>
      </c>
      <c r="N309" s="5" t="s">
        <v>4758</v>
      </c>
      <c r="O309" s="5" t="s">
        <v>4759</v>
      </c>
      <c r="P309" s="5" t="s">
        <v>4760</v>
      </c>
      <c r="Q309" s="5" t="s">
        <v>4761</v>
      </c>
      <c r="R309" s="5" t="s">
        <v>4762</v>
      </c>
      <c r="S309" s="5" t="s">
        <v>4763</v>
      </c>
      <c r="U309" s="5" t="s">
        <v>73</v>
      </c>
      <c r="AB309" s="5" t="s">
        <v>4764</v>
      </c>
      <c r="AJ309" s="5">
        <v>2713586</v>
      </c>
      <c r="AM309" s="5">
        <v>7645572</v>
      </c>
      <c r="AN309" s="5" t="s">
        <v>75</v>
      </c>
      <c r="AO309" s="5" t="s">
        <v>4765</v>
      </c>
      <c r="AP309" s="5" t="s">
        <v>76</v>
      </c>
      <c r="AQ309" s="5" t="s">
        <v>77</v>
      </c>
      <c r="AS309" s="5" t="s">
        <v>78</v>
      </c>
      <c r="AT309" s="5" t="s">
        <v>4766</v>
      </c>
      <c r="AU309" s="5" t="str">
        <f t="shared" si="12"/>
        <v>1995_Budnick_An</v>
      </c>
      <c r="AV309" s="6" t="str">
        <f t="shared" si="13"/>
        <v>1995_Budnick_An.pdf</v>
      </c>
      <c r="AW309" s="7" t="str">
        <f t="shared" si="14"/>
        <v>https://sci-hub.se/10.1002/ajim.4700270602</v>
      </c>
      <c r="AX309" s="5" t="s">
        <v>80</v>
      </c>
      <c r="AY309" s="16" t="s">
        <v>81</v>
      </c>
      <c r="AZ309" s="16" t="s">
        <v>82</v>
      </c>
      <c r="BB309" s="8" t="s">
        <v>83</v>
      </c>
      <c r="BC309" s="8">
        <v>13</v>
      </c>
      <c r="BD309" s="8">
        <v>2</v>
      </c>
      <c r="BE309" s="8" t="s">
        <v>86</v>
      </c>
      <c r="BF309" s="19" t="s">
        <v>85</v>
      </c>
      <c r="BG309" s="17" t="s">
        <v>86</v>
      </c>
      <c r="BH309" s="17" t="s">
        <v>4767</v>
      </c>
      <c r="BI309" s="17" t="s">
        <v>86</v>
      </c>
      <c r="BJ309" s="17" t="s">
        <v>4768</v>
      </c>
      <c r="BK309" s="23" t="s">
        <v>4769</v>
      </c>
    </row>
    <row r="310" spans="1:63" ht="17" customHeight="1" x14ac:dyDescent="0.2">
      <c r="A310" s="4" t="s">
        <v>4770</v>
      </c>
      <c r="B310" s="4" t="s">
        <v>4771</v>
      </c>
      <c r="C310" s="4" t="s">
        <v>4772</v>
      </c>
      <c r="D310" s="4">
        <v>1996</v>
      </c>
      <c r="E310" s="4" t="s">
        <v>687</v>
      </c>
      <c r="F310" s="5">
        <v>737</v>
      </c>
      <c r="G310" s="11">
        <v>43497</v>
      </c>
      <c r="I310" s="5">
        <v>301</v>
      </c>
      <c r="J310" s="5">
        <v>307</v>
      </c>
      <c r="L310" s="5">
        <v>38</v>
      </c>
      <c r="M310" s="5" t="s">
        <v>4773</v>
      </c>
      <c r="N310" s="5" t="s">
        <v>4774</v>
      </c>
      <c r="O310" s="5" t="s">
        <v>4775</v>
      </c>
      <c r="P310" s="5" t="s">
        <v>4776</v>
      </c>
      <c r="Q310" s="5" t="s">
        <v>4777</v>
      </c>
      <c r="R310" s="5" t="s">
        <v>4778</v>
      </c>
      <c r="S310" s="5" t="s">
        <v>4779</v>
      </c>
      <c r="U310" s="5" t="s">
        <v>4780</v>
      </c>
      <c r="AB310" s="5" t="s">
        <v>4781</v>
      </c>
      <c r="AE310" s="5" t="s">
        <v>1525</v>
      </c>
      <c r="AJ310" s="5">
        <v>68993</v>
      </c>
      <c r="AL310" s="5" t="s">
        <v>696</v>
      </c>
      <c r="AM310" s="5">
        <v>8930380</v>
      </c>
      <c r="AN310" s="5" t="s">
        <v>75</v>
      </c>
      <c r="AO310" s="5" t="s">
        <v>2373</v>
      </c>
      <c r="AP310" s="5" t="s">
        <v>76</v>
      </c>
      <c r="AQ310" s="5" t="s">
        <v>77</v>
      </c>
      <c r="AS310" s="5" t="s">
        <v>78</v>
      </c>
      <c r="AT310" s="5" t="s">
        <v>4782</v>
      </c>
      <c r="AU310" s="5" t="str">
        <f t="shared" si="12"/>
        <v>1996_Kennaway_Serotonin</v>
      </c>
      <c r="AV310" s="6" t="str">
        <f t="shared" si="13"/>
        <v>1996_Kennaway_Serotonin.pdf</v>
      </c>
      <c r="AW310" s="7" t="str">
        <f t="shared" si="14"/>
        <v>https://sci-hub.se/10.1016/0006-8993(96)00922-5</v>
      </c>
      <c r="AX310" s="5" t="s">
        <v>80</v>
      </c>
      <c r="AY310" s="16" t="s">
        <v>81</v>
      </c>
      <c r="AZ310" s="16" t="s">
        <v>81</v>
      </c>
      <c r="BA310" s="21" t="s">
        <v>172</v>
      </c>
      <c r="BB310" s="8" t="s">
        <v>144</v>
      </c>
      <c r="BC310" s="8" t="s">
        <v>144</v>
      </c>
      <c r="BD310" s="8" t="s">
        <v>144</v>
      </c>
      <c r="BE310" s="8" t="s">
        <v>144</v>
      </c>
      <c r="BF310" s="19" t="s">
        <v>144</v>
      </c>
      <c r="BG310" s="17" t="s">
        <v>144</v>
      </c>
      <c r="BH310" s="17" t="s">
        <v>144</v>
      </c>
      <c r="BI310" s="17" t="s">
        <v>144</v>
      </c>
      <c r="BJ310" s="17" t="s">
        <v>144</v>
      </c>
    </row>
    <row r="311" spans="1:63" ht="17" customHeight="1" x14ac:dyDescent="0.2">
      <c r="A311" s="4" t="s">
        <v>4783</v>
      </c>
      <c r="B311" s="4" t="s">
        <v>4784</v>
      </c>
      <c r="C311" s="4" t="s">
        <v>4785</v>
      </c>
      <c r="D311" s="4">
        <v>1986</v>
      </c>
      <c r="E311" s="4" t="s">
        <v>1961</v>
      </c>
      <c r="F311" s="5">
        <v>38</v>
      </c>
      <c r="G311" s="5">
        <v>1</v>
      </c>
      <c r="I311" s="5">
        <v>73</v>
      </c>
      <c r="J311" s="5">
        <v>79</v>
      </c>
      <c r="L311" s="5">
        <v>38</v>
      </c>
      <c r="M311" s="5" t="s">
        <v>4786</v>
      </c>
      <c r="N311" s="5" t="s">
        <v>4787</v>
      </c>
      <c r="O311" s="5" t="s">
        <v>4788</v>
      </c>
      <c r="P311" s="5" t="s">
        <v>4789</v>
      </c>
      <c r="Q311" s="5" t="s">
        <v>4790</v>
      </c>
      <c r="S311" s="5" t="s">
        <v>4791</v>
      </c>
      <c r="U311" s="5" t="s">
        <v>4792</v>
      </c>
      <c r="W311" s="5" t="s">
        <v>4678</v>
      </c>
      <c r="X311" s="5" t="s">
        <v>4746</v>
      </c>
      <c r="Y311" s="5" t="s">
        <v>4793</v>
      </c>
      <c r="AB311" s="5" t="s">
        <v>4794</v>
      </c>
      <c r="AJ311" s="5">
        <v>243205</v>
      </c>
      <c r="AL311" s="5" t="s">
        <v>1974</v>
      </c>
      <c r="AM311" s="5">
        <v>3941592</v>
      </c>
      <c r="AN311" s="5" t="s">
        <v>75</v>
      </c>
      <c r="AO311" s="5" t="s">
        <v>1975</v>
      </c>
      <c r="AP311" s="5" t="s">
        <v>76</v>
      </c>
      <c r="AQ311" s="5" t="s">
        <v>77</v>
      </c>
      <c r="AS311" s="5" t="s">
        <v>78</v>
      </c>
      <c r="AT311" s="5" t="s">
        <v>4795</v>
      </c>
      <c r="AU311" s="5" t="str">
        <f t="shared" si="12"/>
        <v>1986_Viswanathan_Suppression</v>
      </c>
      <c r="AV311" s="6" t="str">
        <f t="shared" si="13"/>
        <v>1986_Viswanathan_Suppression.pdf</v>
      </c>
      <c r="AW311" s="7" t="str">
        <f t="shared" si="14"/>
        <v>https://sci-hub.se/10.1016/0024-3205(86)90277-8</v>
      </c>
      <c r="AX311" s="5" t="s">
        <v>80</v>
      </c>
      <c r="AY311" s="16" t="s">
        <v>81</v>
      </c>
      <c r="AZ311" s="16" t="s">
        <v>81</v>
      </c>
      <c r="BA311" s="21" t="s">
        <v>789</v>
      </c>
      <c r="BB311" s="8" t="s">
        <v>144</v>
      </c>
      <c r="BC311" s="8" t="s">
        <v>144</v>
      </c>
      <c r="BD311" s="8" t="s">
        <v>144</v>
      </c>
      <c r="BE311" s="8" t="s">
        <v>144</v>
      </c>
      <c r="BF311" s="19" t="s">
        <v>144</v>
      </c>
      <c r="BG311" s="17" t="s">
        <v>144</v>
      </c>
      <c r="BH311" s="17" t="s">
        <v>144</v>
      </c>
      <c r="BI311" s="17" t="s">
        <v>144</v>
      </c>
      <c r="BJ311" s="17" t="s">
        <v>144</v>
      </c>
    </row>
    <row r="312" spans="1:63" ht="17" customHeight="1" x14ac:dyDescent="0.2">
      <c r="A312" s="4" t="s">
        <v>4796</v>
      </c>
      <c r="B312" s="4" t="s">
        <v>4797</v>
      </c>
      <c r="C312" s="4" t="s">
        <v>4798</v>
      </c>
      <c r="D312" s="4">
        <v>1995</v>
      </c>
      <c r="E312" s="4" t="s">
        <v>3929</v>
      </c>
      <c r="F312" s="5">
        <v>32</v>
      </c>
      <c r="G312" s="5">
        <v>2</v>
      </c>
      <c r="I312" s="5">
        <v>181</v>
      </c>
      <c r="J312" s="5">
        <v>186</v>
      </c>
      <c r="L312" s="5">
        <v>38</v>
      </c>
      <c r="M312" s="5" t="s">
        <v>4799</v>
      </c>
      <c r="N312" s="5" t="s">
        <v>4800</v>
      </c>
      <c r="O312" s="5" t="s">
        <v>4801</v>
      </c>
      <c r="P312" s="5" t="s">
        <v>4802</v>
      </c>
      <c r="Q312" s="5" t="s">
        <v>4803</v>
      </c>
      <c r="R312" s="5" t="s">
        <v>4804</v>
      </c>
      <c r="S312" s="5" t="s">
        <v>4805</v>
      </c>
      <c r="U312" s="5" t="s">
        <v>4806</v>
      </c>
      <c r="X312" s="5" t="s">
        <v>4807</v>
      </c>
      <c r="Y312" s="5" t="s">
        <v>4808</v>
      </c>
      <c r="AB312" s="5" t="s">
        <v>4809</v>
      </c>
      <c r="AJ312" s="5" t="s">
        <v>3942</v>
      </c>
      <c r="AL312" s="5" t="s">
        <v>3943</v>
      </c>
      <c r="AM312" s="5">
        <v>7500829</v>
      </c>
      <c r="AN312" s="5" t="s">
        <v>75</v>
      </c>
      <c r="AO312" s="5" t="s">
        <v>3944</v>
      </c>
      <c r="AP312" s="5" t="s">
        <v>76</v>
      </c>
      <c r="AQ312" s="5" t="s">
        <v>77</v>
      </c>
      <c r="AS312" s="5" t="s">
        <v>78</v>
      </c>
      <c r="AT312" s="5" t="s">
        <v>4810</v>
      </c>
      <c r="AU312" s="5" t="str">
        <f t="shared" si="12"/>
        <v>1995_Duncan_Photoperiodic</v>
      </c>
      <c r="AV312" s="6" t="str">
        <f t="shared" si="13"/>
        <v>1995_Duncan_Photoperiodic.pdf</v>
      </c>
      <c r="AW312" s="7" t="str">
        <f t="shared" si="14"/>
        <v>https://sci-hub.se/10.1016/0169-328X(95)00072-Z</v>
      </c>
      <c r="AX312" s="5" t="s">
        <v>80</v>
      </c>
      <c r="AY312" s="16" t="s">
        <v>81</v>
      </c>
      <c r="AZ312" s="16" t="s">
        <v>81</v>
      </c>
      <c r="BA312" s="21" t="s">
        <v>789</v>
      </c>
      <c r="BB312" s="8" t="s">
        <v>144</v>
      </c>
      <c r="BC312" s="8" t="s">
        <v>144</v>
      </c>
      <c r="BD312" s="8" t="s">
        <v>144</v>
      </c>
      <c r="BE312" s="8" t="s">
        <v>144</v>
      </c>
      <c r="BF312" s="19" t="s">
        <v>144</v>
      </c>
      <c r="BG312" s="17" t="s">
        <v>144</v>
      </c>
      <c r="BH312" s="17" t="s">
        <v>144</v>
      </c>
      <c r="BI312" s="17" t="s">
        <v>144</v>
      </c>
      <c r="BJ312" s="17" t="s">
        <v>144</v>
      </c>
    </row>
    <row r="313" spans="1:63" ht="17" customHeight="1" x14ac:dyDescent="0.2">
      <c r="A313" s="4" t="s">
        <v>4811</v>
      </c>
      <c r="B313" s="4" t="s">
        <v>4812</v>
      </c>
      <c r="C313" s="4" t="s">
        <v>4813</v>
      </c>
      <c r="D313" s="4">
        <v>2008</v>
      </c>
      <c r="E313" s="4" t="s">
        <v>1557</v>
      </c>
      <c r="F313" s="5">
        <v>438</v>
      </c>
      <c r="G313" s="5">
        <v>2</v>
      </c>
      <c r="I313" s="5">
        <v>242</v>
      </c>
      <c r="J313" s="5">
        <v>245</v>
      </c>
      <c r="L313" s="5">
        <v>38</v>
      </c>
      <c r="M313" s="5" t="s">
        <v>4814</v>
      </c>
      <c r="N313" s="5" t="s">
        <v>4815</v>
      </c>
      <c r="O313" s="5" t="s">
        <v>895</v>
      </c>
      <c r="P313" s="5" t="s">
        <v>4816</v>
      </c>
      <c r="Q313" s="5" t="s">
        <v>4817</v>
      </c>
      <c r="R313" s="5" t="s">
        <v>4818</v>
      </c>
      <c r="S313" s="5" t="s">
        <v>4819</v>
      </c>
      <c r="U313" s="5" t="s">
        <v>73</v>
      </c>
      <c r="X313" s="10" t="s">
        <v>4820</v>
      </c>
      <c r="Y313" s="5" t="s">
        <v>4821</v>
      </c>
      <c r="AB313" s="5" t="s">
        <v>900</v>
      </c>
      <c r="AJ313" s="5">
        <v>3043940</v>
      </c>
      <c r="AL313" s="5" t="s">
        <v>1568</v>
      </c>
      <c r="AM313" s="5">
        <v>18479818</v>
      </c>
      <c r="AN313" s="5" t="s">
        <v>75</v>
      </c>
      <c r="AO313" s="5" t="s">
        <v>1569</v>
      </c>
      <c r="AP313" s="5" t="s">
        <v>76</v>
      </c>
      <c r="AQ313" s="5" t="s">
        <v>77</v>
      </c>
      <c r="AS313" s="5" t="s">
        <v>78</v>
      </c>
      <c r="AT313" s="5" t="s">
        <v>4822</v>
      </c>
      <c r="AU313" s="5" t="str">
        <f t="shared" si="12"/>
        <v>2008_Figueiro_Retinal</v>
      </c>
      <c r="AV313" s="6" t="str">
        <f t="shared" si="13"/>
        <v>2008_Figueiro_Retinal.pdf</v>
      </c>
      <c r="AW313" s="7" t="str">
        <f t="shared" si="14"/>
        <v>https://sci-hub.se/10.1016/j.neulet.2008.04.055</v>
      </c>
      <c r="AX313" s="5" t="s">
        <v>80</v>
      </c>
      <c r="AY313" s="16" t="s">
        <v>81</v>
      </c>
      <c r="AZ313" s="16" t="s">
        <v>82</v>
      </c>
      <c r="BB313" s="8" t="s">
        <v>83</v>
      </c>
      <c r="BC313" s="8">
        <v>10</v>
      </c>
      <c r="BD313" s="8">
        <v>4</v>
      </c>
      <c r="BE313" s="8" t="s">
        <v>4823</v>
      </c>
      <c r="BF313" s="19" t="s">
        <v>85</v>
      </c>
      <c r="BG313" s="17" t="s">
        <v>218</v>
      </c>
      <c r="BH313" s="17" t="s">
        <v>86</v>
      </c>
      <c r="BI313" s="17" t="s">
        <v>86</v>
      </c>
      <c r="BJ313" s="17" t="s">
        <v>4824</v>
      </c>
      <c r="BK313" s="23" t="s">
        <v>4825</v>
      </c>
    </row>
    <row r="314" spans="1:63" ht="17" customHeight="1" x14ac:dyDescent="0.2">
      <c r="A314" s="4" t="s">
        <v>3378</v>
      </c>
      <c r="B314" s="4" t="s">
        <v>3379</v>
      </c>
      <c r="C314" s="4" t="s">
        <v>4826</v>
      </c>
      <c r="D314" s="4">
        <v>2003</v>
      </c>
      <c r="E314" s="4" t="s">
        <v>687</v>
      </c>
      <c r="F314" s="5">
        <v>973</v>
      </c>
      <c r="G314" s="5">
        <v>1</v>
      </c>
      <c r="I314" s="5">
        <v>56</v>
      </c>
      <c r="J314" s="5">
        <v>63</v>
      </c>
      <c r="L314" s="5">
        <v>38</v>
      </c>
      <c r="M314" s="5" t="s">
        <v>4827</v>
      </c>
      <c r="N314" s="5" t="s">
        <v>4828</v>
      </c>
      <c r="O314" s="5" t="s">
        <v>4829</v>
      </c>
      <c r="P314" s="5" t="s">
        <v>4830</v>
      </c>
      <c r="Q314" s="5" t="s">
        <v>4831</v>
      </c>
      <c r="R314" s="5" t="s">
        <v>4832</v>
      </c>
      <c r="S314" s="5" t="s">
        <v>4833</v>
      </c>
      <c r="U314" s="5" t="s">
        <v>4834</v>
      </c>
      <c r="X314" s="5" t="s">
        <v>4835</v>
      </c>
      <c r="Y314" s="5" t="s">
        <v>4836</v>
      </c>
      <c r="AB314" s="5" t="s">
        <v>3391</v>
      </c>
      <c r="AE314" s="5" t="s">
        <v>3392</v>
      </c>
      <c r="AJ314" s="5">
        <v>68993</v>
      </c>
      <c r="AL314" s="5" t="s">
        <v>696</v>
      </c>
      <c r="AM314" s="5">
        <v>12729953</v>
      </c>
      <c r="AN314" s="5" t="s">
        <v>75</v>
      </c>
      <c r="AO314" s="5" t="s">
        <v>697</v>
      </c>
      <c r="AP314" s="5" t="s">
        <v>76</v>
      </c>
      <c r="AQ314" s="5" t="s">
        <v>77</v>
      </c>
      <c r="AS314" s="5" t="s">
        <v>78</v>
      </c>
      <c r="AT314" s="5" t="s">
        <v>4837</v>
      </c>
      <c r="AU314" s="5" t="str">
        <f t="shared" si="12"/>
        <v>2003_Ivanova_Melatonin</v>
      </c>
      <c r="AV314" s="6" t="str">
        <f t="shared" si="13"/>
        <v>2003_Ivanova_Melatonin.pdf</v>
      </c>
      <c r="AW314" s="7" t="str">
        <f t="shared" si="14"/>
        <v>https://sci-hub.se/10.1016/S0006-8993(03)02540-X</v>
      </c>
      <c r="AX314" s="5" t="s">
        <v>80</v>
      </c>
      <c r="AY314" s="16" t="s">
        <v>81</v>
      </c>
      <c r="AZ314" s="16" t="s">
        <v>81</v>
      </c>
      <c r="BA314" s="21" t="s">
        <v>2881</v>
      </c>
      <c r="BB314" s="8" t="s">
        <v>144</v>
      </c>
      <c r="BC314" s="8" t="s">
        <v>144</v>
      </c>
      <c r="BD314" s="8" t="s">
        <v>144</v>
      </c>
      <c r="BE314" s="8" t="s">
        <v>144</v>
      </c>
      <c r="BF314" s="19" t="s">
        <v>144</v>
      </c>
      <c r="BG314" s="17" t="s">
        <v>144</v>
      </c>
      <c r="BH314" s="17" t="s">
        <v>144</v>
      </c>
      <c r="BI314" s="17" t="s">
        <v>144</v>
      </c>
      <c r="BJ314" s="17" t="s">
        <v>144</v>
      </c>
    </row>
    <row r="315" spans="1:63" ht="17" customHeight="1" x14ac:dyDescent="0.2">
      <c r="A315" s="4" t="s">
        <v>4310</v>
      </c>
      <c r="B315" s="4" t="s">
        <v>4311</v>
      </c>
      <c r="C315" s="4" t="s">
        <v>4838</v>
      </c>
      <c r="D315" s="4">
        <v>2007</v>
      </c>
      <c r="E315" s="4" t="s">
        <v>187</v>
      </c>
      <c r="F315" s="5">
        <v>24</v>
      </c>
      <c r="G315" s="5">
        <v>1</v>
      </c>
      <c r="I315" s="5">
        <v>31</v>
      </c>
      <c r="J315" s="5">
        <v>43</v>
      </c>
      <c r="L315" s="5">
        <v>38</v>
      </c>
      <c r="M315" s="5" t="s">
        <v>4839</v>
      </c>
      <c r="N315" s="5" t="s">
        <v>4840</v>
      </c>
      <c r="O315" s="5" t="s">
        <v>4841</v>
      </c>
      <c r="P315" s="5" t="s">
        <v>4842</v>
      </c>
      <c r="Q315" s="5" t="s">
        <v>4843</v>
      </c>
      <c r="R315" s="5" t="s">
        <v>4844</v>
      </c>
      <c r="S315" s="5" t="s">
        <v>4845</v>
      </c>
      <c r="U315" s="5" t="s">
        <v>73</v>
      </c>
      <c r="X315" s="5" t="s">
        <v>4543</v>
      </c>
      <c r="Y315" s="5" t="s">
        <v>4846</v>
      </c>
      <c r="AB315" s="5" t="s">
        <v>4847</v>
      </c>
      <c r="AJ315" s="5">
        <v>7420528</v>
      </c>
      <c r="AL315" s="5" t="s">
        <v>200</v>
      </c>
      <c r="AM315" s="5">
        <v>17364578</v>
      </c>
      <c r="AN315" s="5" t="s">
        <v>75</v>
      </c>
      <c r="AO315" s="5" t="s">
        <v>201</v>
      </c>
      <c r="AP315" s="5" t="s">
        <v>76</v>
      </c>
      <c r="AQ315" s="5" t="s">
        <v>77</v>
      </c>
      <c r="AS315" s="5" t="s">
        <v>78</v>
      </c>
      <c r="AT315" s="5" t="s">
        <v>4848</v>
      </c>
      <c r="AU315" s="5" t="str">
        <f t="shared" si="12"/>
        <v>2007_Higuchi_Less</v>
      </c>
      <c r="AV315" s="6" t="str">
        <f t="shared" si="13"/>
        <v>2007_Higuchi_Less.pdf</v>
      </c>
      <c r="AW315" s="7" t="str">
        <f t="shared" si="14"/>
        <v>https://sci-hub.se/10.1080/07420520601139805</v>
      </c>
      <c r="AX315" s="5" t="s">
        <v>80</v>
      </c>
      <c r="AY315" s="16" t="s">
        <v>81</v>
      </c>
      <c r="AZ315" s="16" t="s">
        <v>82</v>
      </c>
      <c r="BB315" s="8" t="s">
        <v>1761</v>
      </c>
      <c r="BC315" s="8">
        <v>10</v>
      </c>
      <c r="BD315" s="8">
        <v>0</v>
      </c>
      <c r="BE315" s="8" t="s">
        <v>1572</v>
      </c>
      <c r="BF315" s="19" t="s">
        <v>85</v>
      </c>
      <c r="BG315" s="17" t="s">
        <v>1572</v>
      </c>
      <c r="BH315" s="17">
        <v>21.9</v>
      </c>
      <c r="BI315" s="17">
        <v>1.2</v>
      </c>
      <c r="BJ315" s="17" t="s">
        <v>86</v>
      </c>
      <c r="BK315" s="23" t="s">
        <v>534</v>
      </c>
    </row>
    <row r="316" spans="1:63" ht="17" customHeight="1" x14ac:dyDescent="0.2">
      <c r="A316" s="4" t="s">
        <v>4849</v>
      </c>
      <c r="B316" s="4" t="s">
        <v>4850</v>
      </c>
      <c r="C316" s="4" t="s">
        <v>4851</v>
      </c>
      <c r="D316" s="4">
        <v>2004</v>
      </c>
      <c r="E316" s="4" t="s">
        <v>392</v>
      </c>
      <c r="F316" s="5">
        <v>36</v>
      </c>
      <c r="G316" s="5">
        <v>3</v>
      </c>
      <c r="I316" s="5">
        <v>192</v>
      </c>
      <c r="J316" s="5">
        <v>194</v>
      </c>
      <c r="L316" s="5">
        <v>38</v>
      </c>
      <c r="M316" s="5" t="s">
        <v>4852</v>
      </c>
      <c r="N316" s="5" t="s">
        <v>4853</v>
      </c>
      <c r="O316" s="5" t="s">
        <v>4854</v>
      </c>
      <c r="P316" s="5" t="s">
        <v>4855</v>
      </c>
      <c r="Q316" s="5" t="s">
        <v>4856</v>
      </c>
      <c r="R316" s="5" t="s">
        <v>4857</v>
      </c>
      <c r="S316" s="5" t="s">
        <v>4858</v>
      </c>
      <c r="U316" s="5" t="s">
        <v>73</v>
      </c>
      <c r="AB316" s="5" t="s">
        <v>4859</v>
      </c>
      <c r="AJ316" s="5">
        <v>7423098</v>
      </c>
      <c r="AL316" s="5" t="s">
        <v>547</v>
      </c>
      <c r="AM316" s="5">
        <v>15009510</v>
      </c>
      <c r="AN316" s="5" t="s">
        <v>75</v>
      </c>
      <c r="AO316" s="5" t="s">
        <v>401</v>
      </c>
      <c r="AP316" s="5" t="s">
        <v>76</v>
      </c>
      <c r="AQ316" s="5" t="s">
        <v>77</v>
      </c>
      <c r="AS316" s="5" t="s">
        <v>78</v>
      </c>
      <c r="AT316" s="5" t="s">
        <v>4860</v>
      </c>
      <c r="AU316" s="5" t="str">
        <f t="shared" si="12"/>
        <v>2004_Wirz-Justice_Evening</v>
      </c>
      <c r="AV316" s="6" t="str">
        <f t="shared" si="13"/>
        <v>2004_Wirz-Justice_Evening.pdf</v>
      </c>
      <c r="AW316" s="7" t="str">
        <f t="shared" si="14"/>
        <v>https://sci-hub.se/10.1111/j.1600-079X.2004.00117.x</v>
      </c>
      <c r="AX316" s="5" t="s">
        <v>80</v>
      </c>
      <c r="AY316" s="16" t="s">
        <v>81</v>
      </c>
      <c r="AZ316" s="16" t="s">
        <v>82</v>
      </c>
      <c r="BB316" s="8" t="s">
        <v>277</v>
      </c>
      <c r="BC316" s="8">
        <v>7</v>
      </c>
      <c r="BD316" s="8">
        <v>0</v>
      </c>
      <c r="BE316" s="8" t="s">
        <v>1572</v>
      </c>
      <c r="BF316" s="19" t="s">
        <v>85</v>
      </c>
      <c r="BG316" s="17" t="s">
        <v>1572</v>
      </c>
      <c r="BH316" s="17" t="s">
        <v>86</v>
      </c>
      <c r="BI316" s="17" t="s">
        <v>86</v>
      </c>
      <c r="BJ316" s="17" t="s">
        <v>86</v>
      </c>
      <c r="BK316" s="23" t="s">
        <v>534</v>
      </c>
    </row>
    <row r="317" spans="1:63" ht="17" customHeight="1" x14ac:dyDescent="0.2">
      <c r="A317" s="4" t="s">
        <v>4861</v>
      </c>
      <c r="B317" s="4" t="s">
        <v>4862</v>
      </c>
      <c r="C317" s="4" t="s">
        <v>4863</v>
      </c>
      <c r="D317" s="4">
        <v>2012</v>
      </c>
      <c r="E317" s="4" t="s">
        <v>392</v>
      </c>
      <c r="F317" s="5">
        <v>53</v>
      </c>
      <c r="G317" s="5">
        <v>2</v>
      </c>
      <c r="I317" s="5">
        <v>180</v>
      </c>
      <c r="J317" s="5">
        <v>187</v>
      </c>
      <c r="L317" s="5">
        <v>38</v>
      </c>
      <c r="M317" s="5" t="s">
        <v>4864</v>
      </c>
      <c r="N317" s="5" t="s">
        <v>4865</v>
      </c>
      <c r="O317" s="5" t="s">
        <v>4866</v>
      </c>
      <c r="P317" s="5" t="s">
        <v>4867</v>
      </c>
      <c r="Q317" s="5" t="s">
        <v>4868</v>
      </c>
      <c r="R317" s="5" t="s">
        <v>4869</v>
      </c>
      <c r="S317" s="5" t="s">
        <v>4870</v>
      </c>
      <c r="U317" s="5" t="s">
        <v>4871</v>
      </c>
      <c r="AB317" s="5" t="s">
        <v>4872</v>
      </c>
      <c r="AJ317" s="5">
        <v>7423098</v>
      </c>
      <c r="AL317" s="5" t="s">
        <v>547</v>
      </c>
      <c r="AM317" s="5">
        <v>22404622</v>
      </c>
      <c r="AN317" s="5" t="s">
        <v>75</v>
      </c>
      <c r="AO317" s="5" t="s">
        <v>401</v>
      </c>
      <c r="AP317" s="5" t="s">
        <v>76</v>
      </c>
      <c r="AQ317" s="5" t="s">
        <v>77</v>
      </c>
      <c r="AS317" s="5" t="s">
        <v>78</v>
      </c>
      <c r="AT317" s="5" t="s">
        <v>4873</v>
      </c>
      <c r="AU317" s="5" t="str">
        <f t="shared" si="12"/>
        <v>2012_Wang_Melatonin</v>
      </c>
      <c r="AV317" s="6" t="str">
        <f t="shared" si="13"/>
        <v>2012_Wang_Melatonin.pdf</v>
      </c>
      <c r="AW317" s="7" t="str">
        <f t="shared" si="14"/>
        <v>https://sci-hub.se/10.1111/j.1600-079X.2012.00985.x</v>
      </c>
      <c r="AX317" s="5" t="s">
        <v>80</v>
      </c>
      <c r="AY317" s="16" t="s">
        <v>81</v>
      </c>
      <c r="AZ317" s="16" t="s">
        <v>81</v>
      </c>
      <c r="BA317" s="21" t="s">
        <v>2729</v>
      </c>
      <c r="BB317" s="8" t="s">
        <v>144</v>
      </c>
      <c r="BC317" s="8" t="s">
        <v>144</v>
      </c>
      <c r="BD317" s="8" t="s">
        <v>144</v>
      </c>
      <c r="BE317" s="8" t="s">
        <v>144</v>
      </c>
      <c r="BF317" s="19" t="s">
        <v>144</v>
      </c>
      <c r="BG317" s="17" t="s">
        <v>144</v>
      </c>
      <c r="BH317" s="17" t="s">
        <v>144</v>
      </c>
      <c r="BI317" s="17" t="s">
        <v>144</v>
      </c>
      <c r="BJ317" s="17" t="s">
        <v>144</v>
      </c>
    </row>
    <row r="318" spans="1:63" ht="17" customHeight="1" x14ac:dyDescent="0.2">
      <c r="A318" s="4" t="s">
        <v>4874</v>
      </c>
      <c r="B318" s="4" t="s">
        <v>4875</v>
      </c>
      <c r="C318" s="4" t="s">
        <v>4876</v>
      </c>
      <c r="D318" s="4">
        <v>1983</v>
      </c>
      <c r="E318" s="4" t="s">
        <v>66</v>
      </c>
      <c r="F318" s="5">
        <v>221</v>
      </c>
      <c r="G318" s="5">
        <v>4609</v>
      </c>
      <c r="I318" s="5">
        <v>474</v>
      </c>
      <c r="J318" s="5">
        <v>476</v>
      </c>
      <c r="L318" s="5">
        <v>38</v>
      </c>
      <c r="M318" s="5" t="s">
        <v>4877</v>
      </c>
      <c r="N318" s="5" t="s">
        <v>4878</v>
      </c>
      <c r="O318" s="5" t="s">
        <v>4879</v>
      </c>
      <c r="P318" s="5" t="s">
        <v>4880</v>
      </c>
      <c r="Q318" s="5" t="s">
        <v>4881</v>
      </c>
      <c r="S318" s="5" t="s">
        <v>4882</v>
      </c>
      <c r="U318" s="5" t="s">
        <v>4883</v>
      </c>
      <c r="AB318" s="5" t="s">
        <v>4884</v>
      </c>
      <c r="AJ318" s="5">
        <v>368075</v>
      </c>
      <c r="AM318" s="5">
        <v>6683428</v>
      </c>
      <c r="AN318" s="5" t="s">
        <v>75</v>
      </c>
      <c r="AP318" s="5" t="s">
        <v>76</v>
      </c>
      <c r="AQ318" s="5" t="s">
        <v>77</v>
      </c>
      <c r="AS318" s="5" t="s">
        <v>78</v>
      </c>
      <c r="AT318" s="5" t="s">
        <v>4885</v>
      </c>
      <c r="AU318" s="5" t="str">
        <f t="shared" si="12"/>
        <v>1983_Garrick_Light</v>
      </c>
      <c r="AV318" s="6" t="str">
        <f t="shared" si="13"/>
        <v>1983_Garrick_Light.pdf</v>
      </c>
      <c r="AW318" s="7" t="str">
        <f t="shared" si="14"/>
        <v>https://sci-hub.se/10.1126/science.6683428</v>
      </c>
      <c r="AX318" s="5" t="s">
        <v>80</v>
      </c>
      <c r="AY318" s="16" t="s">
        <v>81</v>
      </c>
      <c r="AZ318" s="16" t="s">
        <v>81</v>
      </c>
      <c r="BA318" s="21" t="s">
        <v>3150</v>
      </c>
      <c r="BB318" s="8" t="s">
        <v>144</v>
      </c>
      <c r="BC318" s="8" t="s">
        <v>144</v>
      </c>
      <c r="BD318" s="8" t="s">
        <v>144</v>
      </c>
      <c r="BE318" s="8" t="s">
        <v>144</v>
      </c>
      <c r="BF318" s="19" t="s">
        <v>144</v>
      </c>
      <c r="BG318" s="17" t="s">
        <v>144</v>
      </c>
      <c r="BH318" s="17" t="s">
        <v>144</v>
      </c>
      <c r="BI318" s="17" t="s">
        <v>144</v>
      </c>
      <c r="BJ318" s="17" t="s">
        <v>144</v>
      </c>
    </row>
    <row r="319" spans="1:63" ht="17" customHeight="1" x14ac:dyDescent="0.2">
      <c r="A319" s="4" t="s">
        <v>4886</v>
      </c>
      <c r="B319" s="4" t="s">
        <v>4887</v>
      </c>
      <c r="C319" s="4" t="s">
        <v>4888</v>
      </c>
      <c r="D319" s="4">
        <v>2007</v>
      </c>
      <c r="E319" s="4" t="s">
        <v>4889</v>
      </c>
      <c r="F319" s="5">
        <v>67</v>
      </c>
      <c r="G319" s="5">
        <v>2</v>
      </c>
      <c r="I319" s="5">
        <v>171</v>
      </c>
      <c r="J319" s="5">
        <v>178</v>
      </c>
      <c r="L319" s="5">
        <v>37</v>
      </c>
      <c r="M319" s="9"/>
      <c r="N319" s="5" t="s">
        <v>4890</v>
      </c>
      <c r="O319" s="5" t="s">
        <v>895</v>
      </c>
      <c r="P319" s="5" t="s">
        <v>4891</v>
      </c>
      <c r="Q319" s="5" t="s">
        <v>4892</v>
      </c>
      <c r="R319" s="5" t="s">
        <v>4893</v>
      </c>
      <c r="S319" s="5" t="s">
        <v>4894</v>
      </c>
      <c r="U319" s="5" t="s">
        <v>73</v>
      </c>
      <c r="AB319" s="5" t="s">
        <v>900</v>
      </c>
      <c r="AJ319" s="5">
        <v>651400</v>
      </c>
      <c r="AL319" s="5" t="s">
        <v>4895</v>
      </c>
      <c r="AM319" s="5">
        <v>17691225</v>
      </c>
      <c r="AN319" s="5" t="s">
        <v>75</v>
      </c>
      <c r="AO319" s="5" t="s">
        <v>4896</v>
      </c>
      <c r="AP319" s="5" t="s">
        <v>76</v>
      </c>
      <c r="AQ319" s="5" t="s">
        <v>77</v>
      </c>
      <c r="AS319" s="5" t="s">
        <v>78</v>
      </c>
      <c r="AT319" s="5" t="s">
        <v>4897</v>
      </c>
      <c r="AU319" s="5" t="str">
        <f t="shared" si="12"/>
        <v>2007_Figueiro_On</v>
      </c>
      <c r="AV319" s="6" t="str">
        <f t="shared" si="13"/>
        <v>2007_Figueiro_On.pdf</v>
      </c>
      <c r="AW319" s="7" t="str">
        <f t="shared" si="14"/>
        <v>https://sci-hub.se/</v>
      </c>
      <c r="AX319" s="9" t="s">
        <v>756</v>
      </c>
      <c r="AY319" s="16" t="s">
        <v>81</v>
      </c>
      <c r="AZ319" s="16" t="s">
        <v>82</v>
      </c>
      <c r="BB319" s="8" t="s">
        <v>83</v>
      </c>
      <c r="BC319" s="8">
        <v>7</v>
      </c>
      <c r="BD319" s="8">
        <v>3</v>
      </c>
      <c r="BE319" s="8" t="s">
        <v>4898</v>
      </c>
      <c r="BF319" s="19" t="s">
        <v>86</v>
      </c>
      <c r="BG319" s="17" t="s">
        <v>4898</v>
      </c>
      <c r="BH319" s="17" t="s">
        <v>4899</v>
      </c>
      <c r="BI319" s="17" t="s">
        <v>86</v>
      </c>
      <c r="BJ319" s="17" t="s">
        <v>4900</v>
      </c>
      <c r="BK319" s="23" t="s">
        <v>4901</v>
      </c>
    </row>
    <row r="320" spans="1:63" ht="17" customHeight="1" x14ac:dyDescent="0.2">
      <c r="A320" s="4" t="s">
        <v>4902</v>
      </c>
      <c r="B320" s="4" t="s">
        <v>4903</v>
      </c>
      <c r="C320" s="4" t="s">
        <v>4904</v>
      </c>
      <c r="D320" s="4">
        <v>2001</v>
      </c>
      <c r="E320" s="4" t="s">
        <v>4905</v>
      </c>
      <c r="F320" s="5">
        <v>28</v>
      </c>
      <c r="G320" s="5">
        <v>3</v>
      </c>
      <c r="I320" s="5">
        <v>227</v>
      </c>
      <c r="J320" s="5">
        <v>236</v>
      </c>
      <c r="L320" s="5">
        <v>37</v>
      </c>
      <c r="M320" s="5" t="s">
        <v>4906</v>
      </c>
      <c r="N320" s="5" t="s">
        <v>4907</v>
      </c>
      <c r="O320" s="5" t="s">
        <v>4908</v>
      </c>
      <c r="P320" s="5" t="s">
        <v>4909</v>
      </c>
      <c r="Q320" s="5" t="s">
        <v>4910</v>
      </c>
      <c r="R320" s="5" t="s">
        <v>4911</v>
      </c>
      <c r="S320" s="5" t="s">
        <v>4912</v>
      </c>
      <c r="U320" s="5" t="s">
        <v>4913</v>
      </c>
      <c r="AB320" s="5" t="s">
        <v>4914</v>
      </c>
      <c r="AJ320" s="5">
        <v>1968092</v>
      </c>
      <c r="AL320" s="5" t="s">
        <v>4915</v>
      </c>
      <c r="AM320" s="5">
        <v>11295757</v>
      </c>
      <c r="AN320" s="5" t="s">
        <v>75</v>
      </c>
      <c r="AO320" s="5" t="s">
        <v>4916</v>
      </c>
      <c r="AP320" s="5" t="s">
        <v>76</v>
      </c>
      <c r="AQ320" s="5" t="s">
        <v>77</v>
      </c>
      <c r="AS320" s="5" t="s">
        <v>78</v>
      </c>
      <c r="AT320" s="5" t="s">
        <v>4917</v>
      </c>
      <c r="AU320" s="5" t="str">
        <f t="shared" si="12"/>
        <v>2001_Karu_Cell</v>
      </c>
      <c r="AV320" s="6" t="str">
        <f t="shared" si="13"/>
        <v>2001_Karu_Cell.pdf</v>
      </c>
      <c r="AW320" s="7" t="str">
        <f t="shared" si="14"/>
        <v>https://sci-hub.se/10.1002/lsm.1043</v>
      </c>
      <c r="AX320" s="5" t="s">
        <v>80</v>
      </c>
      <c r="AY320" s="16" t="s">
        <v>81</v>
      </c>
      <c r="AZ320" s="16" t="s">
        <v>81</v>
      </c>
      <c r="BA320" s="21" t="s">
        <v>2729</v>
      </c>
      <c r="BB320" s="8" t="s">
        <v>144</v>
      </c>
      <c r="BC320" s="8" t="s">
        <v>144</v>
      </c>
      <c r="BD320" s="8" t="s">
        <v>144</v>
      </c>
      <c r="BE320" s="8" t="s">
        <v>144</v>
      </c>
      <c r="BF320" s="19" t="s">
        <v>144</v>
      </c>
      <c r="BG320" s="17" t="s">
        <v>144</v>
      </c>
      <c r="BH320" s="17" t="s">
        <v>144</v>
      </c>
      <c r="BI320" s="17" t="s">
        <v>144</v>
      </c>
      <c r="BJ320" s="17" t="s">
        <v>144</v>
      </c>
    </row>
    <row r="321" spans="1:63" ht="17" customHeight="1" x14ac:dyDescent="0.2">
      <c r="A321" s="4" t="s">
        <v>4918</v>
      </c>
      <c r="B321" s="4" t="s">
        <v>4919</v>
      </c>
      <c r="C321" s="4" t="s">
        <v>4920</v>
      </c>
      <c r="D321" s="4">
        <v>1995</v>
      </c>
      <c r="E321" s="4" t="s">
        <v>4921</v>
      </c>
      <c r="F321" s="5">
        <v>28</v>
      </c>
      <c r="G321" s="5">
        <v>1</v>
      </c>
      <c r="I321" s="5">
        <v>1</v>
      </c>
      <c r="J321" s="5">
        <v>8</v>
      </c>
      <c r="L321" s="5">
        <v>37</v>
      </c>
      <c r="M321" s="5" t="s">
        <v>4922</v>
      </c>
      <c r="N321" s="5" t="s">
        <v>4923</v>
      </c>
      <c r="O321" s="5" t="s">
        <v>4924</v>
      </c>
      <c r="P321" s="5" t="s">
        <v>4925</v>
      </c>
      <c r="Q321" s="5" t="s">
        <v>4926</v>
      </c>
      <c r="R321" s="5" t="s">
        <v>4927</v>
      </c>
      <c r="S321" s="5" t="s">
        <v>4928</v>
      </c>
      <c r="U321" s="5" t="s">
        <v>4929</v>
      </c>
      <c r="V321" s="5" t="s">
        <v>4930</v>
      </c>
      <c r="AB321" s="5" t="s">
        <v>4931</v>
      </c>
      <c r="AJ321" s="5">
        <v>223034</v>
      </c>
      <c r="AM321" s="5">
        <v>8586959</v>
      </c>
      <c r="AN321" s="5" t="s">
        <v>75</v>
      </c>
      <c r="AO321" s="5" t="s">
        <v>4932</v>
      </c>
      <c r="AP321" s="5" t="s">
        <v>76</v>
      </c>
      <c r="AQ321" s="5" t="s">
        <v>77</v>
      </c>
      <c r="AS321" s="5" t="s">
        <v>78</v>
      </c>
      <c r="AT321" s="5" t="s">
        <v>4933</v>
      </c>
      <c r="AU321" s="5" t="str">
        <f t="shared" si="12"/>
        <v>1995_Poeggeler_Red‐light‐induced</v>
      </c>
      <c r="AV321" s="6" t="str">
        <f t="shared" si="13"/>
        <v>1995_Poeggeler_Red‐light‐induced.pdf</v>
      </c>
      <c r="AW321" s="7" t="str">
        <f t="shared" si="14"/>
        <v>https://sci-hub.se/10.1002/neu.480280102</v>
      </c>
      <c r="AX321" s="5" t="s">
        <v>80</v>
      </c>
      <c r="AY321" s="16" t="s">
        <v>81</v>
      </c>
      <c r="AZ321" s="16" t="s">
        <v>81</v>
      </c>
      <c r="BA321" s="21" t="s">
        <v>172</v>
      </c>
      <c r="BB321" s="8" t="s">
        <v>144</v>
      </c>
      <c r="BC321" s="8" t="s">
        <v>144</v>
      </c>
      <c r="BD321" s="8" t="s">
        <v>144</v>
      </c>
      <c r="BE321" s="8" t="s">
        <v>144</v>
      </c>
      <c r="BF321" s="19" t="s">
        <v>144</v>
      </c>
      <c r="BG321" s="17" t="s">
        <v>144</v>
      </c>
      <c r="BH321" s="17" t="s">
        <v>144</v>
      </c>
      <c r="BI321" s="17" t="s">
        <v>144</v>
      </c>
      <c r="BJ321" s="17" t="s">
        <v>144</v>
      </c>
    </row>
    <row r="322" spans="1:63" ht="17" customHeight="1" x14ac:dyDescent="0.2">
      <c r="A322" s="4" t="s">
        <v>4934</v>
      </c>
      <c r="B322" s="4" t="s">
        <v>4935</v>
      </c>
      <c r="C322" s="4" t="s">
        <v>4936</v>
      </c>
      <c r="D322" s="4">
        <v>1993</v>
      </c>
      <c r="E322" s="4" t="s">
        <v>1557</v>
      </c>
      <c r="F322" s="5">
        <v>153</v>
      </c>
      <c r="G322" s="5">
        <v>1</v>
      </c>
      <c r="I322" s="5">
        <v>21</v>
      </c>
      <c r="J322" s="5">
        <v>24</v>
      </c>
      <c r="L322" s="5">
        <v>37</v>
      </c>
      <c r="M322" s="5" t="s">
        <v>4937</v>
      </c>
      <c r="N322" s="5" t="s">
        <v>4938</v>
      </c>
      <c r="O322" s="5" t="s">
        <v>4939</v>
      </c>
      <c r="P322" s="5" t="s">
        <v>4940</v>
      </c>
      <c r="Q322" s="5" t="s">
        <v>4941</v>
      </c>
      <c r="R322" s="5" t="s">
        <v>4942</v>
      </c>
      <c r="S322" s="5" t="s">
        <v>4943</v>
      </c>
      <c r="U322" s="5" t="s">
        <v>947</v>
      </c>
      <c r="X322" s="5" t="s">
        <v>4944</v>
      </c>
      <c r="Y322" s="5" t="s">
        <v>4945</v>
      </c>
      <c r="AB322" s="5" t="s">
        <v>4946</v>
      </c>
      <c r="AJ322" s="5">
        <v>3043940</v>
      </c>
      <c r="AL322" s="5" t="s">
        <v>1568</v>
      </c>
      <c r="AM322" s="5">
        <v>8510819</v>
      </c>
      <c r="AN322" s="5" t="s">
        <v>75</v>
      </c>
      <c r="AO322" s="5" t="s">
        <v>1569</v>
      </c>
      <c r="AP322" s="5" t="s">
        <v>76</v>
      </c>
      <c r="AQ322" s="5" t="s">
        <v>77</v>
      </c>
      <c r="AS322" s="5" t="s">
        <v>78</v>
      </c>
      <c r="AT322" s="5" t="s">
        <v>4947</v>
      </c>
      <c r="AU322" s="5" t="str">
        <f t="shared" ref="AU322:AU385" si="15">CONCATENATE(D322, "_", (LEFT(A322,FIND(" ",A322,1)-1)), "_", (LEFT(C322,FIND(" ",C322,1)-1)))</f>
        <v>1993_Zawilska_Chick</v>
      </c>
      <c r="AV322" s="6" t="str">
        <f t="shared" ref="AV322:AV385" si="16">CONCATENATE(AU322, ".pdf")</f>
        <v>1993_Zawilska_Chick.pdf</v>
      </c>
      <c r="AW322" s="7" t="str">
        <f t="shared" ref="AW322:AW385" si="17">HYPERLINK(CONCATENATE("https://sci-hub.se/",M322))</f>
        <v>https://sci-hub.se/10.1016/0304-3940(93)90067-U</v>
      </c>
      <c r="AX322" s="5" t="s">
        <v>80</v>
      </c>
      <c r="AY322" s="16" t="s">
        <v>81</v>
      </c>
      <c r="AZ322" s="16" t="s">
        <v>81</v>
      </c>
      <c r="BA322" s="21" t="s">
        <v>2343</v>
      </c>
      <c r="BB322" s="8" t="s">
        <v>144</v>
      </c>
      <c r="BC322" s="8" t="s">
        <v>144</v>
      </c>
      <c r="BD322" s="8" t="s">
        <v>144</v>
      </c>
      <c r="BE322" s="8" t="s">
        <v>144</v>
      </c>
      <c r="BF322" s="19" t="s">
        <v>144</v>
      </c>
      <c r="BG322" s="17" t="s">
        <v>144</v>
      </c>
      <c r="BH322" s="17" t="s">
        <v>144</v>
      </c>
      <c r="BI322" s="17" t="s">
        <v>144</v>
      </c>
      <c r="BJ322" s="17" t="s">
        <v>144</v>
      </c>
    </row>
    <row r="323" spans="1:63" ht="17" customHeight="1" x14ac:dyDescent="0.2">
      <c r="A323" s="4" t="s">
        <v>4948</v>
      </c>
      <c r="B323" s="4" t="s">
        <v>4949</v>
      </c>
      <c r="C323" s="4" t="s">
        <v>4950</v>
      </c>
      <c r="D323" s="4">
        <v>2015</v>
      </c>
      <c r="E323" s="4" t="s">
        <v>4951</v>
      </c>
      <c r="F323" s="5">
        <v>5</v>
      </c>
      <c r="H323" s="5">
        <v>11325</v>
      </c>
      <c r="L323" s="5">
        <v>37</v>
      </c>
      <c r="M323" s="5" t="s">
        <v>4952</v>
      </c>
      <c r="N323" s="5" t="s">
        <v>4953</v>
      </c>
      <c r="O323" s="5" t="s">
        <v>1186</v>
      </c>
      <c r="P323" s="5" t="s">
        <v>4954</v>
      </c>
      <c r="Q323" s="5" t="s">
        <v>4955</v>
      </c>
      <c r="S323" s="5" t="s">
        <v>4956</v>
      </c>
      <c r="X323" s="10" t="s">
        <v>4957</v>
      </c>
      <c r="Y323" s="5" t="s">
        <v>4958</v>
      </c>
      <c r="AB323" s="5" t="s">
        <v>1193</v>
      </c>
      <c r="AE323" s="5" t="s">
        <v>1194</v>
      </c>
      <c r="AJ323" s="5">
        <v>20452322</v>
      </c>
      <c r="AM323" s="5">
        <v>26085126</v>
      </c>
      <c r="AN323" s="5" t="s">
        <v>75</v>
      </c>
      <c r="AO323" s="5" t="s">
        <v>4959</v>
      </c>
      <c r="AP323" s="5" t="s">
        <v>76</v>
      </c>
      <c r="AQ323" s="5" t="s">
        <v>77</v>
      </c>
      <c r="AR323" s="5" t="s">
        <v>141</v>
      </c>
      <c r="AS323" s="5" t="s">
        <v>78</v>
      </c>
      <c r="AT323" s="5" t="s">
        <v>4960</v>
      </c>
      <c r="AU323" s="5" t="str">
        <f t="shared" si="15"/>
        <v>2015_Oh_Analysis</v>
      </c>
      <c r="AV323" s="6" t="str">
        <f t="shared" si="16"/>
        <v>2015_Oh_Analysis.pdf</v>
      </c>
      <c r="AW323" s="7" t="str">
        <f t="shared" si="17"/>
        <v>https://sci-hub.se/10.1038/srep11325</v>
      </c>
      <c r="AX323" s="5" t="s">
        <v>80</v>
      </c>
      <c r="AY323" s="16" t="s">
        <v>81</v>
      </c>
      <c r="AZ323" s="16" t="s">
        <v>81</v>
      </c>
      <c r="BA323" s="21" t="s">
        <v>2729</v>
      </c>
      <c r="BB323" s="8" t="s">
        <v>144</v>
      </c>
      <c r="BC323" s="8" t="s">
        <v>144</v>
      </c>
      <c r="BD323" s="8" t="s">
        <v>144</v>
      </c>
      <c r="BE323" s="8" t="s">
        <v>144</v>
      </c>
      <c r="BF323" s="19" t="s">
        <v>144</v>
      </c>
      <c r="BG323" s="17" t="s">
        <v>144</v>
      </c>
      <c r="BH323" s="17" t="s">
        <v>144</v>
      </c>
      <c r="BI323" s="17" t="s">
        <v>144</v>
      </c>
      <c r="BJ323" s="17" t="s">
        <v>144</v>
      </c>
    </row>
    <row r="324" spans="1:63" ht="17" customHeight="1" x14ac:dyDescent="0.2">
      <c r="A324" s="4" t="s">
        <v>4961</v>
      </c>
      <c r="B324" s="4" t="s">
        <v>4962</v>
      </c>
      <c r="C324" s="4" t="s">
        <v>4963</v>
      </c>
      <c r="D324" s="4">
        <v>2007</v>
      </c>
      <c r="E324" s="4" t="s">
        <v>187</v>
      </c>
      <c r="F324" s="5">
        <v>24</v>
      </c>
      <c r="G324" s="5">
        <v>3</v>
      </c>
      <c r="I324" s="5">
        <v>463</v>
      </c>
      <c r="J324" s="5">
        <v>470</v>
      </c>
      <c r="L324" s="5">
        <v>37</v>
      </c>
      <c r="M324" s="5" t="s">
        <v>4964</v>
      </c>
      <c r="N324" s="5" t="s">
        <v>4965</v>
      </c>
      <c r="O324" s="5" t="s">
        <v>4966</v>
      </c>
      <c r="P324" s="5" t="s">
        <v>4967</v>
      </c>
      <c r="Q324" s="5" t="s">
        <v>4968</v>
      </c>
      <c r="R324" s="5" t="s">
        <v>4969</v>
      </c>
      <c r="S324" s="5" t="s">
        <v>4970</v>
      </c>
      <c r="U324" s="5" t="s">
        <v>4971</v>
      </c>
      <c r="X324" s="10" t="s">
        <v>4972</v>
      </c>
      <c r="Y324" s="5" t="s">
        <v>4973</v>
      </c>
      <c r="Z324" s="5" t="s">
        <v>4974</v>
      </c>
      <c r="AB324" s="5" t="s">
        <v>4975</v>
      </c>
      <c r="AJ324" s="5">
        <v>7420528</v>
      </c>
      <c r="AL324" s="5" t="s">
        <v>200</v>
      </c>
      <c r="AM324" s="5">
        <v>17612945</v>
      </c>
      <c r="AN324" s="5" t="s">
        <v>75</v>
      </c>
      <c r="AO324" s="5" t="s">
        <v>201</v>
      </c>
      <c r="AP324" s="5" t="s">
        <v>76</v>
      </c>
      <c r="AQ324" s="5" t="s">
        <v>77</v>
      </c>
      <c r="AS324" s="5" t="s">
        <v>78</v>
      </c>
      <c r="AT324" s="5" t="s">
        <v>4976</v>
      </c>
      <c r="AU324" s="5" t="str">
        <f t="shared" si="15"/>
        <v>2007_Rupp_Evening</v>
      </c>
      <c r="AV324" s="6" t="str">
        <f t="shared" si="16"/>
        <v>2007_Rupp_Evening.pdf</v>
      </c>
      <c r="AW324" s="7" t="str">
        <f t="shared" si="17"/>
        <v>https://sci-hub.se/10.1080/07420520701420675</v>
      </c>
      <c r="AX324" s="5" t="s">
        <v>80</v>
      </c>
      <c r="AY324" s="16" t="s">
        <v>81</v>
      </c>
      <c r="AZ324" s="16" t="s">
        <v>81</v>
      </c>
      <c r="BA324" s="21" t="s">
        <v>4977</v>
      </c>
      <c r="BB324" s="8" t="s">
        <v>144</v>
      </c>
      <c r="BC324" s="8" t="s">
        <v>144</v>
      </c>
      <c r="BD324" s="8" t="s">
        <v>144</v>
      </c>
      <c r="BE324" s="8" t="s">
        <v>144</v>
      </c>
      <c r="BF324" s="19" t="s">
        <v>144</v>
      </c>
      <c r="BG324" s="17" t="s">
        <v>144</v>
      </c>
      <c r="BH324" s="17" t="s">
        <v>144</v>
      </c>
      <c r="BI324" s="17" t="s">
        <v>144</v>
      </c>
      <c r="BJ324" s="17" t="s">
        <v>144</v>
      </c>
      <c r="BK324" s="23" t="s">
        <v>1177</v>
      </c>
    </row>
    <row r="325" spans="1:63" ht="17" customHeight="1" x14ac:dyDescent="0.2">
      <c r="A325" s="4" t="s">
        <v>4978</v>
      </c>
      <c r="B325" s="4" t="s">
        <v>4979</v>
      </c>
      <c r="C325" s="4" t="s">
        <v>4980</v>
      </c>
      <c r="D325" s="4">
        <v>1995</v>
      </c>
      <c r="E325" s="4" t="s">
        <v>2567</v>
      </c>
      <c r="F325" s="5">
        <v>6</v>
      </c>
      <c r="G325" s="5">
        <v>15</v>
      </c>
      <c r="I325" s="5">
        <v>2093</v>
      </c>
      <c r="J325" s="5">
        <v>2095</v>
      </c>
      <c r="L325" s="5">
        <v>37</v>
      </c>
      <c r="M325" s="5" t="s">
        <v>4981</v>
      </c>
      <c r="N325" s="5" t="s">
        <v>4982</v>
      </c>
      <c r="O325" s="5" t="s">
        <v>4983</v>
      </c>
      <c r="P325" s="5" t="s">
        <v>4984</v>
      </c>
      <c r="Q325" s="5" t="s">
        <v>4985</v>
      </c>
      <c r="R325" s="5" t="s">
        <v>4986</v>
      </c>
      <c r="S325" s="5" t="s">
        <v>4987</v>
      </c>
      <c r="U325" s="5" t="s">
        <v>73</v>
      </c>
      <c r="W325" s="5" t="s">
        <v>4988</v>
      </c>
      <c r="AB325" s="5" t="s">
        <v>4989</v>
      </c>
      <c r="AJ325" s="5">
        <v>9594965</v>
      </c>
      <c r="AM325" s="5">
        <v>8580448</v>
      </c>
      <c r="AN325" s="5" t="s">
        <v>75</v>
      </c>
      <c r="AO325" s="5" t="s">
        <v>2567</v>
      </c>
      <c r="AP325" s="5" t="s">
        <v>76</v>
      </c>
      <c r="AQ325" s="5" t="s">
        <v>77</v>
      </c>
      <c r="AS325" s="5" t="s">
        <v>78</v>
      </c>
      <c r="AT325" s="5" t="s">
        <v>4990</v>
      </c>
      <c r="AU325" s="5" t="str">
        <f t="shared" si="15"/>
        <v>1995_Faillace_Evidence</v>
      </c>
      <c r="AV325" s="6" t="str">
        <f t="shared" si="16"/>
        <v>1995_Faillace_Evidence.pdf</v>
      </c>
      <c r="AW325" s="7" t="str">
        <f t="shared" si="17"/>
        <v>https://sci-hub.se/10.1097/00001756-199510010-00033</v>
      </c>
      <c r="AX325" s="5" t="s">
        <v>80</v>
      </c>
      <c r="AY325" s="16" t="s">
        <v>81</v>
      </c>
      <c r="AZ325" s="16" t="s">
        <v>81</v>
      </c>
      <c r="BA325" s="21" t="s">
        <v>789</v>
      </c>
      <c r="BB325" s="8" t="s">
        <v>144</v>
      </c>
      <c r="BC325" s="8" t="s">
        <v>144</v>
      </c>
      <c r="BD325" s="8" t="s">
        <v>144</v>
      </c>
      <c r="BE325" s="8" t="s">
        <v>144</v>
      </c>
      <c r="BF325" s="19" t="s">
        <v>144</v>
      </c>
      <c r="BG325" s="17" t="s">
        <v>144</v>
      </c>
      <c r="BH325" s="17" t="s">
        <v>144</v>
      </c>
      <c r="BI325" s="17" t="s">
        <v>144</v>
      </c>
      <c r="BJ325" s="17" t="s">
        <v>144</v>
      </c>
    </row>
    <row r="326" spans="1:63" ht="17" customHeight="1" x14ac:dyDescent="0.2">
      <c r="A326" s="4" t="s">
        <v>4991</v>
      </c>
      <c r="B326" s="4" t="s">
        <v>4992</v>
      </c>
      <c r="C326" s="4" t="s">
        <v>4993</v>
      </c>
      <c r="D326" s="4">
        <v>1992</v>
      </c>
      <c r="E326" s="4" t="s">
        <v>4994</v>
      </c>
      <c r="F326" s="5">
        <v>4</v>
      </c>
      <c r="G326" s="5">
        <v>4</v>
      </c>
      <c r="I326" s="5">
        <v>455</v>
      </c>
      <c r="J326" s="5">
        <v>459</v>
      </c>
      <c r="L326" s="5">
        <v>37</v>
      </c>
      <c r="M326" s="5" t="s">
        <v>4995</v>
      </c>
      <c r="N326" s="5" t="s">
        <v>4996</v>
      </c>
      <c r="O326" s="5" t="s">
        <v>4997</v>
      </c>
      <c r="P326" s="5" t="s">
        <v>4998</v>
      </c>
      <c r="Q326" s="5" t="s">
        <v>4999</v>
      </c>
      <c r="R326" s="5" t="s">
        <v>5000</v>
      </c>
      <c r="S326" s="5" t="s">
        <v>5001</v>
      </c>
      <c r="U326" s="5" t="s">
        <v>5002</v>
      </c>
      <c r="AB326" s="5" t="s">
        <v>5003</v>
      </c>
      <c r="AJ326" s="5">
        <v>9538194</v>
      </c>
      <c r="AN326" s="5" t="s">
        <v>75</v>
      </c>
      <c r="AO326" s="5" t="s">
        <v>5004</v>
      </c>
      <c r="AP326" s="5" t="s">
        <v>76</v>
      </c>
      <c r="AQ326" s="5" t="s">
        <v>77</v>
      </c>
      <c r="AS326" s="5" t="s">
        <v>78</v>
      </c>
      <c r="AT326" s="5" t="s">
        <v>5005</v>
      </c>
      <c r="AU326" s="5" t="str">
        <f t="shared" si="15"/>
        <v>1992_Gauer_Effect</v>
      </c>
      <c r="AV326" s="6" t="str">
        <f t="shared" si="16"/>
        <v>1992_Gauer_Effect.pdf</v>
      </c>
      <c r="AW326" s="7" t="str">
        <f t="shared" si="17"/>
        <v>https://sci-hub.se/10.1111/j.1365-2826.1992.tb00193.x</v>
      </c>
      <c r="AX326" s="5" t="s">
        <v>80</v>
      </c>
      <c r="AY326" s="16" t="s">
        <v>81</v>
      </c>
      <c r="AZ326" s="16" t="s">
        <v>81</v>
      </c>
      <c r="BA326" s="21" t="s">
        <v>172</v>
      </c>
      <c r="BB326" s="8" t="s">
        <v>144</v>
      </c>
      <c r="BC326" s="8" t="s">
        <v>144</v>
      </c>
      <c r="BD326" s="8" t="s">
        <v>144</v>
      </c>
      <c r="BE326" s="8" t="s">
        <v>144</v>
      </c>
      <c r="BF326" s="19" t="s">
        <v>144</v>
      </c>
      <c r="BG326" s="17" t="s">
        <v>144</v>
      </c>
      <c r="BH326" s="17" t="s">
        <v>144</v>
      </c>
      <c r="BI326" s="17" t="s">
        <v>144</v>
      </c>
      <c r="BJ326" s="17" t="s">
        <v>144</v>
      </c>
    </row>
    <row r="327" spans="1:63" ht="17" customHeight="1" x14ac:dyDescent="0.2">
      <c r="A327" s="4" t="s">
        <v>5006</v>
      </c>
      <c r="B327" s="4" t="s">
        <v>5007</v>
      </c>
      <c r="C327" s="4" t="s">
        <v>5008</v>
      </c>
      <c r="D327" s="4">
        <v>2004</v>
      </c>
      <c r="E327" s="4" t="s">
        <v>5009</v>
      </c>
      <c r="F327" s="5">
        <v>24</v>
      </c>
      <c r="G327" s="5">
        <v>2</v>
      </c>
      <c r="I327" s="5">
        <v>128</v>
      </c>
      <c r="J327" s="5">
        <v>133</v>
      </c>
      <c r="L327" s="5">
        <v>37</v>
      </c>
      <c r="M327" s="5" t="s">
        <v>5010</v>
      </c>
      <c r="N327" s="5" t="s">
        <v>5011</v>
      </c>
      <c r="O327" s="5" t="s">
        <v>5012</v>
      </c>
      <c r="P327" s="5" t="s">
        <v>5013</v>
      </c>
      <c r="Q327" s="5" t="s">
        <v>5014</v>
      </c>
      <c r="R327" s="5" t="s">
        <v>5015</v>
      </c>
      <c r="S327" s="5" t="s">
        <v>5016</v>
      </c>
      <c r="U327" s="5" t="s">
        <v>73</v>
      </c>
      <c r="AB327" s="5" t="s">
        <v>5017</v>
      </c>
      <c r="AJ327" s="5">
        <v>3331024</v>
      </c>
      <c r="AL327" s="5" t="s">
        <v>5018</v>
      </c>
      <c r="AM327" s="5">
        <v>14728708</v>
      </c>
      <c r="AN327" s="5" t="s">
        <v>75</v>
      </c>
      <c r="AO327" s="5" t="s">
        <v>5009</v>
      </c>
      <c r="AP327" s="5" t="s">
        <v>76</v>
      </c>
      <c r="AQ327" s="5" t="s">
        <v>77</v>
      </c>
      <c r="AS327" s="5" t="s">
        <v>78</v>
      </c>
      <c r="AT327" s="5" t="s">
        <v>5019</v>
      </c>
      <c r="AU327" s="5" t="str">
        <f t="shared" si="15"/>
        <v>2004_Claustrat_Melatonin</v>
      </c>
      <c r="AV327" s="6" t="str">
        <f t="shared" si="16"/>
        <v>2004_Claustrat_Melatonin.pdf</v>
      </c>
      <c r="AW327" s="7" t="str">
        <f t="shared" si="17"/>
        <v>https://sci-hub.se/10.1111/j.1468-2982.2004.00645.x</v>
      </c>
      <c r="AX327" s="5" t="s">
        <v>80</v>
      </c>
      <c r="AY327" s="16" t="s">
        <v>81</v>
      </c>
      <c r="AZ327" s="16" t="s">
        <v>82</v>
      </c>
      <c r="BB327" s="8" t="s">
        <v>5020</v>
      </c>
      <c r="BC327" s="8" t="s">
        <v>5021</v>
      </c>
      <c r="BD327" s="8" t="s">
        <v>5021</v>
      </c>
      <c r="BE327" s="27" t="s">
        <v>5022</v>
      </c>
      <c r="BF327" s="31" t="s">
        <v>5023</v>
      </c>
      <c r="BG327" s="17" t="s">
        <v>5024</v>
      </c>
      <c r="BH327" s="17" t="s">
        <v>5025</v>
      </c>
      <c r="BI327" s="17" t="s">
        <v>86</v>
      </c>
      <c r="BJ327" s="8" t="s">
        <v>5026</v>
      </c>
      <c r="BK327" s="23" t="s">
        <v>2504</v>
      </c>
    </row>
    <row r="328" spans="1:63" ht="17" customHeight="1" x14ac:dyDescent="0.2">
      <c r="A328" s="4" t="s">
        <v>5027</v>
      </c>
      <c r="B328" s="4" t="s">
        <v>5028</v>
      </c>
      <c r="C328" s="4" t="s">
        <v>5029</v>
      </c>
      <c r="D328" s="4">
        <v>2005</v>
      </c>
      <c r="E328" s="4" t="s">
        <v>109</v>
      </c>
      <c r="F328" s="5">
        <v>569</v>
      </c>
      <c r="G328" s="5">
        <v>3</v>
      </c>
      <c r="I328" s="5">
        <v>857</v>
      </c>
      <c r="J328" s="5">
        <v>871</v>
      </c>
      <c r="L328" s="5">
        <v>37</v>
      </c>
      <c r="M328" s="5" t="s">
        <v>5030</v>
      </c>
      <c r="N328" s="5" t="s">
        <v>5031</v>
      </c>
      <c r="O328" s="5" t="s">
        <v>5032</v>
      </c>
      <c r="P328" s="5" t="s">
        <v>5033</v>
      </c>
      <c r="Q328" s="5" t="s">
        <v>5034</v>
      </c>
      <c r="S328" s="5" t="s">
        <v>5035</v>
      </c>
      <c r="U328" s="5" t="s">
        <v>5036</v>
      </c>
      <c r="AB328" s="5" t="s">
        <v>5037</v>
      </c>
      <c r="AJ328" s="5">
        <v>223751</v>
      </c>
      <c r="AL328" s="5" t="s">
        <v>118</v>
      </c>
      <c r="AM328" s="5">
        <v>16239269</v>
      </c>
      <c r="AN328" s="5" t="s">
        <v>75</v>
      </c>
      <c r="AO328" s="5" t="s">
        <v>119</v>
      </c>
      <c r="AP328" s="5" t="s">
        <v>76</v>
      </c>
      <c r="AQ328" s="5" t="s">
        <v>77</v>
      </c>
      <c r="AS328" s="5" t="s">
        <v>78</v>
      </c>
      <c r="AT328" s="5" t="s">
        <v>5038</v>
      </c>
      <c r="AU328" s="5" t="str">
        <f t="shared" si="15"/>
        <v>2005_Huang_Modulation</v>
      </c>
      <c r="AV328" s="6" t="str">
        <f t="shared" si="16"/>
        <v>2005_Huang_Modulation.pdf</v>
      </c>
      <c r="AW328" s="7" t="str">
        <f t="shared" si="17"/>
        <v>https://sci-hub.se/10.1113/jphysiol.2005.098798</v>
      </c>
      <c r="AX328" s="5" t="s">
        <v>80</v>
      </c>
      <c r="AY328" s="16" t="s">
        <v>81</v>
      </c>
      <c r="AZ328" s="16" t="s">
        <v>81</v>
      </c>
      <c r="BA328" s="21" t="s">
        <v>1711</v>
      </c>
      <c r="BB328" s="8" t="s">
        <v>144</v>
      </c>
      <c r="BC328" s="8" t="s">
        <v>144</v>
      </c>
      <c r="BD328" s="8" t="s">
        <v>144</v>
      </c>
      <c r="BE328" s="8" t="s">
        <v>144</v>
      </c>
      <c r="BF328" s="19" t="s">
        <v>144</v>
      </c>
      <c r="BG328" s="17" t="s">
        <v>144</v>
      </c>
      <c r="BH328" s="17" t="s">
        <v>144</v>
      </c>
      <c r="BI328" s="17" t="s">
        <v>144</v>
      </c>
      <c r="BJ328" s="17" t="s">
        <v>144</v>
      </c>
    </row>
    <row r="329" spans="1:63" ht="17" customHeight="1" x14ac:dyDescent="0.2">
      <c r="A329" s="4" t="s">
        <v>5039</v>
      </c>
      <c r="B329" s="4" t="s">
        <v>5040</v>
      </c>
      <c r="C329" s="4" t="s">
        <v>5041</v>
      </c>
      <c r="D329" s="4">
        <v>2008</v>
      </c>
      <c r="E329" s="4" t="s">
        <v>5042</v>
      </c>
      <c r="F329" s="5">
        <v>9</v>
      </c>
      <c r="H329" s="5">
        <v>206</v>
      </c>
      <c r="L329" s="5">
        <v>37</v>
      </c>
      <c r="M329" s="5" t="s">
        <v>5043</v>
      </c>
      <c r="N329" s="5" t="s">
        <v>5044</v>
      </c>
      <c r="O329" s="5" t="s">
        <v>5045</v>
      </c>
      <c r="P329" s="5" t="s">
        <v>5046</v>
      </c>
      <c r="Q329" s="5" t="s">
        <v>5047</v>
      </c>
      <c r="S329" s="5" t="s">
        <v>5048</v>
      </c>
      <c r="U329" s="5" t="s">
        <v>5049</v>
      </c>
      <c r="AB329" s="5" t="s">
        <v>5050</v>
      </c>
      <c r="AJ329" s="5">
        <v>14712164</v>
      </c>
      <c r="AL329" s="5" t="s">
        <v>5051</v>
      </c>
      <c r="AM329" s="5">
        <v>18454867</v>
      </c>
      <c r="AN329" s="5" t="s">
        <v>75</v>
      </c>
      <c r="AO329" s="5" t="s">
        <v>5042</v>
      </c>
      <c r="AP329" s="5" t="s">
        <v>76</v>
      </c>
      <c r="AQ329" s="5" t="s">
        <v>77</v>
      </c>
      <c r="AR329" s="5" t="s">
        <v>141</v>
      </c>
      <c r="AS329" s="5" t="s">
        <v>78</v>
      </c>
      <c r="AT329" s="5" t="s">
        <v>5052</v>
      </c>
      <c r="AU329" s="5" t="str">
        <f t="shared" si="15"/>
        <v>2008_Karaganis_Circadian</v>
      </c>
      <c r="AV329" s="6" t="str">
        <f t="shared" si="16"/>
        <v>2008_Karaganis_Circadian.pdf</v>
      </c>
      <c r="AW329" s="7" t="str">
        <f t="shared" si="17"/>
        <v>https://sci-hub.se/10.1186/1471-2164-9-206</v>
      </c>
      <c r="AX329" s="5" t="s">
        <v>80</v>
      </c>
      <c r="AY329" s="16" t="s">
        <v>81</v>
      </c>
      <c r="AZ329" s="16" t="s">
        <v>81</v>
      </c>
      <c r="BA329" s="21" t="s">
        <v>5053</v>
      </c>
      <c r="BB329" s="8" t="s">
        <v>144</v>
      </c>
      <c r="BC329" s="8" t="s">
        <v>144</v>
      </c>
      <c r="BD329" s="8" t="s">
        <v>144</v>
      </c>
      <c r="BE329" s="8" t="s">
        <v>144</v>
      </c>
      <c r="BF329" s="19" t="s">
        <v>144</v>
      </c>
      <c r="BG329" s="17" t="s">
        <v>144</v>
      </c>
      <c r="BH329" s="17" t="s">
        <v>144</v>
      </c>
      <c r="BI329" s="17" t="s">
        <v>144</v>
      </c>
      <c r="BJ329" s="17" t="s">
        <v>144</v>
      </c>
    </row>
    <row r="330" spans="1:63" ht="17" customHeight="1" x14ac:dyDescent="0.2">
      <c r="A330" s="4" t="s">
        <v>5054</v>
      </c>
      <c r="B330" s="4" t="s">
        <v>5055</v>
      </c>
      <c r="C330" s="4" t="s">
        <v>5056</v>
      </c>
      <c r="D330" s="4">
        <v>1992</v>
      </c>
      <c r="E330" s="4" t="s">
        <v>5057</v>
      </c>
      <c r="F330" s="5">
        <v>34</v>
      </c>
      <c r="G330" s="5">
        <v>6</v>
      </c>
      <c r="I330" s="5">
        <v>545</v>
      </c>
      <c r="J330" s="5">
        <v>550</v>
      </c>
      <c r="L330" s="5">
        <v>36</v>
      </c>
      <c r="M330" s="5" t="s">
        <v>5058</v>
      </c>
      <c r="N330" s="5" t="s">
        <v>5059</v>
      </c>
      <c r="O330" s="5" t="s">
        <v>5060</v>
      </c>
      <c r="P330" s="5" t="s">
        <v>5061</v>
      </c>
      <c r="Q330" s="5" t="s">
        <v>5062</v>
      </c>
      <c r="R330" s="5" t="s">
        <v>5063</v>
      </c>
      <c r="S330" s="5" t="s">
        <v>5064</v>
      </c>
      <c r="U330" s="5" t="s">
        <v>5065</v>
      </c>
      <c r="AB330" s="5" t="s">
        <v>5066</v>
      </c>
      <c r="AJ330" s="5">
        <v>471879</v>
      </c>
      <c r="AM330" s="5">
        <v>1460786</v>
      </c>
      <c r="AN330" s="5" t="s">
        <v>75</v>
      </c>
      <c r="AO330" s="5" t="s">
        <v>5067</v>
      </c>
      <c r="AP330" s="5" t="s">
        <v>76</v>
      </c>
      <c r="AQ330" s="5" t="s">
        <v>77</v>
      </c>
      <c r="AR330" s="5" t="s">
        <v>141</v>
      </c>
      <c r="AS330" s="5" t="s">
        <v>78</v>
      </c>
      <c r="AT330" s="5" t="s">
        <v>5068</v>
      </c>
      <c r="AU330" s="5" t="str">
        <f t="shared" si="15"/>
        <v>1992_Miyauchi_Effects</v>
      </c>
      <c r="AV330" s="6" t="str">
        <f t="shared" si="16"/>
        <v>1992_Miyauchi_Effects.pdf</v>
      </c>
      <c r="AW330" s="7" t="str">
        <f t="shared" si="17"/>
        <v>https://sci-hub.se/10.1539/joh1959.34.545</v>
      </c>
      <c r="AX330" s="9" t="s">
        <v>756</v>
      </c>
      <c r="AY330" s="16" t="s">
        <v>81</v>
      </c>
      <c r="AZ330" s="16" t="s">
        <v>81</v>
      </c>
      <c r="BA330" s="21" t="s">
        <v>5069</v>
      </c>
      <c r="BB330" s="8" t="s">
        <v>144</v>
      </c>
      <c r="BC330" s="8" t="s">
        <v>144</v>
      </c>
      <c r="BD330" s="8" t="s">
        <v>144</v>
      </c>
      <c r="BE330" s="8" t="s">
        <v>144</v>
      </c>
      <c r="BF330" s="19" t="s">
        <v>144</v>
      </c>
      <c r="BG330" s="17" t="s">
        <v>144</v>
      </c>
      <c r="BH330" s="17" t="s">
        <v>144</v>
      </c>
      <c r="BI330" s="17" t="s">
        <v>144</v>
      </c>
      <c r="BJ330" s="17" t="s">
        <v>144</v>
      </c>
      <c r="BK330" s="23" t="s">
        <v>5070</v>
      </c>
    </row>
    <row r="331" spans="1:63" ht="17" customHeight="1" x14ac:dyDescent="0.2">
      <c r="A331" s="4" t="s">
        <v>5071</v>
      </c>
      <c r="B331" s="4" t="s">
        <v>5072</v>
      </c>
      <c r="C331" s="4" t="s">
        <v>5073</v>
      </c>
      <c r="D331" s="4">
        <v>1991</v>
      </c>
      <c r="E331" s="4" t="s">
        <v>5074</v>
      </c>
      <c r="F331" s="5">
        <v>2</v>
      </c>
      <c r="G331" s="5">
        <v>3</v>
      </c>
      <c r="I331" s="5">
        <v>297</v>
      </c>
      <c r="J331" s="5">
        <v>303</v>
      </c>
      <c r="L331" s="5">
        <v>36</v>
      </c>
      <c r="M331" s="9"/>
      <c r="N331" s="5" t="s">
        <v>5075</v>
      </c>
      <c r="O331" s="5" t="s">
        <v>5076</v>
      </c>
      <c r="P331" s="5" t="s">
        <v>5077</v>
      </c>
      <c r="Q331" s="5" t="s">
        <v>5078</v>
      </c>
      <c r="S331" s="5" t="s">
        <v>5079</v>
      </c>
      <c r="U331" s="5" t="s">
        <v>5080</v>
      </c>
      <c r="AB331" s="5" t="s">
        <v>5081</v>
      </c>
      <c r="AJ331" s="5">
        <v>9594973</v>
      </c>
      <c r="AM331" s="5">
        <v>1802026</v>
      </c>
      <c r="AN331" s="5" t="s">
        <v>75</v>
      </c>
      <c r="AO331" s="5" t="s">
        <v>5082</v>
      </c>
      <c r="AP331" s="5" t="s">
        <v>76</v>
      </c>
      <c r="AQ331" s="5" t="s">
        <v>77</v>
      </c>
      <c r="AS331" s="5" t="s">
        <v>78</v>
      </c>
      <c r="AT331" s="5" t="s">
        <v>5083</v>
      </c>
      <c r="AU331" s="5" t="str">
        <f t="shared" si="15"/>
        <v>1991_Subramanian_Suppressive</v>
      </c>
      <c r="AV331" s="6" t="str">
        <f t="shared" si="16"/>
        <v>1991_Subramanian_Suppressive.pdf</v>
      </c>
      <c r="AW331" s="7" t="str">
        <f t="shared" si="17"/>
        <v>https://sci-hub.se/</v>
      </c>
      <c r="AX331" s="9" t="s">
        <v>756</v>
      </c>
      <c r="AY331" s="16" t="s">
        <v>81</v>
      </c>
      <c r="AZ331" s="16" t="s">
        <v>81</v>
      </c>
      <c r="BA331" s="21" t="s">
        <v>172</v>
      </c>
      <c r="BB331" s="8" t="s">
        <v>144</v>
      </c>
      <c r="BC331" s="8" t="s">
        <v>144</v>
      </c>
      <c r="BD331" s="8" t="s">
        <v>144</v>
      </c>
      <c r="BE331" s="8" t="s">
        <v>144</v>
      </c>
      <c r="BF331" s="19" t="s">
        <v>144</v>
      </c>
      <c r="BG331" s="17" t="s">
        <v>144</v>
      </c>
      <c r="BH331" s="17" t="s">
        <v>144</v>
      </c>
      <c r="BI331" s="17" t="s">
        <v>144</v>
      </c>
      <c r="BJ331" s="17" t="s">
        <v>144</v>
      </c>
    </row>
    <row r="332" spans="1:63" ht="17" customHeight="1" x14ac:dyDescent="0.2">
      <c r="A332" s="4" t="s">
        <v>5084</v>
      </c>
      <c r="B332" s="4" t="s">
        <v>5085</v>
      </c>
      <c r="C332" s="4" t="s">
        <v>5086</v>
      </c>
      <c r="D332" s="4">
        <v>1995</v>
      </c>
      <c r="E332" s="4" t="s">
        <v>3596</v>
      </c>
      <c r="F332" s="5">
        <v>102</v>
      </c>
      <c r="G332" s="5">
        <v>1</v>
      </c>
      <c r="I332" s="5">
        <v>75</v>
      </c>
      <c r="J332" s="5">
        <v>80</v>
      </c>
      <c r="L332" s="5">
        <v>36</v>
      </c>
      <c r="M332" s="5" t="s">
        <v>5087</v>
      </c>
      <c r="N332" s="5" t="s">
        <v>5088</v>
      </c>
      <c r="O332" s="5" t="s">
        <v>5089</v>
      </c>
      <c r="P332" s="5" t="s">
        <v>5090</v>
      </c>
      <c r="Q332" s="5" t="s">
        <v>5091</v>
      </c>
      <c r="R332" s="5" t="s">
        <v>5092</v>
      </c>
      <c r="S332" s="5" t="s">
        <v>5093</v>
      </c>
      <c r="U332" s="5" t="s">
        <v>545</v>
      </c>
      <c r="AB332" s="5" t="s">
        <v>5094</v>
      </c>
      <c r="AE332" s="5" t="s">
        <v>1041</v>
      </c>
      <c r="AJ332" s="5">
        <v>3009564</v>
      </c>
      <c r="AL332" s="5" t="s">
        <v>3605</v>
      </c>
      <c r="AM332" s="5">
        <v>8785026</v>
      </c>
      <c r="AN332" s="5" t="s">
        <v>75</v>
      </c>
      <c r="AO332" s="5" t="s">
        <v>3606</v>
      </c>
      <c r="AP332" s="5" t="s">
        <v>76</v>
      </c>
      <c r="AQ332" s="5" t="s">
        <v>77</v>
      </c>
      <c r="AS332" s="5" t="s">
        <v>78</v>
      </c>
      <c r="AT332" s="5" t="s">
        <v>5095</v>
      </c>
      <c r="AU332" s="5" t="str">
        <f t="shared" si="15"/>
        <v>1995_Monteleone_Does</v>
      </c>
      <c r="AV332" s="6" t="str">
        <f t="shared" si="16"/>
        <v>1995_Monteleone_Does.pdf</v>
      </c>
      <c r="AW332" s="7" t="str">
        <f t="shared" si="17"/>
        <v>https://sci-hub.se/10.1007/BF01276567</v>
      </c>
      <c r="AX332" s="5" t="s">
        <v>80</v>
      </c>
      <c r="AY332" s="16" t="s">
        <v>81</v>
      </c>
      <c r="AZ332" s="16" t="s">
        <v>82</v>
      </c>
      <c r="BB332" s="8" t="s">
        <v>4654</v>
      </c>
      <c r="BC332" s="8">
        <v>12</v>
      </c>
      <c r="BD332" s="8">
        <v>6</v>
      </c>
      <c r="BE332" s="8" t="s">
        <v>5096</v>
      </c>
      <c r="BF332" s="19" t="s">
        <v>5097</v>
      </c>
      <c r="BG332" s="17" t="s">
        <v>5098</v>
      </c>
      <c r="BH332" s="17" t="s">
        <v>86</v>
      </c>
      <c r="BI332" s="17" t="s">
        <v>86</v>
      </c>
      <c r="BJ332" s="17" t="s">
        <v>5099</v>
      </c>
      <c r="BK332" s="23" t="s">
        <v>5100</v>
      </c>
    </row>
    <row r="333" spans="1:63" ht="17" customHeight="1" x14ac:dyDescent="0.2">
      <c r="A333" s="4" t="s">
        <v>5101</v>
      </c>
      <c r="B333" s="4" t="s">
        <v>5102</v>
      </c>
      <c r="C333" s="4" t="s">
        <v>5103</v>
      </c>
      <c r="D333" s="4">
        <v>1990</v>
      </c>
      <c r="E333" s="4" t="s">
        <v>5104</v>
      </c>
      <c r="F333" s="5">
        <v>27</v>
      </c>
      <c r="G333" s="5">
        <v>1</v>
      </c>
      <c r="I333" s="5">
        <v>79</v>
      </c>
      <c r="J333" s="5">
        <v>84</v>
      </c>
      <c r="L333" s="5">
        <v>36</v>
      </c>
      <c r="M333" s="5" t="s">
        <v>5105</v>
      </c>
      <c r="N333" s="5" t="s">
        <v>5106</v>
      </c>
      <c r="O333" s="5" t="s">
        <v>5107</v>
      </c>
      <c r="P333" s="5" t="s">
        <v>5108</v>
      </c>
      <c r="Q333" s="5" t="s">
        <v>5109</v>
      </c>
      <c r="R333" s="5" t="s">
        <v>5110</v>
      </c>
      <c r="S333" s="5" t="s">
        <v>5111</v>
      </c>
      <c r="U333" s="5" t="s">
        <v>5112</v>
      </c>
      <c r="X333" s="5" t="s">
        <v>5113</v>
      </c>
      <c r="Y333" s="5" t="s">
        <v>5114</v>
      </c>
      <c r="AB333" s="5" t="s">
        <v>5115</v>
      </c>
      <c r="AJ333" s="5">
        <v>1655728</v>
      </c>
      <c r="AL333" s="5" t="s">
        <v>5116</v>
      </c>
      <c r="AM333" s="5">
        <v>2318959</v>
      </c>
      <c r="AN333" s="5" t="s">
        <v>75</v>
      </c>
      <c r="AO333" s="5" t="s">
        <v>5117</v>
      </c>
      <c r="AP333" s="5" t="s">
        <v>76</v>
      </c>
      <c r="AQ333" s="5" t="s">
        <v>77</v>
      </c>
      <c r="AS333" s="5" t="s">
        <v>78</v>
      </c>
      <c r="AT333" s="5" t="s">
        <v>5118</v>
      </c>
      <c r="AU333" s="5" t="str">
        <f t="shared" si="15"/>
        <v>1990_Hansson_Constant</v>
      </c>
      <c r="AV333" s="6" t="str">
        <f t="shared" si="16"/>
        <v>1990_Hansson_Constant.pdf</v>
      </c>
      <c r="AW333" s="7" t="str">
        <f t="shared" si="17"/>
        <v>https://sci-hub.se/10.1016/0165-5728(90)90139-E</v>
      </c>
      <c r="AX333" s="5" t="s">
        <v>80</v>
      </c>
      <c r="AY333" s="16" t="s">
        <v>81</v>
      </c>
      <c r="AZ333" s="16" t="s">
        <v>81</v>
      </c>
      <c r="BA333" s="21" t="s">
        <v>311</v>
      </c>
      <c r="BB333" s="8" t="s">
        <v>144</v>
      </c>
      <c r="BC333" s="8" t="s">
        <v>144</v>
      </c>
      <c r="BD333" s="8" t="s">
        <v>144</v>
      </c>
      <c r="BE333" s="8" t="s">
        <v>144</v>
      </c>
      <c r="BF333" s="19" t="s">
        <v>144</v>
      </c>
      <c r="BG333" s="17" t="s">
        <v>144</v>
      </c>
      <c r="BH333" s="17" t="s">
        <v>144</v>
      </c>
      <c r="BI333" s="17" t="s">
        <v>144</v>
      </c>
      <c r="BJ333" s="17" t="s">
        <v>144</v>
      </c>
    </row>
    <row r="334" spans="1:63" ht="17" customHeight="1" x14ac:dyDescent="0.2">
      <c r="A334" s="4" t="s">
        <v>5119</v>
      </c>
      <c r="B334" s="4" t="s">
        <v>5120</v>
      </c>
      <c r="C334" s="4" t="s">
        <v>5121</v>
      </c>
      <c r="D334" s="4">
        <v>2011</v>
      </c>
      <c r="E334" s="4" t="s">
        <v>2550</v>
      </c>
      <c r="F334" s="5">
        <v>193</v>
      </c>
      <c r="I334" s="5">
        <v>170</v>
      </c>
      <c r="J334" s="5">
        <v>181</v>
      </c>
      <c r="L334" s="5">
        <v>36</v>
      </c>
      <c r="M334" s="5" t="s">
        <v>5122</v>
      </c>
      <c r="N334" s="5" t="s">
        <v>5123</v>
      </c>
      <c r="O334" s="5" t="s">
        <v>5124</v>
      </c>
      <c r="P334" s="5" t="s">
        <v>5125</v>
      </c>
      <c r="Q334" s="5" t="s">
        <v>5126</v>
      </c>
      <c r="R334" s="5" t="s">
        <v>5127</v>
      </c>
      <c r="S334" s="5" t="s">
        <v>5128</v>
      </c>
      <c r="U334" s="5" t="s">
        <v>5129</v>
      </c>
      <c r="X334" s="10" t="s">
        <v>5130</v>
      </c>
      <c r="Y334" s="5" t="s">
        <v>5131</v>
      </c>
      <c r="AB334" s="5" t="s">
        <v>5132</v>
      </c>
      <c r="AJ334" s="5">
        <v>3064522</v>
      </c>
      <c r="AL334" s="5" t="s">
        <v>2562</v>
      </c>
      <c r="AM334" s="5">
        <v>21771640</v>
      </c>
      <c r="AN334" s="5" t="s">
        <v>75</v>
      </c>
      <c r="AO334" s="5" t="s">
        <v>2550</v>
      </c>
      <c r="AP334" s="5" t="s">
        <v>76</v>
      </c>
      <c r="AQ334" s="5" t="s">
        <v>77</v>
      </c>
      <c r="AS334" s="5" t="s">
        <v>78</v>
      </c>
      <c r="AT334" s="5" t="s">
        <v>5133</v>
      </c>
      <c r="AU334" s="5" t="str">
        <f t="shared" si="15"/>
        <v>2011_Mueller_Inhibition</v>
      </c>
      <c r="AV334" s="6" t="str">
        <f t="shared" si="16"/>
        <v>2011_Mueller_Inhibition.pdf</v>
      </c>
      <c r="AW334" s="7" t="str">
        <f t="shared" si="17"/>
        <v>https://sci-hub.se/10.1016/j.neuroscience.2011.07.019</v>
      </c>
      <c r="AX334" s="5" t="s">
        <v>80</v>
      </c>
      <c r="AY334" s="16" t="s">
        <v>81</v>
      </c>
      <c r="AZ334" s="16" t="s">
        <v>81</v>
      </c>
      <c r="BA334" s="21" t="s">
        <v>172</v>
      </c>
      <c r="BB334" s="8" t="s">
        <v>144</v>
      </c>
      <c r="BC334" s="8" t="s">
        <v>144</v>
      </c>
      <c r="BD334" s="8" t="s">
        <v>144</v>
      </c>
      <c r="BE334" s="8" t="s">
        <v>144</v>
      </c>
      <c r="BF334" s="19" t="s">
        <v>144</v>
      </c>
      <c r="BG334" s="17" t="s">
        <v>144</v>
      </c>
      <c r="BH334" s="17" t="s">
        <v>144</v>
      </c>
      <c r="BI334" s="17" t="s">
        <v>144</v>
      </c>
      <c r="BJ334" s="17" t="s">
        <v>144</v>
      </c>
    </row>
    <row r="335" spans="1:63" ht="17" customHeight="1" x14ac:dyDescent="0.2">
      <c r="A335" s="4" t="s">
        <v>4032</v>
      </c>
      <c r="B335" s="4" t="s">
        <v>4033</v>
      </c>
      <c r="C335" s="4" t="s">
        <v>5134</v>
      </c>
      <c r="D335" s="4">
        <v>2001</v>
      </c>
      <c r="E335" s="4" t="s">
        <v>1557</v>
      </c>
      <c r="F335" s="5">
        <v>299</v>
      </c>
      <c r="G335" s="11">
        <v>43497</v>
      </c>
      <c r="I335" s="5">
        <v>45</v>
      </c>
      <c r="J335" s="5">
        <v>48</v>
      </c>
      <c r="L335" s="5">
        <v>36</v>
      </c>
      <c r="M335" s="5" t="s">
        <v>5135</v>
      </c>
      <c r="N335" s="5" t="s">
        <v>5136</v>
      </c>
      <c r="O335" s="5" t="s">
        <v>895</v>
      </c>
      <c r="P335" s="5" t="s">
        <v>5137</v>
      </c>
      <c r="Q335" s="5" t="s">
        <v>5138</v>
      </c>
      <c r="R335" s="5" t="s">
        <v>5139</v>
      </c>
      <c r="S335" s="5" t="s">
        <v>5140</v>
      </c>
      <c r="U335" s="5" t="s">
        <v>545</v>
      </c>
      <c r="X335" s="10" t="s">
        <v>5141</v>
      </c>
      <c r="Y335" s="5" t="s">
        <v>5142</v>
      </c>
      <c r="AB335" s="5" t="s">
        <v>2576</v>
      </c>
      <c r="AJ335" s="5">
        <v>3043940</v>
      </c>
      <c r="AL335" s="5" t="s">
        <v>1568</v>
      </c>
      <c r="AM335" s="5">
        <v>11166934</v>
      </c>
      <c r="AN335" s="5" t="s">
        <v>75</v>
      </c>
      <c r="AO335" s="5" t="s">
        <v>1569</v>
      </c>
      <c r="AP335" s="5" t="s">
        <v>76</v>
      </c>
      <c r="AQ335" s="5" t="s">
        <v>77</v>
      </c>
      <c r="AS335" s="5" t="s">
        <v>78</v>
      </c>
      <c r="AT335" s="5" t="s">
        <v>5143</v>
      </c>
      <c r="AU335" s="5" t="str">
        <f t="shared" si="15"/>
        <v>2001_Rea_Human</v>
      </c>
      <c r="AV335" s="6" t="str">
        <f t="shared" si="16"/>
        <v>2001_Rea_Human.pdf</v>
      </c>
      <c r="AW335" s="7" t="str">
        <f t="shared" si="17"/>
        <v>https://sci-hub.se/10.1016/S0304-3940(01)01512-9</v>
      </c>
      <c r="AX335" s="5" t="s">
        <v>80</v>
      </c>
      <c r="AY335" s="16" t="s">
        <v>81</v>
      </c>
      <c r="AZ335" s="16" t="s">
        <v>82</v>
      </c>
      <c r="BB335" s="8" t="s">
        <v>83</v>
      </c>
      <c r="BC335" s="8">
        <v>4</v>
      </c>
      <c r="BD335" s="8">
        <v>0</v>
      </c>
      <c r="BE335" s="8" t="s">
        <v>1572</v>
      </c>
      <c r="BF335" s="19" t="s">
        <v>85</v>
      </c>
      <c r="BG335" s="17" t="s">
        <v>1572</v>
      </c>
      <c r="BH335" s="17" t="s">
        <v>86</v>
      </c>
      <c r="BI335" s="17" t="s">
        <v>86</v>
      </c>
      <c r="BJ335" s="17" t="s">
        <v>4043</v>
      </c>
      <c r="BK335" s="23" t="s">
        <v>534</v>
      </c>
    </row>
    <row r="336" spans="1:63" ht="17" customHeight="1" x14ac:dyDescent="0.2">
      <c r="A336" s="4" t="s">
        <v>5144</v>
      </c>
      <c r="B336" s="4" t="s">
        <v>5145</v>
      </c>
      <c r="C336" s="4" t="s">
        <v>5146</v>
      </c>
      <c r="D336" s="4">
        <v>2001</v>
      </c>
      <c r="E336" s="4" t="s">
        <v>392</v>
      </c>
      <c r="F336" s="5">
        <v>31</v>
      </c>
      <c r="G336" s="5">
        <v>4</v>
      </c>
      <c r="I336" s="5">
        <v>350</v>
      </c>
      <c r="J336" s="5">
        <v>355</v>
      </c>
      <c r="L336" s="5">
        <v>36</v>
      </c>
      <c r="M336" s="5" t="s">
        <v>5147</v>
      </c>
      <c r="N336" s="5" t="s">
        <v>5148</v>
      </c>
      <c r="O336" s="5" t="s">
        <v>5149</v>
      </c>
      <c r="P336" s="5" t="s">
        <v>5150</v>
      </c>
      <c r="Q336" s="5" t="s">
        <v>5151</v>
      </c>
      <c r="R336" s="5" t="s">
        <v>5152</v>
      </c>
      <c r="S336" s="5" t="s">
        <v>5153</v>
      </c>
      <c r="U336" s="5" t="s">
        <v>73</v>
      </c>
      <c r="AB336" s="5" t="s">
        <v>1493</v>
      </c>
      <c r="AJ336" s="5">
        <v>7423098</v>
      </c>
      <c r="AL336" s="5" t="s">
        <v>547</v>
      </c>
      <c r="AM336" s="5">
        <v>11703565</v>
      </c>
      <c r="AN336" s="5" t="s">
        <v>75</v>
      </c>
      <c r="AO336" s="5" t="s">
        <v>401</v>
      </c>
      <c r="AP336" s="5" t="s">
        <v>76</v>
      </c>
      <c r="AQ336" s="5" t="s">
        <v>77</v>
      </c>
      <c r="AS336" s="5" t="s">
        <v>78</v>
      </c>
      <c r="AT336" s="5" t="s">
        <v>5154</v>
      </c>
      <c r="AU336" s="5" t="str">
        <f t="shared" si="15"/>
        <v>2001_Wright_Light</v>
      </c>
      <c r="AV336" s="6" t="str">
        <f t="shared" si="16"/>
        <v>2001_Wright_Light.pdf</v>
      </c>
      <c r="AW336" s="7" t="str">
        <f t="shared" si="17"/>
        <v>https://sci-hub.se/10.1034/j.1600-079X.2001.310410.x</v>
      </c>
      <c r="AX336" s="5" t="s">
        <v>80</v>
      </c>
      <c r="AY336" s="16" t="s">
        <v>81</v>
      </c>
      <c r="AZ336" s="16" t="s">
        <v>82</v>
      </c>
      <c r="BB336" s="8" t="s">
        <v>403</v>
      </c>
      <c r="BC336" s="8">
        <v>66</v>
      </c>
      <c r="BD336" s="8">
        <v>47</v>
      </c>
      <c r="BE336" s="8" t="s">
        <v>86</v>
      </c>
      <c r="BF336" s="19" t="s">
        <v>85</v>
      </c>
      <c r="BG336" s="17" t="s">
        <v>218</v>
      </c>
      <c r="BH336" s="17">
        <v>27.9</v>
      </c>
      <c r="BI336" s="17" t="s">
        <v>5155</v>
      </c>
      <c r="BJ336" s="17" t="s">
        <v>86</v>
      </c>
    </row>
    <row r="337" spans="1:63" ht="17" customHeight="1" x14ac:dyDescent="0.2">
      <c r="A337" s="4" t="s">
        <v>5156</v>
      </c>
      <c r="B337" s="4" t="s">
        <v>5157</v>
      </c>
      <c r="C337" s="4" t="s">
        <v>5158</v>
      </c>
      <c r="D337" s="4">
        <v>2014</v>
      </c>
      <c r="E337" s="4" t="s">
        <v>5159</v>
      </c>
      <c r="F337" s="5">
        <v>42</v>
      </c>
      <c r="G337" s="5">
        <v>12</v>
      </c>
      <c r="I337" s="5">
        <v>7694</v>
      </c>
      <c r="J337" s="5">
        <v>7707</v>
      </c>
      <c r="L337" s="5">
        <v>36</v>
      </c>
      <c r="M337" s="5" t="s">
        <v>5160</v>
      </c>
      <c r="N337" s="5" t="s">
        <v>5161</v>
      </c>
      <c r="O337" s="5" t="s">
        <v>5162</v>
      </c>
      <c r="P337" s="5" t="s">
        <v>5163</v>
      </c>
      <c r="Q337" s="5" t="s">
        <v>5164</v>
      </c>
      <c r="S337" s="5" t="s">
        <v>5165</v>
      </c>
      <c r="U337" s="5" t="s">
        <v>136</v>
      </c>
      <c r="AB337" s="5" t="s">
        <v>5166</v>
      </c>
      <c r="AE337" s="5" t="s">
        <v>138</v>
      </c>
      <c r="AJ337" s="5">
        <v>3051048</v>
      </c>
      <c r="AL337" s="5" t="s">
        <v>5167</v>
      </c>
      <c r="AM337" s="5">
        <v>24914052</v>
      </c>
      <c r="AN337" s="5" t="s">
        <v>75</v>
      </c>
      <c r="AO337" s="5" t="s">
        <v>5168</v>
      </c>
      <c r="AP337" s="5" t="s">
        <v>76</v>
      </c>
      <c r="AQ337" s="5" t="s">
        <v>77</v>
      </c>
      <c r="AR337" s="5" t="s">
        <v>141</v>
      </c>
      <c r="AS337" s="5" t="s">
        <v>78</v>
      </c>
      <c r="AT337" s="5" t="s">
        <v>5169</v>
      </c>
      <c r="AU337" s="5" t="str">
        <f t="shared" si="15"/>
        <v>2014_Deharo_Regulation</v>
      </c>
      <c r="AV337" s="6" t="str">
        <f t="shared" si="16"/>
        <v>2014_Deharo_Regulation.pdf</v>
      </c>
      <c r="AW337" s="7" t="str">
        <f t="shared" si="17"/>
        <v>https://sci-hub.se/10.1093/nar/gku503</v>
      </c>
      <c r="AX337" s="5" t="s">
        <v>80</v>
      </c>
      <c r="AY337" s="16" t="s">
        <v>81</v>
      </c>
      <c r="AZ337" s="16" t="s">
        <v>81</v>
      </c>
      <c r="BA337" s="21" t="s">
        <v>2729</v>
      </c>
      <c r="BB337" s="8" t="s">
        <v>144</v>
      </c>
      <c r="BC337" s="8" t="s">
        <v>144</v>
      </c>
      <c r="BD337" s="8" t="s">
        <v>144</v>
      </c>
      <c r="BE337" s="8" t="s">
        <v>144</v>
      </c>
      <c r="BF337" s="19" t="s">
        <v>144</v>
      </c>
      <c r="BG337" s="17" t="s">
        <v>144</v>
      </c>
      <c r="BH337" s="17" t="s">
        <v>144</v>
      </c>
      <c r="BI337" s="17" t="s">
        <v>144</v>
      </c>
      <c r="BJ337" s="17" t="s">
        <v>144</v>
      </c>
    </row>
    <row r="338" spans="1:63" ht="17" customHeight="1" x14ac:dyDescent="0.2">
      <c r="A338" s="4" t="s">
        <v>5170</v>
      </c>
      <c r="B338" s="4" t="s">
        <v>5171</v>
      </c>
      <c r="C338" s="4" t="s">
        <v>5172</v>
      </c>
      <c r="D338" s="4">
        <v>2004</v>
      </c>
      <c r="E338" s="4" t="s">
        <v>392</v>
      </c>
      <c r="F338" s="5">
        <v>36</v>
      </c>
      <c r="G338" s="5">
        <v>3</v>
      </c>
      <c r="I338" s="5">
        <v>186</v>
      </c>
      <c r="J338" s="5">
        <v>191</v>
      </c>
      <c r="L338" s="5">
        <v>36</v>
      </c>
      <c r="M338" s="5" t="s">
        <v>5173</v>
      </c>
      <c r="N338" s="5" t="s">
        <v>5174</v>
      </c>
      <c r="O338" s="5" t="s">
        <v>5175</v>
      </c>
      <c r="P338" s="5" t="s">
        <v>5176</v>
      </c>
      <c r="Q338" s="5" t="s">
        <v>5177</v>
      </c>
      <c r="R338" s="5" t="s">
        <v>5178</v>
      </c>
      <c r="S338" s="5" t="s">
        <v>5179</v>
      </c>
      <c r="U338" s="5" t="s">
        <v>5180</v>
      </c>
      <c r="AB338" s="5" t="s">
        <v>5181</v>
      </c>
      <c r="AJ338" s="5">
        <v>7423098</v>
      </c>
      <c r="AL338" s="5" t="s">
        <v>547</v>
      </c>
      <c r="AM338" s="5">
        <v>15009509</v>
      </c>
      <c r="AN338" s="5" t="s">
        <v>75</v>
      </c>
      <c r="AO338" s="5" t="s">
        <v>401</v>
      </c>
      <c r="AP338" s="5" t="s">
        <v>76</v>
      </c>
      <c r="AQ338" s="5" t="s">
        <v>77</v>
      </c>
      <c r="AS338" s="5" t="s">
        <v>78</v>
      </c>
      <c r="AT338" s="5" t="s">
        <v>5182</v>
      </c>
      <c r="AU338" s="5" t="str">
        <f t="shared" si="15"/>
        <v>2004_Li_Melatonin</v>
      </c>
      <c r="AV338" s="6" t="str">
        <f t="shared" si="16"/>
        <v>2004_Li_Melatonin.pdf</v>
      </c>
      <c r="AW338" s="7" t="str">
        <f t="shared" si="17"/>
        <v>https://sci-hub.se/10.1111/j.1600-079X.2004.00116.x</v>
      </c>
      <c r="AX338" s="5" t="s">
        <v>80</v>
      </c>
      <c r="AY338" s="16" t="s">
        <v>81</v>
      </c>
      <c r="AZ338" s="16" t="s">
        <v>81</v>
      </c>
      <c r="BA338" s="21" t="s">
        <v>2729</v>
      </c>
      <c r="BB338" s="8" t="s">
        <v>144</v>
      </c>
      <c r="BC338" s="8" t="s">
        <v>144</v>
      </c>
      <c r="BD338" s="8" t="s">
        <v>144</v>
      </c>
      <c r="BE338" s="8" t="s">
        <v>144</v>
      </c>
      <c r="BF338" s="19" t="s">
        <v>144</v>
      </c>
      <c r="BG338" s="17" t="s">
        <v>144</v>
      </c>
      <c r="BH338" s="17" t="s">
        <v>144</v>
      </c>
      <c r="BI338" s="17" t="s">
        <v>144</v>
      </c>
      <c r="BJ338" s="17" t="s">
        <v>144</v>
      </c>
    </row>
    <row r="339" spans="1:63" ht="17" customHeight="1" x14ac:dyDescent="0.2">
      <c r="A339" s="4" t="s">
        <v>5183</v>
      </c>
      <c r="B339" s="4" t="s">
        <v>5184</v>
      </c>
      <c r="C339" s="4" t="s">
        <v>5185</v>
      </c>
      <c r="D339" s="4">
        <v>1982</v>
      </c>
      <c r="E339" s="4" t="s">
        <v>956</v>
      </c>
      <c r="F339" s="5">
        <v>34</v>
      </c>
      <c r="G339" s="5">
        <v>5</v>
      </c>
      <c r="I339" s="5">
        <v>363</v>
      </c>
      <c r="J339" s="5">
        <v>368</v>
      </c>
      <c r="L339" s="5">
        <v>36</v>
      </c>
      <c r="M339" s="5" t="s">
        <v>5186</v>
      </c>
      <c r="N339" s="5" t="s">
        <v>5187</v>
      </c>
      <c r="O339" s="5" t="s">
        <v>5188</v>
      </c>
      <c r="P339" s="5" t="s">
        <v>5189</v>
      </c>
      <c r="Q339" s="5" t="s">
        <v>5190</v>
      </c>
      <c r="R339" s="5" t="s">
        <v>5191</v>
      </c>
      <c r="S339" s="5" t="s">
        <v>5192</v>
      </c>
      <c r="U339" s="5" t="s">
        <v>73</v>
      </c>
      <c r="AB339" s="5" t="s">
        <v>5193</v>
      </c>
      <c r="AJ339" s="5">
        <v>283835</v>
      </c>
      <c r="AM339" s="5">
        <v>7043301</v>
      </c>
      <c r="AN339" s="5" t="s">
        <v>75</v>
      </c>
      <c r="AO339" s="5" t="s">
        <v>956</v>
      </c>
      <c r="AP339" s="5" t="s">
        <v>76</v>
      </c>
      <c r="AQ339" s="5" t="s">
        <v>77</v>
      </c>
      <c r="AS339" s="5" t="s">
        <v>78</v>
      </c>
      <c r="AT339" s="5" t="s">
        <v>5194</v>
      </c>
      <c r="AU339" s="5" t="str">
        <f t="shared" si="15"/>
        <v>1982_Grota_24-Hour</v>
      </c>
      <c r="AV339" s="6" t="str">
        <f t="shared" si="16"/>
        <v>1982_Grota_24-Hour.pdf</v>
      </c>
      <c r="AW339" s="7" t="str">
        <f t="shared" si="17"/>
        <v>https://sci-hub.se/10.1159/000123329</v>
      </c>
      <c r="AX339" s="5" t="s">
        <v>80</v>
      </c>
      <c r="AY339" s="16" t="s">
        <v>81</v>
      </c>
      <c r="AZ339" s="16" t="s">
        <v>81</v>
      </c>
      <c r="BA339" s="21" t="s">
        <v>172</v>
      </c>
      <c r="BB339" s="8" t="s">
        <v>144</v>
      </c>
      <c r="BC339" s="8" t="s">
        <v>144</v>
      </c>
      <c r="BD339" s="8" t="s">
        <v>144</v>
      </c>
      <c r="BE339" s="8" t="s">
        <v>144</v>
      </c>
      <c r="BF339" s="19" t="s">
        <v>144</v>
      </c>
      <c r="BG339" s="17" t="s">
        <v>144</v>
      </c>
      <c r="BH339" s="17" t="s">
        <v>144</v>
      </c>
      <c r="BI339" s="17" t="s">
        <v>144</v>
      </c>
      <c r="BJ339" s="17" t="s">
        <v>144</v>
      </c>
    </row>
    <row r="340" spans="1:63" ht="17" customHeight="1" x14ac:dyDescent="0.2">
      <c r="A340" s="4" t="s">
        <v>5195</v>
      </c>
      <c r="B340" s="4" t="s">
        <v>5196</v>
      </c>
      <c r="C340" s="4" t="s">
        <v>5197</v>
      </c>
      <c r="D340" s="4">
        <v>1992</v>
      </c>
      <c r="E340" s="4" t="s">
        <v>187</v>
      </c>
      <c r="F340" s="5">
        <v>9</v>
      </c>
      <c r="G340" s="5">
        <v>4</v>
      </c>
      <c r="I340" s="5">
        <v>314</v>
      </c>
      <c r="J340" s="5">
        <v>321</v>
      </c>
      <c r="L340" s="5">
        <v>36</v>
      </c>
      <c r="M340" s="5" t="s">
        <v>5198</v>
      </c>
      <c r="N340" s="5" t="s">
        <v>5199</v>
      </c>
      <c r="O340" s="5" t="s">
        <v>5200</v>
      </c>
      <c r="P340" s="5" t="s">
        <v>5201</v>
      </c>
      <c r="Q340" s="5" t="s">
        <v>5202</v>
      </c>
      <c r="R340" s="5" t="s">
        <v>5203</v>
      </c>
      <c r="S340" s="5" t="s">
        <v>5204</v>
      </c>
      <c r="U340" s="5" t="s">
        <v>5205</v>
      </c>
      <c r="AB340" s="5" t="s">
        <v>5206</v>
      </c>
      <c r="AE340" s="5" t="s">
        <v>199</v>
      </c>
      <c r="AJ340" s="5">
        <v>7420528</v>
      </c>
      <c r="AL340" s="5" t="s">
        <v>200</v>
      </c>
      <c r="AM340" s="5">
        <v>1423740</v>
      </c>
      <c r="AN340" s="5" t="s">
        <v>75</v>
      </c>
      <c r="AO340" s="5" t="s">
        <v>201</v>
      </c>
      <c r="AP340" s="5" t="s">
        <v>76</v>
      </c>
      <c r="AQ340" s="5" t="s">
        <v>77</v>
      </c>
      <c r="AS340" s="5" t="s">
        <v>78</v>
      </c>
      <c r="AT340" s="5" t="s">
        <v>5207</v>
      </c>
      <c r="AU340" s="5" t="str">
        <f t="shared" si="15"/>
        <v>1992_Reiter_Some</v>
      </c>
      <c r="AV340" s="6" t="str">
        <f t="shared" si="16"/>
        <v>1992_Reiter_Some.pdf</v>
      </c>
      <c r="AW340" s="7" t="str">
        <f t="shared" si="17"/>
        <v>https://sci-hub.se/10.3109/07420529209064541</v>
      </c>
      <c r="AX340" s="5" t="s">
        <v>80</v>
      </c>
      <c r="AY340" s="16" t="s">
        <v>81</v>
      </c>
      <c r="AZ340" s="16" t="s">
        <v>81</v>
      </c>
      <c r="BA340" s="21" t="s">
        <v>247</v>
      </c>
      <c r="BB340" s="8" t="s">
        <v>144</v>
      </c>
      <c r="BC340" s="8" t="s">
        <v>144</v>
      </c>
      <c r="BD340" s="8" t="s">
        <v>144</v>
      </c>
      <c r="BE340" s="8" t="s">
        <v>144</v>
      </c>
      <c r="BF340" s="19" t="s">
        <v>144</v>
      </c>
      <c r="BG340" s="17" t="s">
        <v>144</v>
      </c>
      <c r="BH340" s="17" t="s">
        <v>144</v>
      </c>
      <c r="BI340" s="17" t="s">
        <v>144</v>
      </c>
      <c r="BJ340" s="17" t="s">
        <v>144</v>
      </c>
    </row>
    <row r="341" spans="1:63" ht="17" customHeight="1" x14ac:dyDescent="0.2">
      <c r="A341" s="4" t="s">
        <v>5208</v>
      </c>
      <c r="B341" s="4" t="s">
        <v>5209</v>
      </c>
      <c r="C341" s="4" t="s">
        <v>5210</v>
      </c>
      <c r="D341" s="4">
        <v>2013</v>
      </c>
      <c r="E341" s="4" t="s">
        <v>5211</v>
      </c>
      <c r="F341" s="5">
        <v>14</v>
      </c>
      <c r="G341" s="5">
        <v>2</v>
      </c>
      <c r="I341" s="5">
        <v>2573</v>
      </c>
      <c r="J341" s="5">
        <v>2589</v>
      </c>
      <c r="L341" s="5">
        <v>36</v>
      </c>
      <c r="M341" s="5" t="s">
        <v>5212</v>
      </c>
      <c r="N341" s="5" t="s">
        <v>5213</v>
      </c>
      <c r="O341" s="5" t="s">
        <v>5214</v>
      </c>
      <c r="P341" s="5" t="s">
        <v>5215</v>
      </c>
      <c r="Q341" s="5" t="s">
        <v>5216</v>
      </c>
      <c r="R341" s="5" t="s">
        <v>5217</v>
      </c>
      <c r="S341" s="5" t="s">
        <v>5218</v>
      </c>
      <c r="U341" s="5" t="s">
        <v>136</v>
      </c>
      <c r="AB341" s="5" t="s">
        <v>5219</v>
      </c>
      <c r="AJ341" s="5">
        <v>16616596</v>
      </c>
      <c r="AN341" s="5" t="s">
        <v>75</v>
      </c>
      <c r="AO341" s="5" t="s">
        <v>5220</v>
      </c>
      <c r="AP341" s="5" t="s">
        <v>76</v>
      </c>
      <c r="AQ341" s="5" t="s">
        <v>77</v>
      </c>
      <c r="AR341" s="5" t="s">
        <v>141</v>
      </c>
      <c r="AS341" s="5" t="s">
        <v>78</v>
      </c>
      <c r="AT341" s="5" t="s">
        <v>5221</v>
      </c>
      <c r="AU341" s="5" t="str">
        <f t="shared" si="15"/>
        <v>2013_Wahnschaffe_Out</v>
      </c>
      <c r="AV341" s="6" t="str">
        <f t="shared" si="16"/>
        <v>2013_Wahnschaffe_Out.pdf</v>
      </c>
      <c r="AW341" s="7" t="str">
        <f t="shared" si="17"/>
        <v>https://sci-hub.se/10.3390/ijms14022573</v>
      </c>
      <c r="AX341" s="5" t="s">
        <v>80</v>
      </c>
      <c r="AY341" s="16" t="s">
        <v>81</v>
      </c>
      <c r="AZ341" s="16" t="s">
        <v>82</v>
      </c>
      <c r="BB341" s="8" t="s">
        <v>1045</v>
      </c>
      <c r="BC341" s="8">
        <v>9</v>
      </c>
      <c r="BD341" s="8">
        <v>3</v>
      </c>
      <c r="BE341" s="8" t="s">
        <v>5222</v>
      </c>
      <c r="BF341" s="19" t="s">
        <v>85</v>
      </c>
      <c r="BG341" s="17" t="s">
        <v>5223</v>
      </c>
      <c r="BH341" s="17">
        <v>26.3</v>
      </c>
      <c r="BI341" s="17" t="s">
        <v>5224</v>
      </c>
      <c r="BJ341" s="17" t="s">
        <v>5225</v>
      </c>
      <c r="BK341" s="23" t="s">
        <v>5226</v>
      </c>
    </row>
    <row r="342" spans="1:63" ht="17" customHeight="1" x14ac:dyDescent="0.2">
      <c r="A342" s="4" t="s">
        <v>5227</v>
      </c>
      <c r="B342" s="4" t="s">
        <v>5228</v>
      </c>
      <c r="C342" s="4" t="s">
        <v>5229</v>
      </c>
      <c r="D342" s="4">
        <v>1989</v>
      </c>
      <c r="E342" s="4" t="s">
        <v>5230</v>
      </c>
      <c r="F342" s="5">
        <v>122</v>
      </c>
      <c r="G342" s="5">
        <v>1</v>
      </c>
      <c r="I342" s="5">
        <v>247</v>
      </c>
      <c r="J342" s="5">
        <v>254</v>
      </c>
      <c r="L342" s="5">
        <v>35</v>
      </c>
      <c r="M342" s="9"/>
      <c r="N342" s="5" t="s">
        <v>5231</v>
      </c>
      <c r="O342" s="5" t="s">
        <v>5232</v>
      </c>
      <c r="P342" s="5" t="s">
        <v>5233</v>
      </c>
      <c r="Q342" s="5" t="s">
        <v>5234</v>
      </c>
      <c r="S342" s="5" t="s">
        <v>5235</v>
      </c>
      <c r="U342" s="5" t="s">
        <v>5236</v>
      </c>
      <c r="AJ342" s="5">
        <v>220795</v>
      </c>
      <c r="AL342" s="5" t="s">
        <v>5237</v>
      </c>
      <c r="AM342" s="5">
        <v>2504868</v>
      </c>
      <c r="AN342" s="5" t="s">
        <v>75</v>
      </c>
      <c r="AO342" s="5" t="s">
        <v>5238</v>
      </c>
      <c r="AP342" s="5" t="s">
        <v>76</v>
      </c>
      <c r="AQ342" s="5" t="s">
        <v>77</v>
      </c>
      <c r="AS342" s="5" t="s">
        <v>78</v>
      </c>
      <c r="AT342" s="5" t="s">
        <v>5239</v>
      </c>
      <c r="AU342" s="5" t="str">
        <f t="shared" si="15"/>
        <v>1989_Bonnefond_The</v>
      </c>
      <c r="AV342" s="6" t="str">
        <f t="shared" si="16"/>
        <v>1989_Bonnefond_The.pdf</v>
      </c>
      <c r="AW342" s="7" t="str">
        <f t="shared" si="17"/>
        <v>https://sci-hub.se/</v>
      </c>
      <c r="AX342" s="9" t="s">
        <v>756</v>
      </c>
      <c r="AY342" s="16" t="s">
        <v>81</v>
      </c>
      <c r="AZ342" s="16" t="s">
        <v>81</v>
      </c>
      <c r="BA342" s="21" t="s">
        <v>789</v>
      </c>
      <c r="BB342" s="8" t="s">
        <v>144</v>
      </c>
      <c r="BC342" s="8" t="s">
        <v>144</v>
      </c>
      <c r="BD342" s="8" t="s">
        <v>144</v>
      </c>
      <c r="BE342" s="8" t="s">
        <v>144</v>
      </c>
      <c r="BF342" s="19" t="s">
        <v>144</v>
      </c>
      <c r="BG342" s="17" t="s">
        <v>144</v>
      </c>
      <c r="BH342" s="17" t="s">
        <v>144</v>
      </c>
      <c r="BI342" s="17" t="s">
        <v>144</v>
      </c>
      <c r="BJ342" s="17" t="s">
        <v>144</v>
      </c>
      <c r="BK342" s="23" t="s">
        <v>3988</v>
      </c>
    </row>
    <row r="343" spans="1:63" ht="17" customHeight="1" x14ac:dyDescent="0.2">
      <c r="A343" s="4" t="s">
        <v>5240</v>
      </c>
      <c r="B343" s="4" t="s">
        <v>5241</v>
      </c>
      <c r="C343" s="4" t="s">
        <v>5242</v>
      </c>
      <c r="D343" s="4">
        <v>1985</v>
      </c>
      <c r="E343" s="4" t="s">
        <v>1442</v>
      </c>
      <c r="F343" s="5">
        <v>117</v>
      </c>
      <c r="I343" s="5">
        <v>231</v>
      </c>
      <c r="J343" s="5">
        <v>252</v>
      </c>
      <c r="L343" s="5">
        <v>35</v>
      </c>
      <c r="M343" s="9"/>
      <c r="N343" s="5" t="s">
        <v>5243</v>
      </c>
      <c r="P343" s="5" t="s">
        <v>5244</v>
      </c>
      <c r="Q343" s="5" t="s">
        <v>5245</v>
      </c>
      <c r="S343" s="5" t="s">
        <v>5246</v>
      </c>
      <c r="U343" s="5" t="s">
        <v>73</v>
      </c>
      <c r="AB343" s="5" t="s">
        <v>5247</v>
      </c>
      <c r="AJ343" s="5">
        <v>3005208</v>
      </c>
      <c r="AM343" s="5">
        <v>3836816</v>
      </c>
      <c r="AN343" s="5" t="s">
        <v>75</v>
      </c>
      <c r="AO343" s="5" t="s">
        <v>1450</v>
      </c>
      <c r="AP343" s="5" t="s">
        <v>76</v>
      </c>
      <c r="AQ343" s="5" t="s">
        <v>77</v>
      </c>
      <c r="AS343" s="5" t="s">
        <v>78</v>
      </c>
      <c r="AT343" s="5" t="s">
        <v>5248</v>
      </c>
      <c r="AU343" s="5" t="str">
        <f t="shared" si="15"/>
        <v>1985_Lewy_Melatonin,</v>
      </c>
      <c r="AV343" s="6" t="str">
        <f t="shared" si="16"/>
        <v>1985_Lewy_Melatonin,.pdf</v>
      </c>
      <c r="AW343" s="7" t="str">
        <f t="shared" si="17"/>
        <v>https://sci-hub.se/</v>
      </c>
      <c r="AX343" s="9" t="s">
        <v>756</v>
      </c>
      <c r="AY343" s="16" t="s">
        <v>81</v>
      </c>
      <c r="AZ343" s="16" t="s">
        <v>81</v>
      </c>
      <c r="BA343" s="21" t="s">
        <v>2924</v>
      </c>
      <c r="BB343" s="8" t="s">
        <v>144</v>
      </c>
      <c r="BC343" s="8" t="s">
        <v>144</v>
      </c>
      <c r="BD343" s="8" t="s">
        <v>144</v>
      </c>
      <c r="BE343" s="8" t="s">
        <v>144</v>
      </c>
      <c r="BF343" s="19" t="s">
        <v>144</v>
      </c>
      <c r="BG343" s="17" t="s">
        <v>144</v>
      </c>
      <c r="BH343" s="17" t="s">
        <v>144</v>
      </c>
      <c r="BI343" s="17" t="s">
        <v>144</v>
      </c>
      <c r="BJ343" s="17" t="s">
        <v>144</v>
      </c>
    </row>
    <row r="344" spans="1:63" ht="17" customHeight="1" x14ac:dyDescent="0.2">
      <c r="A344" s="4" t="s">
        <v>5249</v>
      </c>
      <c r="B344" s="4" t="s">
        <v>5250</v>
      </c>
      <c r="C344" s="4" t="s">
        <v>5251</v>
      </c>
      <c r="D344" s="4">
        <v>1990</v>
      </c>
      <c r="E344" s="4" t="s">
        <v>687</v>
      </c>
      <c r="F344" s="5">
        <v>533</v>
      </c>
      <c r="G344" s="5">
        <v>1</v>
      </c>
      <c r="I344" s="5">
        <v>15</v>
      </c>
      <c r="J344" s="5">
        <v>19</v>
      </c>
      <c r="L344" s="5">
        <v>35</v>
      </c>
      <c r="M344" s="5" t="s">
        <v>5252</v>
      </c>
      <c r="N344" s="5" t="s">
        <v>5253</v>
      </c>
      <c r="O344" s="5" t="s">
        <v>5254</v>
      </c>
      <c r="P344" s="5" t="s">
        <v>5255</v>
      </c>
      <c r="Q344" s="5" t="s">
        <v>5256</v>
      </c>
      <c r="R344" s="5" t="s">
        <v>5257</v>
      </c>
      <c r="S344" s="5" t="s">
        <v>5258</v>
      </c>
      <c r="U344" s="5" t="s">
        <v>545</v>
      </c>
      <c r="AB344" s="5" t="s">
        <v>5259</v>
      </c>
      <c r="AJ344" s="5">
        <v>68993</v>
      </c>
      <c r="AL344" s="5" t="s">
        <v>696</v>
      </c>
      <c r="AM344" s="5">
        <v>2085726</v>
      </c>
      <c r="AN344" s="5" t="s">
        <v>75</v>
      </c>
      <c r="AO344" s="5" t="s">
        <v>697</v>
      </c>
      <c r="AP344" s="5" t="s">
        <v>76</v>
      </c>
      <c r="AQ344" s="5" t="s">
        <v>77</v>
      </c>
      <c r="AS344" s="5" t="s">
        <v>78</v>
      </c>
      <c r="AT344" s="5" t="s">
        <v>5260</v>
      </c>
      <c r="AU344" s="5" t="str">
        <f t="shared" si="15"/>
        <v>1990_Mason_Neurophysiological</v>
      </c>
      <c r="AV344" s="6" t="str">
        <f t="shared" si="16"/>
        <v>1990_Mason_Neurophysiological.pdf</v>
      </c>
      <c r="AW344" s="7" t="str">
        <f t="shared" si="17"/>
        <v>https://sci-hub.se/10.1016/0006-8993(90)91789-J</v>
      </c>
      <c r="AX344" s="5" t="s">
        <v>80</v>
      </c>
      <c r="AY344" s="16" t="s">
        <v>81</v>
      </c>
      <c r="AZ344" s="16" t="s">
        <v>81</v>
      </c>
      <c r="BA344" s="21" t="s">
        <v>789</v>
      </c>
      <c r="BB344" s="8" t="s">
        <v>144</v>
      </c>
      <c r="BC344" s="8" t="s">
        <v>144</v>
      </c>
      <c r="BD344" s="8" t="s">
        <v>144</v>
      </c>
      <c r="BE344" s="8" t="s">
        <v>144</v>
      </c>
      <c r="BF344" s="19" t="s">
        <v>144</v>
      </c>
      <c r="BG344" s="17" t="s">
        <v>144</v>
      </c>
      <c r="BH344" s="17" t="s">
        <v>144</v>
      </c>
      <c r="BI344" s="17" t="s">
        <v>144</v>
      </c>
      <c r="BJ344" s="17" t="s">
        <v>144</v>
      </c>
    </row>
    <row r="345" spans="1:63" ht="17" customHeight="1" x14ac:dyDescent="0.2">
      <c r="A345" s="4" t="s">
        <v>5261</v>
      </c>
      <c r="B345" s="4" t="s">
        <v>5262</v>
      </c>
      <c r="C345" s="4" t="s">
        <v>5263</v>
      </c>
      <c r="D345" s="4">
        <v>1990</v>
      </c>
      <c r="E345" s="4" t="s">
        <v>1557</v>
      </c>
      <c r="F345" s="5">
        <v>108</v>
      </c>
      <c r="G345" s="5">
        <v>3</v>
      </c>
      <c r="I345" s="5">
        <v>267</v>
      </c>
      <c r="J345" s="5">
        <v>272</v>
      </c>
      <c r="L345" s="5">
        <v>35</v>
      </c>
      <c r="M345" s="5" t="s">
        <v>5264</v>
      </c>
      <c r="N345" s="5" t="s">
        <v>5265</v>
      </c>
      <c r="O345" s="5" t="s">
        <v>5266</v>
      </c>
      <c r="P345" s="5" t="s">
        <v>5267</v>
      </c>
      <c r="Q345" s="5" t="s">
        <v>5268</v>
      </c>
      <c r="R345" s="5" t="s">
        <v>5269</v>
      </c>
      <c r="S345" s="5" t="s">
        <v>5270</v>
      </c>
      <c r="U345" s="5" t="s">
        <v>545</v>
      </c>
      <c r="AB345" s="5" t="s">
        <v>5271</v>
      </c>
      <c r="AJ345" s="5">
        <v>3043940</v>
      </c>
      <c r="AL345" s="5" t="s">
        <v>1568</v>
      </c>
      <c r="AM345" s="5">
        <v>2304647</v>
      </c>
      <c r="AN345" s="5" t="s">
        <v>75</v>
      </c>
      <c r="AO345" s="5" t="s">
        <v>1569</v>
      </c>
      <c r="AP345" s="5" t="s">
        <v>76</v>
      </c>
      <c r="AQ345" s="5" t="s">
        <v>77</v>
      </c>
      <c r="AS345" s="5" t="s">
        <v>78</v>
      </c>
      <c r="AT345" s="5" t="s">
        <v>5272</v>
      </c>
      <c r="AU345" s="5" t="str">
        <f t="shared" si="15"/>
        <v>1990_Goto_The</v>
      </c>
      <c r="AV345" s="6" t="str">
        <f t="shared" si="16"/>
        <v>1990_Goto_The.pdf</v>
      </c>
      <c r="AW345" s="7" t="str">
        <f t="shared" si="17"/>
        <v>https://sci-hub.se/10.1016/0304-3940(90)90652-P</v>
      </c>
      <c r="AX345" s="5" t="s">
        <v>80</v>
      </c>
      <c r="AY345" s="16" t="s">
        <v>81</v>
      </c>
      <c r="AZ345" s="16" t="s">
        <v>81</v>
      </c>
      <c r="BA345" s="21" t="s">
        <v>311</v>
      </c>
      <c r="BB345" s="8" t="s">
        <v>144</v>
      </c>
      <c r="BC345" s="8" t="s">
        <v>144</v>
      </c>
      <c r="BD345" s="8" t="s">
        <v>144</v>
      </c>
      <c r="BE345" s="8" t="s">
        <v>144</v>
      </c>
      <c r="BF345" s="19" t="s">
        <v>144</v>
      </c>
      <c r="BG345" s="17" t="s">
        <v>144</v>
      </c>
      <c r="BH345" s="17" t="s">
        <v>144</v>
      </c>
      <c r="BI345" s="17" t="s">
        <v>144</v>
      </c>
      <c r="BJ345" s="17" t="s">
        <v>144</v>
      </c>
    </row>
    <row r="346" spans="1:63" ht="17" customHeight="1" x14ac:dyDescent="0.2">
      <c r="A346" s="4" t="s">
        <v>5273</v>
      </c>
      <c r="B346" s="4" t="s">
        <v>5274</v>
      </c>
      <c r="C346" s="4" t="s">
        <v>5275</v>
      </c>
      <c r="D346" s="4">
        <v>1992</v>
      </c>
      <c r="E346" s="4" t="s">
        <v>1557</v>
      </c>
      <c r="F346" s="5">
        <v>147</v>
      </c>
      <c r="G346" s="5">
        <v>2</v>
      </c>
      <c r="I346" s="5">
        <v>201</v>
      </c>
      <c r="J346" s="5">
        <v>204</v>
      </c>
      <c r="L346" s="5">
        <v>35</v>
      </c>
      <c r="M346" s="5" t="s">
        <v>5276</v>
      </c>
      <c r="N346" s="5" t="s">
        <v>5277</v>
      </c>
      <c r="O346" s="5" t="s">
        <v>5278</v>
      </c>
      <c r="P346" s="5" t="s">
        <v>5279</v>
      </c>
      <c r="Q346" s="5" t="s">
        <v>5280</v>
      </c>
      <c r="R346" s="5" t="s">
        <v>5281</v>
      </c>
      <c r="S346" s="5" t="s">
        <v>5282</v>
      </c>
      <c r="U346" s="5" t="s">
        <v>545</v>
      </c>
      <c r="X346" s="5">
        <v>3670071</v>
      </c>
      <c r="Y346" s="5" t="s">
        <v>5283</v>
      </c>
      <c r="AB346" s="5" t="s">
        <v>5284</v>
      </c>
      <c r="AJ346" s="5">
        <v>3043940</v>
      </c>
      <c r="AL346" s="5" t="s">
        <v>1568</v>
      </c>
      <c r="AM346" s="5">
        <v>1491808</v>
      </c>
      <c r="AN346" s="5" t="s">
        <v>75</v>
      </c>
      <c r="AO346" s="5" t="s">
        <v>1569</v>
      </c>
      <c r="AP346" s="5" t="s">
        <v>76</v>
      </c>
      <c r="AQ346" s="5" t="s">
        <v>77</v>
      </c>
      <c r="AS346" s="5" t="s">
        <v>78</v>
      </c>
      <c r="AT346" s="5" t="s">
        <v>5285</v>
      </c>
      <c r="AU346" s="5" t="str">
        <f t="shared" si="15"/>
        <v>1992_Honma_Light</v>
      </c>
      <c r="AV346" s="6" t="str">
        <f t="shared" si="16"/>
        <v>1992_Honma_Light.pdf</v>
      </c>
      <c r="AW346" s="7" t="str">
        <f t="shared" si="17"/>
        <v>https://sci-hub.se/10.1016/0304-3940(92)90595-X</v>
      </c>
      <c r="AX346" s="5" t="s">
        <v>80</v>
      </c>
      <c r="AY346" s="16" t="s">
        <v>81</v>
      </c>
      <c r="AZ346" s="16" t="s">
        <v>81</v>
      </c>
      <c r="BA346" s="21" t="s">
        <v>172</v>
      </c>
      <c r="BB346" s="8" t="s">
        <v>144</v>
      </c>
      <c r="BC346" s="8" t="s">
        <v>144</v>
      </c>
      <c r="BD346" s="8" t="s">
        <v>144</v>
      </c>
      <c r="BE346" s="8" t="s">
        <v>144</v>
      </c>
      <c r="BF346" s="19" t="s">
        <v>144</v>
      </c>
      <c r="BG346" s="17" t="s">
        <v>144</v>
      </c>
      <c r="BH346" s="17" t="s">
        <v>144</v>
      </c>
      <c r="BI346" s="17" t="s">
        <v>144</v>
      </c>
      <c r="BJ346" s="17" t="s">
        <v>144</v>
      </c>
    </row>
    <row r="347" spans="1:63" ht="17" customHeight="1" x14ac:dyDescent="0.2">
      <c r="A347" s="4" t="s">
        <v>5286</v>
      </c>
      <c r="B347" s="4" t="s">
        <v>5287</v>
      </c>
      <c r="C347" s="4" t="s">
        <v>5288</v>
      </c>
      <c r="D347" s="4">
        <v>1995</v>
      </c>
      <c r="E347" s="4" t="s">
        <v>2550</v>
      </c>
      <c r="F347" s="5">
        <v>69</v>
      </c>
      <c r="G347" s="5">
        <v>4</v>
      </c>
      <c r="I347" s="5">
        <v>1005</v>
      </c>
      <c r="J347" s="5">
        <v>1011</v>
      </c>
      <c r="L347" s="5">
        <v>35</v>
      </c>
      <c r="M347" s="5" t="s">
        <v>5289</v>
      </c>
      <c r="N347" s="5" t="s">
        <v>5290</v>
      </c>
      <c r="O347" s="5" t="s">
        <v>5291</v>
      </c>
      <c r="P347" s="5" t="s">
        <v>5292</v>
      </c>
      <c r="Q347" s="5" t="s">
        <v>5293</v>
      </c>
      <c r="R347" s="5" t="s">
        <v>5294</v>
      </c>
      <c r="S347" s="5" t="s">
        <v>5295</v>
      </c>
      <c r="U347" s="5" t="s">
        <v>5296</v>
      </c>
      <c r="X347" s="5" t="s">
        <v>4746</v>
      </c>
      <c r="Y347" s="5" t="s">
        <v>5297</v>
      </c>
      <c r="AB347" s="5" t="s">
        <v>5298</v>
      </c>
      <c r="AJ347" s="5">
        <v>3064522</v>
      </c>
      <c r="AL347" s="5" t="s">
        <v>2562</v>
      </c>
      <c r="AM347" s="5">
        <v>8848089</v>
      </c>
      <c r="AN347" s="5" t="s">
        <v>75</v>
      </c>
      <c r="AO347" s="5" t="s">
        <v>2550</v>
      </c>
      <c r="AP347" s="5" t="s">
        <v>76</v>
      </c>
      <c r="AQ347" s="5" t="s">
        <v>77</v>
      </c>
      <c r="AS347" s="5" t="s">
        <v>78</v>
      </c>
      <c r="AT347" s="5" t="s">
        <v>5299</v>
      </c>
      <c r="AU347" s="5" t="str">
        <f t="shared" si="15"/>
        <v>1995_Amir_Ultraviolet</v>
      </c>
      <c r="AV347" s="6" t="str">
        <f t="shared" si="16"/>
        <v>1995_Amir_Ultraviolet.pdf</v>
      </c>
      <c r="AW347" s="7" t="str">
        <f t="shared" si="17"/>
        <v>https://sci-hub.se/10.1016/0306-4522(95)00393-W</v>
      </c>
      <c r="AX347" s="5" t="s">
        <v>80</v>
      </c>
      <c r="AY347" s="16" t="s">
        <v>81</v>
      </c>
      <c r="AZ347" s="16" t="s">
        <v>81</v>
      </c>
      <c r="BA347" s="21" t="s">
        <v>172</v>
      </c>
      <c r="BB347" s="8" t="s">
        <v>144</v>
      </c>
      <c r="BC347" s="8" t="s">
        <v>144</v>
      </c>
      <c r="BD347" s="8" t="s">
        <v>144</v>
      </c>
      <c r="BE347" s="8" t="s">
        <v>144</v>
      </c>
      <c r="BF347" s="19" t="s">
        <v>144</v>
      </c>
      <c r="BG347" s="17" t="s">
        <v>144</v>
      </c>
      <c r="BH347" s="17" t="s">
        <v>144</v>
      </c>
      <c r="BI347" s="17" t="s">
        <v>144</v>
      </c>
      <c r="BJ347" s="17" t="s">
        <v>144</v>
      </c>
    </row>
    <row r="348" spans="1:63" ht="17" customHeight="1" x14ac:dyDescent="0.2">
      <c r="A348" s="4" t="s">
        <v>5300</v>
      </c>
      <c r="B348" s="4" t="s">
        <v>5301</v>
      </c>
      <c r="C348" s="4" t="s">
        <v>5302</v>
      </c>
      <c r="D348" s="4">
        <v>2002</v>
      </c>
      <c r="E348" s="4" t="s">
        <v>4994</v>
      </c>
      <c r="F348" s="5">
        <v>14</v>
      </c>
      <c r="G348" s="5">
        <v>4</v>
      </c>
      <c r="I348" s="5">
        <v>318</v>
      </c>
      <c r="J348" s="5">
        <v>329</v>
      </c>
      <c r="L348" s="5">
        <v>35</v>
      </c>
      <c r="M348" s="5" t="s">
        <v>5303</v>
      </c>
      <c r="N348" s="5" t="s">
        <v>5304</v>
      </c>
      <c r="O348" s="5" t="s">
        <v>5305</v>
      </c>
      <c r="P348" s="5" t="s">
        <v>5306</v>
      </c>
      <c r="Q348" s="5" t="s">
        <v>5307</v>
      </c>
      <c r="R348" s="5" t="s">
        <v>5308</v>
      </c>
      <c r="S348" s="5" t="s">
        <v>5309</v>
      </c>
      <c r="U348" s="5" t="s">
        <v>545</v>
      </c>
      <c r="AB348" s="5" t="s">
        <v>5310</v>
      </c>
      <c r="AJ348" s="5">
        <v>9538194</v>
      </c>
      <c r="AL348" s="5" t="s">
        <v>5311</v>
      </c>
      <c r="AM348" s="5">
        <v>11963829</v>
      </c>
      <c r="AN348" s="5" t="s">
        <v>75</v>
      </c>
      <c r="AO348" s="5" t="s">
        <v>5004</v>
      </c>
      <c r="AP348" s="5" t="s">
        <v>76</v>
      </c>
      <c r="AQ348" s="5" t="s">
        <v>77</v>
      </c>
      <c r="AS348" s="5" t="s">
        <v>78</v>
      </c>
      <c r="AT348" s="5" t="s">
        <v>5312</v>
      </c>
      <c r="AU348" s="5" t="str">
        <f t="shared" si="15"/>
        <v>2002_Prendergast_Photorefractoriness</v>
      </c>
      <c r="AV348" s="6" t="str">
        <f t="shared" si="16"/>
        <v>2002_Prendergast_Photorefractoriness.pdf</v>
      </c>
      <c r="AW348" s="7" t="str">
        <f t="shared" si="17"/>
        <v>https://sci-hub.se/10.1046/j.1365-2826.2002.00781.x</v>
      </c>
      <c r="AX348" s="5" t="s">
        <v>80</v>
      </c>
      <c r="AY348" s="16" t="s">
        <v>81</v>
      </c>
      <c r="AZ348" s="16" t="s">
        <v>81</v>
      </c>
      <c r="BA348" s="21" t="s">
        <v>789</v>
      </c>
      <c r="BB348" s="8" t="s">
        <v>144</v>
      </c>
      <c r="BC348" s="8" t="s">
        <v>144</v>
      </c>
      <c r="BD348" s="8" t="s">
        <v>144</v>
      </c>
      <c r="BE348" s="8" t="s">
        <v>144</v>
      </c>
      <c r="BF348" s="19" t="s">
        <v>144</v>
      </c>
      <c r="BG348" s="17" t="s">
        <v>144</v>
      </c>
      <c r="BH348" s="17" t="s">
        <v>144</v>
      </c>
      <c r="BI348" s="17" t="s">
        <v>144</v>
      </c>
      <c r="BJ348" s="17" t="s">
        <v>144</v>
      </c>
    </row>
    <row r="349" spans="1:63" ht="17" customHeight="1" x14ac:dyDescent="0.2">
      <c r="A349" s="4" t="s">
        <v>5313</v>
      </c>
      <c r="B349" s="4" t="s">
        <v>5314</v>
      </c>
      <c r="C349" s="4" t="s">
        <v>5315</v>
      </c>
      <c r="D349" s="4">
        <v>2010</v>
      </c>
      <c r="E349" s="4" t="s">
        <v>392</v>
      </c>
      <c r="F349" s="5">
        <v>48</v>
      </c>
      <c r="G349" s="5">
        <v>3</v>
      </c>
      <c r="I349" s="5">
        <v>204</v>
      </c>
      <c r="J349" s="5">
        <v>211</v>
      </c>
      <c r="L349" s="5">
        <v>35</v>
      </c>
      <c r="M349" s="5" t="s">
        <v>5316</v>
      </c>
      <c r="N349" s="5" t="s">
        <v>5317</v>
      </c>
      <c r="O349" s="5" t="s">
        <v>5318</v>
      </c>
      <c r="P349" s="5" t="s">
        <v>5319</v>
      </c>
      <c r="Q349" s="5" t="s">
        <v>5320</v>
      </c>
      <c r="R349" s="5" t="s">
        <v>5321</v>
      </c>
      <c r="S349" s="5" t="s">
        <v>5322</v>
      </c>
      <c r="U349" s="5" t="s">
        <v>5323</v>
      </c>
      <c r="AB349" s="5" t="s">
        <v>5324</v>
      </c>
      <c r="AJ349" s="5">
        <v>7423098</v>
      </c>
      <c r="AL349" s="5" t="s">
        <v>547</v>
      </c>
      <c r="AM349" s="5">
        <v>20136702</v>
      </c>
      <c r="AN349" s="5" t="s">
        <v>75</v>
      </c>
      <c r="AO349" s="5" t="s">
        <v>401</v>
      </c>
      <c r="AP349" s="5" t="s">
        <v>76</v>
      </c>
      <c r="AQ349" s="5" t="s">
        <v>77</v>
      </c>
      <c r="AS349" s="5" t="s">
        <v>78</v>
      </c>
      <c r="AT349" s="5" t="s">
        <v>5325</v>
      </c>
      <c r="AU349" s="5" t="str">
        <f t="shared" si="15"/>
        <v>2010_Yoo_Melatonin</v>
      </c>
      <c r="AV349" s="6" t="str">
        <f t="shared" si="16"/>
        <v>2010_Yoo_Melatonin.pdf</v>
      </c>
      <c r="AW349" s="7" t="str">
        <f t="shared" si="17"/>
        <v>https://sci-hub.se/10.1111/j.1600-079X.2010.00744.x</v>
      </c>
      <c r="AX349" s="5" t="s">
        <v>80</v>
      </c>
      <c r="AY349" s="16" t="s">
        <v>81</v>
      </c>
      <c r="AZ349" s="16" t="s">
        <v>81</v>
      </c>
      <c r="BA349" s="21" t="s">
        <v>172</v>
      </c>
      <c r="BB349" s="8" t="s">
        <v>144</v>
      </c>
      <c r="BC349" s="8" t="s">
        <v>144</v>
      </c>
      <c r="BD349" s="8" t="s">
        <v>144</v>
      </c>
      <c r="BE349" s="8" t="s">
        <v>144</v>
      </c>
      <c r="BF349" s="19" t="s">
        <v>144</v>
      </c>
      <c r="BG349" s="17" t="s">
        <v>144</v>
      </c>
      <c r="BH349" s="17" t="s">
        <v>144</v>
      </c>
      <c r="BI349" s="17" t="s">
        <v>144</v>
      </c>
      <c r="BJ349" s="17" t="s">
        <v>144</v>
      </c>
    </row>
    <row r="350" spans="1:63" ht="17" customHeight="1" x14ac:dyDescent="0.2">
      <c r="A350" s="4" t="s">
        <v>5326</v>
      </c>
      <c r="B350" s="4" t="s">
        <v>5327</v>
      </c>
      <c r="C350" s="4" t="s">
        <v>5328</v>
      </c>
      <c r="D350" s="4">
        <v>2015</v>
      </c>
      <c r="E350" s="4" t="s">
        <v>392</v>
      </c>
      <c r="F350" s="5">
        <v>58</v>
      </c>
      <c r="G350" s="5">
        <v>3</v>
      </c>
      <c r="I350" s="5">
        <v>352</v>
      </c>
      <c r="J350" s="5">
        <v>361</v>
      </c>
      <c r="L350" s="5">
        <v>35</v>
      </c>
      <c r="M350" s="5" t="s">
        <v>5329</v>
      </c>
      <c r="N350" s="5" t="s">
        <v>5330</v>
      </c>
      <c r="O350" s="5" t="s">
        <v>5331</v>
      </c>
      <c r="P350" s="5" t="s">
        <v>5332</v>
      </c>
      <c r="Q350" s="5" t="s">
        <v>5333</v>
      </c>
      <c r="R350" s="5" t="s">
        <v>5334</v>
      </c>
      <c r="S350" s="5" t="s">
        <v>5335</v>
      </c>
      <c r="U350" s="5" t="s">
        <v>5336</v>
      </c>
      <c r="AB350" s="5" t="s">
        <v>5337</v>
      </c>
      <c r="AE350" s="5" t="s">
        <v>2111</v>
      </c>
      <c r="AJ350" s="5">
        <v>7423098</v>
      </c>
      <c r="AL350" s="5" t="s">
        <v>547</v>
      </c>
      <c r="AM350" s="5">
        <v>25726691</v>
      </c>
      <c r="AN350" s="5" t="s">
        <v>75</v>
      </c>
      <c r="AO350" s="5" t="s">
        <v>401</v>
      </c>
      <c r="AP350" s="5" t="s">
        <v>76</v>
      </c>
      <c r="AQ350" s="5" t="s">
        <v>77</v>
      </c>
      <c r="AS350" s="5" t="s">
        <v>78</v>
      </c>
      <c r="AT350" s="5" t="s">
        <v>5338</v>
      </c>
      <c r="AU350" s="5" t="str">
        <f t="shared" si="15"/>
        <v>2015_Brainard_Short-wavelength</v>
      </c>
      <c r="AV350" s="6" t="str">
        <f t="shared" si="16"/>
        <v>2015_Brainard_Short-wavelength.pdf</v>
      </c>
      <c r="AW350" s="7" t="str">
        <f t="shared" si="17"/>
        <v>https://sci-hub.se/10.1111/jpi.12221</v>
      </c>
      <c r="AX350" s="5" t="s">
        <v>80</v>
      </c>
      <c r="AY350" s="16" t="s">
        <v>81</v>
      </c>
      <c r="AZ350" s="16" t="s">
        <v>82</v>
      </c>
      <c r="BB350" s="8" t="s">
        <v>83</v>
      </c>
      <c r="BC350" s="8">
        <v>24</v>
      </c>
      <c r="BD350" s="8">
        <v>12</v>
      </c>
      <c r="BE350" s="8" t="s">
        <v>86</v>
      </c>
      <c r="BF350" s="19" t="s">
        <v>85</v>
      </c>
      <c r="BG350" s="17" t="s">
        <v>218</v>
      </c>
      <c r="BH350" s="17">
        <v>24.3</v>
      </c>
      <c r="BI350" s="17">
        <v>0.4</v>
      </c>
      <c r="BJ350" s="17" t="s">
        <v>86</v>
      </c>
    </row>
    <row r="351" spans="1:63" ht="17" customHeight="1" x14ac:dyDescent="0.2">
      <c r="A351" s="4" t="s">
        <v>5339</v>
      </c>
      <c r="B351" s="4" t="s">
        <v>5340</v>
      </c>
      <c r="C351" s="4" t="s">
        <v>5341</v>
      </c>
      <c r="D351" s="4">
        <v>2011</v>
      </c>
      <c r="E351" s="4" t="s">
        <v>5342</v>
      </c>
      <c r="F351" s="5">
        <v>300</v>
      </c>
      <c r="G351" s="5">
        <v>3</v>
      </c>
      <c r="I351" s="5" t="s">
        <v>5343</v>
      </c>
      <c r="J351" s="5" t="s">
        <v>5344</v>
      </c>
      <c r="L351" s="5">
        <v>35</v>
      </c>
      <c r="M351" s="5" t="s">
        <v>5345</v>
      </c>
      <c r="N351" s="5" t="s">
        <v>5346</v>
      </c>
      <c r="O351" s="5" t="s">
        <v>5347</v>
      </c>
      <c r="P351" s="5" t="s">
        <v>5348</v>
      </c>
      <c r="Q351" s="5" t="s">
        <v>5349</v>
      </c>
      <c r="R351" s="5" t="s">
        <v>5350</v>
      </c>
      <c r="S351" s="5" t="s">
        <v>5351</v>
      </c>
      <c r="U351" s="5" t="s">
        <v>5352</v>
      </c>
      <c r="AB351" s="5" t="s">
        <v>5353</v>
      </c>
      <c r="AJ351" s="5">
        <v>1931849</v>
      </c>
      <c r="AL351" s="5" t="s">
        <v>5354</v>
      </c>
      <c r="AM351" s="5">
        <v>21177289</v>
      </c>
      <c r="AN351" s="5" t="s">
        <v>75</v>
      </c>
      <c r="AO351" s="5" t="s">
        <v>5355</v>
      </c>
      <c r="AP351" s="5" t="s">
        <v>76</v>
      </c>
      <c r="AQ351" s="5" t="s">
        <v>77</v>
      </c>
      <c r="AS351" s="5" t="s">
        <v>78</v>
      </c>
      <c r="AT351" s="5" t="s">
        <v>5356</v>
      </c>
      <c r="AU351" s="5" t="str">
        <f t="shared" si="15"/>
        <v>2011_Rahman_Spectral</v>
      </c>
      <c r="AV351" s="6" t="str">
        <f t="shared" si="16"/>
        <v>2011_Rahman_Spectral.pdf</v>
      </c>
      <c r="AW351" s="7" t="str">
        <f t="shared" si="17"/>
        <v>https://sci-hub.se/10.1152/ajpendo.00597.2010</v>
      </c>
      <c r="AX351" s="5" t="s">
        <v>80</v>
      </c>
      <c r="AY351" s="16" t="s">
        <v>81</v>
      </c>
      <c r="AZ351" s="16" t="s">
        <v>82</v>
      </c>
      <c r="BB351" s="8" t="s">
        <v>2231</v>
      </c>
      <c r="BC351" s="8">
        <v>12</v>
      </c>
      <c r="BD351" s="8">
        <v>5</v>
      </c>
      <c r="BE351" s="17" t="s">
        <v>5357</v>
      </c>
      <c r="BF351" s="19" t="s">
        <v>5358</v>
      </c>
      <c r="BG351" s="17" t="s">
        <v>5357</v>
      </c>
      <c r="BH351" s="17">
        <v>25.8</v>
      </c>
      <c r="BI351" s="17">
        <v>0.5</v>
      </c>
      <c r="BJ351" s="17" t="s">
        <v>86</v>
      </c>
    </row>
    <row r="352" spans="1:63" ht="17" customHeight="1" x14ac:dyDescent="0.2">
      <c r="A352" s="4" t="s">
        <v>5359</v>
      </c>
      <c r="B352" s="4" t="s">
        <v>5360</v>
      </c>
      <c r="C352" s="4" t="s">
        <v>5361</v>
      </c>
      <c r="D352" s="4">
        <v>2014</v>
      </c>
      <c r="E352" s="4" t="s">
        <v>251</v>
      </c>
      <c r="F352" s="5">
        <v>99</v>
      </c>
      <c r="G352" s="5">
        <v>9</v>
      </c>
      <c r="I352" s="5">
        <v>3298</v>
      </c>
      <c r="J352" s="5">
        <v>3303</v>
      </c>
      <c r="L352" s="5">
        <v>35</v>
      </c>
      <c r="M352" s="5" t="s">
        <v>5362</v>
      </c>
      <c r="N352" s="5" t="s">
        <v>5363</v>
      </c>
      <c r="O352" s="5" t="s">
        <v>5364</v>
      </c>
      <c r="P352" s="5" t="s">
        <v>5365</v>
      </c>
      <c r="Q352" s="5" t="s">
        <v>5366</v>
      </c>
      <c r="S352" s="5" t="s">
        <v>5367</v>
      </c>
      <c r="U352" s="5" t="s">
        <v>438</v>
      </c>
      <c r="AB352" s="5" t="s">
        <v>5368</v>
      </c>
      <c r="AE352" s="5" t="s">
        <v>596</v>
      </c>
      <c r="AJ352" s="5" t="s">
        <v>259</v>
      </c>
      <c r="AL352" s="5" t="s">
        <v>260</v>
      </c>
      <c r="AM352" s="5">
        <v>24840814</v>
      </c>
      <c r="AN352" s="5" t="s">
        <v>75</v>
      </c>
      <c r="AO352" s="5" t="s">
        <v>261</v>
      </c>
      <c r="AP352" s="5" t="s">
        <v>76</v>
      </c>
      <c r="AQ352" s="5" t="s">
        <v>77</v>
      </c>
      <c r="AR352" s="5" t="s">
        <v>141</v>
      </c>
      <c r="AS352" s="5" t="s">
        <v>78</v>
      </c>
      <c r="AT352" s="5" t="s">
        <v>5369</v>
      </c>
      <c r="AU352" s="5" t="str">
        <f t="shared" si="15"/>
        <v>2014_Higuchi_Influence</v>
      </c>
      <c r="AV352" s="6" t="str">
        <f t="shared" si="16"/>
        <v>2014_Higuchi_Influence.pdf</v>
      </c>
      <c r="AW352" s="7" t="str">
        <f t="shared" si="17"/>
        <v>https://sci-hub.se/10.1210/jc.2014-1629</v>
      </c>
      <c r="AX352" s="5" t="s">
        <v>80</v>
      </c>
      <c r="AY352" s="16" t="s">
        <v>81</v>
      </c>
      <c r="BK352" s="23" t="s">
        <v>5370</v>
      </c>
    </row>
    <row r="353" spans="1:63" ht="17" customHeight="1" x14ac:dyDescent="0.2">
      <c r="A353" s="4" t="s">
        <v>5371</v>
      </c>
      <c r="B353" s="4" t="s">
        <v>5372</v>
      </c>
      <c r="C353" s="4" t="s">
        <v>5373</v>
      </c>
      <c r="D353" s="4">
        <v>2014</v>
      </c>
      <c r="E353" s="4" t="s">
        <v>641</v>
      </c>
      <c r="F353" s="5">
        <v>9</v>
      </c>
      <c r="G353" s="5">
        <v>8</v>
      </c>
      <c r="H353" s="5" t="s">
        <v>5374</v>
      </c>
      <c r="L353" s="5">
        <v>35</v>
      </c>
      <c r="M353" s="5" t="s">
        <v>5375</v>
      </c>
      <c r="N353" s="5" t="s">
        <v>5376</v>
      </c>
      <c r="O353" s="5" t="s">
        <v>5377</v>
      </c>
      <c r="P353" s="5" t="s">
        <v>5378</v>
      </c>
      <c r="Q353" s="5" t="s">
        <v>5379</v>
      </c>
      <c r="S353" s="5" t="s">
        <v>5380</v>
      </c>
      <c r="U353" s="5" t="s">
        <v>5381</v>
      </c>
      <c r="X353" s="10" t="s">
        <v>5382</v>
      </c>
      <c r="AE353" s="5" t="s">
        <v>4204</v>
      </c>
      <c r="AJ353" s="5">
        <v>19326203</v>
      </c>
      <c r="AL353" s="5" t="s">
        <v>2908</v>
      </c>
      <c r="AM353" s="5">
        <v>25099274</v>
      </c>
      <c r="AN353" s="5" t="s">
        <v>75</v>
      </c>
      <c r="AO353" s="5" t="s">
        <v>641</v>
      </c>
      <c r="AP353" s="5" t="s">
        <v>76</v>
      </c>
      <c r="AQ353" s="5" t="s">
        <v>77</v>
      </c>
      <c r="AR353" s="5" t="s">
        <v>141</v>
      </c>
      <c r="AS353" s="5" t="s">
        <v>78</v>
      </c>
      <c r="AT353" s="5" t="s">
        <v>5383</v>
      </c>
      <c r="AU353" s="5" t="str">
        <f t="shared" si="15"/>
        <v>2014_Blask_Light</v>
      </c>
      <c r="AV353" s="6" t="str">
        <f t="shared" si="16"/>
        <v>2014_Blask_Light.pdf</v>
      </c>
      <c r="AW353" s="7" t="str">
        <f t="shared" si="17"/>
        <v>https://sci-hub.se/10.1371/journal.pone.0102776</v>
      </c>
      <c r="AX353" s="5" t="s">
        <v>80</v>
      </c>
      <c r="AY353" s="16" t="s">
        <v>81</v>
      </c>
      <c r="AZ353" s="16" t="s">
        <v>81</v>
      </c>
      <c r="BA353" s="21" t="s">
        <v>172</v>
      </c>
      <c r="BB353" s="8" t="s">
        <v>144</v>
      </c>
      <c r="BC353" s="8" t="s">
        <v>144</v>
      </c>
      <c r="BD353" s="8" t="s">
        <v>144</v>
      </c>
      <c r="BE353" s="8" t="s">
        <v>144</v>
      </c>
      <c r="BF353" s="19" t="s">
        <v>144</v>
      </c>
      <c r="BG353" s="17" t="s">
        <v>144</v>
      </c>
      <c r="BH353" s="17" t="s">
        <v>144</v>
      </c>
      <c r="BI353" s="17" t="s">
        <v>144</v>
      </c>
      <c r="BJ353" s="17" t="s">
        <v>144</v>
      </c>
    </row>
    <row r="354" spans="1:63" ht="17" customHeight="1" x14ac:dyDescent="0.2">
      <c r="A354" s="4" t="s">
        <v>5384</v>
      </c>
      <c r="B354" s="4" t="s">
        <v>5385</v>
      </c>
      <c r="C354" s="4" t="s">
        <v>5386</v>
      </c>
      <c r="D354" s="4">
        <v>1985</v>
      </c>
      <c r="E354" s="4" t="s">
        <v>1442</v>
      </c>
      <c r="F354" s="5">
        <v>117</v>
      </c>
      <c r="I354" s="5">
        <v>129</v>
      </c>
      <c r="J354" s="5">
        <v>148</v>
      </c>
      <c r="L354" s="5">
        <v>34</v>
      </c>
      <c r="M354" s="9"/>
      <c r="N354" s="5" t="s">
        <v>5387</v>
      </c>
      <c r="P354" s="5" t="s">
        <v>5388</v>
      </c>
      <c r="Q354" s="5" t="s">
        <v>5389</v>
      </c>
      <c r="S354" s="5" t="s">
        <v>5390</v>
      </c>
      <c r="U354" s="5" t="s">
        <v>73</v>
      </c>
      <c r="AB354" s="5" t="s">
        <v>5391</v>
      </c>
      <c r="AJ354" s="5">
        <v>3005208</v>
      </c>
      <c r="AM354" s="5">
        <v>3836811</v>
      </c>
      <c r="AN354" s="5" t="s">
        <v>75</v>
      </c>
      <c r="AO354" s="5" t="s">
        <v>1450</v>
      </c>
      <c r="AP354" s="5" t="s">
        <v>76</v>
      </c>
      <c r="AQ354" s="5" t="s">
        <v>77</v>
      </c>
      <c r="AS354" s="5" t="s">
        <v>78</v>
      </c>
      <c r="AT354" s="5" t="s">
        <v>5392</v>
      </c>
      <c r="AU354" s="5" t="str">
        <f t="shared" si="15"/>
        <v>1985_Lincoln_Generation</v>
      </c>
      <c r="AV354" s="6" t="str">
        <f t="shared" si="16"/>
        <v>1985_Lincoln_Generation.pdf</v>
      </c>
      <c r="AW354" s="7" t="str">
        <f t="shared" si="17"/>
        <v>https://sci-hub.se/</v>
      </c>
      <c r="AX354" s="9" t="s">
        <v>756</v>
      </c>
      <c r="AY354" s="16" t="s">
        <v>81</v>
      </c>
      <c r="AZ354" s="16" t="s">
        <v>81</v>
      </c>
      <c r="BA354" s="21" t="s">
        <v>5393</v>
      </c>
      <c r="BB354" s="8" t="s">
        <v>144</v>
      </c>
      <c r="BC354" s="8" t="s">
        <v>144</v>
      </c>
      <c r="BD354" s="8" t="s">
        <v>144</v>
      </c>
      <c r="BE354" s="8" t="s">
        <v>144</v>
      </c>
      <c r="BF354" s="19" t="s">
        <v>144</v>
      </c>
      <c r="BG354" s="17" t="s">
        <v>144</v>
      </c>
      <c r="BH354" s="17" t="s">
        <v>144</v>
      </c>
      <c r="BI354" s="17" t="s">
        <v>144</v>
      </c>
      <c r="BJ354" s="17" t="s">
        <v>144</v>
      </c>
      <c r="BK354" s="23" t="s">
        <v>3988</v>
      </c>
    </row>
    <row r="355" spans="1:63" ht="17" customHeight="1" x14ac:dyDescent="0.2">
      <c r="A355" s="4" t="s">
        <v>5394</v>
      </c>
      <c r="B355" s="4" t="s">
        <v>5395</v>
      </c>
      <c r="C355" s="4" t="s">
        <v>5396</v>
      </c>
      <c r="D355" s="4">
        <v>1996</v>
      </c>
      <c r="E355" s="4" t="s">
        <v>2135</v>
      </c>
      <c r="F355" s="5">
        <v>17</v>
      </c>
      <c r="G355" s="5">
        <v>5</v>
      </c>
      <c r="I355" s="5">
        <v>396</v>
      </c>
      <c r="J355" s="5">
        <v>405</v>
      </c>
      <c r="L355" s="5">
        <v>34</v>
      </c>
      <c r="M355" s="5" t="s">
        <v>5397</v>
      </c>
      <c r="N355" s="5" t="s">
        <v>5398</v>
      </c>
      <c r="O355" s="5" t="s">
        <v>5399</v>
      </c>
      <c r="P355" s="5" t="s">
        <v>5400</v>
      </c>
      <c r="Q355" s="5" t="s">
        <v>5401</v>
      </c>
      <c r="R355" s="5" t="s">
        <v>5402</v>
      </c>
      <c r="S355" s="5" t="s">
        <v>5403</v>
      </c>
      <c r="U355" s="5" t="s">
        <v>545</v>
      </c>
      <c r="AB355" s="5" t="s">
        <v>5404</v>
      </c>
      <c r="AE355" s="5" t="s">
        <v>2144</v>
      </c>
      <c r="AJ355" s="5">
        <v>1978462</v>
      </c>
      <c r="AL355" s="5" t="s">
        <v>2145</v>
      </c>
      <c r="AM355" s="5">
        <v>8915549</v>
      </c>
      <c r="AN355" s="5" t="s">
        <v>75</v>
      </c>
      <c r="AO355" s="5" t="s">
        <v>2135</v>
      </c>
      <c r="AP355" s="5" t="s">
        <v>76</v>
      </c>
      <c r="AQ355" s="5" t="s">
        <v>77</v>
      </c>
      <c r="AS355" s="5" t="s">
        <v>78</v>
      </c>
      <c r="AT355" s="5" t="s">
        <v>5405</v>
      </c>
      <c r="AU355" s="5" t="str">
        <f t="shared" si="15"/>
        <v>1996_Bullough_Light</v>
      </c>
      <c r="AV355" s="6" t="str">
        <f t="shared" si="16"/>
        <v>1996_Bullough_Light.pdf</v>
      </c>
      <c r="AW355" s="7" t="str">
        <f t="shared" si="17"/>
        <v>https://sci-hub.se/10.1002/(SICI)1521-186X(1996)17:5&lt;396::AID-BEM7&gt;3.0.CO;2-Z</v>
      </c>
      <c r="AX355" s="5" t="s">
        <v>80</v>
      </c>
      <c r="AY355" s="16" t="s">
        <v>81</v>
      </c>
      <c r="AZ355" s="16" t="s">
        <v>81</v>
      </c>
      <c r="BA355" s="21" t="s">
        <v>5406</v>
      </c>
      <c r="BB355" s="8" t="s">
        <v>144</v>
      </c>
      <c r="BC355" s="8" t="s">
        <v>144</v>
      </c>
      <c r="BD355" s="8" t="s">
        <v>144</v>
      </c>
      <c r="BE355" s="8" t="s">
        <v>144</v>
      </c>
      <c r="BF355" s="19" t="s">
        <v>144</v>
      </c>
      <c r="BG355" s="17" t="s">
        <v>144</v>
      </c>
      <c r="BH355" s="17" t="s">
        <v>144</v>
      </c>
      <c r="BI355" s="17" t="s">
        <v>144</v>
      </c>
      <c r="BJ355" s="17" t="s">
        <v>144</v>
      </c>
    </row>
    <row r="356" spans="1:63" ht="17" customHeight="1" x14ac:dyDescent="0.2">
      <c r="A356" s="4" t="s">
        <v>5407</v>
      </c>
      <c r="B356" s="4" t="s">
        <v>5408</v>
      </c>
      <c r="C356" s="4" t="s">
        <v>5409</v>
      </c>
      <c r="D356" s="4">
        <v>2004</v>
      </c>
      <c r="E356" s="4" t="s">
        <v>2550</v>
      </c>
      <c r="F356" s="5">
        <v>124</v>
      </c>
      <c r="G356" s="5">
        <v>4</v>
      </c>
      <c r="I356" s="5">
        <v>789</v>
      </c>
      <c r="J356" s="5">
        <v>795</v>
      </c>
      <c r="L356" s="5">
        <v>34</v>
      </c>
      <c r="M356" s="5" t="s">
        <v>5410</v>
      </c>
      <c r="N356" s="5" t="s">
        <v>5411</v>
      </c>
      <c r="O356" s="5" t="s">
        <v>5412</v>
      </c>
      <c r="P356" s="5" t="s">
        <v>5413</v>
      </c>
      <c r="Q356" s="5" t="s">
        <v>5414</v>
      </c>
      <c r="R356" s="5" t="s">
        <v>5415</v>
      </c>
      <c r="S356" s="5" t="s">
        <v>5416</v>
      </c>
      <c r="U356" s="5" t="s">
        <v>5417</v>
      </c>
      <c r="X356" s="10" t="s">
        <v>5418</v>
      </c>
      <c r="Y356" s="5" t="s">
        <v>5419</v>
      </c>
      <c r="AB356" s="5" t="s">
        <v>5420</v>
      </c>
      <c r="AJ356" s="5">
        <v>3064522</v>
      </c>
      <c r="AL356" s="5" t="s">
        <v>2562</v>
      </c>
      <c r="AM356" s="5">
        <v>15026119</v>
      </c>
      <c r="AN356" s="5" t="s">
        <v>75</v>
      </c>
      <c r="AO356" s="5" t="s">
        <v>2550</v>
      </c>
      <c r="AP356" s="5" t="s">
        <v>76</v>
      </c>
      <c r="AQ356" s="5" t="s">
        <v>77</v>
      </c>
      <c r="AS356" s="5" t="s">
        <v>78</v>
      </c>
      <c r="AT356" s="5" t="s">
        <v>5421</v>
      </c>
      <c r="AU356" s="5" t="str">
        <f t="shared" si="15"/>
        <v>2004_Johnston_Rhythmic</v>
      </c>
      <c r="AV356" s="6" t="str">
        <f t="shared" si="16"/>
        <v>2004_Johnston_Rhythmic.pdf</v>
      </c>
      <c r="AW356" s="7" t="str">
        <f t="shared" si="17"/>
        <v>https://sci-hub.se/10.1016/j.neuroscience.2004.01.011</v>
      </c>
      <c r="AX356" s="5" t="s">
        <v>80</v>
      </c>
      <c r="AY356" s="16" t="s">
        <v>81</v>
      </c>
      <c r="AZ356" s="16" t="s">
        <v>81</v>
      </c>
      <c r="BA356" s="21" t="s">
        <v>2619</v>
      </c>
      <c r="BB356" s="8" t="s">
        <v>144</v>
      </c>
      <c r="BC356" s="8" t="s">
        <v>144</v>
      </c>
      <c r="BD356" s="8" t="s">
        <v>144</v>
      </c>
      <c r="BE356" s="8" t="s">
        <v>144</v>
      </c>
      <c r="BF356" s="19" t="s">
        <v>144</v>
      </c>
      <c r="BG356" s="17" t="s">
        <v>144</v>
      </c>
      <c r="BH356" s="17" t="s">
        <v>144</v>
      </c>
      <c r="BI356" s="17" t="s">
        <v>144</v>
      </c>
      <c r="BJ356" s="17" t="s">
        <v>144</v>
      </c>
    </row>
    <row r="357" spans="1:63" ht="17" customHeight="1" x14ac:dyDescent="0.2">
      <c r="A357" s="4" t="s">
        <v>5422</v>
      </c>
      <c r="B357" s="4" t="s">
        <v>5423</v>
      </c>
      <c r="C357" s="4" t="s">
        <v>5424</v>
      </c>
      <c r="D357" s="4">
        <v>2008</v>
      </c>
      <c r="E357" s="4" t="s">
        <v>5425</v>
      </c>
      <c r="F357" s="5">
        <v>40</v>
      </c>
      <c r="G357" s="5">
        <v>1</v>
      </c>
      <c r="I357" s="5">
        <v>285</v>
      </c>
      <c r="J357" s="5">
        <v>289</v>
      </c>
      <c r="L357" s="5">
        <v>34</v>
      </c>
      <c r="M357" s="5" t="s">
        <v>5426</v>
      </c>
      <c r="N357" s="5" t="s">
        <v>5427</v>
      </c>
      <c r="O357" s="5" t="s">
        <v>5428</v>
      </c>
      <c r="P357" s="5" t="s">
        <v>5429</v>
      </c>
      <c r="Q357" s="5" t="s">
        <v>5430</v>
      </c>
      <c r="S357" s="5" t="s">
        <v>5431</v>
      </c>
      <c r="U357" s="5" t="s">
        <v>5432</v>
      </c>
      <c r="AB357" s="5" t="s">
        <v>5433</v>
      </c>
      <c r="AJ357" s="5">
        <v>411345</v>
      </c>
      <c r="AL357" s="5" t="s">
        <v>5434</v>
      </c>
      <c r="AM357" s="5">
        <v>18261607</v>
      </c>
      <c r="AN357" s="5" t="s">
        <v>75</v>
      </c>
      <c r="AO357" s="5" t="s">
        <v>5435</v>
      </c>
      <c r="AP357" s="5" t="s">
        <v>76</v>
      </c>
      <c r="AQ357" s="5" t="s">
        <v>77</v>
      </c>
      <c r="AS357" s="5" t="s">
        <v>78</v>
      </c>
      <c r="AT357" s="5" t="s">
        <v>5436</v>
      </c>
      <c r="AU357" s="5" t="str">
        <f t="shared" si="15"/>
        <v>2008_Kirimlioglu_Effect</v>
      </c>
      <c r="AV357" s="6" t="str">
        <f t="shared" si="16"/>
        <v>2008_Kirimlioglu_Effect.pdf</v>
      </c>
      <c r="AW357" s="7" t="str">
        <f t="shared" si="17"/>
        <v>https://sci-hub.se/10.1016/j.transproceed.2007.11.050</v>
      </c>
      <c r="AX357" s="5" t="s">
        <v>80</v>
      </c>
      <c r="AY357" s="16" t="s">
        <v>81</v>
      </c>
      <c r="AZ357" s="16" t="s">
        <v>81</v>
      </c>
      <c r="BA357" s="21" t="s">
        <v>172</v>
      </c>
      <c r="BB357" s="8" t="s">
        <v>144</v>
      </c>
      <c r="BC357" s="8" t="s">
        <v>144</v>
      </c>
      <c r="BD357" s="8" t="s">
        <v>144</v>
      </c>
      <c r="BE357" s="8" t="s">
        <v>144</v>
      </c>
      <c r="BF357" s="19" t="s">
        <v>144</v>
      </c>
      <c r="BG357" s="17" t="s">
        <v>144</v>
      </c>
      <c r="BH357" s="17" t="s">
        <v>144</v>
      </c>
      <c r="BI357" s="17" t="s">
        <v>144</v>
      </c>
      <c r="BJ357" s="17" t="s">
        <v>144</v>
      </c>
    </row>
    <row r="358" spans="1:63" ht="17" customHeight="1" x14ac:dyDescent="0.2">
      <c r="A358" s="4" t="s">
        <v>5437</v>
      </c>
      <c r="B358" s="4" t="s">
        <v>5438</v>
      </c>
      <c r="C358" s="4" t="s">
        <v>5439</v>
      </c>
      <c r="D358" s="4">
        <v>2013</v>
      </c>
      <c r="E358" s="4" t="s">
        <v>5440</v>
      </c>
      <c r="F358" s="5">
        <v>27</v>
      </c>
      <c r="G358" s="5">
        <v>1</v>
      </c>
      <c r="I358" s="5">
        <v>174</v>
      </c>
      <c r="J358" s="5">
        <v>187</v>
      </c>
      <c r="L358" s="5">
        <v>34</v>
      </c>
      <c r="M358" s="5" t="s">
        <v>5441</v>
      </c>
      <c r="N358" s="5" t="s">
        <v>5442</v>
      </c>
      <c r="O358" s="5" t="s">
        <v>5443</v>
      </c>
      <c r="P358" s="5" t="s">
        <v>5444</v>
      </c>
      <c r="Q358" s="5" t="s">
        <v>5445</v>
      </c>
      <c r="R358" s="5" t="s">
        <v>5446</v>
      </c>
      <c r="S358" s="5" t="s">
        <v>5447</v>
      </c>
      <c r="U358" s="5" t="s">
        <v>5448</v>
      </c>
      <c r="W358" s="5" t="s">
        <v>5449</v>
      </c>
      <c r="X358" s="10" t="s">
        <v>5450</v>
      </c>
      <c r="Y358" s="5" t="s">
        <v>5451</v>
      </c>
      <c r="AB358" s="5" t="s">
        <v>5452</v>
      </c>
      <c r="AJ358" s="5">
        <v>15255050</v>
      </c>
      <c r="AL358" s="5" t="s">
        <v>5453</v>
      </c>
      <c r="AM358" s="5">
        <v>23435277</v>
      </c>
      <c r="AN358" s="5" t="s">
        <v>75</v>
      </c>
      <c r="AO358" s="5" t="s">
        <v>5454</v>
      </c>
      <c r="AP358" s="5" t="s">
        <v>76</v>
      </c>
      <c r="AQ358" s="5" t="s">
        <v>77</v>
      </c>
      <c r="AS358" s="5" t="s">
        <v>78</v>
      </c>
      <c r="AT358" s="5" t="s">
        <v>5455</v>
      </c>
      <c r="AU358" s="5" t="str">
        <f t="shared" si="15"/>
        <v>2013_Tchekalarova_Prophylactic</v>
      </c>
      <c r="AV358" s="6" t="str">
        <f t="shared" si="16"/>
        <v>2013_Tchekalarova_Prophylactic.pdf</v>
      </c>
      <c r="AW358" s="7" t="str">
        <f t="shared" si="17"/>
        <v>https://sci-hub.se/10.1016/j.yebeh.2013.01.009</v>
      </c>
      <c r="AX358" s="5" t="s">
        <v>80</v>
      </c>
      <c r="AY358" s="16" t="s">
        <v>81</v>
      </c>
      <c r="AZ358" s="16" t="s">
        <v>81</v>
      </c>
      <c r="BA358" s="21" t="s">
        <v>172</v>
      </c>
      <c r="BB358" s="8" t="s">
        <v>144</v>
      </c>
      <c r="BC358" s="8" t="s">
        <v>144</v>
      </c>
      <c r="BD358" s="8" t="s">
        <v>144</v>
      </c>
      <c r="BE358" s="8" t="s">
        <v>144</v>
      </c>
      <c r="BF358" s="19" t="s">
        <v>144</v>
      </c>
      <c r="BG358" s="17" t="s">
        <v>144</v>
      </c>
      <c r="BH358" s="17" t="s">
        <v>144</v>
      </c>
      <c r="BI358" s="17" t="s">
        <v>144</v>
      </c>
      <c r="BJ358" s="17" t="s">
        <v>144</v>
      </c>
    </row>
    <row r="359" spans="1:63" ht="17" customHeight="1" x14ac:dyDescent="0.2">
      <c r="A359" s="4" t="s">
        <v>5456</v>
      </c>
      <c r="B359" s="4" t="s">
        <v>5457</v>
      </c>
      <c r="C359" s="4" t="s">
        <v>5458</v>
      </c>
      <c r="D359" s="4">
        <v>2002</v>
      </c>
      <c r="E359" s="4" t="s">
        <v>2911</v>
      </c>
      <c r="F359" s="5">
        <v>23</v>
      </c>
      <c r="G359" s="5" t="s">
        <v>2912</v>
      </c>
      <c r="I359" s="5">
        <v>61</v>
      </c>
      <c r="J359" s="5">
        <v>70</v>
      </c>
      <c r="L359" s="5">
        <v>33</v>
      </c>
      <c r="M359" s="9"/>
      <c r="N359" s="5" t="s">
        <v>5459</v>
      </c>
      <c r="O359" s="5" t="s">
        <v>5460</v>
      </c>
      <c r="P359" s="5" t="s">
        <v>5461</v>
      </c>
      <c r="Q359" s="5" t="s">
        <v>5462</v>
      </c>
      <c r="R359" s="5" t="s">
        <v>5463</v>
      </c>
      <c r="S359" s="5" t="s">
        <v>5464</v>
      </c>
      <c r="U359" s="5" t="s">
        <v>545</v>
      </c>
      <c r="AB359" s="5" t="s">
        <v>5465</v>
      </c>
      <c r="AJ359" s="5" t="s">
        <v>2920</v>
      </c>
      <c r="AL359" s="5" t="s">
        <v>2921</v>
      </c>
      <c r="AM359" s="5">
        <v>12163851</v>
      </c>
      <c r="AN359" s="5" t="s">
        <v>75</v>
      </c>
      <c r="AO359" s="5" t="s">
        <v>2922</v>
      </c>
      <c r="AP359" s="5" t="s">
        <v>76</v>
      </c>
      <c r="AQ359" s="5" t="s">
        <v>77</v>
      </c>
      <c r="AS359" s="5" t="s">
        <v>78</v>
      </c>
      <c r="AT359" s="5" t="s">
        <v>5466</v>
      </c>
      <c r="AU359" s="5" t="str">
        <f t="shared" si="15"/>
        <v>2002_Erren_Does</v>
      </c>
      <c r="AV359" s="6" t="str">
        <f t="shared" si="16"/>
        <v>2002_Erren_Does.pdf</v>
      </c>
      <c r="AW359" s="7" t="str">
        <f t="shared" si="17"/>
        <v>https://sci-hub.se/</v>
      </c>
      <c r="AX359" s="9" t="s">
        <v>756</v>
      </c>
      <c r="AY359" s="16" t="s">
        <v>81</v>
      </c>
      <c r="AZ359" s="16" t="s">
        <v>81</v>
      </c>
      <c r="BA359" s="21" t="s">
        <v>2924</v>
      </c>
      <c r="BB359" s="8" t="s">
        <v>144</v>
      </c>
      <c r="BC359" s="8" t="s">
        <v>144</v>
      </c>
      <c r="BD359" s="8" t="s">
        <v>144</v>
      </c>
      <c r="BE359" s="8" t="s">
        <v>144</v>
      </c>
      <c r="BF359" s="19" t="s">
        <v>144</v>
      </c>
      <c r="BG359" s="17" t="s">
        <v>144</v>
      </c>
      <c r="BH359" s="17" t="s">
        <v>144</v>
      </c>
      <c r="BI359" s="17" t="s">
        <v>144</v>
      </c>
      <c r="BJ359" s="17" t="s">
        <v>144</v>
      </c>
      <c r="BK359" s="23" t="s">
        <v>3988</v>
      </c>
    </row>
    <row r="360" spans="1:63" ht="17" customHeight="1" x14ac:dyDescent="0.2">
      <c r="A360" s="4" t="s">
        <v>2532</v>
      </c>
      <c r="B360" s="4" t="s">
        <v>2533</v>
      </c>
      <c r="C360" s="4" t="s">
        <v>5467</v>
      </c>
      <c r="D360" s="4">
        <v>1989</v>
      </c>
      <c r="E360" s="4" t="s">
        <v>3537</v>
      </c>
      <c r="F360" s="5">
        <v>14</v>
      </c>
      <c r="G360" s="5">
        <v>3</v>
      </c>
      <c r="I360" s="5">
        <v>187</v>
      </c>
      <c r="J360" s="5">
        <v>193</v>
      </c>
      <c r="L360" s="5">
        <v>33</v>
      </c>
      <c r="M360" s="5" t="s">
        <v>5468</v>
      </c>
      <c r="N360" s="5" t="s">
        <v>5469</v>
      </c>
      <c r="O360" s="5" t="s">
        <v>5470</v>
      </c>
      <c r="P360" s="5" t="s">
        <v>5471</v>
      </c>
      <c r="Q360" s="5" t="s">
        <v>5472</v>
      </c>
      <c r="S360" s="5" t="s">
        <v>5473</v>
      </c>
      <c r="U360" s="5" t="s">
        <v>73</v>
      </c>
      <c r="AB360" s="5" t="s">
        <v>5474</v>
      </c>
      <c r="AJ360" s="5">
        <v>3064530</v>
      </c>
      <c r="AL360" s="5" t="s">
        <v>3546</v>
      </c>
      <c r="AM360" s="5">
        <v>2756073</v>
      </c>
      <c r="AN360" s="5" t="s">
        <v>75</v>
      </c>
      <c r="AO360" s="5" t="s">
        <v>3537</v>
      </c>
      <c r="AP360" s="5" t="s">
        <v>76</v>
      </c>
      <c r="AQ360" s="5" t="s">
        <v>77</v>
      </c>
      <c r="AS360" s="5" t="s">
        <v>78</v>
      </c>
      <c r="AT360" s="5" t="s">
        <v>5475</v>
      </c>
      <c r="AU360" s="5" t="str">
        <f t="shared" si="15"/>
        <v>1989_McIntyre_Human</v>
      </c>
      <c r="AV360" s="6" t="str">
        <f t="shared" si="16"/>
        <v>1989_McIntyre_Human.pdf</v>
      </c>
      <c r="AW360" s="7" t="str">
        <f t="shared" si="17"/>
        <v>https://sci-hub.se/10.1016/0306-4530(89)90016-4</v>
      </c>
      <c r="AX360" s="5" t="s">
        <v>80</v>
      </c>
      <c r="AY360" s="16" t="s">
        <v>81</v>
      </c>
      <c r="AZ360" s="16" t="s">
        <v>82</v>
      </c>
      <c r="BB360" s="8" t="s">
        <v>403</v>
      </c>
      <c r="BC360" s="8" t="s">
        <v>404</v>
      </c>
      <c r="BD360" s="8" t="s">
        <v>405</v>
      </c>
      <c r="BE360" s="8" t="s">
        <v>5476</v>
      </c>
      <c r="BF360" s="19" t="s">
        <v>85</v>
      </c>
      <c r="BG360" s="17" t="s">
        <v>218</v>
      </c>
      <c r="BH360" s="8" t="s">
        <v>407</v>
      </c>
      <c r="BI360" s="8" t="s">
        <v>5477</v>
      </c>
      <c r="BJ360" s="17" t="s">
        <v>86</v>
      </c>
    </row>
    <row r="361" spans="1:63" ht="17" customHeight="1" x14ac:dyDescent="0.2">
      <c r="A361" s="4" t="s">
        <v>5478</v>
      </c>
      <c r="B361" s="4" t="s">
        <v>5479</v>
      </c>
      <c r="C361" s="4" t="s">
        <v>5480</v>
      </c>
      <c r="D361" s="4">
        <v>2002</v>
      </c>
      <c r="E361" s="4" t="s">
        <v>4994</v>
      </c>
      <c r="F361" s="5">
        <v>14</v>
      </c>
      <c r="G361" s="5">
        <v>4</v>
      </c>
      <c r="I361" s="5">
        <v>294</v>
      </c>
      <c r="J361" s="5">
        <v>299</v>
      </c>
      <c r="L361" s="5">
        <v>33</v>
      </c>
      <c r="M361" s="5" t="s">
        <v>5481</v>
      </c>
      <c r="N361" s="5" t="s">
        <v>5482</v>
      </c>
      <c r="O361" s="5" t="s">
        <v>5483</v>
      </c>
      <c r="P361" s="5" t="s">
        <v>5484</v>
      </c>
      <c r="Q361" s="5" t="s">
        <v>5485</v>
      </c>
      <c r="R361" s="5" t="s">
        <v>5486</v>
      </c>
      <c r="S361" s="5" t="s">
        <v>5487</v>
      </c>
      <c r="U361" s="5" t="s">
        <v>5488</v>
      </c>
      <c r="AB361" s="5" t="s">
        <v>5489</v>
      </c>
      <c r="AJ361" s="5">
        <v>9538194</v>
      </c>
      <c r="AL361" s="5" t="s">
        <v>5311</v>
      </c>
      <c r="AM361" s="5">
        <v>11963826</v>
      </c>
      <c r="AN361" s="5" t="s">
        <v>75</v>
      </c>
      <c r="AO361" s="5" t="s">
        <v>5004</v>
      </c>
      <c r="AP361" s="5" t="s">
        <v>76</v>
      </c>
      <c r="AQ361" s="5" t="s">
        <v>77</v>
      </c>
      <c r="AS361" s="5" t="s">
        <v>78</v>
      </c>
      <c r="AT361" s="5" t="s">
        <v>5490</v>
      </c>
      <c r="AU361" s="5" t="str">
        <f t="shared" si="15"/>
        <v>2002_Lewis_Photoperiodic</v>
      </c>
      <c r="AV361" s="6" t="str">
        <f t="shared" si="16"/>
        <v>2002_Lewis_Photoperiodic.pdf</v>
      </c>
      <c r="AW361" s="7" t="str">
        <f t="shared" si="17"/>
        <v>https://sci-hub.se/10.1046/j.1365-2826.2002.00779.x</v>
      </c>
      <c r="AX361" s="5" t="s">
        <v>80</v>
      </c>
      <c r="AY361" s="16" t="s">
        <v>81</v>
      </c>
      <c r="AZ361" s="16" t="s">
        <v>81</v>
      </c>
      <c r="BA361" s="21" t="s">
        <v>789</v>
      </c>
      <c r="BB361" s="8" t="s">
        <v>144</v>
      </c>
      <c r="BC361" s="8" t="s">
        <v>144</v>
      </c>
      <c r="BD361" s="8" t="s">
        <v>144</v>
      </c>
      <c r="BE361" s="8" t="s">
        <v>144</v>
      </c>
      <c r="BF361" s="19" t="s">
        <v>144</v>
      </c>
      <c r="BG361" s="17" t="s">
        <v>144</v>
      </c>
      <c r="BH361" s="17" t="s">
        <v>144</v>
      </c>
      <c r="BI361" s="17" t="s">
        <v>144</v>
      </c>
      <c r="BJ361" s="17" t="s">
        <v>144</v>
      </c>
    </row>
    <row r="362" spans="1:63" ht="17" customHeight="1" x14ac:dyDescent="0.2">
      <c r="A362" s="4" t="s">
        <v>5491</v>
      </c>
      <c r="B362" s="4" t="s">
        <v>5492</v>
      </c>
      <c r="C362" s="4" t="s">
        <v>5493</v>
      </c>
      <c r="D362" s="4">
        <v>1994</v>
      </c>
      <c r="E362" s="4" t="s">
        <v>5494</v>
      </c>
      <c r="F362" s="5">
        <v>62</v>
      </c>
      <c r="G362" s="5">
        <v>5</v>
      </c>
      <c r="I362" s="5">
        <v>2001</v>
      </c>
      <c r="J362" s="5">
        <v>2011</v>
      </c>
      <c r="L362" s="5">
        <v>33</v>
      </c>
      <c r="M362" s="5" t="s">
        <v>5495</v>
      </c>
      <c r="N362" s="5" t="s">
        <v>5496</v>
      </c>
      <c r="O362" s="5" t="s">
        <v>5497</v>
      </c>
      <c r="P362" s="5" t="s">
        <v>5498</v>
      </c>
      <c r="Q362" s="5" t="s">
        <v>5499</v>
      </c>
      <c r="R362" s="5" t="s">
        <v>5500</v>
      </c>
      <c r="S362" s="5" t="s">
        <v>5501</v>
      </c>
      <c r="U362" s="5" t="s">
        <v>5502</v>
      </c>
      <c r="AB362" s="5" t="s">
        <v>5503</v>
      </c>
      <c r="AJ362" s="5">
        <v>223042</v>
      </c>
      <c r="AM362" s="5">
        <v>8158147</v>
      </c>
      <c r="AN362" s="5" t="s">
        <v>75</v>
      </c>
      <c r="AO362" s="5" t="s">
        <v>5504</v>
      </c>
      <c r="AP362" s="5" t="s">
        <v>76</v>
      </c>
      <c r="AQ362" s="5" t="s">
        <v>77</v>
      </c>
      <c r="AS362" s="5" t="s">
        <v>78</v>
      </c>
      <c r="AT362" s="5" t="s">
        <v>5505</v>
      </c>
      <c r="AU362" s="5" t="str">
        <f t="shared" si="15"/>
        <v>1994_Zatz_Photoendocrine</v>
      </c>
      <c r="AV362" s="6" t="str">
        <f t="shared" si="16"/>
        <v>1994_Zatz_Photoendocrine.pdf</v>
      </c>
      <c r="AW362" s="7" t="str">
        <f t="shared" si="17"/>
        <v>https://sci-hub.se/10.1046/j.1471-4159.1994.62052001.x</v>
      </c>
      <c r="AX362" s="5" t="s">
        <v>80</v>
      </c>
      <c r="AY362" s="16" t="s">
        <v>81</v>
      </c>
      <c r="AZ362" s="16" t="s">
        <v>81</v>
      </c>
      <c r="BA362" s="21" t="s">
        <v>5506</v>
      </c>
      <c r="BB362" s="8" t="s">
        <v>144</v>
      </c>
      <c r="BC362" s="8" t="s">
        <v>144</v>
      </c>
      <c r="BD362" s="8" t="s">
        <v>144</v>
      </c>
      <c r="BE362" s="8" t="s">
        <v>144</v>
      </c>
      <c r="BF362" s="19" t="s">
        <v>144</v>
      </c>
      <c r="BG362" s="17" t="s">
        <v>144</v>
      </c>
      <c r="BH362" s="17" t="s">
        <v>144</v>
      </c>
      <c r="BI362" s="17" t="s">
        <v>144</v>
      </c>
      <c r="BJ362" s="17" t="s">
        <v>144</v>
      </c>
    </row>
    <row r="363" spans="1:63" ht="17" customHeight="1" x14ac:dyDescent="0.2">
      <c r="A363" s="4" t="s">
        <v>5507</v>
      </c>
      <c r="B363" s="4" t="s">
        <v>5508</v>
      </c>
      <c r="C363" s="4" t="s">
        <v>5509</v>
      </c>
      <c r="D363" s="4">
        <v>2010</v>
      </c>
      <c r="E363" s="4" t="s">
        <v>187</v>
      </c>
      <c r="F363" s="5">
        <v>27</v>
      </c>
      <c r="G363" s="11">
        <v>43747</v>
      </c>
      <c r="I363" s="5">
        <v>1762</v>
      </c>
      <c r="J363" s="5">
        <v>1777</v>
      </c>
      <c r="L363" s="5">
        <v>33</v>
      </c>
      <c r="M363" s="5" t="s">
        <v>5510</v>
      </c>
      <c r="N363" s="5" t="s">
        <v>5511</v>
      </c>
      <c r="O363" s="5" t="s">
        <v>5512</v>
      </c>
      <c r="P363" s="5" t="s">
        <v>5513</v>
      </c>
      <c r="Q363" s="5" t="s">
        <v>5514</v>
      </c>
      <c r="R363" s="5" t="s">
        <v>5515</v>
      </c>
      <c r="S363" s="5" t="s">
        <v>5516</v>
      </c>
      <c r="U363" s="5" t="s">
        <v>73</v>
      </c>
      <c r="X363" s="10" t="s">
        <v>5517</v>
      </c>
      <c r="Y363" s="5" t="s">
        <v>5518</v>
      </c>
      <c r="AB363" s="5" t="s">
        <v>5519</v>
      </c>
      <c r="AJ363" s="5">
        <v>7420528</v>
      </c>
      <c r="AL363" s="5" t="s">
        <v>200</v>
      </c>
      <c r="AM363" s="5">
        <v>20969522</v>
      </c>
      <c r="AN363" s="5" t="s">
        <v>75</v>
      </c>
      <c r="AO363" s="5" t="s">
        <v>201</v>
      </c>
      <c r="AP363" s="5" t="s">
        <v>76</v>
      </c>
      <c r="AQ363" s="5" t="s">
        <v>77</v>
      </c>
      <c r="AS363" s="5" t="s">
        <v>78</v>
      </c>
      <c r="AT363" s="5" t="s">
        <v>5520</v>
      </c>
      <c r="AU363" s="5" t="str">
        <f t="shared" si="15"/>
        <v>2010_Revell_Predicting</v>
      </c>
      <c r="AV363" s="6" t="str">
        <f t="shared" si="16"/>
        <v>2010_Revell_Predicting.pdf</v>
      </c>
      <c r="AW363" s="7" t="str">
        <f t="shared" si="17"/>
        <v>https://sci-hub.se/10.3109/07420528.2010.516048</v>
      </c>
      <c r="AX363" s="5" t="s">
        <v>80</v>
      </c>
      <c r="AY363" s="16" t="s">
        <v>81</v>
      </c>
      <c r="AZ363" s="16" t="s">
        <v>82</v>
      </c>
      <c r="BB363" s="8" t="s">
        <v>1832</v>
      </c>
      <c r="BC363" s="8">
        <v>12</v>
      </c>
      <c r="BD363" s="8">
        <v>0</v>
      </c>
      <c r="BE363" s="8" t="s">
        <v>1572</v>
      </c>
      <c r="BF363" s="19" t="s">
        <v>85</v>
      </c>
      <c r="BG363" s="17" t="s">
        <v>1572</v>
      </c>
      <c r="BH363" s="17">
        <v>23.6</v>
      </c>
      <c r="BI363" s="17" t="s">
        <v>5521</v>
      </c>
      <c r="BJ363" s="17" t="s">
        <v>618</v>
      </c>
    </row>
    <row r="364" spans="1:63" ht="17" customHeight="1" x14ac:dyDescent="0.2">
      <c r="A364" s="4" t="s">
        <v>5522</v>
      </c>
      <c r="B364" s="4" t="s">
        <v>5523</v>
      </c>
      <c r="C364" s="4" t="s">
        <v>5524</v>
      </c>
      <c r="D364" s="4">
        <v>2011</v>
      </c>
      <c r="E364" s="4" t="s">
        <v>5525</v>
      </c>
      <c r="F364" s="5">
        <v>25</v>
      </c>
      <c r="G364" s="5">
        <v>3</v>
      </c>
      <c r="I364" s="5">
        <v>387</v>
      </c>
      <c r="J364" s="5">
        <v>395</v>
      </c>
      <c r="L364" s="5">
        <v>32</v>
      </c>
      <c r="M364" s="9"/>
      <c r="N364" s="5" t="s">
        <v>5526</v>
      </c>
      <c r="O364" s="5" t="s">
        <v>5527</v>
      </c>
      <c r="P364" s="5" t="s">
        <v>5528</v>
      </c>
      <c r="Q364" s="5" t="s">
        <v>5529</v>
      </c>
      <c r="R364" s="5" t="s">
        <v>5530</v>
      </c>
      <c r="S364" s="5" t="s">
        <v>5531</v>
      </c>
      <c r="U364" s="5" t="s">
        <v>5532</v>
      </c>
      <c r="AB364" s="5" t="s">
        <v>5533</v>
      </c>
      <c r="AJ364" s="5" t="s">
        <v>5534</v>
      </c>
      <c r="AL364" s="5" t="s">
        <v>5535</v>
      </c>
      <c r="AM364" s="5">
        <v>22023763</v>
      </c>
      <c r="AN364" s="5" t="s">
        <v>75</v>
      </c>
      <c r="AO364" s="5" t="s">
        <v>5536</v>
      </c>
      <c r="AP364" s="5" t="s">
        <v>76</v>
      </c>
      <c r="AQ364" s="5" t="s">
        <v>77</v>
      </c>
      <c r="AS364" s="5" t="s">
        <v>78</v>
      </c>
      <c r="AT364" s="5" t="s">
        <v>5537</v>
      </c>
      <c r="AU364" s="5" t="str">
        <f t="shared" si="15"/>
        <v>2011_Mazzoccoli_A</v>
      </c>
      <c r="AV364" s="6" t="str">
        <f t="shared" si="16"/>
        <v>2011_Mazzoccoli_A.pdf</v>
      </c>
      <c r="AW364" s="7" t="str">
        <f t="shared" si="17"/>
        <v>https://sci-hub.se/</v>
      </c>
      <c r="AX364" s="9" t="s">
        <v>756</v>
      </c>
      <c r="AY364" s="16" t="s">
        <v>81</v>
      </c>
      <c r="AZ364" s="16" t="s">
        <v>81</v>
      </c>
      <c r="BA364" s="21" t="s">
        <v>4977</v>
      </c>
      <c r="BB364" s="8" t="s">
        <v>144</v>
      </c>
      <c r="BC364" s="8" t="s">
        <v>144</v>
      </c>
      <c r="BD364" s="8" t="s">
        <v>144</v>
      </c>
      <c r="BE364" s="8" t="s">
        <v>144</v>
      </c>
      <c r="BF364" s="19" t="s">
        <v>144</v>
      </c>
      <c r="BG364" s="17" t="s">
        <v>144</v>
      </c>
      <c r="BH364" s="17" t="s">
        <v>144</v>
      </c>
      <c r="BI364" s="17" t="s">
        <v>144</v>
      </c>
      <c r="BJ364" s="17" t="s">
        <v>144</v>
      </c>
      <c r="BK364" s="23" t="s">
        <v>1177</v>
      </c>
    </row>
    <row r="365" spans="1:63" ht="17" customHeight="1" x14ac:dyDescent="0.2">
      <c r="A365" s="4" t="s">
        <v>5538</v>
      </c>
      <c r="B365" s="4" t="s">
        <v>5539</v>
      </c>
      <c r="C365" s="4" t="s">
        <v>5540</v>
      </c>
      <c r="D365" s="4">
        <v>1994</v>
      </c>
      <c r="E365" s="4" t="s">
        <v>761</v>
      </c>
      <c r="F365" s="5">
        <v>266</v>
      </c>
      <c r="G365" s="5" t="s">
        <v>5541</v>
      </c>
      <c r="I365" s="5" t="s">
        <v>5542</v>
      </c>
      <c r="J365" s="5" t="s">
        <v>5543</v>
      </c>
      <c r="L365" s="5">
        <v>32</v>
      </c>
      <c r="M365" s="9"/>
      <c r="N365" s="5" t="s">
        <v>5544</v>
      </c>
      <c r="O365" s="5" t="s">
        <v>5545</v>
      </c>
      <c r="P365" s="5" t="s">
        <v>5546</v>
      </c>
      <c r="Q365" s="5" t="s">
        <v>5547</v>
      </c>
      <c r="R365" s="5" t="s">
        <v>5548</v>
      </c>
      <c r="S365" s="5" t="s">
        <v>5549</v>
      </c>
      <c r="U365" s="5" t="s">
        <v>73</v>
      </c>
      <c r="AB365" s="5" t="s">
        <v>5550</v>
      </c>
      <c r="AJ365" s="5">
        <v>29513</v>
      </c>
      <c r="AL365" s="5" t="s">
        <v>773</v>
      </c>
      <c r="AM365" s="5">
        <v>8304555</v>
      </c>
      <c r="AN365" s="5" t="s">
        <v>75</v>
      </c>
      <c r="AO365" s="5" t="s">
        <v>1307</v>
      </c>
      <c r="AP365" s="5" t="s">
        <v>76</v>
      </c>
      <c r="AQ365" s="5" t="s">
        <v>77</v>
      </c>
      <c r="AS365" s="5" t="s">
        <v>78</v>
      </c>
      <c r="AT365" s="5" t="s">
        <v>5551</v>
      </c>
      <c r="AU365" s="5" t="str">
        <f t="shared" si="15"/>
        <v>1994_Zatz_What</v>
      </c>
      <c r="AV365" s="6" t="str">
        <f t="shared" si="16"/>
        <v>1994_Zatz_What.pdf</v>
      </c>
      <c r="AW365" s="7" t="str">
        <f t="shared" si="17"/>
        <v>https://sci-hub.se/</v>
      </c>
      <c r="AX365" s="13" t="s">
        <v>756</v>
      </c>
      <c r="AY365" s="16" t="s">
        <v>81</v>
      </c>
      <c r="AZ365" s="16" t="s">
        <v>81</v>
      </c>
      <c r="BA365" s="21" t="s">
        <v>2343</v>
      </c>
      <c r="BB365" s="8" t="s">
        <v>144</v>
      </c>
      <c r="BC365" s="8" t="s">
        <v>144</v>
      </c>
      <c r="BD365" s="8" t="s">
        <v>144</v>
      </c>
      <c r="BE365" s="8" t="s">
        <v>144</v>
      </c>
      <c r="BF365" s="19" t="s">
        <v>144</v>
      </c>
      <c r="BG365" s="17" t="s">
        <v>144</v>
      </c>
      <c r="BH365" s="17" t="s">
        <v>144</v>
      </c>
      <c r="BI365" s="17" t="s">
        <v>144</v>
      </c>
      <c r="BJ365" s="17" t="s">
        <v>144</v>
      </c>
      <c r="BK365" s="23" t="s">
        <v>3988</v>
      </c>
    </row>
    <row r="366" spans="1:63" ht="17" customHeight="1" x14ac:dyDescent="0.2">
      <c r="A366" s="4" t="s">
        <v>5552</v>
      </c>
      <c r="B366" s="4" t="s">
        <v>5553</v>
      </c>
      <c r="C366" s="4" t="s">
        <v>5554</v>
      </c>
      <c r="D366" s="4">
        <v>1991</v>
      </c>
      <c r="E366" s="4" t="s">
        <v>3596</v>
      </c>
      <c r="F366" s="5">
        <v>83</v>
      </c>
      <c r="G366" s="11">
        <v>43497</v>
      </c>
      <c r="I366" s="5">
        <v>85</v>
      </c>
      <c r="J366" s="5">
        <v>95</v>
      </c>
      <c r="L366" s="5">
        <v>32</v>
      </c>
      <c r="M366" s="5" t="s">
        <v>5555</v>
      </c>
      <c r="N366" s="5" t="s">
        <v>5556</v>
      </c>
      <c r="O366" s="5" t="s">
        <v>796</v>
      </c>
      <c r="P366" s="5" t="s">
        <v>5557</v>
      </c>
      <c r="Q366" s="5" t="s">
        <v>5558</v>
      </c>
      <c r="R366" s="5" t="s">
        <v>5559</v>
      </c>
      <c r="S366" s="5" t="s">
        <v>5560</v>
      </c>
      <c r="U366" s="5" t="s">
        <v>5561</v>
      </c>
      <c r="AB366" s="5" t="s">
        <v>5562</v>
      </c>
      <c r="AE366" s="5" t="s">
        <v>1041</v>
      </c>
      <c r="AJ366" s="5">
        <v>3009564</v>
      </c>
      <c r="AL366" s="5" t="s">
        <v>3605</v>
      </c>
      <c r="AM366" s="5">
        <v>2018631</v>
      </c>
      <c r="AN366" s="5" t="s">
        <v>75</v>
      </c>
      <c r="AO366" s="5" t="s">
        <v>3606</v>
      </c>
      <c r="AP366" s="5" t="s">
        <v>76</v>
      </c>
      <c r="AQ366" s="5" t="s">
        <v>77</v>
      </c>
      <c r="AS366" s="5" t="s">
        <v>78</v>
      </c>
      <c r="AT366" s="5" t="s">
        <v>5563</v>
      </c>
      <c r="AU366" s="5" t="str">
        <f t="shared" si="15"/>
        <v>1991_Oren_Retinal</v>
      </c>
      <c r="AV366" s="6" t="str">
        <f t="shared" si="16"/>
        <v>1991_Oren_Retinal.pdf</v>
      </c>
      <c r="AW366" s="7" t="str">
        <f t="shared" si="17"/>
        <v>https://sci-hub.se/10.1007/BF01244455</v>
      </c>
      <c r="AX366" s="5" t="s">
        <v>80</v>
      </c>
      <c r="AY366" s="16" t="s">
        <v>81</v>
      </c>
      <c r="AZ366" s="16" t="s">
        <v>81</v>
      </c>
      <c r="BA366" s="21" t="s">
        <v>2924</v>
      </c>
      <c r="BB366" s="8" t="s">
        <v>144</v>
      </c>
      <c r="BC366" s="8" t="s">
        <v>144</v>
      </c>
      <c r="BD366" s="8" t="s">
        <v>144</v>
      </c>
      <c r="BE366" s="8" t="s">
        <v>144</v>
      </c>
      <c r="BF366" s="19" t="s">
        <v>144</v>
      </c>
      <c r="BG366" s="17" t="s">
        <v>144</v>
      </c>
      <c r="BH366" s="17" t="s">
        <v>144</v>
      </c>
      <c r="BI366" s="17" t="s">
        <v>144</v>
      </c>
      <c r="BJ366" s="17" t="s">
        <v>144</v>
      </c>
    </row>
    <row r="367" spans="1:63" ht="17" customHeight="1" x14ac:dyDescent="0.2">
      <c r="A367" s="4" t="s">
        <v>5564</v>
      </c>
      <c r="B367" s="4" t="s">
        <v>5565</v>
      </c>
      <c r="C367" s="4" t="s">
        <v>5566</v>
      </c>
      <c r="D367" s="4">
        <v>2002</v>
      </c>
      <c r="E367" s="4" t="s">
        <v>5567</v>
      </c>
      <c r="F367" s="5">
        <v>25</v>
      </c>
      <c r="G367" s="5">
        <v>8</v>
      </c>
      <c r="I367" s="5">
        <v>716</v>
      </c>
      <c r="J367" s="5">
        <v>723</v>
      </c>
      <c r="L367" s="5">
        <v>32</v>
      </c>
      <c r="M367" s="5" t="s">
        <v>5568</v>
      </c>
      <c r="N367" s="5" t="s">
        <v>5569</v>
      </c>
      <c r="O367" s="5" t="s">
        <v>5570</v>
      </c>
      <c r="P367" s="5" t="s">
        <v>5571</v>
      </c>
      <c r="Q367" s="5" t="s">
        <v>5572</v>
      </c>
      <c r="R367" s="5" t="s">
        <v>5573</v>
      </c>
      <c r="S367" s="5" t="s">
        <v>5574</v>
      </c>
      <c r="U367" s="5" t="s">
        <v>5575</v>
      </c>
      <c r="X367" s="5" t="s">
        <v>5576</v>
      </c>
      <c r="Y367" s="5" t="s">
        <v>5577</v>
      </c>
      <c r="AB367" s="5" t="s">
        <v>5578</v>
      </c>
      <c r="AE367" s="5" t="s">
        <v>5579</v>
      </c>
      <c r="AJ367" s="5">
        <v>3914097</v>
      </c>
      <c r="AL367" s="5" t="s">
        <v>5580</v>
      </c>
      <c r="AM367" s="5">
        <v>12240904</v>
      </c>
      <c r="AN367" s="5" t="s">
        <v>75</v>
      </c>
      <c r="AO367" s="5" t="s">
        <v>5581</v>
      </c>
      <c r="AP367" s="5" t="s">
        <v>76</v>
      </c>
      <c r="AQ367" s="5" t="s">
        <v>77</v>
      </c>
      <c r="AS367" s="5" t="s">
        <v>78</v>
      </c>
      <c r="AT367" s="5" t="s">
        <v>5582</v>
      </c>
      <c r="AU367" s="5" t="str">
        <f t="shared" si="15"/>
        <v>2002_Mustonen_Effects</v>
      </c>
      <c r="AV367" s="6" t="str">
        <f t="shared" si="16"/>
        <v>2002_Mustonen_Effects.pdf</v>
      </c>
      <c r="AW367" s="7" t="str">
        <f t="shared" si="17"/>
        <v>https://sci-hub.se/10.1007/BF03345106</v>
      </c>
      <c r="AX367" s="5" t="s">
        <v>80</v>
      </c>
      <c r="AY367" s="16" t="s">
        <v>81</v>
      </c>
      <c r="AZ367" s="16" t="s">
        <v>81</v>
      </c>
      <c r="BA367" s="21" t="s">
        <v>172</v>
      </c>
      <c r="BB367" s="8" t="s">
        <v>144</v>
      </c>
      <c r="BC367" s="8" t="s">
        <v>144</v>
      </c>
      <c r="BD367" s="8" t="s">
        <v>144</v>
      </c>
      <c r="BE367" s="8" t="s">
        <v>144</v>
      </c>
      <c r="BF367" s="19" t="s">
        <v>144</v>
      </c>
      <c r="BG367" s="17" t="s">
        <v>144</v>
      </c>
      <c r="BH367" s="17" t="s">
        <v>144</v>
      </c>
      <c r="BI367" s="17" t="s">
        <v>144</v>
      </c>
      <c r="BJ367" s="17" t="s">
        <v>144</v>
      </c>
    </row>
    <row r="368" spans="1:63" ht="17" customHeight="1" x14ac:dyDescent="0.2">
      <c r="A368" s="4" t="s">
        <v>5583</v>
      </c>
      <c r="B368" s="4" t="s">
        <v>5584</v>
      </c>
      <c r="C368" s="4" t="s">
        <v>5585</v>
      </c>
      <c r="D368" s="4">
        <v>1997</v>
      </c>
      <c r="E368" s="4" t="s">
        <v>1076</v>
      </c>
      <c r="F368" s="5">
        <v>41</v>
      </c>
      <c r="G368" s="5">
        <v>3</v>
      </c>
      <c r="I368" s="5">
        <v>336</v>
      </c>
      <c r="J368" s="5">
        <v>341</v>
      </c>
      <c r="L368" s="5">
        <v>32</v>
      </c>
      <c r="M368" s="5" t="s">
        <v>5586</v>
      </c>
      <c r="N368" s="5" t="s">
        <v>5587</v>
      </c>
      <c r="O368" s="5" t="s">
        <v>5588</v>
      </c>
      <c r="P368" s="5" t="s">
        <v>5589</v>
      </c>
      <c r="Q368" s="5" t="s">
        <v>5590</v>
      </c>
      <c r="R368" s="5" t="s">
        <v>5591</v>
      </c>
      <c r="S368" s="5" t="s">
        <v>5592</v>
      </c>
      <c r="U368" s="5" t="s">
        <v>5593</v>
      </c>
      <c r="AB368" s="5" t="s">
        <v>5594</v>
      </c>
      <c r="AE368" s="5" t="s">
        <v>2038</v>
      </c>
      <c r="AJ368" s="5">
        <v>63223</v>
      </c>
      <c r="AL368" s="5" t="s">
        <v>1087</v>
      </c>
      <c r="AM368" s="5">
        <v>9024957</v>
      </c>
      <c r="AN368" s="5" t="s">
        <v>75</v>
      </c>
      <c r="AO368" s="5" t="s">
        <v>5595</v>
      </c>
      <c r="AP368" s="5" t="s">
        <v>76</v>
      </c>
      <c r="AQ368" s="5" t="s">
        <v>77</v>
      </c>
      <c r="AS368" s="5" t="s">
        <v>78</v>
      </c>
      <c r="AT368" s="5" t="s">
        <v>5596</v>
      </c>
      <c r="AU368" s="5" t="str">
        <f t="shared" si="15"/>
        <v>1997_Monteleone_Suppression</v>
      </c>
      <c r="AV368" s="6" t="str">
        <f t="shared" si="16"/>
        <v>1997_Monteleone_Suppression.pdf</v>
      </c>
      <c r="AW368" s="7" t="str">
        <f t="shared" si="17"/>
        <v>https://sci-hub.se/10.1016/S0006-3223(96)00009-1</v>
      </c>
      <c r="AX368" s="5" t="s">
        <v>80</v>
      </c>
      <c r="AY368" s="16" t="s">
        <v>81</v>
      </c>
      <c r="AZ368" s="16" t="s">
        <v>5597</v>
      </c>
      <c r="BA368" s="21" t="s">
        <v>203</v>
      </c>
      <c r="BB368" s="8" t="s">
        <v>144</v>
      </c>
      <c r="BC368" s="8" t="s">
        <v>144</v>
      </c>
      <c r="BD368" s="8" t="s">
        <v>144</v>
      </c>
      <c r="BE368" s="8" t="s">
        <v>144</v>
      </c>
      <c r="BF368" s="19" t="s">
        <v>144</v>
      </c>
      <c r="BG368" s="17" t="s">
        <v>144</v>
      </c>
      <c r="BH368" s="17" t="s">
        <v>144</v>
      </c>
      <c r="BI368" s="17" t="s">
        <v>144</v>
      </c>
      <c r="BJ368" s="17" t="s">
        <v>144</v>
      </c>
    </row>
    <row r="369" spans="1:63" ht="17" customHeight="1" x14ac:dyDescent="0.2">
      <c r="A369" s="4" t="s">
        <v>5598</v>
      </c>
      <c r="B369" s="4" t="s">
        <v>5599</v>
      </c>
      <c r="C369" s="4" t="s">
        <v>5600</v>
      </c>
      <c r="D369" s="4">
        <v>1999</v>
      </c>
      <c r="E369" s="4" t="s">
        <v>1557</v>
      </c>
      <c r="F369" s="5">
        <v>274</v>
      </c>
      <c r="G369" s="5">
        <v>2</v>
      </c>
      <c r="I369" s="5">
        <v>127</v>
      </c>
      <c r="J369" s="5">
        <v>130</v>
      </c>
      <c r="L369" s="5">
        <v>32</v>
      </c>
      <c r="M369" s="5" t="s">
        <v>5601</v>
      </c>
      <c r="N369" s="5" t="s">
        <v>5602</v>
      </c>
      <c r="O369" s="5" t="s">
        <v>5603</v>
      </c>
      <c r="P369" s="5" t="s">
        <v>5604</v>
      </c>
      <c r="Q369" s="5" t="s">
        <v>5605</v>
      </c>
      <c r="R369" s="5" t="s">
        <v>5606</v>
      </c>
      <c r="S369" s="5" t="s">
        <v>5607</v>
      </c>
      <c r="U369" s="5" t="s">
        <v>545</v>
      </c>
      <c r="X369" s="5" t="s">
        <v>5608</v>
      </c>
      <c r="Y369" s="5" t="s">
        <v>5609</v>
      </c>
      <c r="AB369" s="5" t="s">
        <v>5610</v>
      </c>
      <c r="AJ369" s="5">
        <v>3043940</v>
      </c>
      <c r="AL369" s="5" t="s">
        <v>1568</v>
      </c>
      <c r="AM369" s="5">
        <v>10553954</v>
      </c>
      <c r="AN369" s="5" t="s">
        <v>75</v>
      </c>
      <c r="AO369" s="5" t="s">
        <v>1569</v>
      </c>
      <c r="AP369" s="5" t="s">
        <v>76</v>
      </c>
      <c r="AQ369" s="5" t="s">
        <v>77</v>
      </c>
      <c r="AS369" s="5" t="s">
        <v>78</v>
      </c>
      <c r="AT369" s="5" t="s">
        <v>5611</v>
      </c>
      <c r="AU369" s="5" t="str">
        <f t="shared" si="15"/>
        <v>1999_Hébert_Nocturnal</v>
      </c>
      <c r="AV369" s="6" t="str">
        <f t="shared" si="16"/>
        <v>1999_Hébert_Nocturnal.pdf</v>
      </c>
      <c r="AW369" s="7" t="str">
        <f t="shared" si="17"/>
        <v>https://sci-hub.se/10.1016/S0304-3940(99)00685-0</v>
      </c>
      <c r="AX369" s="6" t="s">
        <v>80</v>
      </c>
      <c r="AY369" s="16" t="s">
        <v>81</v>
      </c>
      <c r="AZ369" s="16" t="s">
        <v>82</v>
      </c>
      <c r="BB369" s="8" t="s">
        <v>83</v>
      </c>
      <c r="BC369" s="8">
        <v>16</v>
      </c>
      <c r="BD369" s="8">
        <v>4</v>
      </c>
      <c r="BE369" s="8" t="s">
        <v>715</v>
      </c>
      <c r="BF369" s="19" t="s">
        <v>85</v>
      </c>
      <c r="BG369" s="25" t="s">
        <v>5612</v>
      </c>
      <c r="BH369" s="17">
        <v>26</v>
      </c>
      <c r="BI369" s="17" t="s">
        <v>5613</v>
      </c>
      <c r="BJ369" s="17" t="s">
        <v>86</v>
      </c>
    </row>
    <row r="370" spans="1:63" ht="17" customHeight="1" x14ac:dyDescent="0.2">
      <c r="A370" s="4" t="s">
        <v>5614</v>
      </c>
      <c r="B370" s="4" t="s">
        <v>5615</v>
      </c>
      <c r="C370" s="4" t="s">
        <v>5616</v>
      </c>
      <c r="D370" s="4">
        <v>2000</v>
      </c>
      <c r="E370" s="4" t="s">
        <v>5494</v>
      </c>
      <c r="F370" s="5">
        <v>75</v>
      </c>
      <c r="G370" s="5">
        <v>1</v>
      </c>
      <c r="I370" s="5">
        <v>217</v>
      </c>
      <c r="J370" s="5">
        <v>224</v>
      </c>
      <c r="L370" s="5">
        <v>32</v>
      </c>
      <c r="M370" s="5" t="s">
        <v>5617</v>
      </c>
      <c r="N370" s="5" t="s">
        <v>5618</v>
      </c>
      <c r="O370" s="5" t="s">
        <v>5619</v>
      </c>
      <c r="P370" s="5" t="s">
        <v>5620</v>
      </c>
      <c r="Q370" s="5" t="s">
        <v>5621</v>
      </c>
      <c r="R370" s="5" t="s">
        <v>5622</v>
      </c>
      <c r="S370" s="5" t="s">
        <v>5623</v>
      </c>
      <c r="T370" s="5" t="s">
        <v>5624</v>
      </c>
      <c r="U370" s="5" t="s">
        <v>5625</v>
      </c>
      <c r="AB370" s="5" t="s">
        <v>5626</v>
      </c>
      <c r="AJ370" s="5">
        <v>223042</v>
      </c>
      <c r="AL370" s="5" t="s">
        <v>5627</v>
      </c>
      <c r="AM370" s="5">
        <v>10854264</v>
      </c>
      <c r="AN370" s="5" t="s">
        <v>75</v>
      </c>
      <c r="AO370" s="5" t="s">
        <v>5504</v>
      </c>
      <c r="AP370" s="5" t="s">
        <v>76</v>
      </c>
      <c r="AQ370" s="5" t="s">
        <v>77</v>
      </c>
      <c r="AS370" s="5" t="s">
        <v>78</v>
      </c>
      <c r="AT370" s="5" t="s">
        <v>5628</v>
      </c>
      <c r="AU370" s="5" t="str">
        <f t="shared" si="15"/>
        <v>2000_Kasahara_Rod-type</v>
      </c>
      <c r="AV370" s="6" t="str">
        <f t="shared" si="16"/>
        <v>2000_Kasahara_Rod-type.pdf</v>
      </c>
      <c r="AW370" s="7" t="str">
        <f t="shared" si="17"/>
        <v>https://sci-hub.se/10.1046/j.1471-4159.2000.0750217.x</v>
      </c>
      <c r="AX370" s="5" t="s">
        <v>80</v>
      </c>
      <c r="AY370" s="16" t="s">
        <v>81</v>
      </c>
      <c r="AZ370" s="16" t="s">
        <v>5629</v>
      </c>
      <c r="BA370" s="21" t="s">
        <v>5630</v>
      </c>
      <c r="BB370" s="8" t="s">
        <v>144</v>
      </c>
      <c r="BC370" s="8" t="s">
        <v>144</v>
      </c>
      <c r="BD370" s="8" t="s">
        <v>144</v>
      </c>
      <c r="BE370" s="8" t="s">
        <v>144</v>
      </c>
      <c r="BF370" s="19" t="s">
        <v>144</v>
      </c>
      <c r="BG370" s="17" t="s">
        <v>144</v>
      </c>
      <c r="BH370" s="17" t="s">
        <v>144</v>
      </c>
      <c r="BI370" s="17" t="s">
        <v>144</v>
      </c>
      <c r="BJ370" s="17" t="s">
        <v>144</v>
      </c>
    </row>
    <row r="371" spans="1:63" ht="17" customHeight="1" x14ac:dyDescent="0.2">
      <c r="A371" s="4" t="s">
        <v>5631</v>
      </c>
      <c r="B371" s="4" t="s">
        <v>5632</v>
      </c>
      <c r="C371" s="4" t="s">
        <v>5633</v>
      </c>
      <c r="D371" s="4">
        <v>2000</v>
      </c>
      <c r="E371" s="4" t="s">
        <v>430</v>
      </c>
      <c r="F371" s="5">
        <v>97</v>
      </c>
      <c r="G371" s="5">
        <v>21</v>
      </c>
      <c r="I371" s="5">
        <v>11540</v>
      </c>
      <c r="J371" s="5">
        <v>11544</v>
      </c>
      <c r="L371" s="5">
        <v>32</v>
      </c>
      <c r="M371" s="5" t="s">
        <v>5634</v>
      </c>
      <c r="N371" s="5" t="s">
        <v>5635</v>
      </c>
      <c r="O371" s="5" t="s">
        <v>5636</v>
      </c>
      <c r="P371" s="5" t="s">
        <v>5637</v>
      </c>
      <c r="Q371" s="5" t="s">
        <v>5638</v>
      </c>
      <c r="S371" s="5" t="s">
        <v>5639</v>
      </c>
      <c r="U371" s="5" t="s">
        <v>5640</v>
      </c>
      <c r="AB371" s="5" t="s">
        <v>5641</v>
      </c>
      <c r="AE371" s="5" t="s">
        <v>441</v>
      </c>
      <c r="AJ371" s="5">
        <v>278424</v>
      </c>
      <c r="AL371" s="5" t="s">
        <v>442</v>
      </c>
      <c r="AM371" s="5">
        <v>11005846</v>
      </c>
      <c r="AN371" s="5" t="s">
        <v>75</v>
      </c>
      <c r="AO371" s="5" t="s">
        <v>443</v>
      </c>
      <c r="AP371" s="5" t="s">
        <v>76</v>
      </c>
      <c r="AQ371" s="5" t="s">
        <v>77</v>
      </c>
      <c r="AR371" s="5" t="s">
        <v>141</v>
      </c>
      <c r="AS371" s="5" t="s">
        <v>78</v>
      </c>
      <c r="AT371" s="5" t="s">
        <v>5642</v>
      </c>
      <c r="AU371" s="5" t="str">
        <f t="shared" si="15"/>
        <v>2000_Tosini_Induction</v>
      </c>
      <c r="AV371" s="6" t="str">
        <f t="shared" si="16"/>
        <v>2000_Tosini_Induction.pdf</v>
      </c>
      <c r="AW371" s="7" t="str">
        <f t="shared" si="17"/>
        <v>https://sci-hub.se/10.1073/pnas.210248297</v>
      </c>
      <c r="AX371" s="5" t="s">
        <v>80</v>
      </c>
      <c r="AY371" s="16" t="s">
        <v>81</v>
      </c>
      <c r="AZ371" s="16" t="s">
        <v>81</v>
      </c>
      <c r="BA371" s="21" t="s">
        <v>172</v>
      </c>
      <c r="BB371" s="8" t="s">
        <v>144</v>
      </c>
      <c r="BC371" s="8" t="s">
        <v>144</v>
      </c>
      <c r="BD371" s="8" t="s">
        <v>144</v>
      </c>
      <c r="BE371" s="8" t="s">
        <v>144</v>
      </c>
      <c r="BF371" s="19" t="s">
        <v>144</v>
      </c>
      <c r="BG371" s="17" t="s">
        <v>144</v>
      </c>
      <c r="BH371" s="17" t="s">
        <v>144</v>
      </c>
      <c r="BI371" s="17" t="s">
        <v>144</v>
      </c>
      <c r="BJ371" s="17" t="s">
        <v>144</v>
      </c>
    </row>
    <row r="372" spans="1:63" ht="17" customHeight="1" x14ac:dyDescent="0.2">
      <c r="A372" s="4" t="s">
        <v>5643</v>
      </c>
      <c r="B372" s="4" t="s">
        <v>5644</v>
      </c>
      <c r="C372" s="4" t="s">
        <v>5645</v>
      </c>
      <c r="D372" s="4">
        <v>2013</v>
      </c>
      <c r="E372" s="4" t="s">
        <v>5646</v>
      </c>
      <c r="F372" s="5">
        <v>91</v>
      </c>
      <c r="G372" s="5">
        <v>1</v>
      </c>
      <c r="I372" s="5">
        <v>52</v>
      </c>
      <c r="J372" s="5">
        <v>57</v>
      </c>
      <c r="L372" s="5">
        <v>32</v>
      </c>
      <c r="M372" s="5" t="s">
        <v>5647</v>
      </c>
      <c r="N372" s="5" t="s">
        <v>5648</v>
      </c>
      <c r="O372" s="5" t="s">
        <v>5649</v>
      </c>
      <c r="P372" s="5" t="s">
        <v>5650</v>
      </c>
      <c r="Q372" s="5" t="s">
        <v>5651</v>
      </c>
      <c r="R372" s="5" t="s">
        <v>5652</v>
      </c>
      <c r="S372" s="5" t="s">
        <v>5653</v>
      </c>
      <c r="U372" s="5" t="s">
        <v>710</v>
      </c>
      <c r="V372" s="5" t="s">
        <v>5654</v>
      </c>
      <c r="W372" s="5" t="s">
        <v>5655</v>
      </c>
      <c r="AB372" s="5" t="s">
        <v>5656</v>
      </c>
      <c r="AJ372" s="5" t="s">
        <v>5657</v>
      </c>
      <c r="AM372" s="5">
        <v>22136468</v>
      </c>
      <c r="AN372" s="5" t="s">
        <v>75</v>
      </c>
      <c r="AO372" s="5" t="s">
        <v>5658</v>
      </c>
      <c r="AP372" s="5" t="s">
        <v>76</v>
      </c>
      <c r="AQ372" s="5" t="s">
        <v>77</v>
      </c>
      <c r="AS372" s="5" t="s">
        <v>78</v>
      </c>
      <c r="AT372" s="5" t="s">
        <v>5659</v>
      </c>
      <c r="AU372" s="5" t="str">
        <f t="shared" si="15"/>
        <v>2013_Brøndsted_Short</v>
      </c>
      <c r="AV372" s="6" t="str">
        <f t="shared" si="16"/>
        <v>2013_Brøndsted_Short.pdf</v>
      </c>
      <c r="AW372" s="7" t="str">
        <f t="shared" si="17"/>
        <v>https://sci-hub.se/10.1111/j.1755-3768.2011.02291.x</v>
      </c>
      <c r="AX372" s="5" t="s">
        <v>80</v>
      </c>
      <c r="AY372" s="16" t="s">
        <v>81</v>
      </c>
      <c r="AZ372" s="16" t="s">
        <v>81</v>
      </c>
      <c r="BB372" s="8" t="s">
        <v>144</v>
      </c>
      <c r="BC372" s="8" t="s">
        <v>144</v>
      </c>
      <c r="BD372" s="8" t="s">
        <v>144</v>
      </c>
      <c r="BE372" s="8" t="s">
        <v>144</v>
      </c>
      <c r="BF372" s="19" t="s">
        <v>144</v>
      </c>
      <c r="BG372" s="17" t="s">
        <v>144</v>
      </c>
      <c r="BH372" s="17" t="s">
        <v>144</v>
      </c>
      <c r="BI372" s="17" t="s">
        <v>144</v>
      </c>
      <c r="BJ372" s="17" t="s">
        <v>144</v>
      </c>
    </row>
    <row r="373" spans="1:63" ht="17" customHeight="1" x14ac:dyDescent="0.2">
      <c r="A373" s="4" t="s">
        <v>5660</v>
      </c>
      <c r="B373" s="4" t="s">
        <v>5661</v>
      </c>
      <c r="C373" s="4" t="s">
        <v>5662</v>
      </c>
      <c r="D373" s="4">
        <v>2008</v>
      </c>
      <c r="E373" s="4" t="s">
        <v>910</v>
      </c>
      <c r="F373" s="5">
        <v>17</v>
      </c>
      <c r="G373" s="5">
        <v>6</v>
      </c>
      <c r="I373" s="5">
        <v>1418</v>
      </c>
      <c r="J373" s="5">
        <v>1423</v>
      </c>
      <c r="L373" s="5">
        <v>32</v>
      </c>
      <c r="M373" s="5" t="s">
        <v>5663</v>
      </c>
      <c r="N373" s="5" t="s">
        <v>5664</v>
      </c>
      <c r="O373" s="5" t="s">
        <v>5665</v>
      </c>
      <c r="P373" s="5" t="s">
        <v>5666</v>
      </c>
      <c r="Q373" s="5" t="s">
        <v>5667</v>
      </c>
      <c r="S373" s="5" t="s">
        <v>5668</v>
      </c>
      <c r="U373" s="5" t="s">
        <v>5669</v>
      </c>
      <c r="AB373" s="5" t="s">
        <v>5670</v>
      </c>
      <c r="AJ373" s="5">
        <v>10559965</v>
      </c>
      <c r="AL373" s="5" t="s">
        <v>919</v>
      </c>
      <c r="AM373" s="5">
        <v>18559557</v>
      </c>
      <c r="AN373" s="5" t="s">
        <v>75</v>
      </c>
      <c r="AO373" s="5" t="s">
        <v>920</v>
      </c>
      <c r="AP373" s="5" t="s">
        <v>76</v>
      </c>
      <c r="AQ373" s="5" t="s">
        <v>77</v>
      </c>
      <c r="AR373" s="5" t="s">
        <v>141</v>
      </c>
      <c r="AS373" s="5" t="s">
        <v>78</v>
      </c>
      <c r="AT373" s="5" t="s">
        <v>5671</v>
      </c>
      <c r="AU373" s="5" t="str">
        <f t="shared" si="15"/>
        <v>2008_Nagata_Light</v>
      </c>
      <c r="AV373" s="6" t="str">
        <f t="shared" si="16"/>
        <v>2008_Nagata_Light.pdf</v>
      </c>
      <c r="AW373" s="7" t="str">
        <f t="shared" si="17"/>
        <v>https://sci-hub.se/10.1158/1055-9965.EPI-07-0656</v>
      </c>
      <c r="AX373" s="5" t="s">
        <v>80</v>
      </c>
      <c r="AY373" s="16" t="s">
        <v>81</v>
      </c>
      <c r="AZ373" s="16" t="s">
        <v>81</v>
      </c>
      <c r="BA373" s="21" t="s">
        <v>4977</v>
      </c>
      <c r="BB373" s="8" t="s">
        <v>144</v>
      </c>
      <c r="BC373" s="8" t="s">
        <v>144</v>
      </c>
      <c r="BD373" s="8" t="s">
        <v>144</v>
      </c>
      <c r="BE373" s="8" t="s">
        <v>144</v>
      </c>
      <c r="BF373" s="19" t="s">
        <v>144</v>
      </c>
      <c r="BG373" s="17" t="s">
        <v>144</v>
      </c>
      <c r="BH373" s="17" t="s">
        <v>144</v>
      </c>
      <c r="BI373" s="17" t="s">
        <v>144</v>
      </c>
      <c r="BJ373" s="17" t="s">
        <v>144</v>
      </c>
      <c r="BK373" s="23" t="s">
        <v>5672</v>
      </c>
    </row>
    <row r="374" spans="1:63" ht="17" customHeight="1" x14ac:dyDescent="0.2">
      <c r="A374" s="4" t="s">
        <v>5673</v>
      </c>
      <c r="B374" s="4" t="s">
        <v>5674</v>
      </c>
      <c r="C374" s="4" t="s">
        <v>5675</v>
      </c>
      <c r="D374" s="4">
        <v>2016</v>
      </c>
      <c r="E374" s="4" t="s">
        <v>5676</v>
      </c>
      <c r="F374" s="5">
        <v>18</v>
      </c>
      <c r="G374" s="5">
        <v>1</v>
      </c>
      <c r="I374" s="5">
        <v>90</v>
      </c>
      <c r="J374" s="5">
        <v>100</v>
      </c>
      <c r="L374" s="5">
        <v>32</v>
      </c>
      <c r="M374" s="5" t="s">
        <v>5677</v>
      </c>
      <c r="N374" s="5" t="s">
        <v>5678</v>
      </c>
      <c r="O374" s="5" t="s">
        <v>5679</v>
      </c>
      <c r="P374" s="5" t="s">
        <v>5680</v>
      </c>
      <c r="Q374" s="5" t="s">
        <v>5681</v>
      </c>
      <c r="R374" s="5" t="s">
        <v>5682</v>
      </c>
      <c r="S374" s="5" t="s">
        <v>5683</v>
      </c>
      <c r="U374" s="5" t="s">
        <v>438</v>
      </c>
      <c r="X374" s="5" t="s">
        <v>4559</v>
      </c>
      <c r="Y374" s="5" t="s">
        <v>5684</v>
      </c>
      <c r="AB374" s="5" t="s">
        <v>5685</v>
      </c>
      <c r="AE374" s="5" t="s">
        <v>993</v>
      </c>
      <c r="AJ374" s="5">
        <v>10998004</v>
      </c>
      <c r="AM374" s="5">
        <v>25697165</v>
      </c>
      <c r="AN374" s="5" t="s">
        <v>75</v>
      </c>
      <c r="AO374" s="5" t="s">
        <v>5686</v>
      </c>
      <c r="AP374" s="5" t="s">
        <v>76</v>
      </c>
      <c r="AQ374" s="5" t="s">
        <v>77</v>
      </c>
      <c r="AS374" s="5" t="s">
        <v>78</v>
      </c>
      <c r="AT374" s="5" t="s">
        <v>5687</v>
      </c>
      <c r="AU374" s="5" t="str">
        <f t="shared" si="15"/>
        <v>2016_Figueiro_Light</v>
      </c>
      <c r="AV374" s="6" t="str">
        <f t="shared" si="16"/>
        <v>2016_Figueiro_Light.pdf</v>
      </c>
      <c r="AW374" s="7" t="str">
        <f t="shared" si="17"/>
        <v>https://sci-hub.se/10.1177/1099800415572873</v>
      </c>
      <c r="AX374" s="5" t="s">
        <v>80</v>
      </c>
      <c r="AY374" s="16" t="s">
        <v>81</v>
      </c>
      <c r="AZ374" s="16" t="s">
        <v>82</v>
      </c>
      <c r="BB374" s="8" t="s">
        <v>83</v>
      </c>
      <c r="BC374" s="8">
        <v>17</v>
      </c>
      <c r="BD374" s="8">
        <v>9</v>
      </c>
      <c r="BE374" s="8" t="s">
        <v>5688</v>
      </c>
      <c r="BF374" s="19" t="s">
        <v>85</v>
      </c>
      <c r="BG374" s="17" t="s">
        <v>5689</v>
      </c>
      <c r="BH374" s="17">
        <v>22.5</v>
      </c>
      <c r="BI374" s="17" t="s">
        <v>5690</v>
      </c>
      <c r="BJ374" s="17" t="s">
        <v>86</v>
      </c>
    </row>
    <row r="375" spans="1:63" ht="17" customHeight="1" x14ac:dyDescent="0.2">
      <c r="A375" s="4" t="s">
        <v>5691</v>
      </c>
      <c r="B375" s="4" t="s">
        <v>5692</v>
      </c>
      <c r="C375" s="4" t="s">
        <v>5693</v>
      </c>
      <c r="D375" s="4">
        <v>1987</v>
      </c>
      <c r="E375" s="4" t="s">
        <v>251</v>
      </c>
      <c r="F375" s="5">
        <v>65</v>
      </c>
      <c r="G375" s="5">
        <v>5</v>
      </c>
      <c r="I375" s="5">
        <v>847</v>
      </c>
      <c r="J375" s="5">
        <v>852</v>
      </c>
      <c r="L375" s="5">
        <v>32</v>
      </c>
      <c r="M375" s="5" t="s">
        <v>5694</v>
      </c>
      <c r="N375" s="5" t="s">
        <v>5695</v>
      </c>
      <c r="O375" s="5" t="s">
        <v>5696</v>
      </c>
      <c r="P375" s="5" t="s">
        <v>5697</v>
      </c>
      <c r="Q375" s="5" t="s">
        <v>5698</v>
      </c>
      <c r="S375" s="5" t="s">
        <v>5699</v>
      </c>
      <c r="U375" s="5" t="s">
        <v>5700</v>
      </c>
      <c r="W375" s="5" t="s">
        <v>4678</v>
      </c>
      <c r="AB375" s="5" t="s">
        <v>5701</v>
      </c>
      <c r="AJ375" s="5" t="s">
        <v>259</v>
      </c>
      <c r="AM375" s="5">
        <v>3667882</v>
      </c>
      <c r="AN375" s="5" t="s">
        <v>75</v>
      </c>
      <c r="AO375" s="5" t="s">
        <v>261</v>
      </c>
      <c r="AP375" s="5" t="s">
        <v>76</v>
      </c>
      <c r="AQ375" s="5" t="s">
        <v>77</v>
      </c>
      <c r="AS375" s="5" t="s">
        <v>78</v>
      </c>
      <c r="AT375" s="5" t="s">
        <v>5702</v>
      </c>
      <c r="AU375" s="5" t="str">
        <f t="shared" si="15"/>
        <v>1987_Strassman_A</v>
      </c>
      <c r="AV375" s="6" t="str">
        <f t="shared" si="16"/>
        <v>1987_Strassman_A.pdf</v>
      </c>
      <c r="AW375" s="7" t="str">
        <f t="shared" si="17"/>
        <v>https://sci-hub.se/10.1210/jcem-65-5-847</v>
      </c>
      <c r="AX375" s="5" t="s">
        <v>80</v>
      </c>
      <c r="AY375" s="16" t="s">
        <v>81</v>
      </c>
      <c r="AZ375" s="16" t="s">
        <v>82</v>
      </c>
      <c r="BB375" s="8" t="s">
        <v>5703</v>
      </c>
      <c r="BC375" s="8">
        <v>11</v>
      </c>
      <c r="BD375" s="8">
        <v>0</v>
      </c>
      <c r="BE375" s="8" t="s">
        <v>1572</v>
      </c>
      <c r="BF375" s="19" t="s">
        <v>85</v>
      </c>
      <c r="BG375" s="17" t="s">
        <v>1572</v>
      </c>
      <c r="BH375" s="17" t="s">
        <v>86</v>
      </c>
      <c r="BI375" s="17" t="s">
        <v>86</v>
      </c>
      <c r="BJ375" s="17" t="s">
        <v>5704</v>
      </c>
    </row>
    <row r="376" spans="1:63" ht="17" customHeight="1" x14ac:dyDescent="0.2">
      <c r="A376" s="4" t="s">
        <v>5491</v>
      </c>
      <c r="B376" s="4" t="s">
        <v>5492</v>
      </c>
      <c r="C376" s="4" t="s">
        <v>5705</v>
      </c>
      <c r="D376" s="4">
        <v>1996</v>
      </c>
      <c r="E376" s="4" t="s">
        <v>5706</v>
      </c>
      <c r="F376" s="5">
        <v>7</v>
      </c>
      <c r="G376" s="5">
        <v>6</v>
      </c>
      <c r="I376" s="5">
        <v>811</v>
      </c>
      <c r="J376" s="5">
        <v>820</v>
      </c>
      <c r="L376" s="5">
        <v>31</v>
      </c>
      <c r="M376" s="5" t="s">
        <v>5707</v>
      </c>
      <c r="N376" s="24" t="s">
        <v>5708</v>
      </c>
      <c r="O376" s="5" t="s">
        <v>5709</v>
      </c>
      <c r="P376" s="5" t="s">
        <v>5710</v>
      </c>
      <c r="Q376" s="5" t="s">
        <v>5711</v>
      </c>
      <c r="R376" s="5" t="s">
        <v>5712</v>
      </c>
      <c r="S376" s="5" t="s">
        <v>5713</v>
      </c>
      <c r="AB376" s="5" t="s">
        <v>5714</v>
      </c>
      <c r="AE376" s="5" t="s">
        <v>384</v>
      </c>
      <c r="AJ376" s="5">
        <v>10849521</v>
      </c>
      <c r="AL376" s="5" t="s">
        <v>5715</v>
      </c>
      <c r="AN376" s="5" t="s">
        <v>75</v>
      </c>
      <c r="AO376" s="5" t="s">
        <v>5716</v>
      </c>
      <c r="AP376" s="5" t="s">
        <v>76</v>
      </c>
      <c r="AQ376" s="5" t="s">
        <v>77</v>
      </c>
      <c r="AS376" s="5" t="s">
        <v>78</v>
      </c>
      <c r="AT376" s="5" t="s">
        <v>5717</v>
      </c>
      <c r="AU376" s="5" t="str">
        <f t="shared" si="15"/>
        <v>1996_Zatz_Melatonin</v>
      </c>
      <c r="AV376" s="6" t="str">
        <f t="shared" si="16"/>
        <v>1996_Zatz_Melatonin.pdf</v>
      </c>
      <c r="AW376" s="7" t="str">
        <f t="shared" si="17"/>
        <v>https://sci-hub.se/10.1006/scdb.1996.0099</v>
      </c>
      <c r="AX376" s="5" t="s">
        <v>80</v>
      </c>
      <c r="AY376" s="16" t="s">
        <v>81</v>
      </c>
      <c r="AZ376" s="16" t="s">
        <v>81</v>
      </c>
      <c r="BA376" s="21" t="s">
        <v>2343</v>
      </c>
      <c r="BB376" s="8" t="s">
        <v>144</v>
      </c>
      <c r="BC376" s="8" t="s">
        <v>144</v>
      </c>
      <c r="BD376" s="8" t="s">
        <v>144</v>
      </c>
      <c r="BE376" s="8" t="s">
        <v>144</v>
      </c>
      <c r="BF376" s="19" t="s">
        <v>144</v>
      </c>
      <c r="BG376" s="17" t="s">
        <v>144</v>
      </c>
      <c r="BH376" s="17" t="s">
        <v>144</v>
      </c>
      <c r="BI376" s="17" t="s">
        <v>144</v>
      </c>
      <c r="BJ376" s="17" t="s">
        <v>144</v>
      </c>
    </row>
    <row r="377" spans="1:63" ht="17" customHeight="1" x14ac:dyDescent="0.2">
      <c r="A377" s="4" t="s">
        <v>5718</v>
      </c>
      <c r="B377" s="4" t="s">
        <v>5719</v>
      </c>
      <c r="C377" s="4" t="s">
        <v>5720</v>
      </c>
      <c r="D377" s="4">
        <v>1991</v>
      </c>
      <c r="E377" s="4" t="s">
        <v>5721</v>
      </c>
      <c r="F377" s="5">
        <v>165</v>
      </c>
      <c r="G377" s="5" t="s">
        <v>5722</v>
      </c>
      <c r="I377" s="5">
        <v>1777</v>
      </c>
      <c r="J377" s="5">
        <v>1784</v>
      </c>
      <c r="L377" s="5">
        <v>31</v>
      </c>
      <c r="M377" s="5" t="s">
        <v>5723</v>
      </c>
      <c r="N377" s="5" t="s">
        <v>5724</v>
      </c>
      <c r="O377" s="5" t="s">
        <v>5725</v>
      </c>
      <c r="P377" s="5" t="s">
        <v>5726</v>
      </c>
      <c r="Q377" s="5" t="s">
        <v>5727</v>
      </c>
      <c r="R377" s="5" t="s">
        <v>5728</v>
      </c>
      <c r="S377" s="5" t="s">
        <v>5729</v>
      </c>
      <c r="U377" s="5" t="s">
        <v>5730</v>
      </c>
      <c r="X377" s="5" t="s">
        <v>5731</v>
      </c>
      <c r="Y377" s="5" t="s">
        <v>5732</v>
      </c>
      <c r="AB377" s="5" t="s">
        <v>5733</v>
      </c>
      <c r="AJ377" s="5">
        <v>29378</v>
      </c>
      <c r="AL377" s="5" t="s">
        <v>5734</v>
      </c>
      <c r="AM377" s="5">
        <v>1750475</v>
      </c>
      <c r="AN377" s="5" t="s">
        <v>75</v>
      </c>
      <c r="AO377" s="5" t="s">
        <v>5735</v>
      </c>
      <c r="AP377" s="5" t="s">
        <v>76</v>
      </c>
      <c r="AQ377" s="5" t="s">
        <v>77</v>
      </c>
      <c r="AS377" s="5" t="s">
        <v>78</v>
      </c>
      <c r="AT377" s="5" t="s">
        <v>5736</v>
      </c>
      <c r="AU377" s="5" t="str">
        <f t="shared" si="15"/>
        <v>1991_Matsumoto_Circadian</v>
      </c>
      <c r="AV377" s="6" t="str">
        <f t="shared" si="16"/>
        <v>1991_Matsumoto_Circadian.pdf</v>
      </c>
      <c r="AW377" s="7" t="str">
        <f t="shared" si="17"/>
        <v>https://sci-hub.se/10.1016/0002-9378(91)90032-M</v>
      </c>
      <c r="AX377" s="5" t="s">
        <v>80</v>
      </c>
      <c r="AY377" s="16" t="s">
        <v>81</v>
      </c>
      <c r="AZ377" s="16" t="s">
        <v>81</v>
      </c>
      <c r="BA377" s="21" t="s">
        <v>5737</v>
      </c>
      <c r="BB377" s="8" t="s">
        <v>144</v>
      </c>
      <c r="BC377" s="8" t="s">
        <v>144</v>
      </c>
      <c r="BD377" s="8" t="s">
        <v>144</v>
      </c>
      <c r="BE377" s="8" t="s">
        <v>144</v>
      </c>
      <c r="BF377" s="19" t="s">
        <v>144</v>
      </c>
      <c r="BG377" s="17" t="s">
        <v>144</v>
      </c>
      <c r="BH377" s="17" t="s">
        <v>144</v>
      </c>
      <c r="BI377" s="17" t="s">
        <v>144</v>
      </c>
      <c r="BJ377" s="17" t="s">
        <v>144</v>
      </c>
    </row>
    <row r="378" spans="1:63" ht="17" customHeight="1" x14ac:dyDescent="0.2">
      <c r="A378" s="4" t="s">
        <v>5738</v>
      </c>
      <c r="B378" s="4" t="s">
        <v>5739</v>
      </c>
      <c r="C378" s="4" t="s">
        <v>5740</v>
      </c>
      <c r="D378" s="4">
        <v>2005</v>
      </c>
      <c r="E378" s="4" t="s">
        <v>315</v>
      </c>
      <c r="F378" s="5">
        <v>165</v>
      </c>
      <c r="G378" s="5">
        <v>2</v>
      </c>
      <c r="I378" s="5">
        <v>197</v>
      </c>
      <c r="J378" s="5">
        <v>203</v>
      </c>
      <c r="L378" s="5">
        <v>31</v>
      </c>
      <c r="M378" s="5" t="s">
        <v>5741</v>
      </c>
      <c r="N378" s="5" t="s">
        <v>5742</v>
      </c>
      <c r="O378" s="5" t="s">
        <v>5743</v>
      </c>
      <c r="P378" s="5" t="s">
        <v>5744</v>
      </c>
      <c r="Q378" s="5" t="s">
        <v>5745</v>
      </c>
      <c r="R378" s="5" t="s">
        <v>5746</v>
      </c>
      <c r="S378" s="5" t="s">
        <v>5747</v>
      </c>
      <c r="U378" s="5" t="s">
        <v>5748</v>
      </c>
      <c r="W378" s="5" t="s">
        <v>5749</v>
      </c>
      <c r="X378" s="5" t="s">
        <v>5750</v>
      </c>
      <c r="Y378" s="5" t="s">
        <v>5751</v>
      </c>
      <c r="AB378" s="5" t="s">
        <v>5752</v>
      </c>
      <c r="AJ378" s="5">
        <v>1664328</v>
      </c>
      <c r="AL378" s="5" t="s">
        <v>1121</v>
      </c>
      <c r="AM378" s="5">
        <v>16182388</v>
      </c>
      <c r="AN378" s="5" t="s">
        <v>75</v>
      </c>
      <c r="AO378" s="5" t="s">
        <v>325</v>
      </c>
      <c r="AP378" s="5" t="s">
        <v>76</v>
      </c>
      <c r="AQ378" s="5" t="s">
        <v>77</v>
      </c>
      <c r="AS378" s="5" t="s">
        <v>78</v>
      </c>
      <c r="AT378" s="5" t="s">
        <v>5753</v>
      </c>
      <c r="AU378" s="5" t="str">
        <f t="shared" si="15"/>
        <v>2005_Saito_ICV</v>
      </c>
      <c r="AV378" s="6" t="str">
        <f t="shared" si="16"/>
        <v>2005_Saito_ICV.pdf</v>
      </c>
      <c r="AW378" s="7" t="str">
        <f t="shared" si="17"/>
        <v>https://sci-hub.se/10.1016/j.bbr.2005.06.045</v>
      </c>
      <c r="AX378" s="5" t="s">
        <v>80</v>
      </c>
      <c r="AY378" s="16" t="s">
        <v>81</v>
      </c>
      <c r="AZ378" s="16" t="s">
        <v>81</v>
      </c>
      <c r="BA378" s="21" t="s">
        <v>2343</v>
      </c>
      <c r="BB378" s="8" t="s">
        <v>144</v>
      </c>
      <c r="BC378" s="8" t="s">
        <v>144</v>
      </c>
      <c r="BD378" s="8" t="s">
        <v>144</v>
      </c>
      <c r="BE378" s="8" t="s">
        <v>144</v>
      </c>
      <c r="BF378" s="19" t="s">
        <v>144</v>
      </c>
      <c r="BG378" s="17" t="s">
        <v>144</v>
      </c>
      <c r="BH378" s="17" t="s">
        <v>144</v>
      </c>
      <c r="BI378" s="17" t="s">
        <v>144</v>
      </c>
      <c r="BJ378" s="17" t="s">
        <v>144</v>
      </c>
    </row>
    <row r="379" spans="1:63" ht="17" customHeight="1" x14ac:dyDescent="0.2">
      <c r="A379" s="4" t="s">
        <v>5754</v>
      </c>
      <c r="B379" s="4" t="s">
        <v>5755</v>
      </c>
      <c r="C379" s="4" t="s">
        <v>5756</v>
      </c>
      <c r="D379" s="4">
        <v>2003</v>
      </c>
      <c r="E379" s="4" t="s">
        <v>187</v>
      </c>
      <c r="F379" s="5">
        <v>20</v>
      </c>
      <c r="G379" s="5">
        <v>6</v>
      </c>
      <c r="I379" s="5">
        <v>1019</v>
      </c>
      <c r="J379" s="5">
        <v>1038</v>
      </c>
      <c r="L379" s="5">
        <v>31</v>
      </c>
      <c r="M379" s="5" t="s">
        <v>5757</v>
      </c>
      <c r="N379" s="5" t="s">
        <v>5758</v>
      </c>
      <c r="O379" s="5" t="s">
        <v>5759</v>
      </c>
      <c r="P379" s="5" t="s">
        <v>5760</v>
      </c>
      <c r="Q379" s="5" t="s">
        <v>5761</v>
      </c>
      <c r="R379" s="5" t="s">
        <v>5762</v>
      </c>
      <c r="S379" s="5" t="s">
        <v>5763</v>
      </c>
      <c r="U379" s="5" t="s">
        <v>5764</v>
      </c>
      <c r="X379" s="10" t="s">
        <v>5765</v>
      </c>
      <c r="Y379" s="5" t="s">
        <v>5766</v>
      </c>
      <c r="AB379" s="5" t="s">
        <v>5767</v>
      </c>
      <c r="AE379" s="5" t="s">
        <v>5768</v>
      </c>
      <c r="AJ379" s="5">
        <v>7420528</v>
      </c>
      <c r="AL379" s="5" t="s">
        <v>200</v>
      </c>
      <c r="AM379" s="5">
        <v>14680141</v>
      </c>
      <c r="AN379" s="5" t="s">
        <v>75</v>
      </c>
      <c r="AO379" s="5" t="s">
        <v>201</v>
      </c>
      <c r="AP379" s="5" t="s">
        <v>76</v>
      </c>
      <c r="AQ379" s="5" t="s">
        <v>77</v>
      </c>
      <c r="AS379" s="5" t="s">
        <v>78</v>
      </c>
      <c r="AT379" s="5" t="s">
        <v>5769</v>
      </c>
      <c r="AU379" s="5" t="str">
        <f t="shared" si="15"/>
        <v>2003_Lavoie_Vigilance</v>
      </c>
      <c r="AV379" s="6" t="str">
        <f t="shared" si="16"/>
        <v>2003_Lavoie_Vigilance.pdf</v>
      </c>
      <c r="AW379" s="7" t="str">
        <f t="shared" si="17"/>
        <v>https://sci-hub.se/10.1081/CBI-120025534</v>
      </c>
      <c r="AX379" s="5" t="s">
        <v>80</v>
      </c>
      <c r="AY379" s="16" t="s">
        <v>81</v>
      </c>
      <c r="AZ379" s="16" t="s">
        <v>82</v>
      </c>
      <c r="BB379" s="8" t="s">
        <v>2231</v>
      </c>
      <c r="BC379" s="8">
        <v>14</v>
      </c>
      <c r="BD379" s="8">
        <v>8</v>
      </c>
      <c r="BE379" s="8" t="s">
        <v>5770</v>
      </c>
      <c r="BF379" s="19" t="s">
        <v>5771</v>
      </c>
      <c r="BG379" s="17" t="s">
        <v>5772</v>
      </c>
      <c r="BH379" s="17">
        <v>26.1</v>
      </c>
      <c r="BI379" s="17" t="s">
        <v>5224</v>
      </c>
      <c r="BJ379" s="17" t="s">
        <v>5773</v>
      </c>
    </row>
    <row r="380" spans="1:63" ht="17" customHeight="1" x14ac:dyDescent="0.2">
      <c r="A380" s="4" t="s">
        <v>5774</v>
      </c>
      <c r="B380" s="4" t="s">
        <v>5775</v>
      </c>
      <c r="C380" s="4" t="s">
        <v>5776</v>
      </c>
      <c r="D380" s="4">
        <v>1993</v>
      </c>
      <c r="E380" s="4" t="s">
        <v>4378</v>
      </c>
      <c r="F380" s="5">
        <v>163</v>
      </c>
      <c r="G380" s="5" t="s">
        <v>5777</v>
      </c>
      <c r="I380" s="5">
        <v>327</v>
      </c>
      <c r="J380" s="5">
        <v>331</v>
      </c>
      <c r="L380" s="5">
        <v>31</v>
      </c>
      <c r="M380" s="9" t="s">
        <v>5778</v>
      </c>
      <c r="N380" s="5" t="s">
        <v>5779</v>
      </c>
      <c r="O380" s="5" t="s">
        <v>5780</v>
      </c>
      <c r="P380" s="5" t="s">
        <v>5781</v>
      </c>
      <c r="Q380" s="5" t="s">
        <v>5782</v>
      </c>
      <c r="S380" s="5" t="s">
        <v>5783</v>
      </c>
      <c r="U380" s="5" t="s">
        <v>545</v>
      </c>
      <c r="AB380" s="5" t="s">
        <v>5784</v>
      </c>
      <c r="AJ380" s="5">
        <v>71250</v>
      </c>
      <c r="AL380" s="5" t="s">
        <v>4386</v>
      </c>
      <c r="AM380" s="5">
        <v>8401961</v>
      </c>
      <c r="AN380" s="5" t="s">
        <v>75</v>
      </c>
      <c r="AO380" s="5" t="s">
        <v>4387</v>
      </c>
      <c r="AP380" s="5" t="s">
        <v>76</v>
      </c>
      <c r="AQ380" s="5" t="s">
        <v>77</v>
      </c>
      <c r="AS380" s="5" t="s">
        <v>78</v>
      </c>
      <c r="AT380" s="5" t="s">
        <v>5785</v>
      </c>
      <c r="AU380" s="5" t="str">
        <f t="shared" si="15"/>
        <v>1993_Murphy_Seasonal</v>
      </c>
      <c r="AV380" s="6" t="str">
        <f t="shared" si="16"/>
        <v>1993_Murphy_Seasonal.pdf</v>
      </c>
      <c r="AW380" s="7" t="str">
        <f t="shared" si="17"/>
        <v>https://sci-hub.se/10.1192/bjp.163.3.327</v>
      </c>
      <c r="AX380" s="5" t="s">
        <v>80</v>
      </c>
      <c r="AY380" s="16" t="s">
        <v>81</v>
      </c>
      <c r="AZ380" s="16" t="s">
        <v>82</v>
      </c>
      <c r="BB380" s="8" t="s">
        <v>83</v>
      </c>
      <c r="BC380" s="8" t="s">
        <v>5786</v>
      </c>
      <c r="BD380" s="8" t="s">
        <v>5787</v>
      </c>
      <c r="BE380" s="8" t="s">
        <v>5788</v>
      </c>
      <c r="BF380" s="19" t="s">
        <v>85</v>
      </c>
      <c r="BG380" s="17" t="s">
        <v>5789</v>
      </c>
      <c r="BH380" s="17" t="s">
        <v>5790</v>
      </c>
      <c r="BI380" s="17" t="s">
        <v>5791</v>
      </c>
      <c r="BJ380" s="17" t="s">
        <v>86</v>
      </c>
    </row>
    <row r="381" spans="1:63" ht="17" customHeight="1" x14ac:dyDescent="0.2">
      <c r="A381" s="4" t="s">
        <v>499</v>
      </c>
      <c r="B381" s="4" t="s">
        <v>500</v>
      </c>
      <c r="C381" s="4" t="s">
        <v>5792</v>
      </c>
      <c r="D381" s="4">
        <v>1988</v>
      </c>
      <c r="E381" s="4" t="s">
        <v>3169</v>
      </c>
      <c r="F381" s="5">
        <v>270</v>
      </c>
      <c r="G381" s="5">
        <v>2</v>
      </c>
      <c r="I381" s="5">
        <v>279</v>
      </c>
      <c r="J381" s="5">
        <v>287</v>
      </c>
      <c r="L381" s="5">
        <v>30</v>
      </c>
      <c r="M381" s="5" t="s">
        <v>5793</v>
      </c>
      <c r="N381" s="5" t="s">
        <v>5794</v>
      </c>
      <c r="O381" s="5" t="s">
        <v>5795</v>
      </c>
      <c r="P381" s="5" t="s">
        <v>5796</v>
      </c>
      <c r="Q381" s="5" t="s">
        <v>5797</v>
      </c>
      <c r="R381" s="5" t="s">
        <v>5798</v>
      </c>
      <c r="S381" s="5" t="s">
        <v>5799</v>
      </c>
      <c r="U381" s="5" t="s">
        <v>5800</v>
      </c>
      <c r="AB381" s="5" t="s">
        <v>5801</v>
      </c>
      <c r="AJ381" s="5">
        <v>219967</v>
      </c>
      <c r="AM381" s="5">
        <v>3379159</v>
      </c>
      <c r="AN381" s="5" t="s">
        <v>75</v>
      </c>
      <c r="AO381" s="5" t="s">
        <v>3181</v>
      </c>
      <c r="AP381" s="5" t="s">
        <v>76</v>
      </c>
      <c r="AQ381" s="5" t="s">
        <v>77</v>
      </c>
      <c r="AS381" s="5" t="s">
        <v>78</v>
      </c>
      <c r="AT381" s="5" t="s">
        <v>5802</v>
      </c>
      <c r="AU381" s="5" t="str">
        <f t="shared" si="15"/>
        <v>1988_Pierce_Circadian</v>
      </c>
      <c r="AV381" s="6" t="str">
        <f t="shared" si="16"/>
        <v>1988_Pierce_Circadian.pdf</v>
      </c>
      <c r="AW381" s="7" t="str">
        <f t="shared" si="17"/>
        <v>https://sci-hub.se/10.1002/cne.902700208</v>
      </c>
      <c r="AX381" s="5" t="s">
        <v>80</v>
      </c>
      <c r="AY381" s="16" t="s">
        <v>81</v>
      </c>
      <c r="AZ381" s="16" t="s">
        <v>81</v>
      </c>
      <c r="BA381" s="21" t="s">
        <v>872</v>
      </c>
      <c r="BB381" s="8" t="s">
        <v>144</v>
      </c>
      <c r="BC381" s="8" t="s">
        <v>144</v>
      </c>
      <c r="BD381" s="8" t="s">
        <v>144</v>
      </c>
      <c r="BE381" s="8" t="s">
        <v>144</v>
      </c>
      <c r="BF381" s="19" t="s">
        <v>144</v>
      </c>
      <c r="BG381" s="17" t="s">
        <v>144</v>
      </c>
      <c r="BH381" s="17" t="s">
        <v>144</v>
      </c>
      <c r="BI381" s="17" t="s">
        <v>144</v>
      </c>
      <c r="BJ381" s="17" t="s">
        <v>144</v>
      </c>
    </row>
    <row r="382" spans="1:63" ht="17" customHeight="1" x14ac:dyDescent="0.2">
      <c r="A382" s="4" t="s">
        <v>5803</v>
      </c>
      <c r="B382" s="4" t="s">
        <v>5804</v>
      </c>
      <c r="C382" s="4" t="s">
        <v>5805</v>
      </c>
      <c r="D382" s="4">
        <v>1993</v>
      </c>
      <c r="E382" s="4" t="s">
        <v>687</v>
      </c>
      <c r="F382" s="5">
        <v>602</v>
      </c>
      <c r="G382" s="5">
        <v>2</v>
      </c>
      <c r="I382" s="5">
        <v>191</v>
      </c>
      <c r="J382" s="5">
        <v>199</v>
      </c>
      <c r="L382" s="5">
        <v>30</v>
      </c>
      <c r="M382" s="5" t="s">
        <v>5806</v>
      </c>
      <c r="N382" s="5" t="s">
        <v>5807</v>
      </c>
      <c r="O382" s="5" t="s">
        <v>5808</v>
      </c>
      <c r="P382" s="5" t="s">
        <v>5809</v>
      </c>
      <c r="Q382" s="5" t="s">
        <v>5810</v>
      </c>
      <c r="R382" s="5" t="s">
        <v>5811</v>
      </c>
      <c r="S382" s="5" t="s">
        <v>5812</v>
      </c>
      <c r="U382" s="5" t="s">
        <v>545</v>
      </c>
      <c r="X382" s="10" t="s">
        <v>5813</v>
      </c>
      <c r="Y382" s="5" t="s">
        <v>5814</v>
      </c>
      <c r="AB382" s="5" t="s">
        <v>5815</v>
      </c>
      <c r="AJ382" s="5">
        <v>68993</v>
      </c>
      <c r="AL382" s="5" t="s">
        <v>696</v>
      </c>
      <c r="AM382" s="5">
        <v>8448665</v>
      </c>
      <c r="AN382" s="5" t="s">
        <v>75</v>
      </c>
      <c r="AO382" s="5" t="s">
        <v>697</v>
      </c>
      <c r="AP382" s="5" t="s">
        <v>76</v>
      </c>
      <c r="AQ382" s="5" t="s">
        <v>77</v>
      </c>
      <c r="AS382" s="5" t="s">
        <v>78</v>
      </c>
      <c r="AT382" s="5" t="s">
        <v>5816</v>
      </c>
      <c r="AU382" s="5" t="str">
        <f t="shared" si="15"/>
        <v>1993_Yu_Regulation</v>
      </c>
      <c r="AV382" s="6" t="str">
        <f t="shared" si="16"/>
        <v>1993_Yu_Regulation.pdf</v>
      </c>
      <c r="AW382" s="7" t="str">
        <f t="shared" si="17"/>
        <v>https://sci-hub.se/10.1016/0006-8993(93)90682-D</v>
      </c>
      <c r="AX382" s="5" t="s">
        <v>80</v>
      </c>
      <c r="AY382" s="16" t="s">
        <v>81</v>
      </c>
      <c r="AZ382" s="16" t="s">
        <v>81</v>
      </c>
      <c r="BA382" s="21" t="s">
        <v>789</v>
      </c>
      <c r="BB382" s="8" t="s">
        <v>144</v>
      </c>
      <c r="BC382" s="8" t="s">
        <v>144</v>
      </c>
      <c r="BD382" s="8" t="s">
        <v>144</v>
      </c>
      <c r="BE382" s="8" t="s">
        <v>144</v>
      </c>
      <c r="BF382" s="19" t="s">
        <v>144</v>
      </c>
      <c r="BG382" s="17" t="s">
        <v>144</v>
      </c>
      <c r="BH382" s="17" t="s">
        <v>144</v>
      </c>
      <c r="BI382" s="17" t="s">
        <v>144</v>
      </c>
      <c r="BJ382" s="17" t="s">
        <v>144</v>
      </c>
    </row>
    <row r="383" spans="1:63" ht="17" customHeight="1" x14ac:dyDescent="0.2">
      <c r="A383" s="4" t="s">
        <v>5817</v>
      </c>
      <c r="B383" s="4" t="s">
        <v>5818</v>
      </c>
      <c r="C383" s="4" t="s">
        <v>5819</v>
      </c>
      <c r="D383" s="4">
        <v>1993</v>
      </c>
      <c r="E383" s="4" t="s">
        <v>687</v>
      </c>
      <c r="F383" s="5">
        <v>605</v>
      </c>
      <c r="G383" s="5">
        <v>2</v>
      </c>
      <c r="I383" s="5">
        <v>229</v>
      </c>
      <c r="J383" s="5">
        <v>236</v>
      </c>
      <c r="L383" s="5">
        <v>30</v>
      </c>
      <c r="M383" s="5" t="s">
        <v>5820</v>
      </c>
      <c r="N383" s="5" t="s">
        <v>5821</v>
      </c>
      <c r="O383" s="5" t="s">
        <v>5822</v>
      </c>
      <c r="P383" s="5" t="s">
        <v>5823</v>
      </c>
      <c r="Q383" s="5" t="s">
        <v>5824</v>
      </c>
      <c r="R383" s="5" t="s">
        <v>5825</v>
      </c>
      <c r="S383" s="5" t="s">
        <v>5826</v>
      </c>
      <c r="AB383" s="5" t="s">
        <v>5827</v>
      </c>
      <c r="AJ383" s="5">
        <v>68993</v>
      </c>
      <c r="AL383" s="5" t="s">
        <v>696</v>
      </c>
      <c r="AM383" s="5">
        <v>8481772</v>
      </c>
      <c r="AN383" s="5" t="s">
        <v>75</v>
      </c>
      <c r="AO383" s="5" t="s">
        <v>697</v>
      </c>
      <c r="AP383" s="5" t="s">
        <v>76</v>
      </c>
      <c r="AQ383" s="5" t="s">
        <v>77</v>
      </c>
      <c r="AS383" s="5" t="s">
        <v>78</v>
      </c>
      <c r="AT383" s="5" t="s">
        <v>5828</v>
      </c>
      <c r="AU383" s="5" t="str">
        <f t="shared" si="15"/>
        <v>1993_Aguilar-Roblero_Splitting</v>
      </c>
      <c r="AV383" s="6" t="str">
        <f t="shared" si="16"/>
        <v>1993_Aguilar-Roblero_Splitting.pdf</v>
      </c>
      <c r="AW383" s="7" t="str">
        <f t="shared" si="17"/>
        <v>https://sci-hub.se/10.1016/0006-8993(93)91745-E</v>
      </c>
      <c r="AX383" s="5" t="s">
        <v>80</v>
      </c>
      <c r="AY383" s="16" t="s">
        <v>81</v>
      </c>
      <c r="AZ383" s="16" t="s">
        <v>81</v>
      </c>
      <c r="BA383" s="21" t="s">
        <v>789</v>
      </c>
      <c r="BB383" s="8" t="s">
        <v>144</v>
      </c>
      <c r="BC383" s="8" t="s">
        <v>144</v>
      </c>
      <c r="BD383" s="8" t="s">
        <v>144</v>
      </c>
      <c r="BE383" s="8" t="s">
        <v>144</v>
      </c>
      <c r="BF383" s="19" t="s">
        <v>144</v>
      </c>
      <c r="BG383" s="17" t="s">
        <v>144</v>
      </c>
      <c r="BH383" s="17" t="s">
        <v>144</v>
      </c>
      <c r="BI383" s="17" t="s">
        <v>144</v>
      </c>
      <c r="BJ383" s="17" t="s">
        <v>144</v>
      </c>
    </row>
    <row r="384" spans="1:63" ht="17" customHeight="1" x14ac:dyDescent="0.2">
      <c r="A384" s="4" t="s">
        <v>5829</v>
      </c>
      <c r="B384" s="4" t="s">
        <v>5830</v>
      </c>
      <c r="C384" s="4" t="s">
        <v>5831</v>
      </c>
      <c r="D384" s="4">
        <v>2010</v>
      </c>
      <c r="E384" s="4" t="s">
        <v>3992</v>
      </c>
      <c r="F384" s="5">
        <v>91</v>
      </c>
      <c r="G384" s="5">
        <v>5</v>
      </c>
      <c r="I384" s="5">
        <v>578</v>
      </c>
      <c r="J384" s="5">
        <v>583</v>
      </c>
      <c r="L384" s="5">
        <v>30</v>
      </c>
      <c r="M384" s="5" t="s">
        <v>5832</v>
      </c>
      <c r="N384" s="5" t="s">
        <v>5833</v>
      </c>
      <c r="O384" s="5" t="s">
        <v>5834</v>
      </c>
      <c r="P384" s="5" t="s">
        <v>5835</v>
      </c>
      <c r="Q384" s="5" t="s">
        <v>5836</v>
      </c>
      <c r="R384" s="5" t="s">
        <v>5837</v>
      </c>
      <c r="S384" s="5" t="s">
        <v>5838</v>
      </c>
      <c r="U384" s="5" t="s">
        <v>710</v>
      </c>
      <c r="X384" s="10" t="s">
        <v>5839</v>
      </c>
      <c r="Y384" s="5" t="s">
        <v>5840</v>
      </c>
      <c r="AB384" s="5" t="s">
        <v>5841</v>
      </c>
      <c r="AJ384" s="5">
        <v>144835</v>
      </c>
      <c r="AL384" s="5" t="s">
        <v>4002</v>
      </c>
      <c r="AM384" s="5">
        <v>20692255</v>
      </c>
      <c r="AN384" s="5" t="s">
        <v>75</v>
      </c>
      <c r="AO384" s="5" t="s">
        <v>4003</v>
      </c>
      <c r="AP384" s="5" t="s">
        <v>76</v>
      </c>
      <c r="AQ384" s="5" t="s">
        <v>77</v>
      </c>
      <c r="AS384" s="5" t="s">
        <v>78</v>
      </c>
      <c r="AT384" s="5" t="s">
        <v>5842</v>
      </c>
      <c r="AU384" s="5" t="str">
        <f t="shared" si="15"/>
        <v>2010_Pérez-Rico_Evaluation</v>
      </c>
      <c r="AV384" s="6" t="str">
        <f t="shared" si="16"/>
        <v>2010_Pérez-Rico_Evaluation.pdf</v>
      </c>
      <c r="AW384" s="7" t="str">
        <f t="shared" si="17"/>
        <v>https://sci-hub.se/10.1016/j.exer.2010.07.012</v>
      </c>
      <c r="AX384" s="5" t="s">
        <v>80</v>
      </c>
      <c r="AY384" s="16" t="s">
        <v>81</v>
      </c>
      <c r="AZ384" s="16" t="s">
        <v>82</v>
      </c>
      <c r="BB384" s="8" t="s">
        <v>5843</v>
      </c>
      <c r="BC384" s="8" t="s">
        <v>5844</v>
      </c>
      <c r="BD384" s="8" t="s">
        <v>5845</v>
      </c>
      <c r="BE384" s="8" t="s">
        <v>5788</v>
      </c>
      <c r="BF384" s="19" t="s">
        <v>85</v>
      </c>
      <c r="BG384" s="17" t="s">
        <v>86</v>
      </c>
      <c r="BH384" s="17" t="s">
        <v>5846</v>
      </c>
      <c r="BI384" s="17" t="s">
        <v>5847</v>
      </c>
      <c r="BJ384" s="17" t="s">
        <v>5848</v>
      </c>
      <c r="BK384" s="23" t="s">
        <v>5849</v>
      </c>
    </row>
    <row r="385" spans="1:62" ht="17" customHeight="1" x14ac:dyDescent="0.2">
      <c r="A385" s="4" t="s">
        <v>5850</v>
      </c>
      <c r="B385" s="4" t="s">
        <v>5851</v>
      </c>
      <c r="C385" s="4" t="s">
        <v>5852</v>
      </c>
      <c r="D385" s="4">
        <v>1998</v>
      </c>
      <c r="E385" s="4" t="s">
        <v>2663</v>
      </c>
      <c r="F385" s="5">
        <v>63</v>
      </c>
      <c r="G385" s="5">
        <v>5</v>
      </c>
      <c r="I385" s="5">
        <v>803</v>
      </c>
      <c r="J385" s="5">
        <v>810</v>
      </c>
      <c r="L385" s="5">
        <v>30</v>
      </c>
      <c r="M385" s="5" t="s">
        <v>5853</v>
      </c>
      <c r="N385" s="5" t="s">
        <v>5854</v>
      </c>
      <c r="O385" s="5" t="s">
        <v>5855</v>
      </c>
      <c r="P385" s="5" t="s">
        <v>5856</v>
      </c>
      <c r="Q385" s="5" t="s">
        <v>5857</v>
      </c>
      <c r="R385" s="5" t="s">
        <v>5858</v>
      </c>
      <c r="S385" s="5" t="s">
        <v>5859</v>
      </c>
      <c r="U385" s="5" t="s">
        <v>136</v>
      </c>
      <c r="X385" s="10" t="s">
        <v>5860</v>
      </c>
      <c r="Y385" s="5" t="s">
        <v>5861</v>
      </c>
      <c r="AB385" s="5" t="s">
        <v>5862</v>
      </c>
      <c r="AE385" s="5" t="s">
        <v>1543</v>
      </c>
      <c r="AJ385" s="5">
        <v>319384</v>
      </c>
      <c r="AL385" s="5" t="s">
        <v>2672</v>
      </c>
      <c r="AM385" s="5">
        <v>9618002</v>
      </c>
      <c r="AN385" s="5" t="s">
        <v>75</v>
      </c>
      <c r="AO385" s="5" t="s">
        <v>2673</v>
      </c>
      <c r="AP385" s="5" t="s">
        <v>76</v>
      </c>
      <c r="AQ385" s="5" t="s">
        <v>77</v>
      </c>
      <c r="AS385" s="5" t="s">
        <v>78</v>
      </c>
      <c r="AT385" s="5" t="s">
        <v>5863</v>
      </c>
      <c r="AU385" s="5" t="str">
        <f t="shared" si="15"/>
        <v>1998_Lafrance_Daytime</v>
      </c>
      <c r="AV385" s="6" t="str">
        <f t="shared" si="16"/>
        <v>1998_Lafrance_Daytime.pdf</v>
      </c>
      <c r="AW385" s="7" t="str">
        <f t="shared" si="17"/>
        <v>https://sci-hub.se/10.1016/S0031-9384(97)00538-6</v>
      </c>
      <c r="AX385" s="5" t="s">
        <v>80</v>
      </c>
      <c r="AY385" s="16" t="s">
        <v>81</v>
      </c>
      <c r="AZ385" s="16" t="s">
        <v>82</v>
      </c>
      <c r="BB385" s="8" t="s">
        <v>2231</v>
      </c>
      <c r="BC385" s="8" t="s">
        <v>5864</v>
      </c>
      <c r="BD385" s="8" t="s">
        <v>5865</v>
      </c>
      <c r="BE385" s="17" t="s">
        <v>5866</v>
      </c>
      <c r="BF385" s="19" t="s">
        <v>5867</v>
      </c>
      <c r="BG385" s="17" t="s">
        <v>5868</v>
      </c>
      <c r="BH385" s="17">
        <v>21.7</v>
      </c>
      <c r="BI385" s="17" t="s">
        <v>86</v>
      </c>
      <c r="BJ385" s="17" t="s">
        <v>5869</v>
      </c>
    </row>
    <row r="386" spans="1:62" ht="17" customHeight="1" x14ac:dyDescent="0.2">
      <c r="A386" s="4" t="s">
        <v>5870</v>
      </c>
      <c r="B386" s="4" t="s">
        <v>5871</v>
      </c>
      <c r="C386" s="4" t="s">
        <v>5872</v>
      </c>
      <c r="D386" s="4">
        <v>1993</v>
      </c>
      <c r="E386" s="4" t="s">
        <v>2269</v>
      </c>
      <c r="F386" s="5">
        <v>10</v>
      </c>
      <c r="G386" s="5">
        <v>4</v>
      </c>
      <c r="I386" s="5">
        <v>621</v>
      </c>
      <c r="J386" s="5">
        <v>629</v>
      </c>
      <c r="L386" s="5">
        <v>30</v>
      </c>
      <c r="M386" s="5" t="s">
        <v>5873</v>
      </c>
      <c r="N386" s="5" t="s">
        <v>5874</v>
      </c>
      <c r="O386" s="5" t="s">
        <v>5875</v>
      </c>
      <c r="P386" s="5" t="s">
        <v>5876</v>
      </c>
      <c r="Q386" s="5" t="s">
        <v>5877</v>
      </c>
      <c r="R386" s="5" t="s">
        <v>5878</v>
      </c>
      <c r="S386" s="5" t="s">
        <v>5879</v>
      </c>
      <c r="U386" s="5" t="s">
        <v>5880</v>
      </c>
      <c r="X386" s="10" t="s">
        <v>5881</v>
      </c>
      <c r="Y386" s="5" t="s">
        <v>5882</v>
      </c>
      <c r="AB386" s="5" t="s">
        <v>5883</v>
      </c>
      <c r="AJ386" s="5">
        <v>9525238</v>
      </c>
      <c r="AM386" s="5">
        <v>8101728</v>
      </c>
      <c r="AN386" s="5" t="s">
        <v>75</v>
      </c>
      <c r="AO386" s="5" t="s">
        <v>2280</v>
      </c>
      <c r="AP386" s="5" t="s">
        <v>76</v>
      </c>
      <c r="AQ386" s="5" t="s">
        <v>77</v>
      </c>
      <c r="AS386" s="5" t="s">
        <v>78</v>
      </c>
      <c r="AT386" s="5" t="s">
        <v>5884</v>
      </c>
      <c r="AU386" s="5" t="str">
        <f t="shared" ref="AU386:AU449" si="18">CONCATENATE(D386, "_", (LEFT(A386,FIND(" ",A386,1)-1)), "_", (LEFT(C386,FIND(" ",C386,1)-1)))</f>
        <v>1993_Kazula_Regulation</v>
      </c>
      <c r="AV386" s="6" t="str">
        <f t="shared" ref="AV386:AV449" si="19">CONCATENATE(AU386, ".pdf")</f>
        <v>1993_Kazula_Regulation.pdf</v>
      </c>
      <c r="AW386" s="7" t="str">
        <f t="shared" ref="AW386:AW449" si="20">HYPERLINK(CONCATENATE("https://sci-hub.se/",M386))</f>
        <v>https://sci-hub.se/10.1017/S0952523800005320</v>
      </c>
      <c r="AX386" s="5" t="s">
        <v>80</v>
      </c>
      <c r="AY386" s="16" t="s">
        <v>81</v>
      </c>
      <c r="AZ386" s="16" t="s">
        <v>81</v>
      </c>
      <c r="BA386" s="21" t="s">
        <v>2343</v>
      </c>
      <c r="BB386" s="8" t="s">
        <v>144</v>
      </c>
      <c r="BC386" s="8" t="s">
        <v>144</v>
      </c>
      <c r="BD386" s="8" t="s">
        <v>144</v>
      </c>
      <c r="BE386" s="8" t="s">
        <v>144</v>
      </c>
      <c r="BF386" s="19" t="s">
        <v>144</v>
      </c>
      <c r="BG386" s="17" t="s">
        <v>144</v>
      </c>
      <c r="BH386" s="17" t="s">
        <v>144</v>
      </c>
      <c r="BI386" s="17" t="s">
        <v>144</v>
      </c>
      <c r="BJ386" s="17" t="s">
        <v>144</v>
      </c>
    </row>
    <row r="387" spans="1:62" ht="17" customHeight="1" x14ac:dyDescent="0.2">
      <c r="A387" s="4" t="s">
        <v>5885</v>
      </c>
      <c r="B387" s="4" t="s">
        <v>5886</v>
      </c>
      <c r="C387" s="4" t="s">
        <v>5887</v>
      </c>
      <c r="D387" s="4">
        <v>2007</v>
      </c>
      <c r="E387" s="4" t="s">
        <v>1333</v>
      </c>
      <c r="F387" s="5">
        <v>25</v>
      </c>
      <c r="G387" s="5">
        <v>2</v>
      </c>
      <c r="I387" s="5">
        <v>485</v>
      </c>
      <c r="J387" s="5">
        <v>490</v>
      </c>
      <c r="L387" s="5">
        <v>30</v>
      </c>
      <c r="M387" s="5" t="s">
        <v>5888</v>
      </c>
      <c r="N387" s="5" t="s">
        <v>5889</v>
      </c>
      <c r="O387" s="5" t="s">
        <v>5890</v>
      </c>
      <c r="P387" s="5" t="s">
        <v>5891</v>
      </c>
      <c r="Q387" s="5" t="s">
        <v>5892</v>
      </c>
      <c r="R387" s="5" t="s">
        <v>5893</v>
      </c>
      <c r="S387" s="5" t="s">
        <v>5894</v>
      </c>
      <c r="U387" s="5" t="s">
        <v>5895</v>
      </c>
      <c r="AB387" s="5" t="s">
        <v>5896</v>
      </c>
      <c r="AJ387" s="5" t="s">
        <v>1343</v>
      </c>
      <c r="AL387" s="5" t="s">
        <v>1344</v>
      </c>
      <c r="AM387" s="5">
        <v>17284190</v>
      </c>
      <c r="AN387" s="5" t="s">
        <v>75</v>
      </c>
      <c r="AO387" s="5" t="s">
        <v>1345</v>
      </c>
      <c r="AP387" s="5" t="s">
        <v>76</v>
      </c>
      <c r="AQ387" s="5" t="s">
        <v>77</v>
      </c>
      <c r="AS387" s="5" t="s">
        <v>78</v>
      </c>
      <c r="AT387" s="5" t="s">
        <v>5897</v>
      </c>
      <c r="AU387" s="5" t="str">
        <f t="shared" si="18"/>
        <v>2007_Wagner_Melatonin</v>
      </c>
      <c r="AV387" s="6" t="str">
        <f t="shared" si="19"/>
        <v>2007_Wagner_Melatonin.pdf</v>
      </c>
      <c r="AW387" s="7" t="str">
        <f t="shared" si="20"/>
        <v>https://sci-hub.se/10.1111/j.1460-9568.2006.05291.x</v>
      </c>
      <c r="AX387" s="5" t="s">
        <v>80</v>
      </c>
      <c r="AY387" s="16" t="s">
        <v>81</v>
      </c>
      <c r="AZ387" s="16" t="s">
        <v>81</v>
      </c>
      <c r="BA387" s="21" t="s">
        <v>789</v>
      </c>
      <c r="BB387" s="8" t="s">
        <v>144</v>
      </c>
      <c r="BC387" s="8" t="s">
        <v>144</v>
      </c>
      <c r="BD387" s="8" t="s">
        <v>144</v>
      </c>
      <c r="BE387" s="8" t="s">
        <v>144</v>
      </c>
      <c r="BF387" s="19" t="s">
        <v>144</v>
      </c>
      <c r="BG387" s="17" t="s">
        <v>144</v>
      </c>
      <c r="BH387" s="17" t="s">
        <v>144</v>
      </c>
      <c r="BI387" s="17" t="s">
        <v>144</v>
      </c>
      <c r="BJ387" s="17" t="s">
        <v>144</v>
      </c>
    </row>
    <row r="388" spans="1:62" ht="17" customHeight="1" x14ac:dyDescent="0.2">
      <c r="A388" s="4" t="s">
        <v>5898</v>
      </c>
      <c r="B388" s="4" t="s">
        <v>5899</v>
      </c>
      <c r="C388" s="4" t="s">
        <v>5900</v>
      </c>
      <c r="D388" s="4">
        <v>2007</v>
      </c>
      <c r="E388" s="4" t="s">
        <v>392</v>
      </c>
      <c r="F388" s="5">
        <v>43</v>
      </c>
      <c r="G388" s="5">
        <v>3</v>
      </c>
      <c r="I388" s="5">
        <v>294</v>
      </c>
      <c r="J388" s="5">
        <v>304</v>
      </c>
      <c r="L388" s="5">
        <v>30</v>
      </c>
      <c r="M388" s="5" t="s">
        <v>5901</v>
      </c>
      <c r="N388" s="5" t="s">
        <v>5902</v>
      </c>
      <c r="O388" s="5" t="s">
        <v>5903</v>
      </c>
      <c r="P388" s="5" t="s">
        <v>5904</v>
      </c>
      <c r="Q388" s="5" t="s">
        <v>5905</v>
      </c>
      <c r="R388" s="5" t="s">
        <v>5906</v>
      </c>
      <c r="S388" s="5" t="s">
        <v>5907</v>
      </c>
      <c r="U388" s="5" t="s">
        <v>545</v>
      </c>
      <c r="AB388" s="5" t="s">
        <v>5908</v>
      </c>
      <c r="AJ388" s="5">
        <v>7423098</v>
      </c>
      <c r="AL388" s="5" t="s">
        <v>547</v>
      </c>
      <c r="AM388" s="5">
        <v>17803528</v>
      </c>
      <c r="AN388" s="5" t="s">
        <v>75</v>
      </c>
      <c r="AO388" s="5" t="s">
        <v>401</v>
      </c>
      <c r="AP388" s="5" t="s">
        <v>76</v>
      </c>
      <c r="AQ388" s="5" t="s">
        <v>77</v>
      </c>
      <c r="AS388" s="5" t="s">
        <v>78</v>
      </c>
      <c r="AT388" s="5" t="s">
        <v>5909</v>
      </c>
      <c r="AU388" s="5" t="str">
        <f t="shared" si="18"/>
        <v>2007_St_A</v>
      </c>
      <c r="AV388" s="6" t="str">
        <f t="shared" si="19"/>
        <v>2007_St_A.pdf</v>
      </c>
      <c r="AW388" s="7" t="str">
        <f t="shared" si="20"/>
        <v>https://sci-hub.se/10.1111/j.1600-079X.2007.00477.x</v>
      </c>
      <c r="AX388" s="5" t="s">
        <v>80</v>
      </c>
      <c r="AY388" s="16" t="s">
        <v>81</v>
      </c>
      <c r="AZ388" s="16" t="s">
        <v>81</v>
      </c>
      <c r="BA388" s="21" t="s">
        <v>5910</v>
      </c>
      <c r="BB388" s="8" t="s">
        <v>144</v>
      </c>
      <c r="BC388" s="8" t="s">
        <v>144</v>
      </c>
      <c r="BD388" s="8" t="s">
        <v>144</v>
      </c>
      <c r="BE388" s="8" t="s">
        <v>144</v>
      </c>
      <c r="BF388" s="19" t="s">
        <v>144</v>
      </c>
      <c r="BG388" s="17" t="s">
        <v>144</v>
      </c>
      <c r="BH388" s="17" t="s">
        <v>144</v>
      </c>
      <c r="BI388" s="17" t="s">
        <v>144</v>
      </c>
      <c r="BJ388" s="17" t="s">
        <v>144</v>
      </c>
    </row>
    <row r="389" spans="1:62" ht="17" customHeight="1" x14ac:dyDescent="0.2">
      <c r="A389" s="4" t="s">
        <v>5911</v>
      </c>
      <c r="B389" s="4" t="s">
        <v>5912</v>
      </c>
      <c r="C389" s="4" t="s">
        <v>5913</v>
      </c>
      <c r="D389" s="4">
        <v>2014</v>
      </c>
      <c r="E389" s="4" t="s">
        <v>5914</v>
      </c>
      <c r="F389" s="5">
        <v>90</v>
      </c>
      <c r="G389" s="5">
        <v>3</v>
      </c>
      <c r="I389" s="5">
        <v>723</v>
      </c>
      <c r="J389" s="5">
        <v>726</v>
      </c>
      <c r="L389" s="5">
        <v>30</v>
      </c>
      <c r="M389" s="5" t="s">
        <v>5915</v>
      </c>
      <c r="N389" s="5" t="s">
        <v>5916</v>
      </c>
      <c r="O389" s="5" t="s">
        <v>5917</v>
      </c>
      <c r="P389" s="5" t="s">
        <v>5918</v>
      </c>
      <c r="Q389" s="5" t="s">
        <v>5919</v>
      </c>
      <c r="S389" s="5" t="s">
        <v>5920</v>
      </c>
      <c r="X389" s="5" t="s">
        <v>5921</v>
      </c>
      <c r="AB389" s="5" t="s">
        <v>5922</v>
      </c>
      <c r="AE389" s="5" t="s">
        <v>5923</v>
      </c>
      <c r="AJ389" s="5">
        <v>318655</v>
      </c>
      <c r="AL389" s="5" t="s">
        <v>5924</v>
      </c>
      <c r="AM389" s="5">
        <v>24918238</v>
      </c>
      <c r="AN389" s="5" t="s">
        <v>75</v>
      </c>
      <c r="AO389" s="5" t="s">
        <v>5925</v>
      </c>
      <c r="AP389" s="5" t="s">
        <v>76</v>
      </c>
      <c r="AQ389" s="5" t="s">
        <v>77</v>
      </c>
      <c r="AS389" s="5" t="s">
        <v>78</v>
      </c>
      <c r="AT389" s="5" t="s">
        <v>5926</v>
      </c>
      <c r="AU389" s="5" t="str">
        <f t="shared" si="18"/>
        <v>2014_Burgess_Home</v>
      </c>
      <c r="AV389" s="6" t="str">
        <f t="shared" si="19"/>
        <v>2014_Burgess_Home.pdf</v>
      </c>
      <c r="AW389" s="7" t="str">
        <f t="shared" si="20"/>
        <v>https://sci-hub.se/10.1111/php.12241</v>
      </c>
      <c r="AX389" s="5" t="s">
        <v>80</v>
      </c>
      <c r="AY389" s="16" t="s">
        <v>81</v>
      </c>
      <c r="AZ389" s="16" t="s">
        <v>82</v>
      </c>
      <c r="BB389" s="8" t="s">
        <v>83</v>
      </c>
      <c r="BC389" s="8">
        <v>8</v>
      </c>
      <c r="BD389" s="8">
        <v>5</v>
      </c>
      <c r="BE389" s="8" t="s">
        <v>5688</v>
      </c>
      <c r="BF389" s="19" t="s">
        <v>85</v>
      </c>
      <c r="BG389" s="17" t="s">
        <v>5927</v>
      </c>
      <c r="BH389" s="17">
        <v>25.6</v>
      </c>
      <c r="BI389" s="17" t="s">
        <v>5928</v>
      </c>
      <c r="BJ389" s="17" t="s">
        <v>86</v>
      </c>
    </row>
    <row r="390" spans="1:62" ht="17" customHeight="1" x14ac:dyDescent="0.2">
      <c r="A390" s="4" t="s">
        <v>5929</v>
      </c>
      <c r="B390" s="4" t="s">
        <v>5930</v>
      </c>
      <c r="C390" s="4" t="s">
        <v>5931</v>
      </c>
      <c r="D390" s="4">
        <v>1981</v>
      </c>
      <c r="E390" s="4" t="s">
        <v>956</v>
      </c>
      <c r="F390" s="5">
        <v>32</v>
      </c>
      <c r="G390" s="5">
        <v>4</v>
      </c>
      <c r="I390" s="5">
        <v>193</v>
      </c>
      <c r="J390" s="5">
        <v>196</v>
      </c>
      <c r="L390" s="5">
        <v>30</v>
      </c>
      <c r="M390" s="5" t="s">
        <v>5932</v>
      </c>
      <c r="N390" s="5" t="s">
        <v>5933</v>
      </c>
      <c r="O390" s="5" t="s">
        <v>5934</v>
      </c>
      <c r="P390" s="5" t="s">
        <v>5935</v>
      </c>
      <c r="Q390" s="5" t="s">
        <v>5936</v>
      </c>
      <c r="R390" s="5" t="s">
        <v>5937</v>
      </c>
      <c r="S390" s="5" t="s">
        <v>5938</v>
      </c>
      <c r="U390" s="5" t="s">
        <v>2515</v>
      </c>
      <c r="AB390" s="5" t="s">
        <v>5939</v>
      </c>
      <c r="AJ390" s="5">
        <v>283835</v>
      </c>
      <c r="AM390" s="5">
        <v>7194425</v>
      </c>
      <c r="AN390" s="5" t="s">
        <v>75</v>
      </c>
      <c r="AO390" s="5" t="s">
        <v>956</v>
      </c>
      <c r="AP390" s="5" t="s">
        <v>76</v>
      </c>
      <c r="AQ390" s="5" t="s">
        <v>77</v>
      </c>
      <c r="AS390" s="5" t="s">
        <v>78</v>
      </c>
      <c r="AT390" s="5" t="s">
        <v>5940</v>
      </c>
      <c r="AU390" s="5" t="str">
        <f t="shared" si="18"/>
        <v>1981_Perlow_Daily</v>
      </c>
      <c r="AV390" s="6" t="str">
        <f t="shared" si="19"/>
        <v>1981_Perlow_Daily.pdf</v>
      </c>
      <c r="AW390" s="7" t="str">
        <f t="shared" si="20"/>
        <v>https://sci-hub.se/10.1159/000123157</v>
      </c>
      <c r="AX390" s="5" t="s">
        <v>80</v>
      </c>
      <c r="AY390" s="16" t="s">
        <v>81</v>
      </c>
      <c r="AZ390" s="16" t="s">
        <v>81</v>
      </c>
      <c r="BA390" s="21" t="s">
        <v>5941</v>
      </c>
      <c r="BB390" s="8" t="s">
        <v>144</v>
      </c>
      <c r="BC390" s="8" t="s">
        <v>144</v>
      </c>
      <c r="BD390" s="8" t="s">
        <v>144</v>
      </c>
      <c r="BE390" s="8" t="s">
        <v>144</v>
      </c>
      <c r="BF390" s="19" t="s">
        <v>144</v>
      </c>
      <c r="BG390" s="17" t="s">
        <v>144</v>
      </c>
      <c r="BH390" s="17" t="s">
        <v>144</v>
      </c>
      <c r="BI390" s="17" t="s">
        <v>144</v>
      </c>
      <c r="BJ390" s="17" t="s">
        <v>144</v>
      </c>
    </row>
    <row r="391" spans="1:62" ht="17" customHeight="1" x14ac:dyDescent="0.2">
      <c r="A391" s="4" t="s">
        <v>5942</v>
      </c>
      <c r="B391" s="4" t="s">
        <v>5943</v>
      </c>
      <c r="C391" s="4" t="s">
        <v>5944</v>
      </c>
      <c r="D391" s="4">
        <v>1987</v>
      </c>
      <c r="E391" s="4" t="s">
        <v>5945</v>
      </c>
      <c r="F391" s="5">
        <v>44</v>
      </c>
      <c r="G391" s="5">
        <v>1</v>
      </c>
      <c r="I391" s="5">
        <v>64</v>
      </c>
      <c r="J391" s="5">
        <v>66</v>
      </c>
      <c r="L391" s="5">
        <v>30</v>
      </c>
      <c r="M391" s="5" t="s">
        <v>5946</v>
      </c>
      <c r="N391" s="5" t="s">
        <v>5947</v>
      </c>
      <c r="O391" s="5" t="s">
        <v>5948</v>
      </c>
      <c r="P391" s="5" t="s">
        <v>5949</v>
      </c>
      <c r="Q391" s="5" t="s">
        <v>5950</v>
      </c>
      <c r="R391" s="5" t="s">
        <v>5951</v>
      </c>
      <c r="S391" s="5" t="s">
        <v>5952</v>
      </c>
      <c r="U391" s="5" t="s">
        <v>5953</v>
      </c>
      <c r="W391" s="5" t="s">
        <v>4678</v>
      </c>
      <c r="AB391" s="5" t="s">
        <v>5954</v>
      </c>
      <c r="AJ391" s="5">
        <v>302414</v>
      </c>
      <c r="AM391" s="5">
        <v>3104848</v>
      </c>
      <c r="AN391" s="5" t="s">
        <v>75</v>
      </c>
      <c r="AO391" s="5" t="s">
        <v>5955</v>
      </c>
      <c r="AP391" s="5" t="s">
        <v>76</v>
      </c>
      <c r="AQ391" s="5" t="s">
        <v>77</v>
      </c>
      <c r="AS391" s="5" t="s">
        <v>78</v>
      </c>
      <c r="AT391" s="5" t="s">
        <v>5956</v>
      </c>
      <c r="AU391" s="5" t="str">
        <f t="shared" si="18"/>
        <v>1987_Kothari_Influence</v>
      </c>
      <c r="AV391" s="6" t="str">
        <f t="shared" si="19"/>
        <v>1987_Kothari_Influence.pdf</v>
      </c>
      <c r="AW391" s="7" t="str">
        <f t="shared" si="20"/>
        <v>https://sci-hub.se/10.1159/000226445</v>
      </c>
      <c r="AX391" s="5" t="s">
        <v>80</v>
      </c>
      <c r="AY391" s="16" t="s">
        <v>81</v>
      </c>
      <c r="AZ391" s="16" t="s">
        <v>81</v>
      </c>
      <c r="BA391" s="21" t="s">
        <v>172</v>
      </c>
      <c r="BB391" s="8" t="s">
        <v>144</v>
      </c>
      <c r="BC391" s="8" t="s">
        <v>144</v>
      </c>
      <c r="BD391" s="8" t="s">
        <v>144</v>
      </c>
      <c r="BE391" s="8" t="s">
        <v>144</v>
      </c>
      <c r="BF391" s="19" t="s">
        <v>144</v>
      </c>
      <c r="BG391" s="17" t="s">
        <v>144</v>
      </c>
      <c r="BH391" s="17" t="s">
        <v>144</v>
      </c>
      <c r="BI391" s="17" t="s">
        <v>144</v>
      </c>
      <c r="BJ391" s="17" t="s">
        <v>144</v>
      </c>
    </row>
    <row r="392" spans="1:62" ht="17" customHeight="1" x14ac:dyDescent="0.2">
      <c r="A392" s="4" t="s">
        <v>5957</v>
      </c>
      <c r="B392" s="4" t="s">
        <v>5958</v>
      </c>
      <c r="C392" s="4" t="s">
        <v>5959</v>
      </c>
      <c r="D392" s="4">
        <v>1988</v>
      </c>
      <c r="E392" s="4" t="s">
        <v>5230</v>
      </c>
      <c r="F392" s="5">
        <v>116</v>
      </c>
      <c r="G392" s="5">
        <v>1</v>
      </c>
      <c r="I392" s="5">
        <v>43</v>
      </c>
      <c r="J392" s="5">
        <v>53</v>
      </c>
      <c r="L392" s="5">
        <v>30</v>
      </c>
      <c r="M392" s="5" t="s">
        <v>5960</v>
      </c>
      <c r="N392" s="5" t="s">
        <v>5961</v>
      </c>
      <c r="O392" s="5" t="s">
        <v>5962</v>
      </c>
      <c r="P392" s="5" t="s">
        <v>5963</v>
      </c>
      <c r="Q392" s="5" t="s">
        <v>5964</v>
      </c>
      <c r="S392" s="5" t="s">
        <v>5965</v>
      </c>
      <c r="U392" s="5" t="s">
        <v>5966</v>
      </c>
      <c r="AJ392" s="5">
        <v>220795</v>
      </c>
      <c r="AL392" s="5" t="s">
        <v>5237</v>
      </c>
      <c r="AM392" s="5">
        <v>2828507</v>
      </c>
      <c r="AN392" s="5" t="s">
        <v>75</v>
      </c>
      <c r="AO392" s="5" t="s">
        <v>5238</v>
      </c>
      <c r="AP392" s="5" t="s">
        <v>76</v>
      </c>
      <c r="AQ392" s="5" t="s">
        <v>77</v>
      </c>
      <c r="AS392" s="5" t="s">
        <v>78</v>
      </c>
      <c r="AT392" s="5" t="s">
        <v>5967</v>
      </c>
      <c r="AU392" s="5" t="str">
        <f t="shared" si="18"/>
        <v>1988_Laudon_N-(3,5-dinitrophenyl)-5-methoxytryptamine,</v>
      </c>
      <c r="AV392" s="6" t="str">
        <f t="shared" si="19"/>
        <v>1988_Laudon_N-(3,5-dinitrophenyl)-5-methoxytryptamine,.pdf</v>
      </c>
      <c r="AW392" s="7" t="str">
        <f t="shared" si="20"/>
        <v>https://sci-hub.se/10.1677/joe.0.1160043</v>
      </c>
      <c r="AX392" s="5" t="s">
        <v>80</v>
      </c>
      <c r="AY392" s="16" t="s">
        <v>81</v>
      </c>
      <c r="AZ392" s="16" t="s">
        <v>81</v>
      </c>
      <c r="BA392" s="21" t="s">
        <v>172</v>
      </c>
      <c r="BB392" s="8" t="s">
        <v>144</v>
      </c>
      <c r="BC392" s="8" t="s">
        <v>144</v>
      </c>
      <c r="BD392" s="8" t="s">
        <v>144</v>
      </c>
      <c r="BE392" s="8" t="s">
        <v>144</v>
      </c>
      <c r="BF392" s="19" t="s">
        <v>144</v>
      </c>
      <c r="BG392" s="17" t="s">
        <v>144</v>
      </c>
      <c r="BH392" s="17" t="s">
        <v>144</v>
      </c>
      <c r="BI392" s="17" t="s">
        <v>144</v>
      </c>
      <c r="BJ392" s="17" t="s">
        <v>144</v>
      </c>
    </row>
    <row r="393" spans="1:62" ht="17" customHeight="1" x14ac:dyDescent="0.2">
      <c r="A393" s="4" t="s">
        <v>5968</v>
      </c>
      <c r="B393" s="4" t="s">
        <v>5969</v>
      </c>
      <c r="C393" s="4" t="s">
        <v>5970</v>
      </c>
      <c r="D393" s="4">
        <v>2011</v>
      </c>
      <c r="E393" s="4" t="s">
        <v>5971</v>
      </c>
      <c r="F393" s="5">
        <v>294</v>
      </c>
      <c r="G393" s="5">
        <v>7</v>
      </c>
      <c r="I393" s="5">
        <v>1233</v>
      </c>
      <c r="J393" s="5">
        <v>1241</v>
      </c>
      <c r="L393" s="5">
        <v>29</v>
      </c>
      <c r="M393" s="5" t="s">
        <v>5972</v>
      </c>
      <c r="N393" s="5" t="s">
        <v>5973</v>
      </c>
      <c r="O393" s="5" t="s">
        <v>5974</v>
      </c>
      <c r="P393" s="5" t="s">
        <v>5975</v>
      </c>
      <c r="Q393" s="5" t="s">
        <v>5976</v>
      </c>
      <c r="R393" s="5" t="s">
        <v>5977</v>
      </c>
      <c r="S393" s="5" t="s">
        <v>5978</v>
      </c>
      <c r="U393" s="5" t="s">
        <v>5979</v>
      </c>
      <c r="AB393" s="5" t="s">
        <v>5980</v>
      </c>
      <c r="AJ393" s="5">
        <v>19328486</v>
      </c>
      <c r="AM393" s="5">
        <v>21618440</v>
      </c>
      <c r="AN393" s="5" t="s">
        <v>75</v>
      </c>
      <c r="AO393" s="5" t="s">
        <v>5981</v>
      </c>
      <c r="AP393" s="5" t="s">
        <v>76</v>
      </c>
      <c r="AQ393" s="5" t="s">
        <v>77</v>
      </c>
      <c r="AS393" s="5" t="s">
        <v>78</v>
      </c>
      <c r="AT393" s="5" t="s">
        <v>5982</v>
      </c>
      <c r="AU393" s="5" t="str">
        <f t="shared" si="18"/>
        <v>2011_Jin_Effect</v>
      </c>
      <c r="AV393" s="6" t="str">
        <f t="shared" si="19"/>
        <v>2011_Jin_Effect.pdf</v>
      </c>
      <c r="AW393" s="7" t="str">
        <f t="shared" si="20"/>
        <v>https://sci-hub.se/10.1002/ar.21408</v>
      </c>
      <c r="AX393" s="5" t="s">
        <v>80</v>
      </c>
      <c r="AY393" s="16" t="s">
        <v>81</v>
      </c>
      <c r="AZ393" s="16" t="s">
        <v>81</v>
      </c>
      <c r="BA393" s="21" t="s">
        <v>2994</v>
      </c>
      <c r="BB393" s="8" t="s">
        <v>144</v>
      </c>
      <c r="BC393" s="8" t="s">
        <v>144</v>
      </c>
      <c r="BD393" s="8" t="s">
        <v>144</v>
      </c>
      <c r="BE393" s="8" t="s">
        <v>144</v>
      </c>
      <c r="BF393" s="19" t="s">
        <v>144</v>
      </c>
      <c r="BG393" s="17" t="s">
        <v>144</v>
      </c>
      <c r="BH393" s="17" t="s">
        <v>144</v>
      </c>
      <c r="BI393" s="17" t="s">
        <v>144</v>
      </c>
      <c r="BJ393" s="17" t="s">
        <v>144</v>
      </c>
    </row>
    <row r="394" spans="1:62" ht="17" customHeight="1" x14ac:dyDescent="0.2">
      <c r="A394" s="4" t="s">
        <v>5983</v>
      </c>
      <c r="B394" s="4" t="s">
        <v>5984</v>
      </c>
      <c r="C394" s="4" t="s">
        <v>5985</v>
      </c>
      <c r="D394" s="4">
        <v>1991</v>
      </c>
      <c r="E394" s="4" t="s">
        <v>1602</v>
      </c>
      <c r="F394" s="5">
        <v>169</v>
      </c>
      <c r="G394" s="5">
        <v>4</v>
      </c>
      <c r="I394" s="5">
        <v>501</v>
      </c>
      <c r="J394" s="5">
        <v>506</v>
      </c>
      <c r="L394" s="5">
        <v>29</v>
      </c>
      <c r="M394" s="5" t="s">
        <v>5986</v>
      </c>
      <c r="N394" s="5" t="s">
        <v>5987</v>
      </c>
      <c r="O394" s="5" t="s">
        <v>5988</v>
      </c>
      <c r="P394" s="5" t="s">
        <v>5989</v>
      </c>
      <c r="Q394" s="5" t="s">
        <v>5990</v>
      </c>
      <c r="R394" s="5" t="s">
        <v>5991</v>
      </c>
      <c r="S394" s="5" t="s">
        <v>5992</v>
      </c>
      <c r="U394" s="5" t="s">
        <v>73</v>
      </c>
      <c r="AB394" s="5" t="s">
        <v>5993</v>
      </c>
      <c r="AE394" s="5" t="s">
        <v>1041</v>
      </c>
      <c r="AJ394" s="5">
        <v>3407594</v>
      </c>
      <c r="AL394" s="5" t="s">
        <v>1232</v>
      </c>
      <c r="AM394" s="5">
        <v>1779421</v>
      </c>
      <c r="AN394" s="5" t="s">
        <v>75</v>
      </c>
      <c r="AO394" s="5" t="s">
        <v>5994</v>
      </c>
      <c r="AP394" s="5" t="s">
        <v>76</v>
      </c>
      <c r="AQ394" s="5" t="s">
        <v>77</v>
      </c>
      <c r="AS394" s="5" t="s">
        <v>78</v>
      </c>
      <c r="AT394" s="5" t="s">
        <v>5995</v>
      </c>
      <c r="AU394" s="5" t="str">
        <f t="shared" si="18"/>
        <v>1991_Blank_Differential</v>
      </c>
      <c r="AV394" s="6" t="str">
        <f t="shared" si="19"/>
        <v>1991_Blank_Differential.pdf</v>
      </c>
      <c r="AW394" s="7" t="str">
        <f t="shared" si="20"/>
        <v>https://sci-hub.se/10.1007/BF00197662</v>
      </c>
      <c r="AX394" s="5" t="s">
        <v>80</v>
      </c>
      <c r="AY394" s="16" t="s">
        <v>81</v>
      </c>
      <c r="AZ394" s="16" t="s">
        <v>81</v>
      </c>
      <c r="BA394" s="21" t="s">
        <v>311</v>
      </c>
      <c r="BB394" s="8" t="s">
        <v>144</v>
      </c>
      <c r="BC394" s="8" t="s">
        <v>144</v>
      </c>
      <c r="BD394" s="8" t="s">
        <v>144</v>
      </c>
      <c r="BE394" s="8" t="s">
        <v>144</v>
      </c>
      <c r="BF394" s="19" t="s">
        <v>144</v>
      </c>
      <c r="BG394" s="17" t="s">
        <v>144</v>
      </c>
      <c r="BH394" s="17" t="s">
        <v>144</v>
      </c>
      <c r="BI394" s="17" t="s">
        <v>144</v>
      </c>
      <c r="BJ394" s="17" t="s">
        <v>144</v>
      </c>
    </row>
    <row r="395" spans="1:62" ht="17" customHeight="1" x14ac:dyDescent="0.2">
      <c r="A395" s="4" t="s">
        <v>5996</v>
      </c>
      <c r="B395" s="4" t="s">
        <v>5997</v>
      </c>
      <c r="C395" s="4" t="s">
        <v>5998</v>
      </c>
      <c r="D395" s="4">
        <v>2013</v>
      </c>
      <c r="E395" s="4" t="s">
        <v>5999</v>
      </c>
      <c r="F395" s="5">
        <v>68</v>
      </c>
      <c r="I395" s="5">
        <v>50</v>
      </c>
      <c r="J395" s="5">
        <v>65</v>
      </c>
      <c r="L395" s="5">
        <v>29</v>
      </c>
      <c r="M395" s="5" t="s">
        <v>6000</v>
      </c>
      <c r="N395" s="5" t="s">
        <v>6001</v>
      </c>
      <c r="O395" s="5" t="s">
        <v>6002</v>
      </c>
      <c r="P395" s="5" t="s">
        <v>6003</v>
      </c>
      <c r="Q395" s="5" t="s">
        <v>6004</v>
      </c>
      <c r="R395" s="5" t="s">
        <v>6005</v>
      </c>
      <c r="S395" s="5" t="s">
        <v>6006</v>
      </c>
      <c r="AB395" s="5" t="s">
        <v>6007</v>
      </c>
      <c r="AJ395" s="5">
        <v>3601323</v>
      </c>
      <c r="AL395" s="5" t="s">
        <v>6008</v>
      </c>
      <c r="AN395" s="5" t="s">
        <v>75</v>
      </c>
      <c r="AO395" s="5" t="s">
        <v>6009</v>
      </c>
      <c r="AP395" s="5" t="s">
        <v>76</v>
      </c>
      <c r="AQ395" s="5" t="s">
        <v>77</v>
      </c>
      <c r="AS395" s="5" t="s">
        <v>78</v>
      </c>
      <c r="AT395" s="5" t="s">
        <v>6010</v>
      </c>
      <c r="AU395" s="5" t="str">
        <f t="shared" si="18"/>
        <v>2013_Bellia_Lighting</v>
      </c>
      <c r="AV395" s="6" t="str">
        <f t="shared" si="19"/>
        <v>2013_Bellia_Lighting.pdf</v>
      </c>
      <c r="AW395" s="7" t="str">
        <f t="shared" si="20"/>
        <v>https://sci-hub.se/10.1016/j.buildenv.2013.04.005</v>
      </c>
      <c r="AX395" s="5" t="s">
        <v>80</v>
      </c>
    </row>
    <row r="396" spans="1:62" ht="17" customHeight="1" x14ac:dyDescent="0.2">
      <c r="A396" s="4" t="s">
        <v>6011</v>
      </c>
      <c r="B396" s="4" t="s">
        <v>6012</v>
      </c>
      <c r="C396" s="4" t="s">
        <v>6013</v>
      </c>
      <c r="D396" s="4">
        <v>2007</v>
      </c>
      <c r="E396" s="4" t="s">
        <v>6014</v>
      </c>
      <c r="F396" s="5">
        <v>33</v>
      </c>
      <c r="G396" s="5">
        <v>5</v>
      </c>
      <c r="I396" s="5">
        <v>879</v>
      </c>
      <c r="J396" s="5">
        <v>887</v>
      </c>
      <c r="L396" s="5">
        <v>29</v>
      </c>
      <c r="M396" s="5" t="s">
        <v>6015</v>
      </c>
      <c r="N396" s="5" t="s">
        <v>6016</v>
      </c>
      <c r="O396" s="5" t="s">
        <v>6017</v>
      </c>
      <c r="P396" s="5" t="s">
        <v>6018</v>
      </c>
      <c r="Q396" s="5" t="s">
        <v>6019</v>
      </c>
      <c r="S396" s="5" t="s">
        <v>6020</v>
      </c>
      <c r="U396" s="5" t="s">
        <v>6021</v>
      </c>
      <c r="AB396" s="5" t="s">
        <v>6022</v>
      </c>
      <c r="AJ396" s="5">
        <v>8863350</v>
      </c>
      <c r="AL396" s="5" t="s">
        <v>6023</v>
      </c>
      <c r="AM396" s="5">
        <v>17466865</v>
      </c>
      <c r="AN396" s="5" t="s">
        <v>75</v>
      </c>
      <c r="AO396" s="5" t="s">
        <v>6024</v>
      </c>
      <c r="AP396" s="5" t="s">
        <v>76</v>
      </c>
      <c r="AQ396" s="5" t="s">
        <v>77</v>
      </c>
      <c r="AS396" s="5" t="s">
        <v>78</v>
      </c>
      <c r="AT396" s="5" t="s">
        <v>6025</v>
      </c>
      <c r="AU396" s="5" t="str">
        <f t="shared" si="18"/>
        <v>2007_van_Sharp</v>
      </c>
      <c r="AV396" s="6" t="str">
        <f t="shared" si="19"/>
        <v>2007_van_Sharp.pdf</v>
      </c>
      <c r="AW396" s="7" t="str">
        <f t="shared" si="20"/>
        <v>https://sci-hub.se/10.1016/j.jcrs.2007.02.020</v>
      </c>
      <c r="AX396" s="5" t="s">
        <v>80</v>
      </c>
    </row>
    <row r="397" spans="1:62" ht="17" customHeight="1" x14ac:dyDescent="0.2">
      <c r="A397" s="4" t="s">
        <v>6026</v>
      </c>
      <c r="B397" s="4" t="s">
        <v>6027</v>
      </c>
      <c r="C397" s="4" t="s">
        <v>6028</v>
      </c>
      <c r="D397" s="4">
        <v>2011</v>
      </c>
      <c r="E397" s="4" t="s">
        <v>6029</v>
      </c>
      <c r="F397" s="5">
        <v>21</v>
      </c>
      <c r="G397" s="5">
        <v>44</v>
      </c>
      <c r="I397" s="5">
        <v>17850</v>
      </c>
      <c r="J397" s="5">
        <v>17854</v>
      </c>
      <c r="L397" s="5">
        <v>29</v>
      </c>
      <c r="M397" s="5" t="s">
        <v>6030</v>
      </c>
      <c r="N397" s="5" t="s">
        <v>6031</v>
      </c>
      <c r="O397" s="5" t="s">
        <v>6032</v>
      </c>
      <c r="P397" s="5" t="s">
        <v>6033</v>
      </c>
      <c r="Q397" s="5" t="s">
        <v>6034</v>
      </c>
      <c r="S397" s="5" t="s">
        <v>6035</v>
      </c>
      <c r="AB397" s="5" t="s">
        <v>6036</v>
      </c>
      <c r="AJ397" s="5">
        <v>9599428</v>
      </c>
      <c r="AL397" s="5" t="s">
        <v>6037</v>
      </c>
      <c r="AN397" s="5" t="s">
        <v>75</v>
      </c>
      <c r="AO397" s="5" t="s">
        <v>6038</v>
      </c>
      <c r="AP397" s="5" t="s">
        <v>76</v>
      </c>
      <c r="AQ397" s="5" t="s">
        <v>77</v>
      </c>
      <c r="AS397" s="5" t="s">
        <v>78</v>
      </c>
      <c r="AT397" s="5" t="s">
        <v>6039</v>
      </c>
      <c r="AU397" s="5" t="str">
        <f t="shared" si="18"/>
        <v>2011_Jou_High</v>
      </c>
      <c r="AV397" s="6" t="str">
        <f t="shared" si="19"/>
        <v>2011_Jou_High.pdf</v>
      </c>
      <c r="AW397" s="7" t="str">
        <f t="shared" si="20"/>
        <v>https://sci-hub.se/10.1039/c1jm12339d</v>
      </c>
      <c r="AX397" s="5" t="s">
        <v>80</v>
      </c>
    </row>
    <row r="398" spans="1:62" ht="17" customHeight="1" x14ac:dyDescent="0.2">
      <c r="A398" s="4" t="s">
        <v>6040</v>
      </c>
      <c r="B398" s="4" t="s">
        <v>6041</v>
      </c>
      <c r="C398" s="4" t="s">
        <v>6042</v>
      </c>
      <c r="D398" s="4">
        <v>1995</v>
      </c>
      <c r="E398" s="4" t="s">
        <v>5494</v>
      </c>
      <c r="F398" s="5">
        <v>65</v>
      </c>
      <c r="G398" s="5">
        <v>3</v>
      </c>
      <c r="I398" s="5">
        <v>1332</v>
      </c>
      <c r="J398" s="5">
        <v>1341</v>
      </c>
      <c r="L398" s="5">
        <v>29</v>
      </c>
      <c r="M398" s="5" t="s">
        <v>6043</v>
      </c>
      <c r="N398" s="5" t="s">
        <v>6044</v>
      </c>
      <c r="O398" s="5" t="s">
        <v>5497</v>
      </c>
      <c r="P398" s="5" t="s">
        <v>6045</v>
      </c>
      <c r="Q398" s="5" t="s">
        <v>6046</v>
      </c>
      <c r="R398" s="5" t="s">
        <v>6047</v>
      </c>
      <c r="S398" s="5" t="s">
        <v>6048</v>
      </c>
      <c r="U398" s="5" t="s">
        <v>6049</v>
      </c>
      <c r="W398" s="5" t="s">
        <v>339</v>
      </c>
      <c r="AB398" s="5" t="s">
        <v>6050</v>
      </c>
      <c r="AJ398" s="5">
        <v>223042</v>
      </c>
      <c r="AM398" s="5">
        <v>7643111</v>
      </c>
      <c r="AN398" s="5" t="s">
        <v>75</v>
      </c>
      <c r="AO398" s="5" t="s">
        <v>5504</v>
      </c>
      <c r="AP398" s="5" t="s">
        <v>76</v>
      </c>
      <c r="AQ398" s="5" t="s">
        <v>77</v>
      </c>
      <c r="AS398" s="5" t="s">
        <v>78</v>
      </c>
      <c r="AT398" s="5" t="s">
        <v>6051</v>
      </c>
      <c r="AU398" s="5" t="str">
        <f t="shared" si="18"/>
        <v>1995_Zatz_Calcium</v>
      </c>
      <c r="AV398" s="6" t="str">
        <f t="shared" si="19"/>
        <v>1995_Zatz_Calcium.pdf</v>
      </c>
      <c r="AW398" s="7" t="str">
        <f t="shared" si="20"/>
        <v>https://sci-hub.se/10.1046/j.1471-4159.1995.65031332.x</v>
      </c>
      <c r="AX398" s="5" t="s">
        <v>80</v>
      </c>
    </row>
    <row r="399" spans="1:62" ht="17" customHeight="1" x14ac:dyDescent="0.2">
      <c r="A399" s="4" t="s">
        <v>6052</v>
      </c>
      <c r="B399" s="4" t="s">
        <v>6053</v>
      </c>
      <c r="C399" s="4" t="s">
        <v>6054</v>
      </c>
      <c r="D399" s="4">
        <v>2007</v>
      </c>
      <c r="E399" s="4" t="s">
        <v>187</v>
      </c>
      <c r="F399" s="5">
        <v>24</v>
      </c>
      <c r="G399" s="5">
        <v>4</v>
      </c>
      <c r="I399" s="5">
        <v>629</v>
      </c>
      <c r="J399" s="5">
        <v>650</v>
      </c>
      <c r="L399" s="5">
        <v>29</v>
      </c>
      <c r="M399" s="5" t="s">
        <v>6055</v>
      </c>
      <c r="N399" s="5" t="s">
        <v>6056</v>
      </c>
      <c r="O399" s="5" t="s">
        <v>6057</v>
      </c>
      <c r="P399" s="5" t="s">
        <v>6058</v>
      </c>
      <c r="Q399" s="5" t="s">
        <v>6059</v>
      </c>
      <c r="R399" s="5" t="s">
        <v>6060</v>
      </c>
      <c r="S399" s="5" t="s">
        <v>6061</v>
      </c>
      <c r="U399" s="5" t="s">
        <v>6062</v>
      </c>
      <c r="X399" s="10" t="s">
        <v>6063</v>
      </c>
      <c r="Y399" s="5" t="s">
        <v>6064</v>
      </c>
      <c r="AB399" s="5" t="s">
        <v>6065</v>
      </c>
      <c r="AJ399" s="5">
        <v>7420528</v>
      </c>
      <c r="AL399" s="5" t="s">
        <v>200</v>
      </c>
      <c r="AM399" s="5">
        <v>17701677</v>
      </c>
      <c r="AN399" s="5" t="s">
        <v>75</v>
      </c>
      <c r="AO399" s="5" t="s">
        <v>201</v>
      </c>
      <c r="AP399" s="5" t="s">
        <v>76</v>
      </c>
      <c r="AQ399" s="5" t="s">
        <v>77</v>
      </c>
      <c r="AS399" s="5" t="s">
        <v>78</v>
      </c>
      <c r="AT399" s="5" t="s">
        <v>6066</v>
      </c>
      <c r="AU399" s="5" t="str">
        <f t="shared" si="18"/>
        <v>2007_Bhattacharya_Melatonin</v>
      </c>
      <c r="AV399" s="6" t="str">
        <f t="shared" si="19"/>
        <v>2007_Bhattacharya_Melatonin.pdf</v>
      </c>
      <c r="AW399" s="7" t="str">
        <f t="shared" si="20"/>
        <v>https://sci-hub.se/10.1080/07420520701534665</v>
      </c>
      <c r="AX399" s="5" t="s">
        <v>80</v>
      </c>
    </row>
    <row r="400" spans="1:62" ht="17" customHeight="1" x14ac:dyDescent="0.2">
      <c r="A400" s="4" t="s">
        <v>6067</v>
      </c>
      <c r="B400" s="4" t="s">
        <v>6068</v>
      </c>
      <c r="C400" s="4" t="s">
        <v>6069</v>
      </c>
      <c r="D400" s="4">
        <v>2011</v>
      </c>
      <c r="E400" s="4" t="s">
        <v>392</v>
      </c>
      <c r="F400" s="5">
        <v>50</v>
      </c>
      <c r="G400" s="5">
        <v>3</v>
      </c>
      <c r="I400" s="5">
        <v>241</v>
      </c>
      <c r="J400" s="5">
        <v>249</v>
      </c>
      <c r="L400" s="5">
        <v>29</v>
      </c>
      <c r="M400" s="5" t="s">
        <v>6070</v>
      </c>
      <c r="N400" s="5" t="s">
        <v>6071</v>
      </c>
      <c r="O400" s="5" t="s">
        <v>6072</v>
      </c>
      <c r="P400" s="5" t="s">
        <v>6073</v>
      </c>
      <c r="Q400" s="5" t="s">
        <v>6074</v>
      </c>
      <c r="R400" s="5" t="s">
        <v>6075</v>
      </c>
      <c r="S400" s="5" t="s">
        <v>6076</v>
      </c>
      <c r="U400" s="5" t="s">
        <v>6077</v>
      </c>
      <c r="W400" s="5" t="s">
        <v>3722</v>
      </c>
      <c r="AB400" s="5" t="s">
        <v>6078</v>
      </c>
      <c r="AJ400" s="5">
        <v>7423098</v>
      </c>
      <c r="AL400" s="5" t="s">
        <v>547</v>
      </c>
      <c r="AM400" s="5">
        <v>21138475</v>
      </c>
      <c r="AN400" s="5" t="s">
        <v>75</v>
      </c>
      <c r="AO400" s="5" t="s">
        <v>401</v>
      </c>
      <c r="AP400" s="5" t="s">
        <v>76</v>
      </c>
      <c r="AQ400" s="5" t="s">
        <v>77</v>
      </c>
      <c r="AS400" s="5" t="s">
        <v>78</v>
      </c>
      <c r="AT400" s="5" t="s">
        <v>6079</v>
      </c>
      <c r="AU400" s="5" t="str">
        <f t="shared" si="18"/>
        <v>2011_Kim_Melatonin</v>
      </c>
      <c r="AV400" s="6" t="str">
        <f t="shared" si="19"/>
        <v>2011_Kim_Melatonin.pdf</v>
      </c>
      <c r="AW400" s="7" t="str">
        <f t="shared" si="20"/>
        <v>https://sci-hub.se/10.1111/j.1600-079X.2010.00833.x</v>
      </c>
      <c r="AX400" s="5" t="s">
        <v>80</v>
      </c>
    </row>
    <row r="401" spans="1:50" ht="17" customHeight="1" x14ac:dyDescent="0.2">
      <c r="A401" s="4" t="s">
        <v>6080</v>
      </c>
      <c r="B401" s="4" t="s">
        <v>6081</v>
      </c>
      <c r="C401" s="4" t="s">
        <v>6082</v>
      </c>
      <c r="D401" s="4">
        <v>2014</v>
      </c>
      <c r="E401" s="4" t="s">
        <v>641</v>
      </c>
      <c r="F401" s="5">
        <v>9</v>
      </c>
      <c r="G401" s="5">
        <v>3</v>
      </c>
      <c r="H401" s="5" t="s">
        <v>6083</v>
      </c>
      <c r="L401" s="5">
        <v>29</v>
      </c>
      <c r="M401" s="5" t="s">
        <v>6084</v>
      </c>
      <c r="N401" s="5" t="s">
        <v>6085</v>
      </c>
      <c r="O401" s="5" t="s">
        <v>6086</v>
      </c>
      <c r="P401" s="5" t="s">
        <v>6087</v>
      </c>
      <c r="Q401" s="5" t="s">
        <v>6088</v>
      </c>
      <c r="S401" s="5" t="s">
        <v>6089</v>
      </c>
      <c r="U401" s="5" t="s">
        <v>6090</v>
      </c>
      <c r="AE401" s="5" t="s">
        <v>4204</v>
      </c>
      <c r="AJ401" s="5">
        <v>19326203</v>
      </c>
      <c r="AL401" s="5" t="s">
        <v>2908</v>
      </c>
      <c r="AM401" s="5">
        <v>24663672</v>
      </c>
      <c r="AN401" s="5" t="s">
        <v>75</v>
      </c>
      <c r="AO401" s="5" t="s">
        <v>641</v>
      </c>
      <c r="AP401" s="5" t="s">
        <v>76</v>
      </c>
      <c r="AQ401" s="5" t="s">
        <v>77</v>
      </c>
      <c r="AR401" s="5" t="s">
        <v>141</v>
      </c>
      <c r="AS401" s="5" t="s">
        <v>78</v>
      </c>
      <c r="AT401" s="5" t="s">
        <v>6091</v>
      </c>
      <c r="AU401" s="5" t="str">
        <f t="shared" si="18"/>
        <v>2014_Vilches_Gestational</v>
      </c>
      <c r="AV401" s="6" t="str">
        <f t="shared" si="19"/>
        <v>2014_Vilches_Gestational.pdf</v>
      </c>
      <c r="AW401" s="7" t="str">
        <f t="shared" si="20"/>
        <v>https://sci-hub.se/10.1371/journal.pone.0091313</v>
      </c>
      <c r="AX401" s="5" t="s">
        <v>80</v>
      </c>
    </row>
    <row r="402" spans="1:50" ht="17" customHeight="1" x14ac:dyDescent="0.2">
      <c r="A402" s="4" t="s">
        <v>6092</v>
      </c>
      <c r="B402" s="4" t="s">
        <v>6093</v>
      </c>
      <c r="C402" s="4" t="s">
        <v>6094</v>
      </c>
      <c r="D402" s="4">
        <v>2012</v>
      </c>
      <c r="E402" s="4" t="s">
        <v>187</v>
      </c>
      <c r="F402" s="5">
        <v>29</v>
      </c>
      <c r="G402" s="5">
        <v>5</v>
      </c>
      <c r="I402" s="5">
        <v>629</v>
      </c>
      <c r="J402" s="5">
        <v>640</v>
      </c>
      <c r="L402" s="5">
        <v>29</v>
      </c>
      <c r="M402" s="5" t="s">
        <v>6095</v>
      </c>
      <c r="N402" s="5" t="s">
        <v>6096</v>
      </c>
      <c r="O402" s="5" t="s">
        <v>6097</v>
      </c>
      <c r="P402" s="5" t="s">
        <v>6098</v>
      </c>
      <c r="Q402" s="5" t="s">
        <v>6099</v>
      </c>
      <c r="R402" s="5" t="s">
        <v>6100</v>
      </c>
      <c r="S402" s="5" t="s">
        <v>6101</v>
      </c>
      <c r="U402" s="5" t="s">
        <v>3485</v>
      </c>
      <c r="X402" s="10" t="s">
        <v>6102</v>
      </c>
      <c r="Y402" s="5" t="s">
        <v>6103</v>
      </c>
      <c r="AB402" s="5" t="s">
        <v>6104</v>
      </c>
      <c r="AJ402" s="5">
        <v>7420528</v>
      </c>
      <c r="AL402" s="5" t="s">
        <v>200</v>
      </c>
      <c r="AM402" s="5">
        <v>22621360</v>
      </c>
      <c r="AN402" s="5" t="s">
        <v>75</v>
      </c>
      <c r="AO402" s="5" t="s">
        <v>201</v>
      </c>
      <c r="AP402" s="5" t="s">
        <v>76</v>
      </c>
      <c r="AQ402" s="5" t="s">
        <v>77</v>
      </c>
      <c r="AS402" s="5" t="s">
        <v>78</v>
      </c>
      <c r="AT402" s="5" t="s">
        <v>6105</v>
      </c>
      <c r="AU402" s="5" t="str">
        <f t="shared" si="18"/>
        <v>2012_Boivin_Phototherapy</v>
      </c>
      <c r="AV402" s="6" t="str">
        <f t="shared" si="19"/>
        <v>2012_Boivin_Phototherapy.pdf</v>
      </c>
      <c r="AW402" s="7" t="str">
        <f t="shared" si="20"/>
        <v>https://sci-hub.se/10.3109/07420528.2012.675252</v>
      </c>
      <c r="AX402" s="5" t="s">
        <v>80</v>
      </c>
    </row>
    <row r="403" spans="1:50" ht="17" customHeight="1" x14ac:dyDescent="0.2">
      <c r="A403" s="4" t="s">
        <v>6106</v>
      </c>
      <c r="B403" s="4" t="s">
        <v>6107</v>
      </c>
      <c r="C403" s="4" t="s">
        <v>6108</v>
      </c>
      <c r="D403" s="4">
        <v>1976</v>
      </c>
      <c r="E403" s="4" t="s">
        <v>6109</v>
      </c>
      <c r="F403" s="5">
        <v>151</v>
      </c>
      <c r="G403" s="5">
        <v>3</v>
      </c>
      <c r="I403" s="5">
        <v>502</v>
      </c>
      <c r="J403" s="5">
        <v>506</v>
      </c>
      <c r="L403" s="5">
        <v>29</v>
      </c>
      <c r="M403" s="5" t="s">
        <v>6110</v>
      </c>
      <c r="N403" s="5" t="s">
        <v>6111</v>
      </c>
      <c r="O403" s="5" t="s">
        <v>6112</v>
      </c>
      <c r="P403" s="5" t="s">
        <v>6113</v>
      </c>
      <c r="Q403" s="5" t="s">
        <v>6114</v>
      </c>
      <c r="S403" s="5" t="s">
        <v>6115</v>
      </c>
      <c r="U403" s="5" t="s">
        <v>6116</v>
      </c>
      <c r="W403" s="5" t="s">
        <v>6117</v>
      </c>
      <c r="X403" s="10" t="s">
        <v>6118</v>
      </c>
      <c r="Y403" s="5" t="s">
        <v>6119</v>
      </c>
      <c r="AB403" s="5" t="s">
        <v>6120</v>
      </c>
      <c r="AJ403" s="5">
        <v>379727</v>
      </c>
      <c r="AM403" s="5">
        <v>1257250</v>
      </c>
      <c r="AN403" s="5" t="s">
        <v>75</v>
      </c>
      <c r="AO403" s="5" t="s">
        <v>6121</v>
      </c>
      <c r="AP403" s="5" t="s">
        <v>76</v>
      </c>
      <c r="AQ403" s="5" t="s">
        <v>77</v>
      </c>
      <c r="AS403" s="5" t="s">
        <v>78</v>
      </c>
      <c r="AT403" s="5" t="s">
        <v>6122</v>
      </c>
      <c r="AU403" s="5" t="str">
        <f t="shared" si="18"/>
        <v>1976_Turek_Melatonin-Induced</v>
      </c>
      <c r="AV403" s="6" t="str">
        <f t="shared" si="19"/>
        <v>1976_Turek_Melatonin-Induced.pdf</v>
      </c>
      <c r="AW403" s="7" t="str">
        <f t="shared" si="20"/>
        <v>https://sci-hub.se/10.3181/00379727-151-39245</v>
      </c>
      <c r="AX403" s="5" t="s">
        <v>80</v>
      </c>
    </row>
    <row r="404" spans="1:50" ht="17" customHeight="1" x14ac:dyDescent="0.2">
      <c r="A404" s="4" t="s">
        <v>6123</v>
      </c>
      <c r="B404" s="4" t="s">
        <v>6124</v>
      </c>
      <c r="C404" s="4" t="s">
        <v>6125</v>
      </c>
      <c r="D404" s="4">
        <v>1988</v>
      </c>
      <c r="E404" s="4" t="s">
        <v>6109</v>
      </c>
      <c r="F404" s="5">
        <v>187</v>
      </c>
      <c r="G404" s="5">
        <v>3</v>
      </c>
      <c r="I404" s="5">
        <v>315</v>
      </c>
      <c r="J404" s="5">
        <v>319</v>
      </c>
      <c r="L404" s="5">
        <v>29</v>
      </c>
      <c r="M404" s="5" t="s">
        <v>6126</v>
      </c>
      <c r="N404" s="5" t="s">
        <v>6127</v>
      </c>
      <c r="O404" s="5" t="s">
        <v>6128</v>
      </c>
      <c r="P404" s="5" t="s">
        <v>6129</v>
      </c>
      <c r="Q404" s="5" t="s">
        <v>6130</v>
      </c>
      <c r="S404" s="5" t="s">
        <v>6131</v>
      </c>
      <c r="U404" s="5" t="s">
        <v>6132</v>
      </c>
      <c r="X404" s="10" t="s">
        <v>6133</v>
      </c>
      <c r="Y404" s="5" t="s">
        <v>6134</v>
      </c>
      <c r="AJ404" s="5">
        <v>379727</v>
      </c>
      <c r="AM404" s="5">
        <v>3347608</v>
      </c>
      <c r="AN404" s="5" t="s">
        <v>75</v>
      </c>
      <c r="AO404" s="5" t="s">
        <v>6121</v>
      </c>
      <c r="AP404" s="5" t="s">
        <v>76</v>
      </c>
      <c r="AQ404" s="5" t="s">
        <v>77</v>
      </c>
      <c r="AS404" s="5" t="s">
        <v>78</v>
      </c>
      <c r="AT404" s="5" t="s">
        <v>6135</v>
      </c>
      <c r="AU404" s="5" t="str">
        <f t="shared" si="18"/>
        <v>1988_Wu_Day-Night</v>
      </c>
      <c r="AV404" s="6" t="str">
        <f t="shared" si="19"/>
        <v>1988_Wu_Day-Night.pdf</v>
      </c>
      <c r="AW404" s="7" t="str">
        <f t="shared" si="20"/>
        <v>https://sci-hub.se/10.3181/00379727-187-42670</v>
      </c>
      <c r="AX404" s="5" t="s">
        <v>80</v>
      </c>
    </row>
    <row r="405" spans="1:50" ht="17" customHeight="1" x14ac:dyDescent="0.2">
      <c r="A405" s="4" t="s">
        <v>6136</v>
      </c>
      <c r="B405" s="4" t="s">
        <v>6137</v>
      </c>
      <c r="C405" s="4" t="s">
        <v>6138</v>
      </c>
      <c r="D405" s="4">
        <v>2014</v>
      </c>
      <c r="E405" s="4" t="s">
        <v>6139</v>
      </c>
      <c r="F405" s="5">
        <v>6</v>
      </c>
      <c r="G405" s="5">
        <v>4</v>
      </c>
      <c r="I405" s="5">
        <v>230</v>
      </c>
      <c r="J405" s="5">
        <v>242</v>
      </c>
      <c r="L405" s="5">
        <v>28</v>
      </c>
      <c r="M405" s="5" t="s">
        <v>6140</v>
      </c>
      <c r="N405" s="5" t="s">
        <v>6141</v>
      </c>
      <c r="O405" s="5" t="s">
        <v>6142</v>
      </c>
      <c r="P405" s="5" t="s">
        <v>6143</v>
      </c>
      <c r="Q405" s="5" t="s">
        <v>6144</v>
      </c>
      <c r="R405" s="5" t="s">
        <v>6145</v>
      </c>
      <c r="AB405" s="5" t="s">
        <v>6146</v>
      </c>
      <c r="AE405" s="5" t="s">
        <v>6147</v>
      </c>
      <c r="AJ405" s="5">
        <v>19485182</v>
      </c>
      <c r="AN405" s="5" t="s">
        <v>75</v>
      </c>
      <c r="AO405" s="5" t="s">
        <v>6148</v>
      </c>
      <c r="AP405" s="5" t="s">
        <v>76</v>
      </c>
      <c r="AQ405" s="5" t="s">
        <v>77</v>
      </c>
      <c r="AR405" s="5" t="s">
        <v>141</v>
      </c>
      <c r="AS405" s="5" t="s">
        <v>78</v>
      </c>
      <c r="AT405" s="5" t="s">
        <v>6149</v>
      </c>
      <c r="AU405" s="5" t="str">
        <f t="shared" si="18"/>
        <v>2014_Bennukul_Melatonin</v>
      </c>
      <c r="AV405" s="6" t="str">
        <f t="shared" si="19"/>
        <v>2014_Bennukul_Melatonin.pdf</v>
      </c>
      <c r="AW405" s="7" t="str">
        <f t="shared" si="20"/>
        <v>https://sci-hub.se/10.4254/wjh.v6.i4.230</v>
      </c>
      <c r="AX405" s="9" t="s">
        <v>756</v>
      </c>
    </row>
    <row r="406" spans="1:50" ht="17" customHeight="1" x14ac:dyDescent="0.2">
      <c r="A406" s="4" t="s">
        <v>6150</v>
      </c>
      <c r="B406" s="4" t="s">
        <v>6151</v>
      </c>
      <c r="C406" s="4" t="s">
        <v>6152</v>
      </c>
      <c r="D406" s="4">
        <v>2012</v>
      </c>
      <c r="E406" s="4" t="s">
        <v>6153</v>
      </c>
      <c r="F406" s="5">
        <v>6</v>
      </c>
      <c r="G406" s="5">
        <v>2</v>
      </c>
      <c r="I406" s="5">
        <v>108</v>
      </c>
      <c r="J406" s="5">
        <v>116</v>
      </c>
      <c r="L406" s="5">
        <v>28</v>
      </c>
      <c r="M406" s="9"/>
      <c r="N406" s="5" t="s">
        <v>6154</v>
      </c>
      <c r="O406" s="5" t="s">
        <v>6155</v>
      </c>
      <c r="P406" s="5" t="s">
        <v>6156</v>
      </c>
      <c r="Q406" s="5" t="s">
        <v>6157</v>
      </c>
      <c r="R406" s="5" t="s">
        <v>6158</v>
      </c>
      <c r="S406" s="5" t="s">
        <v>6159</v>
      </c>
      <c r="U406" s="5" t="s">
        <v>6160</v>
      </c>
      <c r="V406" s="5" t="s">
        <v>6161</v>
      </c>
      <c r="AB406" s="5" t="s">
        <v>6162</v>
      </c>
      <c r="AJ406" s="5">
        <v>18722148</v>
      </c>
      <c r="AM406" s="5">
        <v>22369716</v>
      </c>
      <c r="AN406" s="5" t="s">
        <v>75</v>
      </c>
      <c r="AO406" s="5" t="s">
        <v>6163</v>
      </c>
      <c r="AP406" s="5" t="s">
        <v>76</v>
      </c>
      <c r="AQ406" s="5" t="s">
        <v>77</v>
      </c>
      <c r="AS406" s="5" t="s">
        <v>78</v>
      </c>
      <c r="AT406" s="5" t="s">
        <v>6164</v>
      </c>
      <c r="AU406" s="5" t="str">
        <f t="shared" si="18"/>
        <v>2012_Sanchez-Barcelo_Breast</v>
      </c>
      <c r="AV406" s="6" t="str">
        <f t="shared" si="19"/>
        <v>2012_Sanchez-Barcelo_Breast.pdf</v>
      </c>
      <c r="AW406" s="7" t="str">
        <f t="shared" si="20"/>
        <v>https://sci-hub.se/</v>
      </c>
      <c r="AX406" s="9" t="s">
        <v>756</v>
      </c>
    </row>
    <row r="407" spans="1:50" ht="17" customHeight="1" x14ac:dyDescent="0.2">
      <c r="A407" s="4" t="s">
        <v>6165</v>
      </c>
      <c r="B407" s="4" t="s">
        <v>6166</v>
      </c>
      <c r="C407" s="4" t="s">
        <v>6167</v>
      </c>
      <c r="D407" s="4">
        <v>1999</v>
      </c>
      <c r="E407" s="4" t="s">
        <v>3325</v>
      </c>
      <c r="F407" s="5">
        <v>107</v>
      </c>
      <c r="G407" s="5" t="s">
        <v>6168</v>
      </c>
      <c r="I407" s="5">
        <v>145</v>
      </c>
      <c r="J407" s="5">
        <v>154</v>
      </c>
      <c r="L407" s="5">
        <v>28</v>
      </c>
      <c r="M407" s="9"/>
      <c r="N407" s="5" t="s">
        <v>6169</v>
      </c>
      <c r="O407" s="5" t="s">
        <v>6170</v>
      </c>
      <c r="P407" s="5" t="s">
        <v>6171</v>
      </c>
      <c r="Q407" s="5" t="s">
        <v>6172</v>
      </c>
      <c r="R407" s="5" t="s">
        <v>6173</v>
      </c>
      <c r="S407" s="5" t="s">
        <v>6174</v>
      </c>
      <c r="U407" s="5" t="s">
        <v>73</v>
      </c>
      <c r="AB407" s="5" t="s">
        <v>6175</v>
      </c>
      <c r="AJ407" s="5">
        <v>916765</v>
      </c>
      <c r="AL407" s="5" t="s">
        <v>3335</v>
      </c>
      <c r="AM407" s="5">
        <v>10229714</v>
      </c>
      <c r="AN407" s="5" t="s">
        <v>75</v>
      </c>
      <c r="AO407" s="5" t="s">
        <v>3336</v>
      </c>
      <c r="AP407" s="5" t="s">
        <v>76</v>
      </c>
      <c r="AQ407" s="5" t="s">
        <v>77</v>
      </c>
      <c r="AS407" s="5" t="s">
        <v>78</v>
      </c>
      <c r="AT407" s="5" t="s">
        <v>6176</v>
      </c>
      <c r="AU407" s="5" t="str">
        <f t="shared" si="18"/>
        <v>1999_Kheifets_Industrialization,</v>
      </c>
      <c r="AV407" s="6" t="str">
        <f t="shared" si="19"/>
        <v>1999_Kheifets_Industrialization,.pdf</v>
      </c>
      <c r="AW407" s="7" t="str">
        <f t="shared" si="20"/>
        <v>https://sci-hub.se/</v>
      </c>
      <c r="AX407" s="9" t="s">
        <v>756</v>
      </c>
    </row>
    <row r="408" spans="1:50" ht="17" customHeight="1" x14ac:dyDescent="0.2">
      <c r="A408" s="4" t="s">
        <v>1767</v>
      </c>
      <c r="B408" s="4" t="s">
        <v>1768</v>
      </c>
      <c r="C408" s="4" t="s">
        <v>6177</v>
      </c>
      <c r="D408" s="4">
        <v>1996</v>
      </c>
      <c r="E408" s="4" t="s">
        <v>5342</v>
      </c>
      <c r="F408" s="5">
        <v>270</v>
      </c>
      <c r="G408" s="5" t="s">
        <v>6178</v>
      </c>
      <c r="I408" s="5" t="s">
        <v>6179</v>
      </c>
      <c r="J408" s="5" t="s">
        <v>6180</v>
      </c>
      <c r="L408" s="5">
        <v>28</v>
      </c>
      <c r="M408" s="9"/>
      <c r="N408" s="5" t="s">
        <v>6181</v>
      </c>
      <c r="O408" s="5" t="s">
        <v>6182</v>
      </c>
      <c r="P408" s="5" t="s">
        <v>6183</v>
      </c>
      <c r="Q408" s="5" t="s">
        <v>6184</v>
      </c>
      <c r="R408" s="5" t="s">
        <v>6185</v>
      </c>
      <c r="S408" s="5" t="s">
        <v>6186</v>
      </c>
      <c r="U408" s="5" t="s">
        <v>545</v>
      </c>
      <c r="AB408" s="5" t="s">
        <v>6187</v>
      </c>
      <c r="AJ408" s="5">
        <v>1931849</v>
      </c>
      <c r="AL408" s="5" t="s">
        <v>5354</v>
      </c>
      <c r="AM408" s="5">
        <v>8967470</v>
      </c>
      <c r="AN408" s="5" t="s">
        <v>75</v>
      </c>
      <c r="AO408" s="5" t="s">
        <v>6188</v>
      </c>
      <c r="AP408" s="5" t="s">
        <v>76</v>
      </c>
      <c r="AQ408" s="5" t="s">
        <v>77</v>
      </c>
      <c r="AS408" s="5" t="s">
        <v>78</v>
      </c>
      <c r="AT408" s="5" t="s">
        <v>6189</v>
      </c>
      <c r="AU408" s="5" t="str">
        <f t="shared" si="18"/>
        <v>1996_Yellon_60-Hz</v>
      </c>
      <c r="AV408" s="6" t="str">
        <f t="shared" si="19"/>
        <v>1996_Yellon_60-Hz.pdf</v>
      </c>
      <c r="AW408" s="7" t="str">
        <f t="shared" si="20"/>
        <v>https://sci-hub.se/</v>
      </c>
      <c r="AX408" s="9" t="s">
        <v>756</v>
      </c>
    </row>
    <row r="409" spans="1:50" ht="17" customHeight="1" x14ac:dyDescent="0.2">
      <c r="A409" s="4" t="s">
        <v>6190</v>
      </c>
      <c r="B409" s="4" t="s">
        <v>6191</v>
      </c>
      <c r="C409" s="4" t="s">
        <v>6192</v>
      </c>
      <c r="D409" s="4">
        <v>1993</v>
      </c>
      <c r="E409" s="4" t="s">
        <v>5567</v>
      </c>
      <c r="F409" s="5">
        <v>16</v>
      </c>
      <c r="G409" s="5">
        <v>1</v>
      </c>
      <c r="I409" s="5">
        <v>1</v>
      </c>
      <c r="J409" s="5">
        <v>7</v>
      </c>
      <c r="L409" s="5">
        <v>28</v>
      </c>
      <c r="M409" s="5" t="s">
        <v>6193</v>
      </c>
      <c r="N409" s="5" t="s">
        <v>6194</v>
      </c>
      <c r="O409" s="5" t="s">
        <v>6195</v>
      </c>
      <c r="P409" s="5" t="s">
        <v>6196</v>
      </c>
      <c r="Q409" s="5" t="s">
        <v>6197</v>
      </c>
      <c r="R409" s="5" t="s">
        <v>6198</v>
      </c>
      <c r="S409" s="5" t="s">
        <v>6199</v>
      </c>
      <c r="U409" s="5" t="s">
        <v>6200</v>
      </c>
      <c r="W409" s="5" t="s">
        <v>339</v>
      </c>
      <c r="AB409" s="5" t="s">
        <v>6201</v>
      </c>
      <c r="AJ409" s="5">
        <v>3914097</v>
      </c>
      <c r="AM409" s="5">
        <v>8445151</v>
      </c>
      <c r="AN409" s="5" t="s">
        <v>75</v>
      </c>
      <c r="AO409" s="5" t="s">
        <v>5581</v>
      </c>
      <c r="AP409" s="5" t="s">
        <v>76</v>
      </c>
      <c r="AQ409" s="5" t="s">
        <v>77</v>
      </c>
      <c r="AS409" s="5" t="s">
        <v>78</v>
      </c>
      <c r="AT409" s="5" t="s">
        <v>6202</v>
      </c>
      <c r="AU409" s="5" t="str">
        <f t="shared" si="18"/>
        <v>1993_Rasmussen_Diurnal</v>
      </c>
      <c r="AV409" s="6" t="str">
        <f t="shared" si="19"/>
        <v>1993_Rasmussen_Diurnal.pdf</v>
      </c>
      <c r="AW409" s="7" t="str">
        <f t="shared" si="20"/>
        <v>https://sci-hub.se/10.1007/BF03345819</v>
      </c>
      <c r="AX409" s="5" t="s">
        <v>80</v>
      </c>
    </row>
    <row r="410" spans="1:50" ht="17" customHeight="1" x14ac:dyDescent="0.2">
      <c r="A410" s="4" t="s">
        <v>6203</v>
      </c>
      <c r="B410" s="4" t="s">
        <v>6204</v>
      </c>
      <c r="C410" s="4" t="s">
        <v>6205</v>
      </c>
      <c r="D410" s="4">
        <v>2003</v>
      </c>
      <c r="E410" s="4" t="s">
        <v>392</v>
      </c>
      <c r="F410" s="5">
        <v>34</v>
      </c>
      <c r="G410" s="5">
        <v>1</v>
      </c>
      <c r="I410" s="5">
        <v>60</v>
      </c>
      <c r="J410" s="5">
        <v>68</v>
      </c>
      <c r="L410" s="5">
        <v>28</v>
      </c>
      <c r="M410" s="5" t="s">
        <v>6206</v>
      </c>
      <c r="N410" s="5" t="s">
        <v>6207</v>
      </c>
      <c r="O410" s="5" t="s">
        <v>6208</v>
      </c>
      <c r="P410" s="5" t="s">
        <v>6209</v>
      </c>
      <c r="Q410" s="5" t="s">
        <v>6210</v>
      </c>
      <c r="R410" s="5" t="s">
        <v>6211</v>
      </c>
      <c r="S410" s="5" t="s">
        <v>6212</v>
      </c>
      <c r="U410" s="5" t="s">
        <v>6213</v>
      </c>
      <c r="AB410" s="5" t="s">
        <v>6214</v>
      </c>
      <c r="AJ410" s="5">
        <v>7423098</v>
      </c>
      <c r="AL410" s="5" t="s">
        <v>547</v>
      </c>
      <c r="AM410" s="5">
        <v>12485373</v>
      </c>
      <c r="AN410" s="5" t="s">
        <v>75</v>
      </c>
      <c r="AO410" s="5" t="s">
        <v>401</v>
      </c>
      <c r="AP410" s="5" t="s">
        <v>76</v>
      </c>
      <c r="AQ410" s="5" t="s">
        <v>77</v>
      </c>
      <c r="AS410" s="5" t="s">
        <v>78</v>
      </c>
      <c r="AT410" s="5" t="s">
        <v>6215</v>
      </c>
      <c r="AU410" s="5" t="str">
        <f t="shared" si="18"/>
        <v>2003_Tomás-Zapico_Effects</v>
      </c>
      <c r="AV410" s="6" t="str">
        <f t="shared" si="19"/>
        <v>2003_Tomás-Zapico_Effects.pdf</v>
      </c>
      <c r="AW410" s="7" t="str">
        <f t="shared" si="20"/>
        <v>https://sci-hub.se/10.1034/j.1600-079X.2003.02951.x</v>
      </c>
      <c r="AX410" s="5" t="s">
        <v>80</v>
      </c>
    </row>
    <row r="411" spans="1:50" ht="17" customHeight="1" x14ac:dyDescent="0.2">
      <c r="A411" s="4" t="s">
        <v>6216</v>
      </c>
      <c r="B411" s="4" t="s">
        <v>6217</v>
      </c>
      <c r="C411" s="4" t="s">
        <v>6218</v>
      </c>
      <c r="D411" s="4">
        <v>1997</v>
      </c>
      <c r="E411" s="4" t="s">
        <v>3478</v>
      </c>
      <c r="F411" s="5">
        <v>47</v>
      </c>
      <c r="G411" s="5">
        <v>4</v>
      </c>
      <c r="I411" s="5">
        <v>463</v>
      </c>
      <c r="J411" s="5">
        <v>469</v>
      </c>
      <c r="L411" s="5">
        <v>28</v>
      </c>
      <c r="M411" s="5" t="s">
        <v>6219</v>
      </c>
      <c r="N411" s="5" t="s">
        <v>6220</v>
      </c>
      <c r="O411" s="5" t="s">
        <v>6221</v>
      </c>
      <c r="P411" s="5" t="s">
        <v>6222</v>
      </c>
      <c r="Q411" s="5" t="s">
        <v>6223</v>
      </c>
      <c r="S411" s="5" t="s">
        <v>6224</v>
      </c>
      <c r="U411" s="5" t="s">
        <v>6225</v>
      </c>
      <c r="AB411" s="5" t="s">
        <v>6226</v>
      </c>
      <c r="AE411" s="5" t="s">
        <v>2111</v>
      </c>
      <c r="AJ411" s="5">
        <v>3000664</v>
      </c>
      <c r="AL411" s="5" t="s">
        <v>6227</v>
      </c>
      <c r="AM411" s="5">
        <v>9404445</v>
      </c>
      <c r="AN411" s="5" t="s">
        <v>75</v>
      </c>
      <c r="AO411" s="5" t="s">
        <v>6228</v>
      </c>
      <c r="AP411" s="5" t="s">
        <v>76</v>
      </c>
      <c r="AQ411" s="5" t="s">
        <v>77</v>
      </c>
      <c r="AS411" s="5" t="s">
        <v>78</v>
      </c>
      <c r="AT411" s="5" t="s">
        <v>6229</v>
      </c>
      <c r="AU411" s="5" t="str">
        <f t="shared" si="18"/>
        <v>1997_Luboshitzky_Abnormal</v>
      </c>
      <c r="AV411" s="6" t="str">
        <f t="shared" si="19"/>
        <v>1997_Luboshitzky_Abnormal.pdf</v>
      </c>
      <c r="AW411" s="7" t="str">
        <f t="shared" si="20"/>
        <v>https://sci-hub.se/10.1046/j.1365-2265.1997.2881089.x</v>
      </c>
      <c r="AX411" s="5" t="s">
        <v>80</v>
      </c>
    </row>
    <row r="412" spans="1:50" ht="17" customHeight="1" x14ac:dyDescent="0.2">
      <c r="A412" s="4" t="s">
        <v>6230</v>
      </c>
      <c r="B412" s="4" t="s">
        <v>6231</v>
      </c>
      <c r="C412" s="4" t="s">
        <v>6232</v>
      </c>
      <c r="D412" s="4">
        <v>2009</v>
      </c>
      <c r="E412" s="4" t="s">
        <v>187</v>
      </c>
      <c r="F412" s="5">
        <v>26</v>
      </c>
      <c r="G412" s="5">
        <v>5</v>
      </c>
      <c r="I412" s="5">
        <v>867</v>
      </c>
      <c r="J412" s="5">
        <v>890</v>
      </c>
      <c r="L412" s="5">
        <v>28</v>
      </c>
      <c r="M412" s="5" t="s">
        <v>6233</v>
      </c>
      <c r="N412" s="5" t="s">
        <v>6234</v>
      </c>
      <c r="O412" s="5" t="s">
        <v>6235</v>
      </c>
      <c r="P412" s="5" t="s">
        <v>6236</v>
      </c>
      <c r="Q412" s="5" t="s">
        <v>6237</v>
      </c>
      <c r="R412" s="5" t="s">
        <v>6238</v>
      </c>
      <c r="S412" s="5" t="s">
        <v>6239</v>
      </c>
      <c r="U412" s="5" t="s">
        <v>73</v>
      </c>
      <c r="X412" s="5" t="s">
        <v>6240</v>
      </c>
      <c r="Y412" s="5" t="s">
        <v>6241</v>
      </c>
      <c r="AB412" s="5" t="s">
        <v>6242</v>
      </c>
      <c r="AJ412" s="5">
        <v>7420528</v>
      </c>
      <c r="AL412" s="5" t="s">
        <v>200</v>
      </c>
      <c r="AM412" s="5">
        <v>19637048</v>
      </c>
      <c r="AN412" s="5" t="s">
        <v>75</v>
      </c>
      <c r="AO412" s="5" t="s">
        <v>201</v>
      </c>
      <c r="AP412" s="5" t="s">
        <v>76</v>
      </c>
      <c r="AQ412" s="5" t="s">
        <v>77</v>
      </c>
      <c r="AS412" s="5" t="s">
        <v>78</v>
      </c>
      <c r="AT412" s="5" t="s">
        <v>6243</v>
      </c>
      <c r="AU412" s="5" t="str">
        <f t="shared" si="18"/>
        <v>2009_Paul_Timing</v>
      </c>
      <c r="AV412" s="6" t="str">
        <f t="shared" si="19"/>
        <v>2009_Paul_Timing.pdf</v>
      </c>
      <c r="AW412" s="7" t="str">
        <f t="shared" si="20"/>
        <v>https://sci-hub.se/10.1080/07420520903044331</v>
      </c>
      <c r="AX412" s="5" t="s">
        <v>80</v>
      </c>
    </row>
    <row r="413" spans="1:50" ht="17" customHeight="1" x14ac:dyDescent="0.2">
      <c r="A413" s="4" t="s">
        <v>6244</v>
      </c>
      <c r="B413" s="4" t="s">
        <v>6245</v>
      </c>
      <c r="C413" s="4" t="s">
        <v>6246</v>
      </c>
      <c r="D413" s="4">
        <v>1997</v>
      </c>
      <c r="E413" s="4" t="s">
        <v>392</v>
      </c>
      <c r="F413" s="5">
        <v>22</v>
      </c>
      <c r="G413" s="5">
        <v>4</v>
      </c>
      <c r="I413" s="5">
        <v>177</v>
      </c>
      <c r="J413" s="5">
        <v>183</v>
      </c>
      <c r="L413" s="5">
        <v>28</v>
      </c>
      <c r="M413" s="5" t="s">
        <v>6247</v>
      </c>
      <c r="N413" s="5" t="s">
        <v>6248</v>
      </c>
      <c r="O413" s="5" t="s">
        <v>6249</v>
      </c>
      <c r="P413" s="5" t="s">
        <v>6250</v>
      </c>
      <c r="Q413" s="5" t="s">
        <v>6251</v>
      </c>
      <c r="R413" s="5" t="s">
        <v>6252</v>
      </c>
      <c r="S413" s="5" t="s">
        <v>6253</v>
      </c>
      <c r="U413" s="5" t="s">
        <v>545</v>
      </c>
      <c r="AB413" s="5" t="s">
        <v>6254</v>
      </c>
      <c r="AE413" s="5" t="s">
        <v>2111</v>
      </c>
      <c r="AJ413" s="5">
        <v>7423098</v>
      </c>
      <c r="AL413" s="5" t="s">
        <v>547</v>
      </c>
      <c r="AM413" s="5">
        <v>9247203</v>
      </c>
      <c r="AN413" s="5" t="s">
        <v>75</v>
      </c>
      <c r="AO413" s="5" t="s">
        <v>401</v>
      </c>
      <c r="AP413" s="5" t="s">
        <v>76</v>
      </c>
      <c r="AQ413" s="5" t="s">
        <v>77</v>
      </c>
      <c r="AS413" s="5" t="s">
        <v>78</v>
      </c>
      <c r="AT413" s="5" t="s">
        <v>6255</v>
      </c>
      <c r="AU413" s="5" t="str">
        <f t="shared" si="18"/>
        <v>1997_Truong_Effect</v>
      </c>
      <c r="AV413" s="6" t="str">
        <f t="shared" si="19"/>
        <v>1997_Truong_Effect.pdf</v>
      </c>
      <c r="AW413" s="7" t="str">
        <f t="shared" si="20"/>
        <v>https://sci-hub.se/10.1111/j.1600-079X.1997.tb00321.x</v>
      </c>
      <c r="AX413" s="5" t="s">
        <v>80</v>
      </c>
    </row>
    <row r="414" spans="1:50" ht="17" customHeight="1" x14ac:dyDescent="0.2">
      <c r="A414" s="4" t="s">
        <v>6256</v>
      </c>
      <c r="B414" s="4" t="s">
        <v>6257</v>
      </c>
      <c r="C414" s="4" t="s">
        <v>6258</v>
      </c>
      <c r="D414" s="4">
        <v>2004</v>
      </c>
      <c r="E414" s="4" t="s">
        <v>6259</v>
      </c>
      <c r="F414" s="5">
        <v>9</v>
      </c>
      <c r="G414" s="5">
        <v>2</v>
      </c>
      <c r="I414" s="5">
        <v>97</v>
      </c>
      <c r="J414" s="5">
        <v>105</v>
      </c>
      <c r="L414" s="5">
        <v>28</v>
      </c>
      <c r="M414" s="5" t="s">
        <v>6260</v>
      </c>
      <c r="N414" s="5" t="s">
        <v>6261</v>
      </c>
      <c r="O414" s="5" t="s">
        <v>6262</v>
      </c>
      <c r="P414" s="5" t="s">
        <v>6263</v>
      </c>
      <c r="Q414" s="5" t="s">
        <v>6264</v>
      </c>
      <c r="R414" s="5" t="s">
        <v>6265</v>
      </c>
      <c r="S414" s="5" t="s">
        <v>6266</v>
      </c>
      <c r="U414" s="5" t="s">
        <v>6267</v>
      </c>
      <c r="V414" s="5" t="s">
        <v>6268</v>
      </c>
      <c r="W414" s="5" t="s">
        <v>6269</v>
      </c>
      <c r="AB414" s="5" t="s">
        <v>6270</v>
      </c>
      <c r="AJ414" s="5">
        <v>10742484</v>
      </c>
      <c r="AL414" s="5" t="s">
        <v>6271</v>
      </c>
      <c r="AM414" s="5">
        <v>15309246</v>
      </c>
      <c r="AN414" s="5" t="s">
        <v>75</v>
      </c>
      <c r="AO414" s="5" t="s">
        <v>6272</v>
      </c>
      <c r="AP414" s="5" t="s">
        <v>76</v>
      </c>
      <c r="AQ414" s="5" t="s">
        <v>77</v>
      </c>
      <c r="AS414" s="5" t="s">
        <v>78</v>
      </c>
      <c r="AT414" s="5" t="s">
        <v>6273</v>
      </c>
      <c r="AU414" s="5" t="str">
        <f t="shared" si="18"/>
        <v>2004_Briaud_Continuous</v>
      </c>
      <c r="AV414" s="6" t="str">
        <f t="shared" si="19"/>
        <v>2004_Briaud_Continuous.pdf</v>
      </c>
      <c r="AW414" s="7" t="str">
        <f t="shared" si="20"/>
        <v>https://sci-hub.se/10.1177/107424840400900205</v>
      </c>
      <c r="AX414" s="5" t="s">
        <v>80</v>
      </c>
    </row>
    <row r="415" spans="1:50" ht="17" customHeight="1" x14ac:dyDescent="0.2">
      <c r="A415" s="4" t="s">
        <v>6274</v>
      </c>
      <c r="B415" s="4" t="s">
        <v>6275</v>
      </c>
      <c r="C415" s="4" t="s">
        <v>6276</v>
      </c>
      <c r="D415" s="4">
        <v>2003</v>
      </c>
      <c r="E415" s="4" t="s">
        <v>6277</v>
      </c>
      <c r="F415" s="5">
        <v>20</v>
      </c>
      <c r="G415" s="5">
        <v>8</v>
      </c>
      <c r="I415" s="5">
        <v>1011</v>
      </c>
      <c r="J415" s="5">
        <v>1016</v>
      </c>
      <c r="L415" s="5">
        <v>28</v>
      </c>
      <c r="M415" s="5" t="s">
        <v>6278</v>
      </c>
      <c r="N415" s="5" t="s">
        <v>6279</v>
      </c>
      <c r="O415" s="5" t="s">
        <v>6280</v>
      </c>
      <c r="P415" s="5" t="s">
        <v>6281</v>
      </c>
      <c r="Q415" s="5" t="s">
        <v>6282</v>
      </c>
      <c r="R415" s="5" t="s">
        <v>6283</v>
      </c>
      <c r="S415" s="5" t="s">
        <v>6284</v>
      </c>
      <c r="U415" s="5" t="s">
        <v>73</v>
      </c>
      <c r="AB415" s="5" t="s">
        <v>6285</v>
      </c>
      <c r="AJ415" s="5">
        <v>2890003</v>
      </c>
      <c r="AL415" s="5" t="s">
        <v>6286</v>
      </c>
      <c r="AM415" s="5">
        <v>12951408</v>
      </c>
      <c r="AN415" s="5" t="s">
        <v>75</v>
      </c>
      <c r="AO415" s="5" t="s">
        <v>6287</v>
      </c>
      <c r="AP415" s="5" t="s">
        <v>76</v>
      </c>
      <c r="AQ415" s="5" t="s">
        <v>77</v>
      </c>
      <c r="AS415" s="5" t="s">
        <v>78</v>
      </c>
      <c r="AT415" s="5" t="s">
        <v>6288</v>
      </c>
      <c r="AU415" s="5" t="str">
        <f t="shared" si="18"/>
        <v>2003_Masuda_Variations</v>
      </c>
      <c r="AV415" s="6" t="str">
        <f t="shared" si="19"/>
        <v>2003_Masuda_Variations.pdf</v>
      </c>
      <c r="AW415" s="7" t="str">
        <f t="shared" si="20"/>
        <v>https://sci-hub.se/10.2108/zsj.20.1011</v>
      </c>
      <c r="AX415" s="5" t="s">
        <v>80</v>
      </c>
    </row>
    <row r="416" spans="1:50" ht="17" customHeight="1" x14ac:dyDescent="0.2">
      <c r="A416" s="4" t="s">
        <v>6289</v>
      </c>
      <c r="B416" s="4" t="s">
        <v>6290</v>
      </c>
      <c r="C416" s="4" t="s">
        <v>6291</v>
      </c>
      <c r="D416" s="4">
        <v>2014</v>
      </c>
      <c r="E416" s="4" t="s">
        <v>187</v>
      </c>
      <c r="F416" s="5">
        <v>31</v>
      </c>
      <c r="G416" s="5">
        <v>9</v>
      </c>
      <c r="I416" s="5">
        <v>976</v>
      </c>
      <c r="J416" s="5">
        <v>982</v>
      </c>
      <c r="L416" s="5">
        <v>28</v>
      </c>
      <c r="M416" s="5" t="s">
        <v>6292</v>
      </c>
      <c r="N416" s="5" t="s">
        <v>6293</v>
      </c>
      <c r="O416" s="5" t="s">
        <v>6294</v>
      </c>
      <c r="P416" s="5" t="s">
        <v>6295</v>
      </c>
      <c r="Q416" s="5" t="s">
        <v>6296</v>
      </c>
      <c r="R416" s="5" t="s">
        <v>6297</v>
      </c>
      <c r="S416" s="5" t="s">
        <v>6298</v>
      </c>
      <c r="X416" s="10" t="s">
        <v>6299</v>
      </c>
      <c r="Y416" s="5" t="s">
        <v>6300</v>
      </c>
      <c r="AB416" s="5" t="s">
        <v>6301</v>
      </c>
      <c r="AE416" s="5" t="s">
        <v>199</v>
      </c>
      <c r="AJ416" s="5">
        <v>7420528</v>
      </c>
      <c r="AL416" s="5" t="s">
        <v>200</v>
      </c>
      <c r="AM416" s="5">
        <v>25025617</v>
      </c>
      <c r="AN416" s="5" t="s">
        <v>75</v>
      </c>
      <c r="AO416" s="5" t="s">
        <v>201</v>
      </c>
      <c r="AP416" s="5" t="s">
        <v>76</v>
      </c>
      <c r="AQ416" s="5" t="s">
        <v>77</v>
      </c>
      <c r="AS416" s="5" t="s">
        <v>78</v>
      </c>
      <c r="AT416" s="5" t="s">
        <v>6302</v>
      </c>
      <c r="AU416" s="5" t="str">
        <f t="shared" si="18"/>
        <v>2014_Obayashi_Association</v>
      </c>
      <c r="AV416" s="6" t="str">
        <f t="shared" si="19"/>
        <v>2014_Obayashi_Association.pdf</v>
      </c>
      <c r="AW416" s="7" t="str">
        <f t="shared" si="20"/>
        <v>https://sci-hub.se/10.3109/07420528.2014.937491</v>
      </c>
      <c r="AX416" s="5" t="s">
        <v>80</v>
      </c>
    </row>
    <row r="417" spans="1:50" ht="17" customHeight="1" x14ac:dyDescent="0.2">
      <c r="A417" s="4" t="s">
        <v>6303</v>
      </c>
      <c r="B417" s="4" t="s">
        <v>6304</v>
      </c>
      <c r="C417" s="4" t="s">
        <v>6305</v>
      </c>
      <c r="D417" s="4">
        <v>2012</v>
      </c>
      <c r="E417" s="4" t="s">
        <v>6306</v>
      </c>
      <c r="F417" s="5">
        <v>70</v>
      </c>
      <c r="G417" s="5" t="s">
        <v>6168</v>
      </c>
      <c r="I417" s="5" t="s">
        <v>6307</v>
      </c>
      <c r="J417" s="5" t="s">
        <v>6308</v>
      </c>
      <c r="L417" s="5">
        <v>27</v>
      </c>
      <c r="M417" s="9"/>
      <c r="N417" s="5" t="s">
        <v>6309</v>
      </c>
      <c r="O417" s="5" t="s">
        <v>6310</v>
      </c>
      <c r="P417" s="5" t="s">
        <v>6311</v>
      </c>
      <c r="Q417" s="5" t="s">
        <v>6312</v>
      </c>
      <c r="S417" s="5" t="s">
        <v>6313</v>
      </c>
      <c r="U417" s="5" t="s">
        <v>6314</v>
      </c>
      <c r="V417" s="5" t="s">
        <v>6315</v>
      </c>
      <c r="W417" s="5" t="s">
        <v>6316</v>
      </c>
      <c r="AB417" s="5" t="s">
        <v>6317</v>
      </c>
      <c r="AJ417" s="5">
        <v>19369719</v>
      </c>
      <c r="AM417" s="5">
        <v>23259651</v>
      </c>
      <c r="AN417" s="5" t="s">
        <v>75</v>
      </c>
      <c r="AO417" s="5" t="s">
        <v>6318</v>
      </c>
      <c r="AP417" s="5" t="s">
        <v>76</v>
      </c>
      <c r="AQ417" s="5" t="s">
        <v>77</v>
      </c>
      <c r="AS417" s="5" t="s">
        <v>78</v>
      </c>
      <c r="AT417" s="5" t="s">
        <v>6319</v>
      </c>
      <c r="AU417" s="5" t="str">
        <f t="shared" si="18"/>
        <v>2012_Haus_Circadian</v>
      </c>
      <c r="AV417" s="6" t="str">
        <f t="shared" si="19"/>
        <v>2012_Haus_Circadian.pdf</v>
      </c>
      <c r="AW417" s="7" t="str">
        <f t="shared" si="20"/>
        <v>https://sci-hub.se/</v>
      </c>
      <c r="AX417" s="9" t="s">
        <v>756</v>
      </c>
    </row>
    <row r="418" spans="1:50" ht="17" customHeight="1" x14ac:dyDescent="0.2">
      <c r="A418" s="4" t="s">
        <v>6320</v>
      </c>
      <c r="B418" s="4" t="s">
        <v>6321</v>
      </c>
      <c r="C418" s="4" t="s">
        <v>6322</v>
      </c>
      <c r="D418" s="4">
        <v>2003</v>
      </c>
      <c r="E418" s="4" t="s">
        <v>2911</v>
      </c>
      <c r="F418" s="5">
        <v>24</v>
      </c>
      <c r="G418" s="11">
        <v>43558</v>
      </c>
      <c r="I418" s="5">
        <v>181</v>
      </c>
      <c r="J418" s="5">
        <v>184</v>
      </c>
      <c r="L418" s="5">
        <v>27</v>
      </c>
      <c r="M418" s="9"/>
      <c r="N418" s="5" t="s">
        <v>6323</v>
      </c>
      <c r="O418" s="5" t="s">
        <v>6324</v>
      </c>
      <c r="P418" s="5" t="s">
        <v>6325</v>
      </c>
      <c r="Q418" s="5" t="s">
        <v>6326</v>
      </c>
      <c r="R418" s="5" t="s">
        <v>6327</v>
      </c>
      <c r="S418" s="5" t="s">
        <v>6328</v>
      </c>
      <c r="U418" s="5" t="s">
        <v>2072</v>
      </c>
      <c r="AB418" s="5" t="s">
        <v>6329</v>
      </c>
      <c r="AJ418" s="5" t="s">
        <v>2920</v>
      </c>
      <c r="AL418" s="5" t="s">
        <v>2921</v>
      </c>
      <c r="AM418" s="5">
        <v>14523354</v>
      </c>
      <c r="AN418" s="5" t="s">
        <v>75</v>
      </c>
      <c r="AO418" s="5" t="s">
        <v>2922</v>
      </c>
      <c r="AP418" s="5" t="s">
        <v>76</v>
      </c>
      <c r="AQ418" s="5" t="s">
        <v>77</v>
      </c>
      <c r="AS418" s="5" t="s">
        <v>78</v>
      </c>
      <c r="AT418" s="5" t="s">
        <v>6330</v>
      </c>
      <c r="AU418" s="5" t="str">
        <f t="shared" si="18"/>
        <v>2003_Bersani_Reduction</v>
      </c>
      <c r="AV418" s="6" t="str">
        <f t="shared" si="19"/>
        <v>2003_Bersani_Reduction.pdf</v>
      </c>
      <c r="AW418" s="7" t="str">
        <f t="shared" si="20"/>
        <v>https://sci-hub.se/</v>
      </c>
      <c r="AX418" s="9" t="s">
        <v>756</v>
      </c>
    </row>
    <row r="419" spans="1:50" ht="17" customHeight="1" x14ac:dyDescent="0.2">
      <c r="A419" s="4" t="s">
        <v>6331</v>
      </c>
      <c r="B419" s="4" t="s">
        <v>6332</v>
      </c>
      <c r="C419" s="4" t="s">
        <v>6333</v>
      </c>
      <c r="D419" s="4">
        <v>2002</v>
      </c>
      <c r="E419" s="4" t="s">
        <v>6334</v>
      </c>
      <c r="F419" s="5">
        <v>73</v>
      </c>
      <c r="G419" s="5">
        <v>4</v>
      </c>
      <c r="I419" s="5">
        <v>341</v>
      </c>
      <c r="J419" s="5">
        <v>350</v>
      </c>
      <c r="L419" s="5">
        <v>27</v>
      </c>
      <c r="M419" s="9"/>
      <c r="N419" s="5" t="s">
        <v>6335</v>
      </c>
      <c r="O419" s="5" t="s">
        <v>6336</v>
      </c>
      <c r="P419" s="5" t="s">
        <v>6337</v>
      </c>
      <c r="Q419" s="5" t="s">
        <v>6338</v>
      </c>
      <c r="R419" s="5" t="s">
        <v>6339</v>
      </c>
      <c r="S419" s="5" t="s">
        <v>6340</v>
      </c>
      <c r="U419" s="5" t="s">
        <v>6341</v>
      </c>
      <c r="AB419" s="5" t="s">
        <v>6342</v>
      </c>
      <c r="AJ419" s="5">
        <v>956562</v>
      </c>
      <c r="AL419" s="5" t="s">
        <v>6343</v>
      </c>
      <c r="AM419" s="5">
        <v>11952054</v>
      </c>
      <c r="AN419" s="5" t="s">
        <v>75</v>
      </c>
      <c r="AO419" s="5" t="s">
        <v>6344</v>
      </c>
      <c r="AP419" s="5" t="s">
        <v>76</v>
      </c>
      <c r="AQ419" s="5" t="s">
        <v>77</v>
      </c>
      <c r="AS419" s="5" t="s">
        <v>78</v>
      </c>
      <c r="AT419" s="5" t="s">
        <v>6345</v>
      </c>
      <c r="AU419" s="5" t="str">
        <f t="shared" si="18"/>
        <v>2002_Babkoff_Single-dose</v>
      </c>
      <c r="AV419" s="6" t="str">
        <f t="shared" si="19"/>
        <v>2002_Babkoff_Single-dose.pdf</v>
      </c>
      <c r="AW419" s="7" t="str">
        <f t="shared" si="20"/>
        <v>https://sci-hub.se/</v>
      </c>
      <c r="AX419" s="9" t="s">
        <v>756</v>
      </c>
    </row>
    <row r="420" spans="1:50" ht="17" customHeight="1" x14ac:dyDescent="0.2">
      <c r="A420" s="4" t="s">
        <v>6346</v>
      </c>
      <c r="B420" s="4" t="s">
        <v>6347</v>
      </c>
      <c r="C420" s="4" t="s">
        <v>6348</v>
      </c>
      <c r="D420" s="4">
        <v>1991</v>
      </c>
      <c r="E420" s="4" t="s">
        <v>6349</v>
      </c>
      <c r="F420" s="5">
        <v>259</v>
      </c>
      <c r="G420" s="5">
        <v>2</v>
      </c>
      <c r="I420" s="5">
        <v>614</v>
      </c>
      <c r="J420" s="5">
        <v>619</v>
      </c>
      <c r="L420" s="5">
        <v>27</v>
      </c>
      <c r="M420" s="9"/>
      <c r="N420" s="5" t="s">
        <v>6350</v>
      </c>
      <c r="O420" s="5" t="s">
        <v>6351</v>
      </c>
      <c r="P420" s="5" t="s">
        <v>6352</v>
      </c>
      <c r="Q420" s="5" t="s">
        <v>6353</v>
      </c>
      <c r="S420" s="5" t="s">
        <v>6354</v>
      </c>
      <c r="U420" s="5" t="s">
        <v>6355</v>
      </c>
      <c r="W420" s="5" t="s">
        <v>339</v>
      </c>
      <c r="AB420" s="5" t="s">
        <v>6356</v>
      </c>
      <c r="AJ420" s="5">
        <v>223565</v>
      </c>
      <c r="AL420" s="5" t="s">
        <v>6357</v>
      </c>
      <c r="AM420" s="5">
        <v>1682481</v>
      </c>
      <c r="AN420" s="5" t="s">
        <v>75</v>
      </c>
      <c r="AO420" s="5" t="s">
        <v>6358</v>
      </c>
      <c r="AP420" s="5" t="s">
        <v>76</v>
      </c>
      <c r="AQ420" s="5" t="s">
        <v>77</v>
      </c>
      <c r="AS420" s="5" t="s">
        <v>78</v>
      </c>
      <c r="AT420" s="5" t="s">
        <v>6359</v>
      </c>
      <c r="AU420" s="5" t="str">
        <f t="shared" si="18"/>
        <v>1991_Carneiro_Diurnal</v>
      </c>
      <c r="AV420" s="6" t="str">
        <f t="shared" si="19"/>
        <v>1991_Carneiro_Diurnal.pdf</v>
      </c>
      <c r="AW420" s="7" t="str">
        <f t="shared" si="20"/>
        <v>https://sci-hub.se/</v>
      </c>
      <c r="AX420" s="9" t="s">
        <v>756</v>
      </c>
    </row>
    <row r="421" spans="1:50" ht="17" customHeight="1" x14ac:dyDescent="0.2">
      <c r="A421" s="4" t="s">
        <v>6360</v>
      </c>
      <c r="B421" s="4" t="s">
        <v>6361</v>
      </c>
      <c r="C421" s="4" t="s">
        <v>6362</v>
      </c>
      <c r="D421" s="4">
        <v>1984</v>
      </c>
      <c r="E421" s="4" t="s">
        <v>6349</v>
      </c>
      <c r="F421" s="5">
        <v>228</v>
      </c>
      <c r="G421" s="5">
        <v>3</v>
      </c>
      <c r="I421" s="5">
        <v>545</v>
      </c>
      <c r="J421" s="5">
        <v>550</v>
      </c>
      <c r="L421" s="5">
        <v>27</v>
      </c>
      <c r="M421" s="9"/>
      <c r="N421" s="5" t="s">
        <v>6363</v>
      </c>
      <c r="O421" s="5" t="s">
        <v>6364</v>
      </c>
      <c r="P421" s="5" t="s">
        <v>6365</v>
      </c>
      <c r="Q421" s="5" t="s">
        <v>6366</v>
      </c>
      <c r="S421" s="5" t="s">
        <v>6367</v>
      </c>
      <c r="U421" s="5" t="s">
        <v>6368</v>
      </c>
      <c r="W421" s="5" t="s">
        <v>6369</v>
      </c>
      <c r="AJ421" s="5">
        <v>223565</v>
      </c>
      <c r="AL421" s="5" t="s">
        <v>6357</v>
      </c>
      <c r="AM421" s="5">
        <v>6323672</v>
      </c>
      <c r="AN421" s="5" t="s">
        <v>75</v>
      </c>
      <c r="AO421" s="5" t="s">
        <v>6358</v>
      </c>
      <c r="AP421" s="5" t="s">
        <v>76</v>
      </c>
      <c r="AQ421" s="5" t="s">
        <v>77</v>
      </c>
      <c r="AS421" s="5" t="s">
        <v>78</v>
      </c>
      <c r="AT421" s="5" t="s">
        <v>6370</v>
      </c>
      <c r="AU421" s="5" t="str">
        <f t="shared" si="18"/>
        <v>1984_Friedman_Antidepressant</v>
      </c>
      <c r="AV421" s="6" t="str">
        <f t="shared" si="19"/>
        <v>1984_Friedman_Antidepressant.pdf</v>
      </c>
      <c r="AW421" s="7" t="str">
        <f t="shared" si="20"/>
        <v>https://sci-hub.se/</v>
      </c>
      <c r="AX421" s="9" t="s">
        <v>756</v>
      </c>
    </row>
    <row r="422" spans="1:50" ht="17" customHeight="1" x14ac:dyDescent="0.2">
      <c r="A422" s="4" t="s">
        <v>6371</v>
      </c>
      <c r="B422" s="4" t="s">
        <v>6372</v>
      </c>
      <c r="C422" s="4" t="s">
        <v>6373</v>
      </c>
      <c r="D422" s="4">
        <v>2017</v>
      </c>
      <c r="E422" s="4" t="s">
        <v>3169</v>
      </c>
      <c r="F422" s="5">
        <v>525</v>
      </c>
      <c r="G422" s="5">
        <v>8</v>
      </c>
      <c r="I422" s="5">
        <v>1934</v>
      </c>
      <c r="J422" s="5">
        <v>1961</v>
      </c>
      <c r="L422" s="5">
        <v>27</v>
      </c>
      <c r="M422" s="5" t="s">
        <v>6374</v>
      </c>
      <c r="N422" s="5" t="s">
        <v>6375</v>
      </c>
      <c r="O422" s="5" t="s">
        <v>6376</v>
      </c>
      <c r="P422" s="5" t="s">
        <v>6377</v>
      </c>
      <c r="Q422" s="5" t="s">
        <v>6378</v>
      </c>
      <c r="R422" s="5" t="s">
        <v>6379</v>
      </c>
      <c r="S422" s="5" t="s">
        <v>6380</v>
      </c>
      <c r="U422" s="5" t="s">
        <v>6381</v>
      </c>
      <c r="AB422" s="5" t="s">
        <v>6382</v>
      </c>
      <c r="AE422" s="5" t="s">
        <v>2144</v>
      </c>
      <c r="AJ422" s="5">
        <v>219967</v>
      </c>
      <c r="AL422" s="5" t="s">
        <v>3180</v>
      </c>
      <c r="AM422" s="5">
        <v>28160289</v>
      </c>
      <c r="AN422" s="5" t="s">
        <v>75</v>
      </c>
      <c r="AO422" s="5" t="s">
        <v>3181</v>
      </c>
      <c r="AP422" s="5" t="s">
        <v>76</v>
      </c>
      <c r="AQ422" s="5" t="s">
        <v>77</v>
      </c>
      <c r="AS422" s="5" t="s">
        <v>78</v>
      </c>
      <c r="AT422" s="5" t="s">
        <v>6383</v>
      </c>
      <c r="AU422" s="5" t="str">
        <f t="shared" si="18"/>
        <v>2017_Hannibal_Melanopsin</v>
      </c>
      <c r="AV422" s="6" t="str">
        <f t="shared" si="19"/>
        <v>2017_Hannibal_Melanopsin.pdf</v>
      </c>
      <c r="AW422" s="7" t="str">
        <f t="shared" si="20"/>
        <v>https://sci-hub.se/10.1002/cne.24181</v>
      </c>
      <c r="AX422" s="5" t="s">
        <v>80</v>
      </c>
    </row>
    <row r="423" spans="1:50" ht="17" customHeight="1" x14ac:dyDescent="0.2">
      <c r="A423" s="4" t="s">
        <v>6384</v>
      </c>
      <c r="B423" s="4" t="s">
        <v>6385</v>
      </c>
      <c r="C423" s="4" t="s">
        <v>6386</v>
      </c>
      <c r="D423" s="4">
        <v>2012</v>
      </c>
      <c r="E423" s="4" t="s">
        <v>6387</v>
      </c>
      <c r="F423" s="5">
        <v>69</v>
      </c>
      <c r="G423" s="5">
        <v>9</v>
      </c>
      <c r="I423" s="5">
        <v>1551</v>
      </c>
      <c r="J423" s="5">
        <v>1562</v>
      </c>
      <c r="L423" s="5">
        <v>27</v>
      </c>
      <c r="M423" s="5" t="s">
        <v>6388</v>
      </c>
      <c r="N423" s="5" t="s">
        <v>6389</v>
      </c>
      <c r="O423" s="5" t="s">
        <v>6390</v>
      </c>
      <c r="P423" s="5" t="s">
        <v>6391</v>
      </c>
      <c r="Q423" s="5" t="s">
        <v>6392</v>
      </c>
      <c r="R423" s="5" t="s">
        <v>6393</v>
      </c>
      <c r="S423" s="5" t="s">
        <v>6394</v>
      </c>
      <c r="T423" s="5" t="s">
        <v>6395</v>
      </c>
      <c r="U423" s="5" t="s">
        <v>6396</v>
      </c>
      <c r="AB423" s="5" t="s">
        <v>6397</v>
      </c>
      <c r="AJ423" s="5" t="s">
        <v>6398</v>
      </c>
      <c r="AL423" s="5" t="s">
        <v>6399</v>
      </c>
      <c r="AM423" s="5">
        <v>22159583</v>
      </c>
      <c r="AN423" s="5" t="s">
        <v>75</v>
      </c>
      <c r="AO423" s="5" t="s">
        <v>6400</v>
      </c>
      <c r="AP423" s="5" t="s">
        <v>76</v>
      </c>
      <c r="AQ423" s="5" t="s">
        <v>77</v>
      </c>
      <c r="AS423" s="5" t="s">
        <v>78</v>
      </c>
      <c r="AT423" s="5" t="s">
        <v>6401</v>
      </c>
      <c r="AU423" s="5" t="str">
        <f t="shared" si="18"/>
        <v>2012_Blasic_Light-dependent</v>
      </c>
      <c r="AV423" s="6" t="str">
        <f t="shared" si="19"/>
        <v>2012_Blasic_Light-dependent.pdf</v>
      </c>
      <c r="AW423" s="7" t="str">
        <f t="shared" si="20"/>
        <v>https://sci-hub.se/10.1007/s00018-011-0891-3</v>
      </c>
      <c r="AX423" s="5" t="s">
        <v>80</v>
      </c>
    </row>
    <row r="424" spans="1:50" ht="17" customHeight="1" x14ac:dyDescent="0.2">
      <c r="A424" s="4" t="s">
        <v>6402</v>
      </c>
      <c r="B424" s="4" t="s">
        <v>6403</v>
      </c>
      <c r="C424" s="4" t="s">
        <v>6404</v>
      </c>
      <c r="D424" s="4">
        <v>1997</v>
      </c>
      <c r="E424" s="4" t="s">
        <v>4129</v>
      </c>
      <c r="F424" s="5">
        <v>133</v>
      </c>
      <c r="G424" s="5">
        <v>2</v>
      </c>
      <c r="I424" s="5">
        <v>168</v>
      </c>
      <c r="J424" s="5">
        <v>171</v>
      </c>
      <c r="L424" s="5">
        <v>27</v>
      </c>
      <c r="M424" s="5" t="s">
        <v>6405</v>
      </c>
      <c r="N424" s="5" t="s">
        <v>6406</v>
      </c>
      <c r="O424" s="5" t="s">
        <v>6407</v>
      </c>
      <c r="P424" s="5" t="s">
        <v>6408</v>
      </c>
      <c r="Q424" s="5" t="s">
        <v>6409</v>
      </c>
      <c r="R424" s="5" t="s">
        <v>6410</v>
      </c>
      <c r="S424" s="5" t="s">
        <v>6411</v>
      </c>
      <c r="U424" s="5" t="s">
        <v>6412</v>
      </c>
      <c r="X424" s="5" t="s">
        <v>1757</v>
      </c>
      <c r="Y424" s="5" t="s">
        <v>6413</v>
      </c>
      <c r="AB424" s="5" t="s">
        <v>6414</v>
      </c>
      <c r="AJ424" s="5">
        <v>333158</v>
      </c>
      <c r="AL424" s="5" t="s">
        <v>4141</v>
      </c>
      <c r="AM424" s="5">
        <v>9342783</v>
      </c>
      <c r="AN424" s="5" t="s">
        <v>75</v>
      </c>
      <c r="AO424" s="5" t="s">
        <v>6415</v>
      </c>
      <c r="AP424" s="5" t="s">
        <v>76</v>
      </c>
      <c r="AQ424" s="5" t="s">
        <v>77</v>
      </c>
      <c r="AS424" s="5" t="s">
        <v>78</v>
      </c>
      <c r="AT424" s="5" t="s">
        <v>6416</v>
      </c>
      <c r="AU424" s="5" t="str">
        <f t="shared" si="18"/>
        <v>1997_Mishima_Hypnotic</v>
      </c>
      <c r="AV424" s="6" t="str">
        <f t="shared" si="19"/>
        <v>1997_Mishima_Hypnotic.pdf</v>
      </c>
      <c r="AW424" s="7" t="str">
        <f t="shared" si="20"/>
        <v>https://sci-hub.se/10.1007/s002130050387</v>
      </c>
      <c r="AX424" s="5" t="s">
        <v>80</v>
      </c>
    </row>
    <row r="425" spans="1:50" ht="17" customHeight="1" x14ac:dyDescent="0.2">
      <c r="A425" s="4" t="s">
        <v>6417</v>
      </c>
      <c r="B425" s="4" t="s">
        <v>6418</v>
      </c>
      <c r="C425" s="4" t="s">
        <v>6419</v>
      </c>
      <c r="D425" s="4">
        <v>1996</v>
      </c>
      <c r="E425" s="4" t="s">
        <v>6420</v>
      </c>
      <c r="F425" s="5">
        <v>26</v>
      </c>
      <c r="G425" s="5">
        <v>1</v>
      </c>
      <c r="I425" s="5">
        <v>8</v>
      </c>
      <c r="J425" s="5">
        <v>14</v>
      </c>
      <c r="L425" s="5">
        <v>27</v>
      </c>
      <c r="M425" s="5" t="s">
        <v>6421</v>
      </c>
      <c r="N425" s="5" t="s">
        <v>6422</v>
      </c>
      <c r="O425" s="5" t="s">
        <v>6423</v>
      </c>
      <c r="P425" s="5" t="s">
        <v>6424</v>
      </c>
      <c r="Q425" s="5" t="s">
        <v>6425</v>
      </c>
      <c r="R425" s="5" t="s">
        <v>6426</v>
      </c>
      <c r="S425" s="5" t="s">
        <v>6427</v>
      </c>
      <c r="U425" s="5" t="s">
        <v>136</v>
      </c>
      <c r="AB425" s="5" t="s">
        <v>6428</v>
      </c>
      <c r="AE425" s="5" t="s">
        <v>6429</v>
      </c>
      <c r="AJ425" s="5">
        <v>9877053</v>
      </c>
      <c r="AL425" s="5" t="s">
        <v>6430</v>
      </c>
      <c r="AM425" s="5">
        <v>8657100</v>
      </c>
      <c r="AN425" s="5" t="s">
        <v>75</v>
      </c>
      <c r="AO425" s="5" t="s">
        <v>6431</v>
      </c>
      <c r="AP425" s="5" t="s">
        <v>76</v>
      </c>
      <c r="AQ425" s="5" t="s">
        <v>77</v>
      </c>
      <c r="AS425" s="5" t="s">
        <v>78</v>
      </c>
      <c r="AT425" s="5" t="s">
        <v>6432</v>
      </c>
      <c r="AU425" s="5" t="str">
        <f t="shared" si="18"/>
        <v>1996_Daurat_Detrimental</v>
      </c>
      <c r="AV425" s="6" t="str">
        <f t="shared" si="19"/>
        <v>1996_Daurat_Detrimental.pdf</v>
      </c>
      <c r="AW425" s="7" t="str">
        <f t="shared" si="20"/>
        <v>https://sci-hub.se/10.1016/0987-7053(96)81529-2</v>
      </c>
      <c r="AX425" s="5" t="s">
        <v>80</v>
      </c>
    </row>
    <row r="426" spans="1:50" ht="17" customHeight="1" x14ac:dyDescent="0.2">
      <c r="A426" s="4" t="s">
        <v>6433</v>
      </c>
      <c r="B426" s="4" t="s">
        <v>6434</v>
      </c>
      <c r="C426" s="4" t="s">
        <v>6435</v>
      </c>
      <c r="D426" s="4">
        <v>2016</v>
      </c>
      <c r="E426" s="4" t="s">
        <v>6436</v>
      </c>
      <c r="F426" s="5">
        <v>40</v>
      </c>
      <c r="G426" s="5">
        <v>5</v>
      </c>
      <c r="I426" s="5">
        <v>815</v>
      </c>
      <c r="J426" s="5">
        <v>823</v>
      </c>
      <c r="L426" s="5">
        <v>27</v>
      </c>
      <c r="M426" s="5" t="s">
        <v>6437</v>
      </c>
      <c r="N426" s="5" t="s">
        <v>6438</v>
      </c>
      <c r="O426" s="5" t="s">
        <v>6439</v>
      </c>
      <c r="P426" s="5" t="s">
        <v>6440</v>
      </c>
      <c r="Q426" s="5" t="s">
        <v>6441</v>
      </c>
      <c r="S426" s="5" t="s">
        <v>6442</v>
      </c>
      <c r="AB426" s="5" t="s">
        <v>6443</v>
      </c>
      <c r="AE426" s="5" t="s">
        <v>1194</v>
      </c>
      <c r="AJ426" s="5">
        <v>3070565</v>
      </c>
      <c r="AL426" s="5" t="s">
        <v>6444</v>
      </c>
      <c r="AM426" s="5">
        <v>26795746</v>
      </c>
      <c r="AN426" s="5" t="s">
        <v>75</v>
      </c>
      <c r="AO426" s="5" t="s">
        <v>6445</v>
      </c>
      <c r="AP426" s="5" t="s">
        <v>76</v>
      </c>
      <c r="AQ426" s="5" t="s">
        <v>77</v>
      </c>
      <c r="AS426" s="5" t="s">
        <v>78</v>
      </c>
      <c r="AT426" s="5" t="s">
        <v>6446</v>
      </c>
      <c r="AU426" s="5" t="str">
        <f t="shared" si="18"/>
        <v>2016_Rybnikova_Does</v>
      </c>
      <c r="AV426" s="6" t="str">
        <f t="shared" si="19"/>
        <v>2016_Rybnikova_Does.pdf</v>
      </c>
      <c r="AW426" s="7" t="str">
        <f t="shared" si="20"/>
        <v>https://sci-hub.se/10.1038/ijo.2015.255</v>
      </c>
      <c r="AX426" s="5" t="s">
        <v>80</v>
      </c>
    </row>
    <row r="427" spans="1:50" ht="17" customHeight="1" x14ac:dyDescent="0.2">
      <c r="A427" s="4" t="s">
        <v>6447</v>
      </c>
      <c r="B427" s="4" t="s">
        <v>6448</v>
      </c>
      <c r="C427" s="4" t="s">
        <v>6449</v>
      </c>
      <c r="D427" s="4">
        <v>1999</v>
      </c>
      <c r="E427" s="4" t="s">
        <v>5494</v>
      </c>
      <c r="F427" s="5">
        <v>72</v>
      </c>
      <c r="G427" s="5">
        <v>5</v>
      </c>
      <c r="I427" s="5">
        <v>1812</v>
      </c>
      <c r="J427" s="5">
        <v>1820</v>
      </c>
      <c r="L427" s="5">
        <v>27</v>
      </c>
      <c r="M427" s="5" t="s">
        <v>6450</v>
      </c>
      <c r="N427" s="5" t="s">
        <v>6451</v>
      </c>
      <c r="O427" s="5" t="s">
        <v>6452</v>
      </c>
      <c r="P427" s="5" t="s">
        <v>6453</v>
      </c>
      <c r="Q427" s="5" t="s">
        <v>6454</v>
      </c>
      <c r="R427" s="5" t="s">
        <v>6455</v>
      </c>
      <c r="S427" s="5" t="s">
        <v>6456</v>
      </c>
      <c r="U427" s="5" t="s">
        <v>6457</v>
      </c>
      <c r="AB427" s="5" t="s">
        <v>6458</v>
      </c>
      <c r="AJ427" s="5">
        <v>223042</v>
      </c>
      <c r="AL427" s="5" t="s">
        <v>5627</v>
      </c>
      <c r="AM427" s="5">
        <v>10217257</v>
      </c>
      <c r="AN427" s="5" t="s">
        <v>75</v>
      </c>
      <c r="AO427" s="5" t="s">
        <v>5504</v>
      </c>
      <c r="AP427" s="5" t="s">
        <v>76</v>
      </c>
      <c r="AQ427" s="5" t="s">
        <v>77</v>
      </c>
      <c r="AS427" s="5" t="s">
        <v>78</v>
      </c>
      <c r="AT427" s="5" t="s">
        <v>6459</v>
      </c>
      <c r="AU427" s="5" t="str">
        <f t="shared" si="18"/>
        <v>1999_Hasegawa_A</v>
      </c>
      <c r="AV427" s="6" t="str">
        <f t="shared" si="19"/>
        <v>1999_Hasegawa_A.pdf</v>
      </c>
      <c r="AW427" s="7" t="str">
        <f t="shared" si="20"/>
        <v>https://sci-hub.se/10.1046/j.1471-4159.1999.0721812.x</v>
      </c>
      <c r="AX427" s="5" t="s">
        <v>80</v>
      </c>
    </row>
    <row r="428" spans="1:50" ht="17" customHeight="1" x14ac:dyDescent="0.2">
      <c r="A428" s="4" t="s">
        <v>6460</v>
      </c>
      <c r="B428" s="4" t="s">
        <v>6461</v>
      </c>
      <c r="C428" s="4" t="s">
        <v>6462</v>
      </c>
      <c r="D428" s="4">
        <v>2003</v>
      </c>
      <c r="E428" s="4" t="s">
        <v>430</v>
      </c>
      <c r="F428" s="5">
        <v>100</v>
      </c>
      <c r="G428" s="5">
        <v>16</v>
      </c>
      <c r="I428" s="5">
        <v>9584</v>
      </c>
      <c r="J428" s="5">
        <v>9589</v>
      </c>
      <c r="L428" s="5">
        <v>27</v>
      </c>
      <c r="M428" s="5" t="s">
        <v>6463</v>
      </c>
      <c r="N428" s="5" t="s">
        <v>6464</v>
      </c>
      <c r="O428" s="5" t="s">
        <v>6465</v>
      </c>
      <c r="P428" s="5" t="s">
        <v>6466</v>
      </c>
      <c r="Q428" s="5" t="s">
        <v>6467</v>
      </c>
      <c r="R428" s="5" t="s">
        <v>6468</v>
      </c>
      <c r="S428" s="5" t="s">
        <v>6469</v>
      </c>
      <c r="U428" s="5" t="s">
        <v>6470</v>
      </c>
      <c r="AB428" s="5" t="s">
        <v>6471</v>
      </c>
      <c r="AJ428" s="5">
        <v>278424</v>
      </c>
      <c r="AL428" s="5" t="s">
        <v>442</v>
      </c>
      <c r="AM428" s="5">
        <v>12874384</v>
      </c>
      <c r="AN428" s="5" t="s">
        <v>75</v>
      </c>
      <c r="AO428" s="5" t="s">
        <v>443</v>
      </c>
      <c r="AP428" s="5" t="s">
        <v>76</v>
      </c>
      <c r="AQ428" s="5" t="s">
        <v>77</v>
      </c>
      <c r="AR428" s="5" t="s">
        <v>141</v>
      </c>
      <c r="AS428" s="5" t="s">
        <v>78</v>
      </c>
      <c r="AT428" s="5" t="s">
        <v>6472</v>
      </c>
      <c r="AU428" s="5" t="str">
        <f t="shared" si="18"/>
        <v>2003_Nakahara_Bimodal</v>
      </c>
      <c r="AV428" s="6" t="str">
        <f t="shared" si="19"/>
        <v>2003_Nakahara_Bimodal.pdf</v>
      </c>
      <c r="AW428" s="7" t="str">
        <f t="shared" si="20"/>
        <v>https://sci-hub.se/10.1073/pnas.1631069100</v>
      </c>
      <c r="AX428" s="5" t="s">
        <v>80</v>
      </c>
    </row>
    <row r="429" spans="1:50" ht="17" customHeight="1" x14ac:dyDescent="0.2">
      <c r="A429" s="4" t="s">
        <v>6473</v>
      </c>
      <c r="B429" s="4" t="s">
        <v>6474</v>
      </c>
      <c r="C429" s="4" t="s">
        <v>6475</v>
      </c>
      <c r="D429" s="4">
        <v>2003</v>
      </c>
      <c r="E429" s="4" t="s">
        <v>6476</v>
      </c>
      <c r="F429" s="5">
        <v>28</v>
      </c>
      <c r="G429" s="5">
        <v>17</v>
      </c>
      <c r="I429" s="5">
        <v>1941</v>
      </c>
      <c r="J429" s="5">
        <v>1944</v>
      </c>
      <c r="L429" s="5">
        <v>27</v>
      </c>
      <c r="M429" s="5" t="s">
        <v>6477</v>
      </c>
      <c r="N429" s="5" t="s">
        <v>6478</v>
      </c>
      <c r="O429" s="5" t="s">
        <v>6479</v>
      </c>
      <c r="P429" s="5" t="s">
        <v>6480</v>
      </c>
      <c r="Q429" s="5" t="s">
        <v>6481</v>
      </c>
      <c r="R429" s="5" t="s">
        <v>6482</v>
      </c>
      <c r="S429" s="5" t="s">
        <v>6483</v>
      </c>
      <c r="U429" s="5" t="s">
        <v>73</v>
      </c>
      <c r="AB429" s="5" t="s">
        <v>6484</v>
      </c>
      <c r="AJ429" s="5">
        <v>3622436</v>
      </c>
      <c r="AL429" s="5" t="s">
        <v>6485</v>
      </c>
      <c r="AM429" s="5">
        <v>12973138</v>
      </c>
      <c r="AN429" s="5" t="s">
        <v>75</v>
      </c>
      <c r="AO429" s="5" t="s">
        <v>6476</v>
      </c>
      <c r="AP429" s="5" t="s">
        <v>76</v>
      </c>
      <c r="AQ429" s="5" t="s">
        <v>77</v>
      </c>
      <c r="AS429" s="5" t="s">
        <v>78</v>
      </c>
      <c r="AT429" s="5" t="s">
        <v>6486</v>
      </c>
      <c r="AU429" s="5" t="str">
        <f t="shared" si="18"/>
        <v>2003_Cheung_Effect</v>
      </c>
      <c r="AV429" s="6" t="str">
        <f t="shared" si="19"/>
        <v>2003_Cheung_Effect.pdf</v>
      </c>
      <c r="AW429" s="7" t="str">
        <f t="shared" si="20"/>
        <v>https://sci-hub.se/10.1097/01.BRS.0000083140.80750.93</v>
      </c>
      <c r="AX429" s="5" t="s">
        <v>80</v>
      </c>
    </row>
    <row r="430" spans="1:50" ht="17" customHeight="1" x14ac:dyDescent="0.2">
      <c r="A430" s="4" t="s">
        <v>6487</v>
      </c>
      <c r="B430" s="4" t="s">
        <v>6488</v>
      </c>
      <c r="C430" s="4" t="s">
        <v>6489</v>
      </c>
      <c r="D430" s="4">
        <v>2011</v>
      </c>
      <c r="E430" s="4" t="s">
        <v>3012</v>
      </c>
      <c r="F430" s="5">
        <v>278</v>
      </c>
      <c r="G430" s="5">
        <v>1706</v>
      </c>
      <c r="I430" s="5">
        <v>745</v>
      </c>
      <c r="J430" s="5">
        <v>750</v>
      </c>
      <c r="L430" s="5">
        <v>27</v>
      </c>
      <c r="M430" s="5" t="s">
        <v>6490</v>
      </c>
      <c r="N430" s="5" t="s">
        <v>6491</v>
      </c>
      <c r="O430" s="5" t="s">
        <v>6492</v>
      </c>
      <c r="P430" s="5" t="s">
        <v>6493</v>
      </c>
      <c r="Q430" s="5" t="s">
        <v>6494</v>
      </c>
      <c r="R430" s="5" t="s">
        <v>6495</v>
      </c>
      <c r="S430" s="5" t="s">
        <v>6496</v>
      </c>
      <c r="AB430" s="5" t="s">
        <v>6497</v>
      </c>
      <c r="AE430" s="5" t="s">
        <v>3022</v>
      </c>
      <c r="AJ430" s="5">
        <v>9628452</v>
      </c>
      <c r="AL430" s="5" t="s">
        <v>3023</v>
      </c>
      <c r="AN430" s="5" t="s">
        <v>75</v>
      </c>
      <c r="AO430" s="5" t="s">
        <v>3024</v>
      </c>
      <c r="AP430" s="5" t="s">
        <v>76</v>
      </c>
      <c r="AQ430" s="5" t="s">
        <v>77</v>
      </c>
      <c r="AR430" s="5" t="s">
        <v>141</v>
      </c>
      <c r="AS430" s="5" t="s">
        <v>78</v>
      </c>
      <c r="AT430" s="5" t="s">
        <v>6498</v>
      </c>
      <c r="AU430" s="5" t="str">
        <f t="shared" si="18"/>
        <v>2011_Butler_Divergent</v>
      </c>
      <c r="AV430" s="6" t="str">
        <f t="shared" si="19"/>
        <v>2011_Butler_Divergent.pdf</v>
      </c>
      <c r="AW430" s="7" t="str">
        <f t="shared" si="20"/>
        <v>https://sci-hub.se/10.1098/rspb.2010.1509</v>
      </c>
      <c r="AX430" s="5" t="s">
        <v>80</v>
      </c>
    </row>
    <row r="431" spans="1:50" ht="17" customHeight="1" x14ac:dyDescent="0.2">
      <c r="A431" s="4" t="s">
        <v>6499</v>
      </c>
      <c r="B431" s="4" t="s">
        <v>6500</v>
      </c>
      <c r="C431" s="4" t="s">
        <v>6501</v>
      </c>
      <c r="D431" s="4">
        <v>1996</v>
      </c>
      <c r="E431" s="4" t="s">
        <v>1333</v>
      </c>
      <c r="F431" s="5">
        <v>8</v>
      </c>
      <c r="G431" s="5">
        <v>4</v>
      </c>
      <c r="I431" s="5">
        <v>710</v>
      </c>
      <c r="J431" s="5">
        <v>715</v>
      </c>
      <c r="L431" s="5">
        <v>27</v>
      </c>
      <c r="M431" s="5" t="s">
        <v>6502</v>
      </c>
      <c r="N431" s="5" t="s">
        <v>6503</v>
      </c>
      <c r="O431" s="5" t="s">
        <v>6504</v>
      </c>
      <c r="P431" s="5" t="s">
        <v>6505</v>
      </c>
      <c r="Q431" s="5" t="s">
        <v>6506</v>
      </c>
      <c r="R431" s="5" t="s">
        <v>6507</v>
      </c>
      <c r="S431" s="5" t="s">
        <v>6508</v>
      </c>
      <c r="U431" s="5" t="s">
        <v>6509</v>
      </c>
      <c r="AB431" s="5" t="s">
        <v>6510</v>
      </c>
      <c r="AJ431" s="5" t="s">
        <v>1343</v>
      </c>
      <c r="AL431" s="5" t="s">
        <v>1344</v>
      </c>
      <c r="AM431" s="5">
        <v>9081622</v>
      </c>
      <c r="AN431" s="5" t="s">
        <v>75</v>
      </c>
      <c r="AO431" s="5" t="s">
        <v>6511</v>
      </c>
      <c r="AP431" s="5" t="s">
        <v>76</v>
      </c>
      <c r="AQ431" s="5" t="s">
        <v>77</v>
      </c>
      <c r="AS431" s="5" t="s">
        <v>78</v>
      </c>
      <c r="AT431" s="5" t="s">
        <v>6512</v>
      </c>
      <c r="AU431" s="5" t="str">
        <f t="shared" si="18"/>
        <v>1996_Guerlotté_Hydroxyindole-o-methyltransferase</v>
      </c>
      <c r="AV431" s="6" t="str">
        <f t="shared" si="19"/>
        <v>1996_Guerlotté_Hydroxyindole-o-methyltransferase.pdf</v>
      </c>
      <c r="AW431" s="7" t="str">
        <f t="shared" si="20"/>
        <v>https://sci-hub.se/10.1111/j.1460-9568.1996.tb01256.x</v>
      </c>
      <c r="AX431" s="5" t="s">
        <v>80</v>
      </c>
    </row>
    <row r="432" spans="1:50" ht="17" customHeight="1" x14ac:dyDescent="0.2">
      <c r="A432" s="4" t="s">
        <v>6513</v>
      </c>
      <c r="B432" s="4" t="s">
        <v>6514</v>
      </c>
      <c r="C432" s="4" t="s">
        <v>6515</v>
      </c>
      <c r="D432" s="4">
        <v>2008</v>
      </c>
      <c r="E432" s="4" t="s">
        <v>588</v>
      </c>
      <c r="F432" s="5">
        <v>149</v>
      </c>
      <c r="G432" s="5">
        <v>12</v>
      </c>
      <c r="I432" s="5">
        <v>6125</v>
      </c>
      <c r="J432" s="5">
        <v>6135</v>
      </c>
      <c r="L432" s="5">
        <v>27</v>
      </c>
      <c r="M432" s="5" t="s">
        <v>6516</v>
      </c>
      <c r="N432" s="5" t="s">
        <v>6517</v>
      </c>
      <c r="O432" s="5" t="s">
        <v>6518</v>
      </c>
      <c r="P432" s="5" t="s">
        <v>6519</v>
      </c>
      <c r="Q432" s="5" t="s">
        <v>6520</v>
      </c>
      <c r="S432" s="5" t="s">
        <v>6521</v>
      </c>
      <c r="U432" s="5" t="s">
        <v>6522</v>
      </c>
      <c r="AB432" s="5" t="s">
        <v>6523</v>
      </c>
      <c r="AJ432" s="5">
        <v>137227</v>
      </c>
      <c r="AL432" s="5" t="s">
        <v>597</v>
      </c>
      <c r="AM432" s="5">
        <v>18687787</v>
      </c>
      <c r="AN432" s="5" t="s">
        <v>75</v>
      </c>
      <c r="AO432" s="5" t="s">
        <v>588</v>
      </c>
      <c r="AP432" s="5" t="s">
        <v>76</v>
      </c>
      <c r="AQ432" s="5" t="s">
        <v>77</v>
      </c>
      <c r="AR432" s="5" t="s">
        <v>141</v>
      </c>
      <c r="AS432" s="5" t="s">
        <v>78</v>
      </c>
      <c r="AT432" s="5" t="s">
        <v>6524</v>
      </c>
      <c r="AU432" s="5" t="str">
        <f t="shared" si="18"/>
        <v>2008_Rahman_Selectively</v>
      </c>
      <c r="AV432" s="6" t="str">
        <f t="shared" si="19"/>
        <v>2008_Rahman_Selectively.pdf</v>
      </c>
      <c r="AW432" s="7" t="str">
        <f t="shared" si="20"/>
        <v>https://sci-hub.se/10.1210/en.2007-1742</v>
      </c>
      <c r="AX432" s="5" t="s">
        <v>80</v>
      </c>
    </row>
    <row r="433" spans="1:50" ht="17" customHeight="1" x14ac:dyDescent="0.2">
      <c r="A433" s="4" t="s">
        <v>6525</v>
      </c>
      <c r="B433" s="4" t="s">
        <v>6526</v>
      </c>
      <c r="C433" s="4" t="s">
        <v>6527</v>
      </c>
      <c r="D433" s="4">
        <v>2011</v>
      </c>
      <c r="E433" s="4" t="s">
        <v>187</v>
      </c>
      <c r="F433" s="5">
        <v>28</v>
      </c>
      <c r="G433" s="5">
        <v>8</v>
      </c>
      <c r="I433" s="5">
        <v>673</v>
      </c>
      <c r="J433" s="5">
        <v>680</v>
      </c>
      <c r="L433" s="5">
        <v>27</v>
      </c>
      <c r="M433" s="5" t="s">
        <v>6528</v>
      </c>
      <c r="N433" s="5" t="s">
        <v>6529</v>
      </c>
      <c r="O433" s="5" t="s">
        <v>895</v>
      </c>
      <c r="P433" s="5" t="s">
        <v>6530</v>
      </c>
      <c r="Q433" s="5" t="s">
        <v>6531</v>
      </c>
      <c r="R433" s="5" t="s">
        <v>6532</v>
      </c>
      <c r="S433" s="5" t="s">
        <v>6533</v>
      </c>
      <c r="X433" s="10" t="s">
        <v>6534</v>
      </c>
      <c r="Y433" s="5" t="s">
        <v>6535</v>
      </c>
      <c r="AB433" s="5" t="s">
        <v>2576</v>
      </c>
      <c r="AJ433" s="5">
        <v>7420528</v>
      </c>
      <c r="AL433" s="5" t="s">
        <v>200</v>
      </c>
      <c r="AM433" s="5">
        <v>21867367</v>
      </c>
      <c r="AN433" s="5" t="s">
        <v>75</v>
      </c>
      <c r="AO433" s="5" t="s">
        <v>201</v>
      </c>
      <c r="AP433" s="5" t="s">
        <v>76</v>
      </c>
      <c r="AQ433" s="5" t="s">
        <v>77</v>
      </c>
      <c r="AS433" s="5" t="s">
        <v>78</v>
      </c>
      <c r="AT433" s="5" t="s">
        <v>6536</v>
      </c>
      <c r="AU433" s="5" t="str">
        <f t="shared" si="18"/>
        <v>2011_Rea_Measurements</v>
      </c>
      <c r="AV433" s="6" t="str">
        <f t="shared" si="19"/>
        <v>2011_Rea_Measurements.pdf</v>
      </c>
      <c r="AW433" s="7" t="str">
        <f t="shared" si="20"/>
        <v>https://sci-hub.se/10.3109/07420528.2011.602198</v>
      </c>
      <c r="AX433" s="5" t="s">
        <v>80</v>
      </c>
    </row>
    <row r="434" spans="1:50" ht="17" customHeight="1" x14ac:dyDescent="0.2">
      <c r="A434" s="4" t="s">
        <v>6537</v>
      </c>
      <c r="B434" s="4" t="s">
        <v>6538</v>
      </c>
      <c r="C434" s="4" t="s">
        <v>6539</v>
      </c>
      <c r="D434" s="4">
        <v>2013</v>
      </c>
      <c r="E434" s="4" t="s">
        <v>187</v>
      </c>
      <c r="F434" s="5">
        <v>30</v>
      </c>
      <c r="G434" s="5">
        <v>7</v>
      </c>
      <c r="I434" s="5">
        <v>843</v>
      </c>
      <c r="J434" s="5">
        <v>854</v>
      </c>
      <c r="L434" s="5">
        <v>27</v>
      </c>
      <c r="M434" s="5" t="s">
        <v>6540</v>
      </c>
      <c r="N434" s="5" t="s">
        <v>6541</v>
      </c>
      <c r="O434" s="5" t="s">
        <v>6542</v>
      </c>
      <c r="P434" s="5" t="s">
        <v>6543</v>
      </c>
      <c r="Q434" s="5" t="s">
        <v>6544</v>
      </c>
      <c r="R434" s="5" t="s">
        <v>6545</v>
      </c>
      <c r="S434" s="5" t="s">
        <v>6546</v>
      </c>
      <c r="U434" s="5" t="s">
        <v>6547</v>
      </c>
      <c r="X434" s="5">
        <v>18741</v>
      </c>
      <c r="Y434" s="5" t="s">
        <v>6548</v>
      </c>
      <c r="AB434" s="5" t="s">
        <v>6549</v>
      </c>
      <c r="AJ434" s="5">
        <v>7420528</v>
      </c>
      <c r="AL434" s="5" t="s">
        <v>200</v>
      </c>
      <c r="AM434" s="5">
        <v>23705821</v>
      </c>
      <c r="AN434" s="5" t="s">
        <v>75</v>
      </c>
      <c r="AO434" s="5" t="s">
        <v>201</v>
      </c>
      <c r="AP434" s="5" t="s">
        <v>76</v>
      </c>
      <c r="AQ434" s="5" t="s">
        <v>77</v>
      </c>
      <c r="AS434" s="5" t="s">
        <v>78</v>
      </c>
      <c r="AT434" s="5" t="s">
        <v>6550</v>
      </c>
      <c r="AU434" s="5" t="str">
        <f t="shared" si="18"/>
        <v>2013_Van_Short-wavelength</v>
      </c>
      <c r="AV434" s="6" t="str">
        <f t="shared" si="19"/>
        <v>2013_Van_Short-wavelength.pdf</v>
      </c>
      <c r="AW434" s="7" t="str">
        <f t="shared" si="20"/>
        <v>https://sci-hub.se/10.3109/07420528.2013.773440</v>
      </c>
      <c r="AX434" s="5" t="s">
        <v>80</v>
      </c>
    </row>
    <row r="435" spans="1:50" ht="17" customHeight="1" x14ac:dyDescent="0.2">
      <c r="A435" s="4" t="s">
        <v>6551</v>
      </c>
      <c r="B435" s="4" t="s">
        <v>6552</v>
      </c>
      <c r="C435" s="4" t="s">
        <v>6553</v>
      </c>
      <c r="D435" s="4">
        <v>2014</v>
      </c>
      <c r="E435" s="4" t="s">
        <v>187</v>
      </c>
      <c r="F435" s="5">
        <v>31</v>
      </c>
      <c r="G435" s="5">
        <v>2</v>
      </c>
      <c r="I435" s="5">
        <v>189</v>
      </c>
      <c r="J435" s="5">
        <v>198</v>
      </c>
      <c r="L435" s="5">
        <v>27</v>
      </c>
      <c r="M435" s="5" t="s">
        <v>6554</v>
      </c>
      <c r="N435" s="5" t="s">
        <v>6555</v>
      </c>
      <c r="O435" s="5" t="s">
        <v>6556</v>
      </c>
      <c r="P435" s="5" t="s">
        <v>6557</v>
      </c>
      <c r="Q435" s="5" t="s">
        <v>6558</v>
      </c>
      <c r="R435" s="5" t="s">
        <v>6559</v>
      </c>
      <c r="S435" s="5" t="s">
        <v>6560</v>
      </c>
      <c r="U435" s="5" t="s">
        <v>6561</v>
      </c>
      <c r="X435" s="10" t="s">
        <v>6562</v>
      </c>
      <c r="Y435" s="5" t="s">
        <v>6563</v>
      </c>
      <c r="AB435" s="5" t="s">
        <v>6564</v>
      </c>
      <c r="AJ435" s="5">
        <v>7420528</v>
      </c>
      <c r="AL435" s="5" t="s">
        <v>200</v>
      </c>
      <c r="AM435" s="5">
        <v>24147659</v>
      </c>
      <c r="AN435" s="5" t="s">
        <v>75</v>
      </c>
      <c r="AO435" s="5" t="s">
        <v>201</v>
      </c>
      <c r="AP435" s="5" t="s">
        <v>76</v>
      </c>
      <c r="AQ435" s="5" t="s">
        <v>77</v>
      </c>
      <c r="AS435" s="5" t="s">
        <v>78</v>
      </c>
      <c r="AT435" s="5" t="s">
        <v>6565</v>
      </c>
      <c r="AU435" s="5" t="str">
        <f t="shared" si="18"/>
        <v>2014_Iwamoto_Effects</v>
      </c>
      <c r="AV435" s="6" t="str">
        <f t="shared" si="19"/>
        <v>2014_Iwamoto_Effects.pdf</v>
      </c>
      <c r="AW435" s="7" t="str">
        <f t="shared" si="20"/>
        <v>https://sci-hub.se/10.3109/07420528.2013.837478</v>
      </c>
      <c r="AX435" s="5" t="s">
        <v>80</v>
      </c>
    </row>
    <row r="436" spans="1:50" ht="17" customHeight="1" x14ac:dyDescent="0.2">
      <c r="A436" s="4" t="s">
        <v>6566</v>
      </c>
      <c r="B436" s="4" t="s">
        <v>6567</v>
      </c>
      <c r="C436" s="4" t="s">
        <v>6568</v>
      </c>
      <c r="D436" s="4">
        <v>2006</v>
      </c>
      <c r="E436" s="4" t="s">
        <v>6569</v>
      </c>
      <c r="F436" s="5">
        <v>44</v>
      </c>
      <c r="G436" s="5">
        <v>4</v>
      </c>
      <c r="I436" s="5">
        <v>312</v>
      </c>
      <c r="J436" s="5">
        <v>315</v>
      </c>
      <c r="L436" s="5">
        <v>26</v>
      </c>
      <c r="M436" s="9"/>
      <c r="N436" s="5" t="s">
        <v>6570</v>
      </c>
      <c r="O436" s="5" t="s">
        <v>6571</v>
      </c>
      <c r="P436" s="5" t="s">
        <v>6572</v>
      </c>
      <c r="Q436" s="5" t="s">
        <v>6573</v>
      </c>
      <c r="R436" s="5" t="s">
        <v>6574</v>
      </c>
      <c r="S436" s="5" t="s">
        <v>6575</v>
      </c>
      <c r="U436" s="5" t="s">
        <v>6576</v>
      </c>
      <c r="AB436" s="5" t="s">
        <v>6577</v>
      </c>
      <c r="AJ436" s="5">
        <v>195189</v>
      </c>
      <c r="AL436" s="5" t="s">
        <v>6578</v>
      </c>
      <c r="AM436" s="5">
        <v>16629374</v>
      </c>
      <c r="AN436" s="5" t="s">
        <v>75</v>
      </c>
      <c r="AO436" s="5" t="s">
        <v>6579</v>
      </c>
      <c r="AP436" s="5" t="s">
        <v>76</v>
      </c>
      <c r="AQ436" s="5" t="s">
        <v>77</v>
      </c>
      <c r="AS436" s="5" t="s">
        <v>78</v>
      </c>
      <c r="AT436" s="5" t="s">
        <v>6580</v>
      </c>
      <c r="AU436" s="5" t="str">
        <f t="shared" si="18"/>
        <v>2006_Suke_Protective</v>
      </c>
      <c r="AV436" s="6" t="str">
        <f t="shared" si="19"/>
        <v>2006_Suke_Protective.pdf</v>
      </c>
      <c r="AW436" s="7" t="str">
        <f t="shared" si="20"/>
        <v>https://sci-hub.se/</v>
      </c>
      <c r="AX436" s="9" t="s">
        <v>756</v>
      </c>
    </row>
    <row r="437" spans="1:50" ht="17" customHeight="1" x14ac:dyDescent="0.2">
      <c r="A437" s="4" t="s">
        <v>6581</v>
      </c>
      <c r="B437" s="4" t="s">
        <v>6582</v>
      </c>
      <c r="C437" s="4" t="s">
        <v>6583</v>
      </c>
      <c r="D437" s="4">
        <v>2002</v>
      </c>
      <c r="E437" s="4" t="s">
        <v>761</v>
      </c>
      <c r="F437" s="5">
        <v>282</v>
      </c>
      <c r="G437" s="5" t="s">
        <v>6584</v>
      </c>
      <c r="I437" s="5" t="s">
        <v>6585</v>
      </c>
      <c r="J437" s="5" t="s">
        <v>6586</v>
      </c>
      <c r="L437" s="5">
        <v>26</v>
      </c>
      <c r="M437" s="9"/>
      <c r="N437" s="5" t="s">
        <v>6587</v>
      </c>
      <c r="O437" s="5" t="s">
        <v>6588</v>
      </c>
      <c r="P437" s="5" t="s">
        <v>6589</v>
      </c>
      <c r="Q437" s="5" t="s">
        <v>6590</v>
      </c>
      <c r="R437" s="5" t="s">
        <v>6591</v>
      </c>
      <c r="S437" s="5" t="s">
        <v>6592</v>
      </c>
      <c r="U437" s="5" t="s">
        <v>6593</v>
      </c>
      <c r="AB437" s="5" t="s">
        <v>6594</v>
      </c>
      <c r="AJ437" s="5">
        <v>3636119</v>
      </c>
      <c r="AL437" s="5" t="s">
        <v>773</v>
      </c>
      <c r="AM437" s="5">
        <v>11832401</v>
      </c>
      <c r="AN437" s="5" t="s">
        <v>75</v>
      </c>
      <c r="AO437" s="5" t="s">
        <v>774</v>
      </c>
      <c r="AP437" s="5" t="s">
        <v>76</v>
      </c>
      <c r="AQ437" s="5" t="s">
        <v>77</v>
      </c>
      <c r="AS437" s="5" t="s">
        <v>78</v>
      </c>
      <c r="AT437" s="5" t="s">
        <v>6595</v>
      </c>
      <c r="AU437" s="5" t="str">
        <f t="shared" si="18"/>
        <v>2002_Rowe_Melatonin</v>
      </c>
      <c r="AV437" s="6" t="str">
        <f t="shared" si="19"/>
        <v>2002_Rowe_Melatonin.pdf</v>
      </c>
      <c r="AW437" s="7" t="str">
        <f t="shared" si="20"/>
        <v>https://sci-hub.se/</v>
      </c>
      <c r="AX437" s="9" t="s">
        <v>756</v>
      </c>
    </row>
    <row r="438" spans="1:50" ht="17" customHeight="1" x14ac:dyDescent="0.2">
      <c r="A438" s="4" t="s">
        <v>6596</v>
      </c>
      <c r="B438" s="4" t="s">
        <v>6597</v>
      </c>
      <c r="C438" s="4" t="s">
        <v>6598</v>
      </c>
      <c r="D438" s="4">
        <v>1991</v>
      </c>
      <c r="E438" s="4" t="s">
        <v>3029</v>
      </c>
      <c r="F438" s="5">
        <v>32</v>
      </c>
      <c r="G438" s="5">
        <v>9</v>
      </c>
      <c r="I438" s="5">
        <v>2504</v>
      </c>
      <c r="J438" s="5">
        <v>2506</v>
      </c>
      <c r="L438" s="5">
        <v>26</v>
      </c>
      <c r="M438" s="9"/>
      <c r="N438" s="5" t="s">
        <v>6599</v>
      </c>
      <c r="O438" s="5" t="s">
        <v>6600</v>
      </c>
      <c r="P438" s="5" t="s">
        <v>6601</v>
      </c>
      <c r="Q438" s="5" t="s">
        <v>6602</v>
      </c>
      <c r="S438" s="5" t="s">
        <v>6603</v>
      </c>
      <c r="U438" s="5" t="s">
        <v>6604</v>
      </c>
      <c r="AB438" s="5" t="s">
        <v>6605</v>
      </c>
      <c r="AJ438" s="5">
        <v>1460404</v>
      </c>
      <c r="AL438" s="5" t="s">
        <v>3037</v>
      </c>
      <c r="AM438" s="5">
        <v>1869404</v>
      </c>
      <c r="AN438" s="5" t="s">
        <v>75</v>
      </c>
      <c r="AO438" s="5" t="s">
        <v>3514</v>
      </c>
      <c r="AP438" s="5" t="s">
        <v>76</v>
      </c>
      <c r="AQ438" s="5" t="s">
        <v>77</v>
      </c>
      <c r="AS438" s="5" t="s">
        <v>78</v>
      </c>
      <c r="AT438" s="5" t="s">
        <v>6606</v>
      </c>
      <c r="AU438" s="5" t="str">
        <f t="shared" si="18"/>
        <v>1991_Koskela_The</v>
      </c>
      <c r="AV438" s="6" t="str">
        <f t="shared" si="19"/>
        <v>1991_Koskela_The.pdf</v>
      </c>
      <c r="AW438" s="7" t="str">
        <f t="shared" si="20"/>
        <v>https://sci-hub.se/</v>
      </c>
      <c r="AX438" s="9" t="s">
        <v>756</v>
      </c>
    </row>
    <row r="439" spans="1:50" ht="17" customHeight="1" x14ac:dyDescent="0.2">
      <c r="A439" s="4" t="s">
        <v>6607</v>
      </c>
      <c r="B439" s="4" t="s">
        <v>6608</v>
      </c>
      <c r="C439" s="4" t="s">
        <v>6609</v>
      </c>
      <c r="D439" s="4">
        <v>1984</v>
      </c>
      <c r="E439" s="4" t="s">
        <v>6610</v>
      </c>
      <c r="F439" s="5">
        <v>43</v>
      </c>
      <c r="G439" s="5">
        <v>12</v>
      </c>
      <c r="I439" s="5">
        <v>2704</v>
      </c>
      <c r="J439" s="5">
        <v>2708</v>
      </c>
      <c r="L439" s="5">
        <v>26</v>
      </c>
      <c r="M439" s="9"/>
      <c r="N439" s="5" t="s">
        <v>6611</v>
      </c>
      <c r="O439" s="5" t="s">
        <v>6612</v>
      </c>
      <c r="P439" s="5" t="s">
        <v>6613</v>
      </c>
      <c r="Q439" s="5" t="s">
        <v>6614</v>
      </c>
      <c r="S439" s="5" t="s">
        <v>6615</v>
      </c>
      <c r="U439" s="5" t="s">
        <v>6616</v>
      </c>
      <c r="AJ439" s="5">
        <v>149446</v>
      </c>
      <c r="AL439" s="5" t="s">
        <v>6617</v>
      </c>
      <c r="AM439" s="5">
        <v>6468668</v>
      </c>
      <c r="AN439" s="5" t="s">
        <v>75</v>
      </c>
      <c r="AO439" s="5" t="s">
        <v>6618</v>
      </c>
      <c r="AP439" s="5" t="s">
        <v>76</v>
      </c>
      <c r="AQ439" s="5" t="s">
        <v>77</v>
      </c>
      <c r="AS439" s="5" t="s">
        <v>78</v>
      </c>
      <c r="AT439" s="5" t="s">
        <v>6619</v>
      </c>
      <c r="AU439" s="5" t="str">
        <f t="shared" si="18"/>
        <v>1984_Besharse_Regulation</v>
      </c>
      <c r="AV439" s="6" t="str">
        <f t="shared" si="19"/>
        <v>1984_Besharse_Regulation.pdf</v>
      </c>
      <c r="AW439" s="7" t="str">
        <f t="shared" si="20"/>
        <v>https://sci-hub.se/</v>
      </c>
      <c r="AX439" s="9" t="s">
        <v>756</v>
      </c>
    </row>
    <row r="440" spans="1:50" ht="17" customHeight="1" x14ac:dyDescent="0.2">
      <c r="A440" s="4" t="s">
        <v>6620</v>
      </c>
      <c r="B440" s="4" t="s">
        <v>6621</v>
      </c>
      <c r="C440" s="4" t="s">
        <v>6622</v>
      </c>
      <c r="D440" s="4">
        <v>2000</v>
      </c>
      <c r="E440" s="4" t="s">
        <v>6623</v>
      </c>
      <c r="F440" s="5">
        <v>299</v>
      </c>
      <c r="G440" s="5">
        <v>3</v>
      </c>
      <c r="I440" s="5">
        <v>299</v>
      </c>
      <c r="J440" s="5">
        <v>306</v>
      </c>
      <c r="L440" s="5">
        <v>26</v>
      </c>
      <c r="M440" s="5" t="s">
        <v>6624</v>
      </c>
      <c r="N440" s="5" t="s">
        <v>6625</v>
      </c>
      <c r="O440" s="5" t="s">
        <v>6626</v>
      </c>
      <c r="P440" s="5" t="s">
        <v>6627</v>
      </c>
      <c r="Q440" s="5" t="s">
        <v>6628</v>
      </c>
      <c r="R440" s="5" t="s">
        <v>6629</v>
      </c>
      <c r="S440" s="5" t="s">
        <v>6630</v>
      </c>
      <c r="U440" s="5" t="s">
        <v>6631</v>
      </c>
      <c r="V440" s="5" t="s">
        <v>6632</v>
      </c>
      <c r="W440" s="5" t="s">
        <v>6633</v>
      </c>
      <c r="X440" s="10" t="s">
        <v>6634</v>
      </c>
      <c r="Y440" s="5" t="s">
        <v>6635</v>
      </c>
      <c r="AB440" s="5" t="s">
        <v>6636</v>
      </c>
      <c r="AJ440" s="5" t="s">
        <v>6637</v>
      </c>
      <c r="AL440" s="5" t="s">
        <v>6638</v>
      </c>
      <c r="AM440" s="5">
        <v>10772244</v>
      </c>
      <c r="AN440" s="5" t="s">
        <v>75</v>
      </c>
      <c r="AO440" s="5" t="s">
        <v>6639</v>
      </c>
      <c r="AP440" s="5" t="s">
        <v>76</v>
      </c>
      <c r="AQ440" s="5" t="s">
        <v>77</v>
      </c>
      <c r="AS440" s="5" t="s">
        <v>78</v>
      </c>
      <c r="AT440" s="5" t="s">
        <v>6640</v>
      </c>
      <c r="AU440" s="5" t="str">
        <f t="shared" si="18"/>
        <v>2000_Behrens_Effect</v>
      </c>
      <c r="AV440" s="6" t="str">
        <f t="shared" si="19"/>
        <v>2000_Behrens_Effect.pdf</v>
      </c>
      <c r="AW440" s="7" t="str">
        <f t="shared" si="20"/>
        <v>https://sci-hub.se/10.1007/s004410050028</v>
      </c>
      <c r="AX440" s="5" t="s">
        <v>80</v>
      </c>
    </row>
    <row r="441" spans="1:50" ht="17" customHeight="1" x14ac:dyDescent="0.2">
      <c r="A441" s="4" t="s">
        <v>6641</v>
      </c>
      <c r="B441" s="4" t="s">
        <v>6642</v>
      </c>
      <c r="C441" s="4" t="s">
        <v>6643</v>
      </c>
      <c r="D441" s="4">
        <v>1993</v>
      </c>
      <c r="E441" s="4" t="s">
        <v>1557</v>
      </c>
      <c r="F441" s="5">
        <v>149</v>
      </c>
      <c r="G441" s="5">
        <v>1</v>
      </c>
      <c r="I441" s="5">
        <v>56</v>
      </c>
      <c r="J441" s="5">
        <v>58</v>
      </c>
      <c r="L441" s="5">
        <v>26</v>
      </c>
      <c r="M441" s="5" t="s">
        <v>6644</v>
      </c>
      <c r="N441" s="5" t="s">
        <v>6645</v>
      </c>
      <c r="O441" s="5" t="s">
        <v>6646</v>
      </c>
      <c r="P441" s="5" t="s">
        <v>6647</v>
      </c>
      <c r="Q441" s="5" t="s">
        <v>6648</v>
      </c>
      <c r="R441" s="5" t="s">
        <v>6649</v>
      </c>
      <c r="S441" s="5" t="s">
        <v>6650</v>
      </c>
      <c r="U441" s="5" t="s">
        <v>947</v>
      </c>
      <c r="X441" s="5" t="s">
        <v>6651</v>
      </c>
      <c r="Y441" s="5" t="s">
        <v>6652</v>
      </c>
      <c r="AB441" s="5" t="s">
        <v>6653</v>
      </c>
      <c r="AJ441" s="5">
        <v>3043940</v>
      </c>
      <c r="AL441" s="5" t="s">
        <v>1568</v>
      </c>
      <c r="AM441" s="5">
        <v>8469380</v>
      </c>
      <c r="AN441" s="5" t="s">
        <v>75</v>
      </c>
      <c r="AO441" s="5" t="s">
        <v>1569</v>
      </c>
      <c r="AP441" s="5" t="s">
        <v>76</v>
      </c>
      <c r="AQ441" s="5" t="s">
        <v>77</v>
      </c>
      <c r="AS441" s="5" t="s">
        <v>78</v>
      </c>
      <c r="AT441" s="5" t="s">
        <v>6654</v>
      </c>
      <c r="AU441" s="5" t="str">
        <f t="shared" si="18"/>
        <v>1993_Sun_Reduction</v>
      </c>
      <c r="AV441" s="6" t="str">
        <f t="shared" si="19"/>
        <v>1993_Sun_Reduction.pdf</v>
      </c>
      <c r="AW441" s="7" t="str">
        <f t="shared" si="20"/>
        <v>https://sci-hub.se/10.1016/0304-3940(93)90346-M</v>
      </c>
      <c r="AX441" s="5" t="s">
        <v>80</v>
      </c>
    </row>
    <row r="442" spans="1:50" ht="17" customHeight="1" x14ac:dyDescent="0.2">
      <c r="A442" s="4" t="s">
        <v>6655</v>
      </c>
      <c r="B442" s="4" t="s">
        <v>6656</v>
      </c>
      <c r="C442" s="4" t="s">
        <v>6657</v>
      </c>
      <c r="D442" s="4">
        <v>2013</v>
      </c>
      <c r="E442" s="4" t="s">
        <v>6658</v>
      </c>
      <c r="F442" s="5">
        <v>14</v>
      </c>
      <c r="G442" s="5">
        <v>1</v>
      </c>
      <c r="I442" s="5">
        <v>47</v>
      </c>
      <c r="J442" s="5">
        <v>54</v>
      </c>
      <c r="L442" s="5">
        <v>26</v>
      </c>
      <c r="M442" s="5" t="s">
        <v>6659</v>
      </c>
      <c r="N442" s="5" t="s">
        <v>6660</v>
      </c>
      <c r="O442" s="5" t="s">
        <v>6661</v>
      </c>
      <c r="P442" s="5" t="s">
        <v>6662</v>
      </c>
      <c r="Q442" s="5" t="s">
        <v>6663</v>
      </c>
      <c r="R442" s="5" t="s">
        <v>6664</v>
      </c>
      <c r="S442" s="5" t="s">
        <v>6665</v>
      </c>
      <c r="X442" s="5" t="s">
        <v>6666</v>
      </c>
      <c r="Y442" s="5" t="s">
        <v>6667</v>
      </c>
      <c r="AB442" s="5" t="s">
        <v>6668</v>
      </c>
      <c r="AE442" s="5" t="s">
        <v>1525</v>
      </c>
      <c r="AJ442" s="5">
        <v>15661199</v>
      </c>
      <c r="AL442" s="5" t="s">
        <v>6669</v>
      </c>
      <c r="AN442" s="5" t="s">
        <v>75</v>
      </c>
      <c r="AO442" s="5" t="s">
        <v>6670</v>
      </c>
      <c r="AP442" s="5" t="s">
        <v>76</v>
      </c>
      <c r="AQ442" s="5" t="s">
        <v>77</v>
      </c>
      <c r="AS442" s="5" t="s">
        <v>78</v>
      </c>
      <c r="AT442" s="5" t="s">
        <v>6671</v>
      </c>
      <c r="AU442" s="5" t="str">
        <f t="shared" si="18"/>
        <v>2013_Jou_OLEDs</v>
      </c>
      <c r="AV442" s="6" t="str">
        <f t="shared" si="19"/>
        <v>2013_Jou_OLEDs.pdf</v>
      </c>
      <c r="AW442" s="7" t="str">
        <f t="shared" si="20"/>
        <v>https://sci-hub.se/10.1016/j.orgel.2012.09.037</v>
      </c>
      <c r="AX442" s="5" t="s">
        <v>80</v>
      </c>
    </row>
    <row r="443" spans="1:50" ht="17" customHeight="1" x14ac:dyDescent="0.2">
      <c r="A443" s="4" t="s">
        <v>6672</v>
      </c>
      <c r="B443" s="4" t="s">
        <v>6673</v>
      </c>
      <c r="C443" s="4" t="s">
        <v>6674</v>
      </c>
      <c r="D443" s="4">
        <v>2004</v>
      </c>
      <c r="E443" s="4" t="s">
        <v>6675</v>
      </c>
      <c r="F443" s="5">
        <v>61</v>
      </c>
      <c r="G443" s="5">
        <v>6</v>
      </c>
      <c r="I443" s="5">
        <v>1061</v>
      </c>
      <c r="J443" s="5">
        <v>1076</v>
      </c>
      <c r="L443" s="5">
        <v>26</v>
      </c>
      <c r="M443" s="5" t="s">
        <v>6676</v>
      </c>
      <c r="N443" s="5" t="s">
        <v>6677</v>
      </c>
      <c r="O443" s="5" t="s">
        <v>6678</v>
      </c>
      <c r="P443" s="5" t="s">
        <v>6679</v>
      </c>
      <c r="Q443" s="5" t="s">
        <v>6680</v>
      </c>
      <c r="R443" s="5" t="s">
        <v>6681</v>
      </c>
      <c r="S443" s="5" t="s">
        <v>6682</v>
      </c>
      <c r="X443" s="10" t="s">
        <v>6683</v>
      </c>
      <c r="Y443" s="5" t="s">
        <v>6684</v>
      </c>
      <c r="AB443" s="5" t="s">
        <v>6685</v>
      </c>
      <c r="AE443" s="5" t="s">
        <v>1543</v>
      </c>
      <c r="AJ443" s="5" t="s">
        <v>6686</v>
      </c>
      <c r="AL443" s="5" t="s">
        <v>6687</v>
      </c>
      <c r="AM443" s="5">
        <v>15036995</v>
      </c>
      <c r="AN443" s="5" t="s">
        <v>75</v>
      </c>
      <c r="AO443" s="5" t="s">
        <v>6675</v>
      </c>
      <c r="AP443" s="5" t="s">
        <v>76</v>
      </c>
      <c r="AQ443" s="5" t="s">
        <v>77</v>
      </c>
      <c r="AS443" s="5" t="s">
        <v>78</v>
      </c>
      <c r="AT443" s="5" t="s">
        <v>6688</v>
      </c>
      <c r="AU443" s="5" t="str">
        <f t="shared" si="18"/>
        <v>2004_Graham_Influence</v>
      </c>
      <c r="AV443" s="6" t="str">
        <f t="shared" si="19"/>
        <v>2004_Graham_Influence.pdf</v>
      </c>
      <c r="AW443" s="7" t="str">
        <f t="shared" si="20"/>
        <v>https://sci-hub.se/10.1016/j.theriogenology.2003.05.004</v>
      </c>
      <c r="AX443" s="5" t="s">
        <v>80</v>
      </c>
    </row>
    <row r="444" spans="1:50" ht="17" customHeight="1" x14ac:dyDescent="0.2">
      <c r="A444" s="4" t="s">
        <v>6689</v>
      </c>
      <c r="B444" s="4" t="s">
        <v>6690</v>
      </c>
      <c r="C444" s="4" t="s">
        <v>6691</v>
      </c>
      <c r="D444" s="4">
        <v>1996</v>
      </c>
      <c r="E444" s="4" t="s">
        <v>6692</v>
      </c>
      <c r="F444" s="5">
        <v>50</v>
      </c>
      <c r="G444" s="5">
        <v>2</v>
      </c>
      <c r="I444" s="5">
        <v>653</v>
      </c>
      <c r="J444" s="5">
        <v>656</v>
      </c>
      <c r="L444" s="5">
        <v>26</v>
      </c>
      <c r="M444" s="5" t="s">
        <v>6693</v>
      </c>
      <c r="N444" s="5" t="s">
        <v>6694</v>
      </c>
      <c r="O444" s="5" t="s">
        <v>6695</v>
      </c>
      <c r="P444" s="5" t="s">
        <v>6696</v>
      </c>
      <c r="Q444" s="5" t="s">
        <v>6697</v>
      </c>
      <c r="S444" s="5" t="s">
        <v>6698</v>
      </c>
      <c r="U444" s="5" t="s">
        <v>6699</v>
      </c>
      <c r="V444" s="5" t="s">
        <v>6700</v>
      </c>
      <c r="W444" s="5" t="s">
        <v>6701</v>
      </c>
      <c r="AB444" s="5" t="s">
        <v>6702</v>
      </c>
      <c r="AE444" s="5" t="s">
        <v>1194</v>
      </c>
      <c r="AJ444" s="5">
        <v>852538</v>
      </c>
      <c r="AL444" s="5" t="s">
        <v>6703</v>
      </c>
      <c r="AM444" s="5">
        <v>8840298</v>
      </c>
      <c r="AN444" s="5" t="s">
        <v>75</v>
      </c>
      <c r="AO444" s="5" t="s">
        <v>6704</v>
      </c>
      <c r="AP444" s="5" t="s">
        <v>76</v>
      </c>
      <c r="AQ444" s="5" t="s">
        <v>77</v>
      </c>
      <c r="AR444" s="5" t="s">
        <v>141</v>
      </c>
      <c r="AS444" s="5" t="s">
        <v>78</v>
      </c>
      <c r="AT444" s="5" t="s">
        <v>6705</v>
      </c>
      <c r="AU444" s="5" t="str">
        <f t="shared" si="18"/>
        <v>1996_Vaziri_Dysregulation</v>
      </c>
      <c r="AV444" s="6" t="str">
        <f t="shared" si="19"/>
        <v>1996_Vaziri_Dysregulation.pdf</v>
      </c>
      <c r="AW444" s="7" t="str">
        <f t="shared" si="20"/>
        <v>https://sci-hub.se/10.1038/ki.1996.361</v>
      </c>
      <c r="AX444" s="5" t="s">
        <v>80</v>
      </c>
    </row>
    <row r="445" spans="1:50" ht="17" customHeight="1" x14ac:dyDescent="0.2">
      <c r="A445" s="4" t="s">
        <v>6706</v>
      </c>
      <c r="B445" s="4" t="s">
        <v>6707</v>
      </c>
      <c r="C445" s="4" t="s">
        <v>6708</v>
      </c>
      <c r="D445" s="4">
        <v>2009</v>
      </c>
      <c r="E445" s="4" t="s">
        <v>6709</v>
      </c>
      <c r="F445" s="5">
        <v>22</v>
      </c>
      <c r="G445" s="5">
        <v>1</v>
      </c>
      <c r="H445" s="5" t="s">
        <v>6710</v>
      </c>
      <c r="I445" s="5">
        <v>25</v>
      </c>
      <c r="J445" s="5">
        <v>34</v>
      </c>
      <c r="L445" s="5">
        <v>26</v>
      </c>
      <c r="M445" s="5" t="s">
        <v>6711</v>
      </c>
      <c r="N445" s="5" t="s">
        <v>6712</v>
      </c>
      <c r="O445" s="5" t="s">
        <v>6713</v>
      </c>
      <c r="P445" s="5" t="s">
        <v>6714</v>
      </c>
      <c r="Q445" s="5" t="s">
        <v>6715</v>
      </c>
      <c r="R445" s="5" t="s">
        <v>6716</v>
      </c>
      <c r="S445" s="5" t="s">
        <v>6717</v>
      </c>
      <c r="U445" s="5" t="s">
        <v>6718</v>
      </c>
      <c r="AB445" s="5" t="s">
        <v>6719</v>
      </c>
      <c r="AJ445" s="5">
        <v>9538178</v>
      </c>
      <c r="AL445" s="5" t="s">
        <v>6720</v>
      </c>
      <c r="AM445" s="5">
        <v>19946015</v>
      </c>
      <c r="AN445" s="5" t="s">
        <v>75</v>
      </c>
      <c r="AO445" s="5" t="s">
        <v>6721</v>
      </c>
      <c r="AP445" s="5" t="s">
        <v>76</v>
      </c>
      <c r="AQ445" s="5" t="s">
        <v>77</v>
      </c>
      <c r="AR445" s="5" t="s">
        <v>141</v>
      </c>
      <c r="AS445" s="5" t="s">
        <v>78</v>
      </c>
      <c r="AT445" s="5" t="s">
        <v>6722</v>
      </c>
      <c r="AU445" s="5" t="str">
        <f t="shared" si="18"/>
        <v>2009_Černyšiov_Regulation</v>
      </c>
      <c r="AV445" s="6" t="str">
        <f t="shared" si="19"/>
        <v>2009_Černyšiov_Regulation.pdf</v>
      </c>
      <c r="AW445" s="7" t="str">
        <f t="shared" si="20"/>
        <v>https://sci-hub.se/10.1093/intimm/dxp109</v>
      </c>
      <c r="AX445" s="5" t="s">
        <v>80</v>
      </c>
    </row>
    <row r="446" spans="1:50" ht="17" customHeight="1" x14ac:dyDescent="0.2">
      <c r="A446" s="4" t="s">
        <v>6723</v>
      </c>
      <c r="B446" s="4" t="s">
        <v>6724</v>
      </c>
      <c r="C446" s="4" t="s">
        <v>6725</v>
      </c>
      <c r="D446" s="4">
        <v>2000</v>
      </c>
      <c r="E446" s="4" t="s">
        <v>984</v>
      </c>
      <c r="F446" s="5">
        <v>15</v>
      </c>
      <c r="G446" s="5">
        <v>3</v>
      </c>
      <c r="I446" s="5">
        <v>265</v>
      </c>
      <c r="J446" s="5">
        <v>269</v>
      </c>
      <c r="L446" s="5">
        <v>26</v>
      </c>
      <c r="M446" s="5" t="s">
        <v>6726</v>
      </c>
      <c r="N446" s="5" t="s">
        <v>6727</v>
      </c>
      <c r="O446" s="5" t="s">
        <v>6728</v>
      </c>
      <c r="P446" s="5" t="s">
        <v>6729</v>
      </c>
      <c r="Q446" s="5" t="s">
        <v>6730</v>
      </c>
      <c r="R446" s="5" t="s">
        <v>6731</v>
      </c>
      <c r="S446" s="5" t="s">
        <v>6732</v>
      </c>
      <c r="AB446" s="5" t="s">
        <v>6733</v>
      </c>
      <c r="AE446" s="5" t="s">
        <v>993</v>
      </c>
      <c r="AJ446" s="5">
        <v>7487304</v>
      </c>
      <c r="AL446" s="5" t="s">
        <v>994</v>
      </c>
      <c r="AM446" s="5">
        <v>10885880</v>
      </c>
      <c r="AN446" s="5" t="s">
        <v>75</v>
      </c>
      <c r="AO446" s="5" t="s">
        <v>995</v>
      </c>
      <c r="AP446" s="5" t="s">
        <v>76</v>
      </c>
      <c r="AQ446" s="5" t="s">
        <v>77</v>
      </c>
      <c r="AS446" s="5" t="s">
        <v>78</v>
      </c>
      <c r="AT446" s="5" t="s">
        <v>6734</v>
      </c>
      <c r="AU446" s="5" t="str">
        <f t="shared" si="18"/>
        <v>2000_Jean-Louis_No</v>
      </c>
      <c r="AV446" s="6" t="str">
        <f t="shared" si="19"/>
        <v>2000_Jean-Louis_No.pdf</v>
      </c>
      <c r="AW446" s="7" t="str">
        <f t="shared" si="20"/>
        <v>https://sci-hub.se/10.1177/074873040001500307</v>
      </c>
      <c r="AX446" s="5" t="s">
        <v>80</v>
      </c>
    </row>
    <row r="447" spans="1:50" ht="17" customHeight="1" x14ac:dyDescent="0.2">
      <c r="A447" s="4" t="s">
        <v>6735</v>
      </c>
      <c r="B447" s="4" t="s">
        <v>6736</v>
      </c>
      <c r="C447" s="4" t="s">
        <v>6737</v>
      </c>
      <c r="D447" s="4">
        <v>1995</v>
      </c>
      <c r="E447" s="4" t="s">
        <v>984</v>
      </c>
      <c r="F447" s="5">
        <v>10</v>
      </c>
      <c r="G447" s="5">
        <v>2</v>
      </c>
      <c r="I447" s="5">
        <v>105</v>
      </c>
      <c r="J447" s="5">
        <v>109</v>
      </c>
      <c r="L447" s="5">
        <v>26</v>
      </c>
      <c r="M447" s="5" t="s">
        <v>6738</v>
      </c>
      <c r="N447" s="5" t="s">
        <v>6739</v>
      </c>
      <c r="O447" s="5" t="s">
        <v>6740</v>
      </c>
      <c r="P447" s="5" t="s">
        <v>6741</v>
      </c>
      <c r="Q447" s="5" t="s">
        <v>6742</v>
      </c>
      <c r="R447" s="5" t="s">
        <v>6743</v>
      </c>
      <c r="S447" s="5" t="s">
        <v>6744</v>
      </c>
      <c r="U447" s="5" t="s">
        <v>73</v>
      </c>
      <c r="AJ447" s="5">
        <v>7487304</v>
      </c>
      <c r="AM447" s="5">
        <v>7632984</v>
      </c>
      <c r="AN447" s="5" t="s">
        <v>75</v>
      </c>
      <c r="AO447" s="5" t="s">
        <v>995</v>
      </c>
      <c r="AP447" s="5" t="s">
        <v>76</v>
      </c>
      <c r="AQ447" s="5" t="s">
        <v>77</v>
      </c>
      <c r="AS447" s="5" t="s">
        <v>78</v>
      </c>
      <c r="AT447" s="5" t="s">
        <v>6745</v>
      </c>
      <c r="AU447" s="5" t="str">
        <f t="shared" si="18"/>
        <v>1995_Campbell_Light</v>
      </c>
      <c r="AV447" s="6" t="str">
        <f t="shared" si="19"/>
        <v>1995_Campbell_Light.pdf</v>
      </c>
      <c r="AW447" s="7" t="str">
        <f t="shared" si="20"/>
        <v>https://sci-hub.se/10.1177/074873049501000203</v>
      </c>
      <c r="AX447" s="5" t="s">
        <v>80</v>
      </c>
    </row>
    <row r="448" spans="1:50" ht="17" customHeight="1" x14ac:dyDescent="0.2">
      <c r="A448" s="4" t="s">
        <v>6746</v>
      </c>
      <c r="B448" s="4" t="s">
        <v>6747</v>
      </c>
      <c r="C448" s="4" t="s">
        <v>6748</v>
      </c>
      <c r="D448" s="4">
        <v>2016</v>
      </c>
      <c r="E448" s="4" t="s">
        <v>6749</v>
      </c>
      <c r="F448" s="5">
        <v>48</v>
      </c>
      <c r="G448" s="5">
        <v>8</v>
      </c>
      <c r="I448" s="5">
        <v>966</v>
      </c>
      <c r="J448" s="5">
        <v>975</v>
      </c>
      <c r="L448" s="5">
        <v>26</v>
      </c>
      <c r="M448" s="5" t="s">
        <v>6750</v>
      </c>
      <c r="N448" s="5" t="s">
        <v>6751</v>
      </c>
      <c r="O448" s="5" t="s">
        <v>6752</v>
      </c>
      <c r="P448" s="5" t="s">
        <v>6753</v>
      </c>
      <c r="Q448" s="5" t="s">
        <v>6754</v>
      </c>
      <c r="S448" s="5" t="s">
        <v>6755</v>
      </c>
      <c r="AB448" s="5" t="s">
        <v>6756</v>
      </c>
      <c r="AE448" s="5" t="s">
        <v>6757</v>
      </c>
      <c r="AJ448" s="5">
        <v>14771535</v>
      </c>
      <c r="AL448" s="5" t="s">
        <v>6758</v>
      </c>
      <c r="AN448" s="5" t="s">
        <v>75</v>
      </c>
      <c r="AO448" s="5" t="s">
        <v>6759</v>
      </c>
      <c r="AP448" s="5" t="s">
        <v>76</v>
      </c>
      <c r="AQ448" s="5" t="s">
        <v>77</v>
      </c>
      <c r="AS448" s="5" t="s">
        <v>78</v>
      </c>
      <c r="AT448" s="5" t="s">
        <v>6760</v>
      </c>
      <c r="AU448" s="5" t="str">
        <f t="shared" si="18"/>
        <v>2016_Figueiro_Self-luminous</v>
      </c>
      <c r="AV448" s="6" t="str">
        <f t="shared" si="19"/>
        <v>2016_Figueiro_Self-luminous.pdf</v>
      </c>
      <c r="AW448" s="7" t="str">
        <f t="shared" si="20"/>
        <v>https://sci-hub.se/10.1177/1477153515584979</v>
      </c>
      <c r="AX448" s="5" t="s">
        <v>80</v>
      </c>
    </row>
    <row r="449" spans="1:50" ht="17" customHeight="1" x14ac:dyDescent="0.2">
      <c r="A449" s="4" t="s">
        <v>6761</v>
      </c>
      <c r="B449" s="4" t="s">
        <v>6762</v>
      </c>
      <c r="C449" s="4" t="s">
        <v>6763</v>
      </c>
      <c r="D449" s="4">
        <v>2003</v>
      </c>
      <c r="E449" s="4" t="s">
        <v>251</v>
      </c>
      <c r="F449" s="5">
        <v>88</v>
      </c>
      <c r="G449" s="5">
        <v>11</v>
      </c>
      <c r="I449" s="5">
        <v>5315</v>
      </c>
      <c r="J449" s="5">
        <v>5320</v>
      </c>
      <c r="L449" s="5">
        <v>26</v>
      </c>
      <c r="M449" s="5" t="s">
        <v>6764</v>
      </c>
      <c r="N449" s="5" t="s">
        <v>6765</v>
      </c>
      <c r="O449" s="5" t="s">
        <v>6766</v>
      </c>
      <c r="P449" s="5" t="s">
        <v>6767</v>
      </c>
      <c r="Q449" s="5" t="s">
        <v>6768</v>
      </c>
      <c r="S449" s="5" t="s">
        <v>6769</v>
      </c>
      <c r="U449" s="5" t="s">
        <v>6770</v>
      </c>
      <c r="W449" s="5" t="s">
        <v>6771</v>
      </c>
      <c r="AB449" s="5" t="s">
        <v>6772</v>
      </c>
      <c r="AJ449" s="5" t="s">
        <v>259</v>
      </c>
      <c r="AL449" s="5" t="s">
        <v>260</v>
      </c>
      <c r="AM449" s="5">
        <v>14602767</v>
      </c>
      <c r="AN449" s="5" t="s">
        <v>75</v>
      </c>
      <c r="AO449" s="5" t="s">
        <v>261</v>
      </c>
      <c r="AP449" s="5" t="s">
        <v>76</v>
      </c>
      <c r="AQ449" s="5" t="s">
        <v>77</v>
      </c>
      <c r="AR449" s="5" t="s">
        <v>141</v>
      </c>
      <c r="AS449" s="5" t="s">
        <v>78</v>
      </c>
      <c r="AT449" s="5" t="s">
        <v>6773</v>
      </c>
      <c r="AU449" s="5" t="str">
        <f t="shared" si="18"/>
        <v>2003_Fischer_Melatonin</v>
      </c>
      <c r="AV449" s="6" t="str">
        <f t="shared" si="19"/>
        <v>2003_Fischer_Melatonin.pdf</v>
      </c>
      <c r="AW449" s="7" t="str">
        <f t="shared" si="20"/>
        <v>https://sci-hub.se/10.1210/jc.2003-030540</v>
      </c>
      <c r="AX449" s="5" t="s">
        <v>80</v>
      </c>
    </row>
    <row r="450" spans="1:50" ht="17" customHeight="1" x14ac:dyDescent="0.2">
      <c r="A450" s="4" t="s">
        <v>6774</v>
      </c>
      <c r="B450" s="4" t="s">
        <v>6775</v>
      </c>
      <c r="C450" s="4" t="s">
        <v>6776</v>
      </c>
      <c r="D450" s="4">
        <v>2013</v>
      </c>
      <c r="E450" s="4" t="s">
        <v>3975</v>
      </c>
      <c r="F450" s="5">
        <v>6</v>
      </c>
      <c r="G450" s="5">
        <v>1</v>
      </c>
      <c r="I450" s="5">
        <v>125</v>
      </c>
      <c r="J450" s="5">
        <v>133</v>
      </c>
      <c r="L450" s="5">
        <v>26</v>
      </c>
      <c r="M450" s="5" t="s">
        <v>6777</v>
      </c>
      <c r="N450" s="5" t="s">
        <v>6778</v>
      </c>
      <c r="O450" s="5" t="s">
        <v>6779</v>
      </c>
      <c r="P450" s="5" t="s">
        <v>6780</v>
      </c>
      <c r="Q450" s="5" t="s">
        <v>6781</v>
      </c>
      <c r="R450" s="5" t="s">
        <v>6782</v>
      </c>
      <c r="S450" s="5" t="s">
        <v>6783</v>
      </c>
      <c r="U450" s="5" t="s">
        <v>136</v>
      </c>
      <c r="X450" s="5" t="s">
        <v>6784</v>
      </c>
      <c r="AB450" s="5" t="s">
        <v>6785</v>
      </c>
      <c r="AJ450" s="5">
        <v>18746098</v>
      </c>
      <c r="AM450" s="5">
        <v>23895529</v>
      </c>
      <c r="AN450" s="5" t="s">
        <v>75</v>
      </c>
      <c r="AO450" s="5" t="s">
        <v>3985</v>
      </c>
      <c r="AP450" s="5" t="s">
        <v>76</v>
      </c>
      <c r="AQ450" s="5" t="s">
        <v>77</v>
      </c>
      <c r="AS450" s="5" t="s">
        <v>78</v>
      </c>
      <c r="AT450" s="5" t="s">
        <v>6786</v>
      </c>
      <c r="AU450" s="5" t="str">
        <f t="shared" ref="AU450:AU513" si="21">CONCATENATE(D450, "_", (LEFT(A450,FIND(" ",A450,1)-1)), "_", (LEFT(C450,FIND(" ",C450,1)-1)))</f>
        <v>2013_Hill_Age-related</v>
      </c>
      <c r="AV450" s="6" t="str">
        <f t="shared" ref="AV450:AV513" si="22">CONCATENATE(AU450, ".pdf")</f>
        <v>2013_Hill_Age-related.pdf</v>
      </c>
      <c r="AW450" s="7" t="str">
        <f t="shared" ref="AW450:AW513" si="23">HYPERLINK(CONCATENATE("https://sci-hub.se/",M450))</f>
        <v>https://sci-hub.se/10.2174/1874609811306010016</v>
      </c>
      <c r="AX450" s="5" t="s">
        <v>80</v>
      </c>
    </row>
    <row r="451" spans="1:50" ht="17" customHeight="1" x14ac:dyDescent="0.2">
      <c r="A451" s="4" t="s">
        <v>6787</v>
      </c>
      <c r="B451" s="4" t="s">
        <v>6788</v>
      </c>
      <c r="C451" s="4" t="s">
        <v>6789</v>
      </c>
      <c r="D451" s="4">
        <v>2007</v>
      </c>
      <c r="E451" s="4" t="s">
        <v>6334</v>
      </c>
      <c r="F451" s="5">
        <v>78</v>
      </c>
      <c r="G451" s="5">
        <v>7</v>
      </c>
      <c r="I451" s="5">
        <v>645</v>
      </c>
      <c r="J451" s="5">
        <v>652</v>
      </c>
      <c r="L451" s="5">
        <v>25</v>
      </c>
      <c r="M451" s="9"/>
      <c r="N451" s="5" t="s">
        <v>6790</v>
      </c>
      <c r="O451" s="5" t="s">
        <v>6791</v>
      </c>
      <c r="P451" s="5" t="s">
        <v>6792</v>
      </c>
      <c r="Q451" s="5" t="s">
        <v>6793</v>
      </c>
      <c r="R451" s="5" t="s">
        <v>6794</v>
      </c>
      <c r="S451" s="5" t="s">
        <v>6795</v>
      </c>
      <c r="U451" s="5" t="s">
        <v>73</v>
      </c>
      <c r="V451" s="5" t="s">
        <v>6796</v>
      </c>
      <c r="W451" s="5" t="s">
        <v>6797</v>
      </c>
      <c r="AB451" s="5" t="s">
        <v>6798</v>
      </c>
      <c r="AJ451" s="5">
        <v>956562</v>
      </c>
      <c r="AL451" s="5" t="s">
        <v>6343</v>
      </c>
      <c r="AM451" s="5">
        <v>17679560</v>
      </c>
      <c r="AN451" s="5" t="s">
        <v>75</v>
      </c>
      <c r="AO451" s="5" t="s">
        <v>6344</v>
      </c>
      <c r="AP451" s="5" t="s">
        <v>76</v>
      </c>
      <c r="AQ451" s="5" t="s">
        <v>77</v>
      </c>
      <c r="AS451" s="5" t="s">
        <v>78</v>
      </c>
      <c r="AT451" s="5" t="s">
        <v>6799</v>
      </c>
      <c r="AU451" s="5" t="str">
        <f t="shared" si="21"/>
        <v>2007_Paul_Circadian</v>
      </c>
      <c r="AV451" s="6" t="str">
        <f t="shared" si="22"/>
        <v>2007_Paul_Circadian.pdf</v>
      </c>
      <c r="AW451" s="7" t="str">
        <f t="shared" si="23"/>
        <v>https://sci-hub.se/</v>
      </c>
      <c r="AX451" s="9" t="s">
        <v>756</v>
      </c>
    </row>
    <row r="452" spans="1:50" ht="17" customHeight="1" x14ac:dyDescent="0.2">
      <c r="A452" s="4" t="s">
        <v>6800</v>
      </c>
      <c r="B452" s="4" t="s">
        <v>6801</v>
      </c>
      <c r="C452" s="4" t="s">
        <v>6802</v>
      </c>
      <c r="D452" s="4">
        <v>1993</v>
      </c>
      <c r="E452" s="4" t="s">
        <v>1698</v>
      </c>
      <c r="F452" s="5">
        <v>89</v>
      </c>
      <c r="G452" s="5">
        <v>1</v>
      </c>
      <c r="I452" s="5">
        <v>101</v>
      </c>
      <c r="J452" s="5">
        <v>106</v>
      </c>
      <c r="L452" s="5">
        <v>25</v>
      </c>
      <c r="M452" s="5" t="s">
        <v>6803</v>
      </c>
      <c r="N452" s="5" t="s">
        <v>6804</v>
      </c>
      <c r="O452" s="5" t="s">
        <v>6805</v>
      </c>
      <c r="P452" s="5" t="s">
        <v>6806</v>
      </c>
      <c r="Q452" s="5" t="s">
        <v>6807</v>
      </c>
      <c r="S452" s="5" t="s">
        <v>6808</v>
      </c>
      <c r="U452" s="5" t="s">
        <v>73</v>
      </c>
      <c r="AB452" s="5" t="s">
        <v>6809</v>
      </c>
      <c r="AJ452" s="5">
        <v>166480</v>
      </c>
      <c r="AM452" s="5">
        <v>8428641</v>
      </c>
      <c r="AN452" s="5" t="s">
        <v>75</v>
      </c>
      <c r="AO452" s="5" t="s">
        <v>1709</v>
      </c>
      <c r="AP452" s="5" t="s">
        <v>76</v>
      </c>
      <c r="AQ452" s="5" t="s">
        <v>77</v>
      </c>
      <c r="AS452" s="5" t="s">
        <v>78</v>
      </c>
      <c r="AT452" s="5" t="s">
        <v>6810</v>
      </c>
      <c r="AU452" s="5" t="str">
        <f t="shared" si="21"/>
        <v>1993_Bolliet_Melatonin</v>
      </c>
      <c r="AV452" s="6" t="str">
        <f t="shared" si="22"/>
        <v>1993_Bolliet_Melatonin.pdf</v>
      </c>
      <c r="AW452" s="7" t="str">
        <f t="shared" si="23"/>
        <v>https://sci-hub.se/10.1006/gcen.1993.1013</v>
      </c>
      <c r="AX452" s="5" t="s">
        <v>80</v>
      </c>
    </row>
    <row r="453" spans="1:50" ht="17" customHeight="1" x14ac:dyDescent="0.2">
      <c r="A453" s="4" t="s">
        <v>6811</v>
      </c>
      <c r="B453" s="4" t="s">
        <v>6812</v>
      </c>
      <c r="C453" s="4" t="s">
        <v>6813</v>
      </c>
      <c r="D453" s="4">
        <v>1996</v>
      </c>
      <c r="E453" s="4" t="s">
        <v>1698</v>
      </c>
      <c r="F453" s="5">
        <v>103</v>
      </c>
      <c r="G453" s="5">
        <v>2</v>
      </c>
      <c r="I453" s="5">
        <v>182</v>
      </c>
      <c r="J453" s="5">
        <v>191</v>
      </c>
      <c r="L453" s="5">
        <v>25</v>
      </c>
      <c r="M453" s="5" t="s">
        <v>6814</v>
      </c>
      <c r="N453" s="5" t="s">
        <v>6815</v>
      </c>
      <c r="O453" s="5" t="s">
        <v>6816</v>
      </c>
      <c r="P453" s="5" t="s">
        <v>6817</v>
      </c>
      <c r="Q453" s="5" t="s">
        <v>6818</v>
      </c>
      <c r="S453" s="5" t="s">
        <v>6819</v>
      </c>
      <c r="U453" s="5" t="s">
        <v>136</v>
      </c>
      <c r="X453" s="10" t="s">
        <v>6820</v>
      </c>
      <c r="Y453" s="5" t="s">
        <v>6821</v>
      </c>
      <c r="AB453" s="5" t="s">
        <v>6822</v>
      </c>
      <c r="AE453" s="5" t="s">
        <v>423</v>
      </c>
      <c r="AJ453" s="5">
        <v>166480</v>
      </c>
      <c r="AL453" s="5" t="s">
        <v>1708</v>
      </c>
      <c r="AM453" s="5">
        <v>8812367</v>
      </c>
      <c r="AN453" s="5" t="s">
        <v>75</v>
      </c>
      <c r="AO453" s="5" t="s">
        <v>6823</v>
      </c>
      <c r="AP453" s="5" t="s">
        <v>76</v>
      </c>
      <c r="AQ453" s="5" t="s">
        <v>77</v>
      </c>
      <c r="AS453" s="5" t="s">
        <v>78</v>
      </c>
      <c r="AT453" s="5" t="s">
        <v>6824</v>
      </c>
      <c r="AU453" s="5" t="str">
        <f t="shared" si="21"/>
        <v>1996_Wright_Effect</v>
      </c>
      <c r="AV453" s="6" t="str">
        <f t="shared" si="22"/>
        <v>1996_Wright_Effect.pdf</v>
      </c>
      <c r="AW453" s="7" t="str">
        <f t="shared" si="23"/>
        <v>https://sci-hub.se/10.1006/gcen.1996.0109</v>
      </c>
      <c r="AX453" s="5" t="s">
        <v>80</v>
      </c>
    </row>
    <row r="454" spans="1:50" ht="17" customHeight="1" x14ac:dyDescent="0.2">
      <c r="A454" s="4" t="s">
        <v>6825</v>
      </c>
      <c r="B454" s="4" t="s">
        <v>6826</v>
      </c>
      <c r="C454" s="4" t="s">
        <v>6827</v>
      </c>
      <c r="D454" s="4">
        <v>2014</v>
      </c>
      <c r="E454" s="4" t="s">
        <v>6828</v>
      </c>
      <c r="F454" s="5">
        <v>801</v>
      </c>
      <c r="I454" s="5">
        <v>765</v>
      </c>
      <c r="J454" s="5">
        <v>771</v>
      </c>
      <c r="L454" s="5">
        <v>25</v>
      </c>
      <c r="M454" s="5" t="s">
        <v>6829</v>
      </c>
      <c r="N454" s="5" t="s">
        <v>6830</v>
      </c>
      <c r="O454" s="5" t="s">
        <v>6831</v>
      </c>
      <c r="P454" s="5" t="s">
        <v>6832</v>
      </c>
      <c r="Q454" s="5" t="s">
        <v>6833</v>
      </c>
      <c r="R454" s="5" t="s">
        <v>6834</v>
      </c>
      <c r="S454" s="5" t="s">
        <v>6835</v>
      </c>
      <c r="U454" s="5" t="s">
        <v>6836</v>
      </c>
      <c r="AB454" s="5" t="s">
        <v>6837</v>
      </c>
      <c r="AE454" s="5" t="s">
        <v>6838</v>
      </c>
      <c r="AJ454" s="5">
        <v>652598</v>
      </c>
      <c r="AL454" s="5" t="s">
        <v>6839</v>
      </c>
      <c r="AM454" s="5">
        <v>24664769</v>
      </c>
      <c r="AN454" s="5" t="s">
        <v>75</v>
      </c>
      <c r="AO454" s="5" t="s">
        <v>6840</v>
      </c>
      <c r="AP454" s="5" t="s">
        <v>76</v>
      </c>
      <c r="AQ454" s="5" t="s">
        <v>77</v>
      </c>
      <c r="AS454" s="5" t="s">
        <v>78</v>
      </c>
      <c r="AT454" s="5" t="s">
        <v>6841</v>
      </c>
      <c r="AU454" s="5" t="str">
        <f t="shared" si="21"/>
        <v>2014_Michael_N-Acetylserotonin:</v>
      </c>
      <c r="AV454" s="6" t="str">
        <f t="shared" si="22"/>
        <v>2014_Michael_N-Acetylserotonin:.pdf</v>
      </c>
      <c r="AW454" s="7" t="str">
        <f t="shared" si="23"/>
        <v>https://sci-hub.se/10.1007/978-1-4614-3209-8_96</v>
      </c>
      <c r="AX454" s="5" t="s">
        <v>80</v>
      </c>
    </row>
    <row r="455" spans="1:50" ht="17" customHeight="1" x14ac:dyDescent="0.2">
      <c r="A455" s="4" t="s">
        <v>6842</v>
      </c>
      <c r="B455" s="4" t="s">
        <v>6843</v>
      </c>
      <c r="C455" s="4" t="s">
        <v>6844</v>
      </c>
      <c r="D455" s="4">
        <v>1986</v>
      </c>
      <c r="E455" s="4" t="s">
        <v>6845</v>
      </c>
      <c r="F455" s="5">
        <v>42</v>
      </c>
      <c r="G455" s="5">
        <v>4</v>
      </c>
      <c r="I455" s="5">
        <v>430</v>
      </c>
      <c r="J455" s="5">
        <v>432</v>
      </c>
      <c r="L455" s="5">
        <v>25</v>
      </c>
      <c r="M455" s="5" t="s">
        <v>6846</v>
      </c>
      <c r="N455" s="5" t="s">
        <v>6847</v>
      </c>
      <c r="O455" s="5" t="s">
        <v>6848</v>
      </c>
      <c r="P455" s="5" t="s">
        <v>6849</v>
      </c>
      <c r="Q455" s="5" t="s">
        <v>6850</v>
      </c>
      <c r="R455" s="5" t="s">
        <v>6851</v>
      </c>
      <c r="S455" s="5" t="s">
        <v>6852</v>
      </c>
      <c r="U455" s="5" t="s">
        <v>6853</v>
      </c>
      <c r="AB455" s="5" t="s">
        <v>6854</v>
      </c>
      <c r="AE455" s="5" t="s">
        <v>6855</v>
      </c>
      <c r="AJ455" s="5">
        <v>144754</v>
      </c>
      <c r="AL455" s="5" t="s">
        <v>6856</v>
      </c>
      <c r="AM455" s="5">
        <v>3956695</v>
      </c>
      <c r="AN455" s="5" t="s">
        <v>75</v>
      </c>
      <c r="AO455" s="5" t="s">
        <v>6845</v>
      </c>
      <c r="AP455" s="5" t="s">
        <v>76</v>
      </c>
      <c r="AQ455" s="5" t="s">
        <v>77</v>
      </c>
      <c r="AS455" s="5" t="s">
        <v>78</v>
      </c>
      <c r="AT455" s="5" t="s">
        <v>6857</v>
      </c>
      <c r="AU455" s="5" t="str">
        <f t="shared" si="21"/>
        <v>1986_Griffiths_Persistent</v>
      </c>
      <c r="AV455" s="6" t="str">
        <f t="shared" si="22"/>
        <v>1986_Griffiths_Persistent.pdf</v>
      </c>
      <c r="AW455" s="7" t="str">
        <f t="shared" si="23"/>
        <v>https://sci-hub.se/10.1007/BF02118643</v>
      </c>
      <c r="AX455" s="5" t="s">
        <v>80</v>
      </c>
    </row>
    <row r="456" spans="1:50" ht="17" customHeight="1" x14ac:dyDescent="0.2">
      <c r="A456" s="4" t="s">
        <v>6858</v>
      </c>
      <c r="B456" s="4" t="s">
        <v>6859</v>
      </c>
      <c r="C456" s="4" t="s">
        <v>6860</v>
      </c>
      <c r="D456" s="4">
        <v>1986</v>
      </c>
      <c r="E456" s="4" t="s">
        <v>392</v>
      </c>
      <c r="F456" s="5">
        <v>3</v>
      </c>
      <c r="G456" s="5">
        <v>4</v>
      </c>
      <c r="I456" s="5">
        <v>365</v>
      </c>
      <c r="J456" s="5">
        <v>373</v>
      </c>
      <c r="L456" s="5">
        <v>25</v>
      </c>
      <c r="M456" s="5" t="s">
        <v>6861</v>
      </c>
      <c r="N456" s="5" t="s">
        <v>6862</v>
      </c>
      <c r="O456" s="5" t="s">
        <v>6863</v>
      </c>
      <c r="P456" s="5" t="s">
        <v>6864</v>
      </c>
      <c r="Q456" s="5" t="s">
        <v>6865</v>
      </c>
      <c r="R456" s="5" t="s">
        <v>6866</v>
      </c>
      <c r="S456" s="5" t="s">
        <v>6867</v>
      </c>
      <c r="U456" s="5" t="s">
        <v>6868</v>
      </c>
      <c r="AB456" s="5" t="s">
        <v>6869</v>
      </c>
      <c r="AJ456" s="5">
        <v>7423098</v>
      </c>
      <c r="AM456" s="5">
        <v>3783417</v>
      </c>
      <c r="AN456" s="5" t="s">
        <v>75</v>
      </c>
      <c r="AO456" s="5" t="s">
        <v>401</v>
      </c>
      <c r="AP456" s="5" t="s">
        <v>76</v>
      </c>
      <c r="AQ456" s="5" t="s">
        <v>77</v>
      </c>
      <c r="AS456" s="5" t="s">
        <v>78</v>
      </c>
      <c r="AT456" s="5" t="s">
        <v>6870</v>
      </c>
      <c r="AU456" s="5" t="str">
        <f t="shared" si="21"/>
        <v>1986_Ravault_Diurnal</v>
      </c>
      <c r="AV456" s="6" t="str">
        <f t="shared" si="22"/>
        <v>1986_Ravault_Diurnal.pdf</v>
      </c>
      <c r="AW456" s="7" t="str">
        <f t="shared" si="23"/>
        <v>https://sci-hub.se/10.1111/j.1600-079X.1986.tb00758.x</v>
      </c>
      <c r="AX456" s="5" t="s">
        <v>80</v>
      </c>
    </row>
    <row r="457" spans="1:50" ht="17" customHeight="1" x14ac:dyDescent="0.2">
      <c r="A457" s="4" t="s">
        <v>6871</v>
      </c>
      <c r="B457" s="4" t="s">
        <v>6872</v>
      </c>
      <c r="C457" s="4" t="s">
        <v>6873</v>
      </c>
      <c r="D457" s="4">
        <v>1988</v>
      </c>
      <c r="E457" s="4" t="s">
        <v>392</v>
      </c>
      <c r="F457" s="5">
        <v>5</v>
      </c>
      <c r="G457" s="5">
        <v>3</v>
      </c>
      <c r="I457" s="5">
        <v>245</v>
      </c>
      <c r="J457" s="5">
        <v>250</v>
      </c>
      <c r="L457" s="5">
        <v>25</v>
      </c>
      <c r="M457" s="5" t="s">
        <v>6874</v>
      </c>
      <c r="N457" s="5" t="s">
        <v>6875</v>
      </c>
      <c r="O457" s="5" t="s">
        <v>6876</v>
      </c>
      <c r="P457" s="5" t="s">
        <v>6877</v>
      </c>
      <c r="Q457" s="5" t="s">
        <v>6878</v>
      </c>
      <c r="R457" s="5" t="s">
        <v>6879</v>
      </c>
      <c r="S457" s="5" t="s">
        <v>6880</v>
      </c>
      <c r="U457" s="5" t="s">
        <v>73</v>
      </c>
      <c r="AB457" s="5" t="s">
        <v>6881</v>
      </c>
      <c r="AJ457" s="5">
        <v>7423098</v>
      </c>
      <c r="AM457" s="5">
        <v>3404396</v>
      </c>
      <c r="AN457" s="5" t="s">
        <v>75</v>
      </c>
      <c r="AO457" s="5" t="s">
        <v>401</v>
      </c>
      <c r="AP457" s="5" t="s">
        <v>76</v>
      </c>
      <c r="AQ457" s="5" t="s">
        <v>77</v>
      </c>
      <c r="AS457" s="5" t="s">
        <v>78</v>
      </c>
      <c r="AT457" s="5" t="s">
        <v>6882</v>
      </c>
      <c r="AU457" s="5" t="str">
        <f t="shared" si="21"/>
        <v>1988_Arendt_Suppression</v>
      </c>
      <c r="AV457" s="6" t="str">
        <f t="shared" si="22"/>
        <v>1988_Arendt_Suppression.pdf</v>
      </c>
      <c r="AW457" s="7" t="str">
        <f t="shared" si="23"/>
        <v>https://sci-hub.se/10.1111/j.1600-079X.1988.tb00650.x</v>
      </c>
      <c r="AX457" s="5" t="s">
        <v>80</v>
      </c>
    </row>
    <row r="458" spans="1:50" ht="17" customHeight="1" x14ac:dyDescent="0.2">
      <c r="A458" s="4" t="s">
        <v>6883</v>
      </c>
      <c r="B458" s="4" t="s">
        <v>6884</v>
      </c>
      <c r="C458" s="4" t="s">
        <v>6885</v>
      </c>
      <c r="D458" s="4">
        <v>2014</v>
      </c>
      <c r="E458" s="4" t="s">
        <v>392</v>
      </c>
      <c r="F458" s="5">
        <v>56</v>
      </c>
      <c r="G458" s="5">
        <v>3</v>
      </c>
      <c r="I458" s="5">
        <v>313</v>
      </c>
      <c r="J458" s="5">
        <v>321</v>
      </c>
      <c r="L458" s="5">
        <v>25</v>
      </c>
      <c r="M458" s="5" t="s">
        <v>6886</v>
      </c>
      <c r="N458" s="5" t="s">
        <v>6887</v>
      </c>
      <c r="O458" s="5" t="s">
        <v>6888</v>
      </c>
      <c r="P458" s="5" t="s">
        <v>6889</v>
      </c>
      <c r="Q458" s="5" t="s">
        <v>6890</v>
      </c>
      <c r="R458" s="5" t="s">
        <v>6891</v>
      </c>
      <c r="S458" s="5" t="s">
        <v>6892</v>
      </c>
      <c r="U458" s="5" t="s">
        <v>6893</v>
      </c>
      <c r="AB458" s="5" t="s">
        <v>6894</v>
      </c>
      <c r="AE458" s="5" t="s">
        <v>2111</v>
      </c>
      <c r="AJ458" s="5">
        <v>7423098</v>
      </c>
      <c r="AL458" s="5" t="s">
        <v>547</v>
      </c>
      <c r="AM458" s="5">
        <v>24499270</v>
      </c>
      <c r="AN458" s="5" t="s">
        <v>75</v>
      </c>
      <c r="AO458" s="5" t="s">
        <v>401</v>
      </c>
      <c r="AP458" s="5" t="s">
        <v>76</v>
      </c>
      <c r="AQ458" s="5" t="s">
        <v>77</v>
      </c>
      <c r="AS458" s="5" t="s">
        <v>78</v>
      </c>
      <c r="AT458" s="5" t="s">
        <v>6895</v>
      </c>
      <c r="AU458" s="5" t="str">
        <f t="shared" si="21"/>
        <v>2014_San-Miguel_Melatonin</v>
      </c>
      <c r="AV458" s="6" t="str">
        <f t="shared" si="22"/>
        <v>2014_San-Miguel_Melatonin.pdf</v>
      </c>
      <c r="AW458" s="7" t="str">
        <f t="shared" si="23"/>
        <v>https://sci-hub.se/10.1111/jpi.12124</v>
      </c>
      <c r="AX458" s="5" t="s">
        <v>80</v>
      </c>
    </row>
    <row r="459" spans="1:50" ht="17" customHeight="1" x14ac:dyDescent="0.2">
      <c r="A459" s="4" t="s">
        <v>6896</v>
      </c>
      <c r="B459" s="4" t="s">
        <v>6897</v>
      </c>
      <c r="C459" s="4" t="s">
        <v>6898</v>
      </c>
      <c r="D459" s="4">
        <v>1999</v>
      </c>
      <c r="E459" s="4" t="s">
        <v>1469</v>
      </c>
      <c r="F459" s="5">
        <v>8</v>
      </c>
      <c r="G459" s="11">
        <v>43497</v>
      </c>
      <c r="I459" s="5">
        <v>132</v>
      </c>
      <c r="J459" s="5">
        <v>135</v>
      </c>
      <c r="L459" s="5">
        <v>25</v>
      </c>
      <c r="M459" s="5" t="s">
        <v>6899</v>
      </c>
      <c r="N459" s="5" t="s">
        <v>6900</v>
      </c>
      <c r="O459" s="5" t="s">
        <v>6901</v>
      </c>
      <c r="P459" s="5" t="s">
        <v>6902</v>
      </c>
      <c r="Q459" s="5" t="s">
        <v>6903</v>
      </c>
      <c r="R459" s="5" t="s">
        <v>6904</v>
      </c>
      <c r="S459" s="5" t="s">
        <v>6905</v>
      </c>
      <c r="U459" s="5" t="s">
        <v>2161</v>
      </c>
      <c r="AB459" s="5" t="s">
        <v>6906</v>
      </c>
      <c r="AJ459" s="5" t="s">
        <v>1479</v>
      </c>
      <c r="AM459" s="5">
        <v>10085475</v>
      </c>
      <c r="AN459" s="5" t="s">
        <v>75</v>
      </c>
      <c r="AO459" s="5" t="s">
        <v>1480</v>
      </c>
      <c r="AP459" s="5" t="s">
        <v>76</v>
      </c>
      <c r="AQ459" s="5" t="s">
        <v>77</v>
      </c>
      <c r="AS459" s="5" t="s">
        <v>78</v>
      </c>
      <c r="AT459" s="5" t="s">
        <v>6907</v>
      </c>
      <c r="AU459" s="5" t="str">
        <f t="shared" si="21"/>
        <v>1999_Fischer_Suppression</v>
      </c>
      <c r="AV459" s="6" t="str">
        <f t="shared" si="22"/>
        <v>1999_Fischer_Suppression.pdf</v>
      </c>
      <c r="AW459" s="7" t="str">
        <f t="shared" si="23"/>
        <v>https://sci-hub.se/10.1159/000014581</v>
      </c>
      <c r="AX459" s="5" t="s">
        <v>80</v>
      </c>
    </row>
    <row r="460" spans="1:50" ht="17" customHeight="1" x14ac:dyDescent="0.2">
      <c r="A460" s="4" t="s">
        <v>6908</v>
      </c>
      <c r="B460" s="4" t="s">
        <v>6909</v>
      </c>
      <c r="C460" s="4" t="s">
        <v>6910</v>
      </c>
      <c r="D460" s="4">
        <v>1999</v>
      </c>
      <c r="E460" s="4" t="s">
        <v>984</v>
      </c>
      <c r="F460" s="5">
        <v>14</v>
      </c>
      <c r="G460" s="5">
        <v>2</v>
      </c>
      <c r="I460" s="5">
        <v>116</v>
      </c>
      <c r="J460" s="5">
        <v>121</v>
      </c>
      <c r="L460" s="5">
        <v>25</v>
      </c>
      <c r="M460" s="5" t="s">
        <v>6911</v>
      </c>
      <c r="N460" s="5" t="s">
        <v>6912</v>
      </c>
      <c r="O460" s="5" t="s">
        <v>6913</v>
      </c>
      <c r="P460" s="5" t="s">
        <v>6914</v>
      </c>
      <c r="Q460" s="5" t="s">
        <v>6915</v>
      </c>
      <c r="R460" s="5" t="s">
        <v>6916</v>
      </c>
      <c r="S460" s="5" t="s">
        <v>6917</v>
      </c>
      <c r="AB460" s="5" t="s">
        <v>6918</v>
      </c>
      <c r="AE460" s="5" t="s">
        <v>993</v>
      </c>
      <c r="AJ460" s="5">
        <v>7487304</v>
      </c>
      <c r="AL460" s="5" t="s">
        <v>994</v>
      </c>
      <c r="AM460" s="5">
        <v>10194647</v>
      </c>
      <c r="AN460" s="5" t="s">
        <v>75</v>
      </c>
      <c r="AO460" s="5" t="s">
        <v>995</v>
      </c>
      <c r="AP460" s="5" t="s">
        <v>76</v>
      </c>
      <c r="AQ460" s="5" t="s">
        <v>77</v>
      </c>
      <c r="AS460" s="5" t="s">
        <v>78</v>
      </c>
      <c r="AT460" s="5" t="s">
        <v>6919</v>
      </c>
      <c r="AU460" s="5" t="str">
        <f t="shared" si="21"/>
        <v>1999_Visser_Melatonin</v>
      </c>
      <c r="AV460" s="6" t="str">
        <f t="shared" si="22"/>
        <v>1999_Visser_Melatonin.pdf</v>
      </c>
      <c r="AW460" s="7" t="str">
        <f t="shared" si="23"/>
        <v>https://sci-hub.se/10.1177/074873099129000498</v>
      </c>
      <c r="AX460" s="5" t="s">
        <v>80</v>
      </c>
    </row>
    <row r="461" spans="1:50" ht="17" customHeight="1" x14ac:dyDescent="0.2">
      <c r="A461" s="4" t="s">
        <v>6920</v>
      </c>
      <c r="B461" s="4" t="s">
        <v>6921</v>
      </c>
      <c r="C461" s="4" t="s">
        <v>6922</v>
      </c>
      <c r="D461" s="4">
        <v>1972</v>
      </c>
      <c r="E461" s="4" t="s">
        <v>502</v>
      </c>
      <c r="F461" s="5">
        <v>60</v>
      </c>
      <c r="G461" s="5">
        <v>6</v>
      </c>
      <c r="I461" s="5">
        <v>679</v>
      </c>
      <c r="J461" s="5">
        <v>697</v>
      </c>
      <c r="L461" s="5">
        <v>24</v>
      </c>
      <c r="M461" s="5" t="s">
        <v>6923</v>
      </c>
      <c r="N461" s="5" t="s">
        <v>6924</v>
      </c>
      <c r="O461" s="5" t="s">
        <v>6925</v>
      </c>
      <c r="P461" s="5" t="s">
        <v>6926</v>
      </c>
      <c r="Q461" s="5" t="s">
        <v>6927</v>
      </c>
      <c r="S461" s="5" t="s">
        <v>6928</v>
      </c>
      <c r="U461" s="5" t="s">
        <v>6929</v>
      </c>
      <c r="AJ461" s="5">
        <v>221295</v>
      </c>
      <c r="AM461" s="5">
        <v>4345695</v>
      </c>
      <c r="AN461" s="5" t="s">
        <v>75</v>
      </c>
      <c r="AO461" s="5" t="s">
        <v>513</v>
      </c>
      <c r="AP461" s="5" t="s">
        <v>76</v>
      </c>
      <c r="AQ461" s="5" t="s">
        <v>77</v>
      </c>
      <c r="AR461" s="5" t="s">
        <v>141</v>
      </c>
      <c r="AS461" s="5" t="s">
        <v>78</v>
      </c>
      <c r="AT461" s="5" t="s">
        <v>6930</v>
      </c>
      <c r="AU461" s="5" t="str">
        <f t="shared" si="21"/>
        <v>1972_Adolph_Serotonin</v>
      </c>
      <c r="AV461" s="6" t="str">
        <f t="shared" si="22"/>
        <v>1972_Adolph_Serotonin.pdf</v>
      </c>
      <c r="AW461" s="7" t="str">
        <f t="shared" si="23"/>
        <v>https://sci-hub.se/10.1085/jgp.60.6.679</v>
      </c>
      <c r="AX461" s="9" t="s">
        <v>756</v>
      </c>
    </row>
    <row r="462" spans="1:50" ht="17" customHeight="1" x14ac:dyDescent="0.2">
      <c r="A462" s="4" t="s">
        <v>6931</v>
      </c>
      <c r="B462" s="4" t="s">
        <v>6932</v>
      </c>
      <c r="C462" s="4" t="s">
        <v>6933</v>
      </c>
      <c r="D462" s="4">
        <v>2016</v>
      </c>
      <c r="E462" s="4" t="s">
        <v>6934</v>
      </c>
      <c r="F462" s="5">
        <v>126</v>
      </c>
      <c r="G462" s="5">
        <v>3</v>
      </c>
      <c r="I462" s="5">
        <v>938</v>
      </c>
      <c r="J462" s="5">
        <v>947</v>
      </c>
      <c r="L462" s="5">
        <v>24</v>
      </c>
      <c r="M462" s="5" t="s">
        <v>6935</v>
      </c>
      <c r="N462" s="5" t="s">
        <v>6936</v>
      </c>
      <c r="O462" s="5" t="s">
        <v>6937</v>
      </c>
      <c r="P462" s="5" t="s">
        <v>6938</v>
      </c>
      <c r="Q462" s="5" t="s">
        <v>6939</v>
      </c>
      <c r="S462" s="5" t="s">
        <v>6940</v>
      </c>
      <c r="U462" s="5" t="s">
        <v>438</v>
      </c>
      <c r="X462" s="5" t="s">
        <v>6941</v>
      </c>
      <c r="Y462" s="5" t="s">
        <v>6942</v>
      </c>
      <c r="AB462" s="5" t="s">
        <v>6943</v>
      </c>
      <c r="AE462" s="5" t="s">
        <v>6944</v>
      </c>
      <c r="AJ462" s="5">
        <v>219738</v>
      </c>
      <c r="AL462" s="5" t="s">
        <v>6945</v>
      </c>
      <c r="AM462" s="5">
        <v>26854928</v>
      </c>
      <c r="AN462" s="5" t="s">
        <v>75</v>
      </c>
      <c r="AO462" s="5" t="s">
        <v>6946</v>
      </c>
      <c r="AP462" s="5" t="s">
        <v>76</v>
      </c>
      <c r="AQ462" s="5" t="s">
        <v>77</v>
      </c>
      <c r="AR462" s="5" t="s">
        <v>141</v>
      </c>
      <c r="AS462" s="5" t="s">
        <v>78</v>
      </c>
      <c r="AT462" s="5" t="s">
        <v>6947</v>
      </c>
      <c r="AU462" s="5" t="str">
        <f t="shared" si="21"/>
        <v>2016_Najjar_Temporal</v>
      </c>
      <c r="AV462" s="6" t="str">
        <f t="shared" si="22"/>
        <v>2016_Najjar_Temporal.pdf</v>
      </c>
      <c r="AW462" s="7" t="str">
        <f t="shared" si="23"/>
        <v>https://sci-hub.se/10.1172/JCI82306</v>
      </c>
      <c r="AX462" s="9" t="s">
        <v>756</v>
      </c>
    </row>
    <row r="463" spans="1:50" ht="17" customHeight="1" x14ac:dyDescent="0.2">
      <c r="A463" s="4" t="s">
        <v>6948</v>
      </c>
      <c r="B463" s="4" t="s">
        <v>6949</v>
      </c>
      <c r="C463" s="4" t="s">
        <v>6950</v>
      </c>
      <c r="D463" s="4">
        <v>1994</v>
      </c>
      <c r="E463" s="4" t="s">
        <v>761</v>
      </c>
      <c r="F463" s="5">
        <v>266</v>
      </c>
      <c r="G463" s="5" t="s">
        <v>6951</v>
      </c>
      <c r="I463" s="5" t="s">
        <v>6952</v>
      </c>
      <c r="J463" s="5" t="s">
        <v>6953</v>
      </c>
      <c r="L463" s="5">
        <v>24</v>
      </c>
      <c r="M463" s="9"/>
      <c r="N463" s="5" t="s">
        <v>6954</v>
      </c>
      <c r="O463" s="5" t="s">
        <v>6955</v>
      </c>
      <c r="P463" s="5" t="s">
        <v>6956</v>
      </c>
      <c r="Q463" s="5" t="s">
        <v>6957</v>
      </c>
      <c r="R463" s="5" t="s">
        <v>6958</v>
      </c>
      <c r="S463" s="5" t="s">
        <v>6959</v>
      </c>
      <c r="U463" s="5" t="s">
        <v>73</v>
      </c>
      <c r="AB463" s="5" t="s">
        <v>6960</v>
      </c>
      <c r="AJ463" s="5">
        <v>3636119</v>
      </c>
      <c r="AL463" s="5" t="s">
        <v>773</v>
      </c>
      <c r="AM463" s="5">
        <v>8024038</v>
      </c>
      <c r="AN463" s="5" t="s">
        <v>75</v>
      </c>
      <c r="AO463" s="5" t="s">
        <v>1307</v>
      </c>
      <c r="AP463" s="5" t="s">
        <v>76</v>
      </c>
      <c r="AQ463" s="5" t="s">
        <v>77</v>
      </c>
      <c r="AS463" s="5" t="s">
        <v>78</v>
      </c>
      <c r="AT463" s="5" t="s">
        <v>6961</v>
      </c>
      <c r="AU463" s="5" t="str">
        <f t="shared" si="21"/>
        <v>1994_Kanematsu_Immediate</v>
      </c>
      <c r="AV463" s="6" t="str">
        <f t="shared" si="22"/>
        <v>1994_Kanematsu_Immediate.pdf</v>
      </c>
      <c r="AW463" s="7" t="str">
        <f t="shared" si="23"/>
        <v>https://sci-hub.se/</v>
      </c>
      <c r="AX463" s="9" t="s">
        <v>756</v>
      </c>
    </row>
    <row r="464" spans="1:50" ht="17" customHeight="1" x14ac:dyDescent="0.2">
      <c r="A464" s="4" t="s">
        <v>1150</v>
      </c>
      <c r="B464" s="4" t="s">
        <v>1151</v>
      </c>
      <c r="C464" s="4" t="s">
        <v>6962</v>
      </c>
      <c r="D464" s="4">
        <v>1980</v>
      </c>
      <c r="E464" s="4" t="s">
        <v>6963</v>
      </c>
      <c r="F464" s="5">
        <v>24</v>
      </c>
      <c r="G464" s="5">
        <v>1</v>
      </c>
      <c r="I464" s="5">
        <v>57</v>
      </c>
      <c r="J464" s="5">
        <v>63</v>
      </c>
      <c r="L464" s="5">
        <v>24</v>
      </c>
      <c r="M464" s="5" t="s">
        <v>6964</v>
      </c>
      <c r="N464" s="5" t="s">
        <v>6965</v>
      </c>
      <c r="O464" s="5" t="s">
        <v>6966</v>
      </c>
      <c r="P464" s="5" t="s">
        <v>6967</v>
      </c>
      <c r="Q464" s="5" t="s">
        <v>6968</v>
      </c>
      <c r="S464" s="5" t="s">
        <v>6969</v>
      </c>
      <c r="U464" s="5" t="s">
        <v>73</v>
      </c>
      <c r="AB464" s="5" t="s">
        <v>6970</v>
      </c>
      <c r="AE464" s="5" t="s">
        <v>1041</v>
      </c>
      <c r="AJ464" s="5">
        <v>207128</v>
      </c>
      <c r="AL464" s="5" t="s">
        <v>6971</v>
      </c>
      <c r="AM464" s="5">
        <v>7189183</v>
      </c>
      <c r="AN464" s="5" t="s">
        <v>75</v>
      </c>
      <c r="AO464" s="5" t="s">
        <v>6972</v>
      </c>
      <c r="AP464" s="5" t="s">
        <v>76</v>
      </c>
      <c r="AQ464" s="5" t="s">
        <v>77</v>
      </c>
      <c r="AS464" s="5" t="s">
        <v>78</v>
      </c>
      <c r="AT464" s="5" t="s">
        <v>6973</v>
      </c>
      <c r="AU464" s="5" t="str">
        <f t="shared" si="21"/>
        <v>1980_Reiter_Photoperiod:</v>
      </c>
      <c r="AV464" s="6" t="str">
        <f t="shared" si="22"/>
        <v>1980_Reiter_Photoperiod:.pdf</v>
      </c>
      <c r="AW464" s="7" t="str">
        <f t="shared" si="23"/>
        <v>https://sci-hub.se/10.1007/BF02245542</v>
      </c>
      <c r="AX464" s="5" t="s">
        <v>80</v>
      </c>
    </row>
    <row r="465" spans="1:50" ht="17" customHeight="1" x14ac:dyDescent="0.2">
      <c r="A465" s="4" t="s">
        <v>6974</v>
      </c>
      <c r="B465" s="4" t="s">
        <v>6975</v>
      </c>
      <c r="C465" s="4" t="s">
        <v>6976</v>
      </c>
      <c r="D465" s="4">
        <v>1984</v>
      </c>
      <c r="E465" s="4" t="s">
        <v>1961</v>
      </c>
      <c r="F465" s="5">
        <v>35</v>
      </c>
      <c r="G465" s="5">
        <v>23</v>
      </c>
      <c r="I465" s="5">
        <v>2365</v>
      </c>
      <c r="J465" s="5">
        <v>2373</v>
      </c>
      <c r="L465" s="5">
        <v>24</v>
      </c>
      <c r="M465" s="5" t="s">
        <v>6977</v>
      </c>
      <c r="N465" s="5" t="s">
        <v>6978</v>
      </c>
      <c r="O465" s="5" t="s">
        <v>6979</v>
      </c>
      <c r="P465" s="5" t="s">
        <v>6980</v>
      </c>
      <c r="Q465" s="5" t="s">
        <v>6981</v>
      </c>
      <c r="S465" s="5" t="s">
        <v>6982</v>
      </c>
      <c r="U465" s="5" t="s">
        <v>6983</v>
      </c>
      <c r="W465" s="5" t="s">
        <v>6984</v>
      </c>
      <c r="X465" s="10" t="s">
        <v>6985</v>
      </c>
      <c r="Y465" s="5" t="s">
        <v>6986</v>
      </c>
      <c r="Z465" s="5" t="s">
        <v>6987</v>
      </c>
      <c r="AB465" s="5" t="s">
        <v>6988</v>
      </c>
      <c r="AJ465" s="5">
        <v>243205</v>
      </c>
      <c r="AL465" s="5" t="s">
        <v>1974</v>
      </c>
      <c r="AM465" s="5">
        <v>6094941</v>
      </c>
      <c r="AN465" s="5" t="s">
        <v>75</v>
      </c>
      <c r="AO465" s="5" t="s">
        <v>1975</v>
      </c>
      <c r="AP465" s="5" t="s">
        <v>76</v>
      </c>
      <c r="AQ465" s="5" t="s">
        <v>77</v>
      </c>
      <c r="AS465" s="5" t="s">
        <v>78</v>
      </c>
      <c r="AT465" s="5" t="s">
        <v>6989</v>
      </c>
      <c r="AU465" s="5" t="str">
        <f t="shared" si="21"/>
        <v>1984_Kavaliers_Evidence</v>
      </c>
      <c r="AV465" s="6" t="str">
        <f t="shared" si="22"/>
        <v>1984_Kavaliers_Evidence.pdf</v>
      </c>
      <c r="AW465" s="7" t="str">
        <f t="shared" si="23"/>
        <v>https://sci-hub.se/10.1016/0024-3205(84)90529-0</v>
      </c>
      <c r="AX465" s="5" t="s">
        <v>80</v>
      </c>
    </row>
    <row r="466" spans="1:50" ht="17" customHeight="1" x14ac:dyDescent="0.2">
      <c r="A466" s="4" t="s">
        <v>6990</v>
      </c>
      <c r="B466" s="4" t="s">
        <v>6991</v>
      </c>
      <c r="C466" s="4" t="s">
        <v>6992</v>
      </c>
      <c r="D466" s="4">
        <v>2015</v>
      </c>
      <c r="E466" s="4" t="s">
        <v>6993</v>
      </c>
      <c r="F466" s="5">
        <v>73</v>
      </c>
      <c r="I466" s="5">
        <v>109</v>
      </c>
      <c r="J466" s="5">
        <v>114</v>
      </c>
      <c r="L466" s="5">
        <v>24</v>
      </c>
      <c r="M466" s="5" t="s">
        <v>6994</v>
      </c>
      <c r="N466" s="5" t="s">
        <v>6995</v>
      </c>
      <c r="O466" s="5" t="s">
        <v>6996</v>
      </c>
      <c r="P466" s="5" t="s">
        <v>6997</v>
      </c>
      <c r="Q466" s="5" t="s">
        <v>6998</v>
      </c>
      <c r="R466" s="5" t="s">
        <v>6999</v>
      </c>
      <c r="S466" s="5" t="s">
        <v>7000</v>
      </c>
      <c r="AB466" s="5" t="s">
        <v>7001</v>
      </c>
      <c r="AE466" s="5" t="s">
        <v>384</v>
      </c>
      <c r="AJ466" s="5">
        <v>9601481</v>
      </c>
      <c r="AN466" s="5" t="s">
        <v>75</v>
      </c>
      <c r="AO466" s="5" t="s">
        <v>7002</v>
      </c>
      <c r="AP466" s="5" t="s">
        <v>76</v>
      </c>
      <c r="AQ466" s="5" t="s">
        <v>77</v>
      </c>
      <c r="AS466" s="5" t="s">
        <v>78</v>
      </c>
      <c r="AT466" s="5" t="s">
        <v>7003</v>
      </c>
      <c r="AU466" s="5" t="str">
        <f t="shared" si="21"/>
        <v>2015_Hraska_Chronobiological</v>
      </c>
      <c r="AV466" s="6" t="str">
        <f t="shared" si="22"/>
        <v>2015_Hraska_Chronobiological.pdf</v>
      </c>
      <c r="AW466" s="7" t="str">
        <f t="shared" si="23"/>
        <v>https://sci-hub.se/10.1016/j.renene.2014.06.008</v>
      </c>
      <c r="AX466" s="5" t="s">
        <v>80</v>
      </c>
    </row>
    <row r="467" spans="1:50" ht="17" customHeight="1" x14ac:dyDescent="0.2">
      <c r="A467" s="4" t="s">
        <v>7004</v>
      </c>
      <c r="B467" s="4" t="s">
        <v>7005</v>
      </c>
      <c r="C467" s="4" t="s">
        <v>7006</v>
      </c>
      <c r="D467" s="4">
        <v>2001</v>
      </c>
      <c r="E467" s="4" t="s">
        <v>392</v>
      </c>
      <c r="F467" s="5">
        <v>30</v>
      </c>
      <c r="G467" s="5">
        <v>2</v>
      </c>
      <c r="I467" s="5">
        <v>97</v>
      </c>
      <c r="J467" s="5">
        <v>107</v>
      </c>
      <c r="L467" s="5">
        <v>24</v>
      </c>
      <c r="M467" s="5" t="s">
        <v>7007</v>
      </c>
      <c r="N467" s="5" t="s">
        <v>7008</v>
      </c>
      <c r="O467" s="5" t="s">
        <v>7009</v>
      </c>
      <c r="P467" s="5" t="s">
        <v>7010</v>
      </c>
      <c r="Q467" s="5" t="s">
        <v>7011</v>
      </c>
      <c r="R467" s="5" t="s">
        <v>7012</v>
      </c>
      <c r="S467" s="5" t="s">
        <v>7013</v>
      </c>
      <c r="U467" s="5" t="s">
        <v>545</v>
      </c>
      <c r="AB467" s="5" t="s">
        <v>7014</v>
      </c>
      <c r="AJ467" s="5">
        <v>7423098</v>
      </c>
      <c r="AL467" s="5" t="s">
        <v>547</v>
      </c>
      <c r="AM467" s="5">
        <v>11270485</v>
      </c>
      <c r="AN467" s="5" t="s">
        <v>75</v>
      </c>
      <c r="AO467" s="5" t="s">
        <v>401</v>
      </c>
      <c r="AP467" s="5" t="s">
        <v>76</v>
      </c>
      <c r="AQ467" s="5" t="s">
        <v>77</v>
      </c>
      <c r="AS467" s="5" t="s">
        <v>78</v>
      </c>
      <c r="AT467" s="5" t="s">
        <v>7015</v>
      </c>
      <c r="AU467" s="5" t="str">
        <f t="shared" si="21"/>
        <v>2001_Gündüz_A</v>
      </c>
      <c r="AV467" s="6" t="str">
        <f t="shared" si="22"/>
        <v>2001_Gündüz_A.pdf</v>
      </c>
      <c r="AW467" s="7" t="str">
        <f t="shared" si="23"/>
        <v>https://sci-hub.se/10.1034/j.1600-079X.2001.300205.x</v>
      </c>
      <c r="AX467" s="5" t="s">
        <v>80</v>
      </c>
    </row>
    <row r="468" spans="1:50" ht="17" customHeight="1" x14ac:dyDescent="0.2">
      <c r="A468" s="4" t="s">
        <v>7016</v>
      </c>
      <c r="B468" s="4" t="s">
        <v>7017</v>
      </c>
      <c r="C468" s="4" t="s">
        <v>7018</v>
      </c>
      <c r="D468" s="4">
        <v>2007</v>
      </c>
      <c r="E468" s="4" t="s">
        <v>7019</v>
      </c>
      <c r="F468" s="5">
        <v>16</v>
      </c>
      <c r="G468" s="5">
        <v>4</v>
      </c>
      <c r="I468" s="5">
        <v>357</v>
      </c>
      <c r="J468" s="5">
        <v>362</v>
      </c>
      <c r="L468" s="5">
        <v>24</v>
      </c>
      <c r="M468" s="5" t="s">
        <v>7020</v>
      </c>
      <c r="N468" s="5" t="s">
        <v>7021</v>
      </c>
      <c r="O468" s="5" t="s">
        <v>7022</v>
      </c>
      <c r="P468" s="5" t="s">
        <v>7023</v>
      </c>
      <c r="Q468" s="5" t="s">
        <v>7024</v>
      </c>
      <c r="R468" s="5" t="s">
        <v>7025</v>
      </c>
      <c r="S468" s="5" t="s">
        <v>7026</v>
      </c>
      <c r="U468" s="5" t="s">
        <v>73</v>
      </c>
      <c r="AB468" s="5" t="s">
        <v>7027</v>
      </c>
      <c r="AJ468" s="5">
        <v>9598278</v>
      </c>
      <c r="AL468" s="5" t="s">
        <v>7028</v>
      </c>
      <c r="AM468" s="5">
        <v>17554209</v>
      </c>
      <c r="AN468" s="5" t="s">
        <v>75</v>
      </c>
      <c r="AO468" s="5" t="s">
        <v>7029</v>
      </c>
      <c r="AP468" s="5" t="s">
        <v>76</v>
      </c>
      <c r="AQ468" s="5" t="s">
        <v>77</v>
      </c>
      <c r="AS468" s="5" t="s">
        <v>78</v>
      </c>
      <c r="AT468" s="5" t="s">
        <v>7030</v>
      </c>
      <c r="AU468" s="5" t="str">
        <f t="shared" si="21"/>
        <v>2007_Kayumov_Prevention</v>
      </c>
      <c r="AV468" s="6" t="str">
        <f t="shared" si="22"/>
        <v>2007_Kayumov_Prevention.pdf</v>
      </c>
      <c r="AW468" s="7" t="str">
        <f t="shared" si="23"/>
        <v>https://sci-hub.se/10.1097/01.cej.0000215622.59122.d4</v>
      </c>
      <c r="AX468" s="5" t="s">
        <v>80</v>
      </c>
    </row>
    <row r="469" spans="1:50" ht="17" customHeight="1" x14ac:dyDescent="0.2">
      <c r="A469" s="4" t="s">
        <v>7031</v>
      </c>
      <c r="B469" s="4" t="s">
        <v>7032</v>
      </c>
      <c r="C469" s="4" t="s">
        <v>7033</v>
      </c>
      <c r="D469" s="4">
        <v>1995</v>
      </c>
      <c r="E469" s="4" t="s">
        <v>7034</v>
      </c>
      <c r="F469" s="5">
        <v>92</v>
      </c>
      <c r="G469" s="5">
        <v>4</v>
      </c>
      <c r="I469" s="5">
        <v>274</v>
      </c>
      <c r="J469" s="5">
        <v>284</v>
      </c>
      <c r="L469" s="5">
        <v>24</v>
      </c>
      <c r="M469" s="5" t="s">
        <v>7035</v>
      </c>
      <c r="N469" s="5" t="s">
        <v>7036</v>
      </c>
      <c r="O469" s="5" t="s">
        <v>7037</v>
      </c>
      <c r="P469" s="5" t="s">
        <v>7038</v>
      </c>
      <c r="Q469" s="5" t="s">
        <v>7039</v>
      </c>
      <c r="R469" s="5" t="s">
        <v>7040</v>
      </c>
      <c r="S469" s="5" t="s">
        <v>7041</v>
      </c>
      <c r="U469" s="5" t="s">
        <v>73</v>
      </c>
      <c r="AB469" s="5" t="s">
        <v>7042</v>
      </c>
      <c r="AJ469" s="5" t="s">
        <v>7043</v>
      </c>
      <c r="AM469" s="5">
        <v>8848953</v>
      </c>
      <c r="AN469" s="5" t="s">
        <v>75</v>
      </c>
      <c r="AO469" s="5" t="s">
        <v>7044</v>
      </c>
      <c r="AP469" s="5" t="s">
        <v>76</v>
      </c>
      <c r="AQ469" s="5" t="s">
        <v>77</v>
      </c>
      <c r="AS469" s="5" t="s">
        <v>78</v>
      </c>
      <c r="AT469" s="5" t="s">
        <v>7045</v>
      </c>
      <c r="AU469" s="5" t="str">
        <f t="shared" si="21"/>
        <v>1995_Thalén_Melatonin</v>
      </c>
      <c r="AV469" s="6" t="str">
        <f t="shared" si="22"/>
        <v>1995_Thalén_Melatonin.pdf</v>
      </c>
      <c r="AW469" s="7" t="str">
        <f t="shared" si="23"/>
        <v>https://sci-hub.se/10.1111/j.1600-0447.1995.tb09583.x</v>
      </c>
      <c r="AX469" s="5" t="s">
        <v>80</v>
      </c>
    </row>
    <row r="470" spans="1:50" ht="17" customHeight="1" x14ac:dyDescent="0.2">
      <c r="A470" s="4" t="s">
        <v>7046</v>
      </c>
      <c r="B470" s="4" t="s">
        <v>7047</v>
      </c>
      <c r="C470" s="4" t="s">
        <v>7048</v>
      </c>
      <c r="D470" s="4">
        <v>1985</v>
      </c>
      <c r="E470" s="4" t="s">
        <v>392</v>
      </c>
      <c r="F470" s="5">
        <v>2</v>
      </c>
      <c r="G470" s="5">
        <v>4</v>
      </c>
      <c r="I470" s="5">
        <v>393</v>
      </c>
      <c r="J470" s="5">
        <v>403</v>
      </c>
      <c r="L470" s="5">
        <v>24</v>
      </c>
      <c r="M470" s="5" t="s">
        <v>7049</v>
      </c>
      <c r="N470" s="5" t="s">
        <v>7050</v>
      </c>
      <c r="O470" s="5" t="s">
        <v>7051</v>
      </c>
      <c r="P470" s="5" t="s">
        <v>7052</v>
      </c>
      <c r="Q470" s="5" t="s">
        <v>7053</v>
      </c>
      <c r="R470" s="5" t="s">
        <v>7054</v>
      </c>
      <c r="S470" s="5" t="s">
        <v>7055</v>
      </c>
      <c r="U470" s="5" t="s">
        <v>73</v>
      </c>
      <c r="AB470" s="5" t="s">
        <v>7056</v>
      </c>
      <c r="AJ470" s="5">
        <v>7423098</v>
      </c>
      <c r="AM470" s="5">
        <v>3831320</v>
      </c>
      <c r="AN470" s="5" t="s">
        <v>75</v>
      </c>
      <c r="AO470" s="5" t="s">
        <v>401</v>
      </c>
      <c r="AP470" s="5" t="s">
        <v>76</v>
      </c>
      <c r="AQ470" s="5" t="s">
        <v>77</v>
      </c>
      <c r="AS470" s="5" t="s">
        <v>78</v>
      </c>
      <c r="AT470" s="5" t="s">
        <v>7057</v>
      </c>
      <c r="AU470" s="5" t="str">
        <f t="shared" si="21"/>
        <v>1985_Holtorf_Diurnal</v>
      </c>
      <c r="AV470" s="6" t="str">
        <f t="shared" si="22"/>
        <v>1985_Holtorf_Diurnal.pdf</v>
      </c>
      <c r="AW470" s="7" t="str">
        <f t="shared" si="23"/>
        <v>https://sci-hub.se/10.1111/j.1600-079X.1985.tb00719.x</v>
      </c>
      <c r="AX470" s="5" t="s">
        <v>80</v>
      </c>
    </row>
    <row r="471" spans="1:50" ht="17" customHeight="1" x14ac:dyDescent="0.2">
      <c r="A471" s="4" t="s">
        <v>7058</v>
      </c>
      <c r="B471" s="4" t="s">
        <v>7059</v>
      </c>
      <c r="C471" s="4" t="s">
        <v>7060</v>
      </c>
      <c r="D471" s="4">
        <v>2012</v>
      </c>
      <c r="E471" s="4" t="s">
        <v>392</v>
      </c>
      <c r="F471" s="5">
        <v>52</v>
      </c>
      <c r="G471" s="5">
        <v>1</v>
      </c>
      <c r="I471" s="5">
        <v>120</v>
      </c>
      <c r="J471" s="5">
        <v>127</v>
      </c>
      <c r="L471" s="5">
        <v>24</v>
      </c>
      <c r="M471" s="5" t="s">
        <v>7061</v>
      </c>
      <c r="N471" s="5" t="s">
        <v>7062</v>
      </c>
      <c r="O471" s="5" t="s">
        <v>7063</v>
      </c>
      <c r="P471" s="5" t="s">
        <v>7064</v>
      </c>
      <c r="Q471" s="5" t="s">
        <v>7065</v>
      </c>
      <c r="R471" s="5" t="s">
        <v>7066</v>
      </c>
      <c r="S471" s="5" t="s">
        <v>7067</v>
      </c>
      <c r="U471" s="5" t="s">
        <v>7068</v>
      </c>
      <c r="AB471" s="5" t="s">
        <v>7069</v>
      </c>
      <c r="AJ471" s="5">
        <v>7423098</v>
      </c>
      <c r="AL471" s="5" t="s">
        <v>547</v>
      </c>
      <c r="AM471" s="5">
        <v>21883444</v>
      </c>
      <c r="AN471" s="5" t="s">
        <v>75</v>
      </c>
      <c r="AO471" s="5" t="s">
        <v>401</v>
      </c>
      <c r="AP471" s="5" t="s">
        <v>76</v>
      </c>
      <c r="AQ471" s="5" t="s">
        <v>77</v>
      </c>
      <c r="AS471" s="5" t="s">
        <v>78</v>
      </c>
      <c r="AT471" s="5" t="s">
        <v>7070</v>
      </c>
      <c r="AU471" s="5" t="str">
        <f t="shared" si="21"/>
        <v>2012_Zhou_Melatonin</v>
      </c>
      <c r="AV471" s="6" t="str">
        <f t="shared" si="22"/>
        <v>2012_Zhou_Melatonin.pdf</v>
      </c>
      <c r="AW471" s="7" t="str">
        <f t="shared" si="23"/>
        <v>https://sci-hub.se/10.1111/j.1600-079X.2011.00926.x</v>
      </c>
      <c r="AX471" s="5" t="s">
        <v>80</v>
      </c>
    </row>
    <row r="472" spans="1:50" ht="17" customHeight="1" x14ac:dyDescent="0.2">
      <c r="A472" s="4" t="s">
        <v>1091</v>
      </c>
      <c r="B472" s="4" t="s">
        <v>1092</v>
      </c>
      <c r="C472" s="4" t="s">
        <v>7071</v>
      </c>
      <c r="D472" s="4">
        <v>2005</v>
      </c>
      <c r="E472" s="4" t="s">
        <v>984</v>
      </c>
      <c r="F472" s="5">
        <v>20</v>
      </c>
      <c r="G472" s="5">
        <v>1</v>
      </c>
      <c r="I472" s="5">
        <v>60</v>
      </c>
      <c r="J472" s="5">
        <v>70</v>
      </c>
      <c r="L472" s="5">
        <v>24</v>
      </c>
      <c r="M472" s="5" t="s">
        <v>7072</v>
      </c>
      <c r="N472" s="5" t="s">
        <v>7073</v>
      </c>
      <c r="O472" s="5" t="s">
        <v>7074</v>
      </c>
      <c r="P472" s="5" t="s">
        <v>7075</v>
      </c>
      <c r="Q472" s="5" t="s">
        <v>7076</v>
      </c>
      <c r="R472" s="5" t="s">
        <v>7077</v>
      </c>
      <c r="S472" s="5" t="s">
        <v>7078</v>
      </c>
      <c r="U472" s="5" t="s">
        <v>73</v>
      </c>
      <c r="AB472" s="5" t="s">
        <v>7079</v>
      </c>
      <c r="AJ472" s="5">
        <v>7487304</v>
      </c>
      <c r="AL472" s="5" t="s">
        <v>994</v>
      </c>
      <c r="AM472" s="5">
        <v>15654071</v>
      </c>
      <c r="AN472" s="5" t="s">
        <v>75</v>
      </c>
      <c r="AO472" s="5" t="s">
        <v>995</v>
      </c>
      <c r="AP472" s="5" t="s">
        <v>76</v>
      </c>
      <c r="AQ472" s="5" t="s">
        <v>77</v>
      </c>
      <c r="AS472" s="5" t="s">
        <v>78</v>
      </c>
      <c r="AT472" s="5" t="s">
        <v>7080</v>
      </c>
      <c r="AU472" s="5" t="str">
        <f t="shared" si="21"/>
        <v>2005_Rüger_Nasal</v>
      </c>
      <c r="AV472" s="6" t="str">
        <f t="shared" si="22"/>
        <v>2005_Rüger_Nasal.pdf</v>
      </c>
      <c r="AW472" s="7" t="str">
        <f t="shared" si="23"/>
        <v>https://sci-hub.se/10.1177/0748730404270539</v>
      </c>
      <c r="AX472" s="5" t="s">
        <v>80</v>
      </c>
    </row>
    <row r="473" spans="1:50" ht="17" customHeight="1" x14ac:dyDescent="0.2">
      <c r="A473" s="4" t="s">
        <v>2882</v>
      </c>
      <c r="B473" s="4" t="s">
        <v>2883</v>
      </c>
      <c r="C473" s="4" t="s">
        <v>7081</v>
      </c>
      <c r="D473" s="4">
        <v>2014</v>
      </c>
      <c r="E473" s="4" t="s">
        <v>187</v>
      </c>
      <c r="F473" s="5">
        <v>31</v>
      </c>
      <c r="G473" s="5">
        <v>4</v>
      </c>
      <c r="I473" s="5">
        <v>461</v>
      </c>
      <c r="J473" s="5">
        <v>467</v>
      </c>
      <c r="L473" s="5">
        <v>24</v>
      </c>
      <c r="M473" s="5" t="s">
        <v>7082</v>
      </c>
      <c r="N473" s="5" t="s">
        <v>7083</v>
      </c>
      <c r="O473" s="5" t="s">
        <v>7084</v>
      </c>
      <c r="P473" s="5" t="s">
        <v>7085</v>
      </c>
      <c r="Q473" s="5" t="s">
        <v>7086</v>
      </c>
      <c r="R473" s="5" t="s">
        <v>7087</v>
      </c>
      <c r="S473" s="5" t="s">
        <v>7088</v>
      </c>
      <c r="X473" s="10" t="s">
        <v>7089</v>
      </c>
      <c r="Y473" s="5" t="s">
        <v>7090</v>
      </c>
      <c r="AB473" s="5" t="s">
        <v>7091</v>
      </c>
      <c r="AE473" s="5" t="s">
        <v>199</v>
      </c>
      <c r="AJ473" s="5">
        <v>7420528</v>
      </c>
      <c r="AL473" s="5" t="s">
        <v>200</v>
      </c>
      <c r="AM473" s="5">
        <v>24147658</v>
      </c>
      <c r="AN473" s="5" t="s">
        <v>75</v>
      </c>
      <c r="AO473" s="5" t="s">
        <v>201</v>
      </c>
      <c r="AP473" s="5" t="s">
        <v>76</v>
      </c>
      <c r="AQ473" s="5" t="s">
        <v>77</v>
      </c>
      <c r="AS473" s="5" t="s">
        <v>78</v>
      </c>
      <c r="AT473" s="5" t="s">
        <v>7092</v>
      </c>
      <c r="AU473" s="5" t="str">
        <f t="shared" si="21"/>
        <v>2014_Obayashi_Effect</v>
      </c>
      <c r="AV473" s="6" t="str">
        <f t="shared" si="22"/>
        <v>2014_Obayashi_Effect.pdf</v>
      </c>
      <c r="AW473" s="7" t="str">
        <f t="shared" si="23"/>
        <v>https://sci-hub.se/10.3109/07420528.2013.840647</v>
      </c>
      <c r="AX473" s="5" t="s">
        <v>80</v>
      </c>
    </row>
    <row r="474" spans="1:50" ht="17" customHeight="1" x14ac:dyDescent="0.2">
      <c r="A474" s="4" t="s">
        <v>7093</v>
      </c>
      <c r="B474" s="4" t="s">
        <v>7094</v>
      </c>
      <c r="C474" s="4" t="s">
        <v>7095</v>
      </c>
      <c r="D474" s="4">
        <v>2003</v>
      </c>
      <c r="E474" s="4" t="s">
        <v>7096</v>
      </c>
      <c r="F474" s="5">
        <v>37</v>
      </c>
      <c r="G474" s="5">
        <v>3</v>
      </c>
      <c r="I474" s="5">
        <v>163</v>
      </c>
      <c r="J474" s="5">
        <v>174</v>
      </c>
      <c r="L474" s="5">
        <v>23</v>
      </c>
      <c r="M474" s="9"/>
      <c r="N474" s="5" t="s">
        <v>7097</v>
      </c>
      <c r="O474" s="5" t="s">
        <v>7098</v>
      </c>
      <c r="P474" s="5" t="s">
        <v>7099</v>
      </c>
      <c r="Q474" s="5" t="s">
        <v>7100</v>
      </c>
      <c r="R474" s="5" t="s">
        <v>7101</v>
      </c>
      <c r="S474" s="5" t="s">
        <v>7102</v>
      </c>
      <c r="U474" s="5" t="s">
        <v>7103</v>
      </c>
      <c r="AB474" s="5" t="s">
        <v>7104</v>
      </c>
      <c r="AJ474" s="5">
        <v>12100668</v>
      </c>
      <c r="AL474" s="5" t="s">
        <v>7105</v>
      </c>
      <c r="AM474" s="5">
        <v>14986722</v>
      </c>
      <c r="AN474" s="5" t="s">
        <v>75</v>
      </c>
      <c r="AO474" s="5" t="s">
        <v>7106</v>
      </c>
      <c r="AP474" s="5" t="s">
        <v>76</v>
      </c>
      <c r="AQ474" s="5" t="s">
        <v>77</v>
      </c>
      <c r="AS474" s="5" t="s">
        <v>78</v>
      </c>
      <c r="AT474" s="5" t="s">
        <v>7107</v>
      </c>
      <c r="AU474" s="5" t="str">
        <f t="shared" si="21"/>
        <v>2003_Ostrowska_Influence</v>
      </c>
      <c r="AV474" s="6" t="str">
        <f t="shared" si="22"/>
        <v>2003_Ostrowska_Influence.pdf</v>
      </c>
      <c r="AW474" s="7" t="str">
        <f t="shared" si="23"/>
        <v>https://sci-hub.se/</v>
      </c>
      <c r="AX474" s="9" t="s">
        <v>756</v>
      </c>
    </row>
    <row r="475" spans="1:50" ht="17" customHeight="1" x14ac:dyDescent="0.2">
      <c r="A475" s="4" t="s">
        <v>7108</v>
      </c>
      <c r="B475" s="4" t="s">
        <v>7109</v>
      </c>
      <c r="C475" s="4" t="s">
        <v>7110</v>
      </c>
      <c r="D475" s="4">
        <v>2002</v>
      </c>
      <c r="E475" s="4" t="s">
        <v>7111</v>
      </c>
      <c r="F475" s="5">
        <v>20</v>
      </c>
      <c r="G475" s="5">
        <v>3</v>
      </c>
      <c r="I475" s="5">
        <v>269</v>
      </c>
      <c r="J475" s="5">
        <v>272</v>
      </c>
      <c r="L475" s="5">
        <v>23</v>
      </c>
      <c r="M475" s="5" t="s">
        <v>7112</v>
      </c>
      <c r="N475" s="5" t="s">
        <v>7113</v>
      </c>
      <c r="O475" s="5" t="s">
        <v>7114</v>
      </c>
      <c r="P475" s="5" t="s">
        <v>7115</v>
      </c>
      <c r="Q475" s="5" t="s">
        <v>7116</v>
      </c>
      <c r="R475" s="5" t="s">
        <v>7117</v>
      </c>
      <c r="S475" s="5" t="s">
        <v>7118</v>
      </c>
      <c r="U475" s="5" t="s">
        <v>545</v>
      </c>
      <c r="AB475" s="5" t="s">
        <v>7119</v>
      </c>
      <c r="AJ475" s="5">
        <v>2636484</v>
      </c>
      <c r="AL475" s="5" t="s">
        <v>7120</v>
      </c>
      <c r="AM475" s="5">
        <v>12125105</v>
      </c>
      <c r="AN475" s="5" t="s">
        <v>75</v>
      </c>
      <c r="AO475" s="5" t="s">
        <v>7121</v>
      </c>
      <c r="AP475" s="5" t="s">
        <v>76</v>
      </c>
      <c r="AQ475" s="5" t="s">
        <v>77</v>
      </c>
      <c r="AS475" s="5" t="s">
        <v>78</v>
      </c>
      <c r="AT475" s="5" t="s">
        <v>7122</v>
      </c>
      <c r="AU475" s="5" t="str">
        <f t="shared" si="21"/>
        <v>2002_Köhidai_Melatonin</v>
      </c>
      <c r="AV475" s="6" t="str">
        <f t="shared" si="22"/>
        <v>2002_Köhidai_Melatonin.pdf</v>
      </c>
      <c r="AW475" s="7" t="str">
        <f t="shared" si="23"/>
        <v>https://sci-hub.se/10.1002/cbf.973</v>
      </c>
      <c r="AX475" s="5" t="s">
        <v>80</v>
      </c>
    </row>
    <row r="476" spans="1:50" ht="17" customHeight="1" x14ac:dyDescent="0.2">
      <c r="A476" s="4" t="s">
        <v>7123</v>
      </c>
      <c r="B476" s="4" t="s">
        <v>7124</v>
      </c>
      <c r="C476" s="4" t="s">
        <v>7125</v>
      </c>
      <c r="D476" s="4">
        <v>2010</v>
      </c>
      <c r="E476" s="4" t="s">
        <v>1138</v>
      </c>
      <c r="F476" s="5">
        <v>20</v>
      </c>
      <c r="G476" s="5">
        <v>3</v>
      </c>
      <c r="I476" s="5">
        <v>447</v>
      </c>
      <c r="J476" s="5">
        <v>455</v>
      </c>
      <c r="L476" s="5">
        <v>23</v>
      </c>
      <c r="M476" s="5" t="s">
        <v>7126</v>
      </c>
      <c r="N476" s="5" t="s">
        <v>7127</v>
      </c>
      <c r="O476" s="5" t="s">
        <v>7128</v>
      </c>
      <c r="P476" s="5" t="s">
        <v>7129</v>
      </c>
      <c r="Q476" s="5" t="s">
        <v>7130</v>
      </c>
      <c r="R476" s="5" t="s">
        <v>7131</v>
      </c>
      <c r="S476" s="5" t="s">
        <v>7132</v>
      </c>
      <c r="U476" s="5" t="s">
        <v>73</v>
      </c>
      <c r="AB476" s="5" t="s">
        <v>7133</v>
      </c>
      <c r="AJ476" s="5">
        <v>10509631</v>
      </c>
      <c r="AL476" s="5" t="s">
        <v>1148</v>
      </c>
      <c r="AM476" s="5">
        <v>19475653</v>
      </c>
      <c r="AN476" s="5" t="s">
        <v>75</v>
      </c>
      <c r="AO476" s="5" t="s">
        <v>1138</v>
      </c>
      <c r="AP476" s="5" t="s">
        <v>76</v>
      </c>
      <c r="AQ476" s="5" t="s">
        <v>77</v>
      </c>
      <c r="AS476" s="5" t="s">
        <v>78</v>
      </c>
      <c r="AT476" s="5" t="s">
        <v>7134</v>
      </c>
      <c r="AU476" s="5" t="str">
        <f t="shared" si="21"/>
        <v>2010_Talaei_Light</v>
      </c>
      <c r="AV476" s="6" t="str">
        <f t="shared" si="22"/>
        <v>2010_Talaei_Light.pdf</v>
      </c>
      <c r="AW476" s="7" t="str">
        <f t="shared" si="23"/>
        <v>https://sci-hub.se/10.1002/hipo.20650</v>
      </c>
      <c r="AX476" s="5" t="s">
        <v>80</v>
      </c>
    </row>
    <row r="477" spans="1:50" ht="17" customHeight="1" x14ac:dyDescent="0.2">
      <c r="A477" s="4" t="s">
        <v>7135</v>
      </c>
      <c r="B477" s="4" t="s">
        <v>7136</v>
      </c>
      <c r="C477" s="4" t="s">
        <v>7137</v>
      </c>
      <c r="D477" s="4">
        <v>1993</v>
      </c>
      <c r="E477" s="4" t="s">
        <v>1602</v>
      </c>
      <c r="F477" s="5">
        <v>172</v>
      </c>
      <c r="G477" s="5">
        <v>3</v>
      </c>
      <c r="I477" s="5">
        <v>333</v>
      </c>
      <c r="J477" s="5">
        <v>338</v>
      </c>
      <c r="L477" s="5">
        <v>23</v>
      </c>
      <c r="M477" s="5" t="s">
        <v>7138</v>
      </c>
      <c r="N477" s="5" t="s">
        <v>7139</v>
      </c>
      <c r="O477" s="5" t="s">
        <v>7140</v>
      </c>
      <c r="P477" s="5" t="s">
        <v>7141</v>
      </c>
      <c r="Q477" s="5" t="s">
        <v>7142</v>
      </c>
      <c r="R477" s="5" t="s">
        <v>7143</v>
      </c>
      <c r="AB477" s="5" t="s">
        <v>7144</v>
      </c>
      <c r="AE477" s="5" t="s">
        <v>1041</v>
      </c>
      <c r="AJ477" s="5">
        <v>3407594</v>
      </c>
      <c r="AL477" s="5" t="s">
        <v>1232</v>
      </c>
      <c r="AN477" s="5" t="s">
        <v>75</v>
      </c>
      <c r="AO477" s="5" t="s">
        <v>5994</v>
      </c>
      <c r="AP477" s="5" t="s">
        <v>76</v>
      </c>
      <c r="AQ477" s="5" t="s">
        <v>77</v>
      </c>
      <c r="AS477" s="5" t="s">
        <v>78</v>
      </c>
      <c r="AT477" s="5" t="s">
        <v>7145</v>
      </c>
      <c r="AU477" s="5" t="str">
        <f t="shared" si="21"/>
        <v>1993_Zeman_Ontogeny</v>
      </c>
      <c r="AV477" s="6" t="str">
        <f t="shared" si="22"/>
        <v>1993_Zeman_Ontogeny.pdf</v>
      </c>
      <c r="AW477" s="7" t="str">
        <f t="shared" si="23"/>
        <v>https://sci-hub.se/10.1007/BF00216615</v>
      </c>
      <c r="AX477" s="5" t="s">
        <v>80</v>
      </c>
    </row>
    <row r="478" spans="1:50" ht="17" customHeight="1" x14ac:dyDescent="0.2">
      <c r="A478" s="4" t="s">
        <v>7146</v>
      </c>
      <c r="B478" s="4" t="s">
        <v>7147</v>
      </c>
      <c r="C478" s="4" t="s">
        <v>7148</v>
      </c>
      <c r="D478" s="4">
        <v>1981</v>
      </c>
      <c r="E478" s="4" t="s">
        <v>687</v>
      </c>
      <c r="F478" s="5">
        <v>223</v>
      </c>
      <c r="G478" s="5">
        <v>2</v>
      </c>
      <c r="I478" s="5">
        <v>313</v>
      </c>
      <c r="J478" s="5">
        <v>323</v>
      </c>
      <c r="L478" s="5">
        <v>23</v>
      </c>
      <c r="M478" s="5" t="s">
        <v>7149</v>
      </c>
      <c r="N478" s="5" t="s">
        <v>7150</v>
      </c>
      <c r="O478" s="5" t="s">
        <v>7151</v>
      </c>
      <c r="P478" s="5" t="s">
        <v>7152</v>
      </c>
      <c r="Q478" s="5" t="s">
        <v>7153</v>
      </c>
      <c r="R478" s="5" t="s">
        <v>7154</v>
      </c>
      <c r="S478" s="5" t="s">
        <v>7155</v>
      </c>
      <c r="U478" s="5" t="s">
        <v>73</v>
      </c>
      <c r="AB478" s="5" t="s">
        <v>7156</v>
      </c>
      <c r="AJ478" s="5">
        <v>68993</v>
      </c>
      <c r="AL478" s="5" t="s">
        <v>696</v>
      </c>
      <c r="AM478" s="5">
        <v>7284813</v>
      </c>
      <c r="AN478" s="5" t="s">
        <v>75</v>
      </c>
      <c r="AO478" s="5" t="s">
        <v>697</v>
      </c>
      <c r="AP478" s="5" t="s">
        <v>76</v>
      </c>
      <c r="AQ478" s="5" t="s">
        <v>77</v>
      </c>
      <c r="AS478" s="5" t="s">
        <v>78</v>
      </c>
      <c r="AT478" s="5" t="s">
        <v>7157</v>
      </c>
      <c r="AU478" s="5" t="str">
        <f t="shared" si="21"/>
        <v>1981_Reppert_The</v>
      </c>
      <c r="AV478" s="6" t="str">
        <f t="shared" si="22"/>
        <v>1981_Reppert_The.pdf</v>
      </c>
      <c r="AW478" s="7" t="str">
        <f t="shared" si="23"/>
        <v>https://sci-hub.se/10.1016/0006-8993(81)91144-6</v>
      </c>
      <c r="AX478" s="5" t="s">
        <v>80</v>
      </c>
    </row>
    <row r="479" spans="1:50" ht="17" customHeight="1" x14ac:dyDescent="0.2">
      <c r="A479" s="4" t="s">
        <v>7158</v>
      </c>
      <c r="B479" s="4" t="s">
        <v>7159</v>
      </c>
      <c r="C479" s="4" t="s">
        <v>7160</v>
      </c>
      <c r="D479" s="4">
        <v>1993</v>
      </c>
      <c r="E479" s="4" t="s">
        <v>687</v>
      </c>
      <c r="F479" s="5">
        <v>609</v>
      </c>
      <c r="G479" s="11">
        <v>43497</v>
      </c>
      <c r="I479" s="5">
        <v>45</v>
      </c>
      <c r="J479" s="5">
        <v>50</v>
      </c>
      <c r="L479" s="5">
        <v>23</v>
      </c>
      <c r="M479" s="5" t="s">
        <v>7161</v>
      </c>
      <c r="N479" s="5" t="s">
        <v>7162</v>
      </c>
      <c r="O479" s="5" t="s">
        <v>7163</v>
      </c>
      <c r="P479" s="5" t="s">
        <v>7164</v>
      </c>
      <c r="Q479" s="5" t="s">
        <v>7165</v>
      </c>
      <c r="R479" s="5" t="s">
        <v>7166</v>
      </c>
      <c r="S479" s="5" t="s">
        <v>7167</v>
      </c>
      <c r="U479" s="5" t="s">
        <v>545</v>
      </c>
      <c r="X479" s="5" t="s">
        <v>7168</v>
      </c>
      <c r="Y479" s="5" t="s">
        <v>7169</v>
      </c>
      <c r="AB479" s="5" t="s">
        <v>7170</v>
      </c>
      <c r="AJ479" s="5">
        <v>68993</v>
      </c>
      <c r="AL479" s="5" t="s">
        <v>696</v>
      </c>
      <c r="AM479" s="5">
        <v>8508320</v>
      </c>
      <c r="AN479" s="5" t="s">
        <v>75</v>
      </c>
      <c r="AO479" s="5" t="s">
        <v>697</v>
      </c>
      <c r="AP479" s="5" t="s">
        <v>76</v>
      </c>
      <c r="AQ479" s="5" t="s">
        <v>77</v>
      </c>
      <c r="AS479" s="5" t="s">
        <v>78</v>
      </c>
      <c r="AT479" s="5" t="s">
        <v>7171</v>
      </c>
      <c r="AU479" s="5" t="str">
        <f t="shared" si="21"/>
        <v>1993_Margraf_An</v>
      </c>
      <c r="AV479" s="6" t="str">
        <f t="shared" si="22"/>
        <v>1993_Margraf_An.pdf</v>
      </c>
      <c r="AW479" s="7" t="str">
        <f t="shared" si="23"/>
        <v>https://sci-hub.se/10.1016/0006-8993(93)90853-F</v>
      </c>
      <c r="AX479" s="5" t="s">
        <v>80</v>
      </c>
    </row>
    <row r="480" spans="1:50" ht="17" customHeight="1" x14ac:dyDescent="0.2">
      <c r="A480" s="4" t="s">
        <v>2532</v>
      </c>
      <c r="B480" s="4" t="s">
        <v>2533</v>
      </c>
      <c r="C480" s="4" t="s">
        <v>7172</v>
      </c>
      <c r="D480" s="4">
        <v>1992</v>
      </c>
      <c r="E480" s="4" t="s">
        <v>3537</v>
      </c>
      <c r="F480" s="5">
        <v>17</v>
      </c>
      <c r="G480" s="11">
        <v>43526</v>
      </c>
      <c r="I480" s="5">
        <v>243</v>
      </c>
      <c r="J480" s="5">
        <v>248</v>
      </c>
      <c r="L480" s="5">
        <v>23</v>
      </c>
      <c r="M480" s="5" t="s">
        <v>7173</v>
      </c>
      <c r="N480" s="5" t="s">
        <v>7174</v>
      </c>
      <c r="O480" s="5" t="s">
        <v>7175</v>
      </c>
      <c r="P480" s="5" t="s">
        <v>7176</v>
      </c>
      <c r="Q480" s="5" t="s">
        <v>7177</v>
      </c>
      <c r="S480" s="5" t="s">
        <v>7178</v>
      </c>
      <c r="U480" s="5" t="s">
        <v>7179</v>
      </c>
      <c r="Y480" s="5" t="s">
        <v>7180</v>
      </c>
      <c r="AB480" s="5" t="s">
        <v>7181</v>
      </c>
      <c r="AJ480" s="5">
        <v>3064530</v>
      </c>
      <c r="AL480" s="5" t="s">
        <v>3546</v>
      </c>
      <c r="AM480" s="5">
        <v>1438649</v>
      </c>
      <c r="AN480" s="5" t="s">
        <v>75</v>
      </c>
      <c r="AO480" s="5" t="s">
        <v>3537</v>
      </c>
      <c r="AP480" s="5" t="s">
        <v>76</v>
      </c>
      <c r="AQ480" s="5" t="s">
        <v>77</v>
      </c>
      <c r="AS480" s="5" t="s">
        <v>78</v>
      </c>
      <c r="AT480" s="5" t="s">
        <v>7182</v>
      </c>
      <c r="AU480" s="5" t="str">
        <f t="shared" si="21"/>
        <v>1992_McIntyre_Melatonin,</v>
      </c>
      <c r="AV480" s="6" t="str">
        <f t="shared" si="22"/>
        <v>1992_McIntyre_Melatonin,.pdf</v>
      </c>
      <c r="AW480" s="7" t="str">
        <f t="shared" si="23"/>
        <v>https://sci-hub.se/10.1016/0306-4530(92)90063-D</v>
      </c>
      <c r="AX480" s="5" t="s">
        <v>80</v>
      </c>
    </row>
    <row r="481" spans="1:50" ht="17" customHeight="1" x14ac:dyDescent="0.2">
      <c r="A481" s="4" t="s">
        <v>7183</v>
      </c>
      <c r="B481" s="4" t="s">
        <v>7184</v>
      </c>
      <c r="C481" s="4" t="s">
        <v>7185</v>
      </c>
      <c r="D481" s="4">
        <v>2011</v>
      </c>
      <c r="E481" s="4" t="s">
        <v>7186</v>
      </c>
      <c r="F481" s="5">
        <v>102</v>
      </c>
      <c r="G481" s="5">
        <v>1</v>
      </c>
      <c r="I481" s="5">
        <v>55</v>
      </c>
      <c r="J481" s="5">
        <v>68</v>
      </c>
      <c r="L481" s="5">
        <v>23</v>
      </c>
      <c r="M481" s="5" t="s">
        <v>7187</v>
      </c>
      <c r="N481" s="5" t="s">
        <v>7188</v>
      </c>
      <c r="O481" s="5" t="s">
        <v>7189</v>
      </c>
      <c r="P481" s="5" t="s">
        <v>7190</v>
      </c>
      <c r="Q481" s="5" t="s">
        <v>7191</v>
      </c>
      <c r="R481" s="5" t="s">
        <v>7192</v>
      </c>
      <c r="S481" s="5" t="s">
        <v>7193</v>
      </c>
      <c r="U481" s="5" t="s">
        <v>7194</v>
      </c>
      <c r="X481" s="5" t="s">
        <v>7195</v>
      </c>
      <c r="Y481" s="5" t="s">
        <v>7196</v>
      </c>
      <c r="AB481" s="5" t="s">
        <v>7197</v>
      </c>
      <c r="AJ481" s="5">
        <v>10111344</v>
      </c>
      <c r="AL481" s="5" t="s">
        <v>7198</v>
      </c>
      <c r="AM481" s="5">
        <v>20947367</v>
      </c>
      <c r="AN481" s="5" t="s">
        <v>75</v>
      </c>
      <c r="AO481" s="5" t="s">
        <v>7199</v>
      </c>
      <c r="AP481" s="5" t="s">
        <v>76</v>
      </c>
      <c r="AQ481" s="5" t="s">
        <v>77</v>
      </c>
      <c r="AS481" s="5" t="s">
        <v>78</v>
      </c>
      <c r="AT481" s="5" t="s">
        <v>7200</v>
      </c>
      <c r="AU481" s="5" t="str">
        <f t="shared" si="21"/>
        <v>2011_Feister_UV</v>
      </c>
      <c r="AV481" s="6" t="str">
        <f t="shared" si="22"/>
        <v>2011_Feister_UV.pdf</v>
      </c>
      <c r="AW481" s="7" t="str">
        <f t="shared" si="23"/>
        <v>https://sci-hub.se/10.1016/j.jphotobiol.2010.09.005</v>
      </c>
      <c r="AX481" s="5" t="s">
        <v>80</v>
      </c>
    </row>
    <row r="482" spans="1:50" ht="17" customHeight="1" x14ac:dyDescent="0.2">
      <c r="A482" s="4" t="s">
        <v>7201</v>
      </c>
      <c r="B482" s="4" t="s">
        <v>7202</v>
      </c>
      <c r="C482" s="4" t="s">
        <v>7203</v>
      </c>
      <c r="D482" s="4">
        <v>2012</v>
      </c>
      <c r="E482" s="4" t="s">
        <v>6658</v>
      </c>
      <c r="F482" s="5">
        <v>13</v>
      </c>
      <c r="G482" s="5">
        <v>8</v>
      </c>
      <c r="I482" s="5">
        <v>1349</v>
      </c>
      <c r="J482" s="5">
        <v>1355</v>
      </c>
      <c r="L482" s="5">
        <v>23</v>
      </c>
      <c r="M482" s="5" t="s">
        <v>7204</v>
      </c>
      <c r="N482" s="5" t="s">
        <v>7205</v>
      </c>
      <c r="O482" s="5" t="s">
        <v>7206</v>
      </c>
      <c r="P482" s="5" t="s">
        <v>7207</v>
      </c>
      <c r="Q482" s="5" t="s">
        <v>7208</v>
      </c>
      <c r="R482" s="5" t="s">
        <v>7209</v>
      </c>
      <c r="S482" s="5" t="s">
        <v>7210</v>
      </c>
      <c r="AB482" s="5" t="s">
        <v>7211</v>
      </c>
      <c r="AE482" s="5" t="s">
        <v>1525</v>
      </c>
      <c r="AJ482" s="5">
        <v>15661199</v>
      </c>
      <c r="AL482" s="5" t="s">
        <v>6669</v>
      </c>
      <c r="AN482" s="5" t="s">
        <v>75</v>
      </c>
      <c r="AO482" s="5" t="s">
        <v>6670</v>
      </c>
      <c r="AP482" s="5" t="s">
        <v>76</v>
      </c>
      <c r="AQ482" s="5" t="s">
        <v>77</v>
      </c>
      <c r="AS482" s="5" t="s">
        <v>78</v>
      </c>
      <c r="AT482" s="5" t="s">
        <v>7212</v>
      </c>
      <c r="AU482" s="5" t="str">
        <f t="shared" si="21"/>
        <v>2012_Jou_Organic</v>
      </c>
      <c r="AV482" s="6" t="str">
        <f t="shared" si="22"/>
        <v>2012_Jou_Organic.pdf</v>
      </c>
      <c r="AW482" s="7" t="str">
        <f t="shared" si="23"/>
        <v>https://sci-hub.se/10.1016/j.orgel.2012.03.035</v>
      </c>
      <c r="AX482" s="5" t="s">
        <v>80</v>
      </c>
    </row>
    <row r="483" spans="1:50" ht="17" customHeight="1" x14ac:dyDescent="0.2">
      <c r="A483" s="4" t="s">
        <v>7213</v>
      </c>
      <c r="B483" s="4" t="s">
        <v>7214</v>
      </c>
      <c r="C483" s="4" t="s">
        <v>7215</v>
      </c>
      <c r="D483" s="4">
        <v>1999</v>
      </c>
      <c r="E483" s="4" t="s">
        <v>4534</v>
      </c>
      <c r="F483" s="5">
        <v>117</v>
      </c>
      <c r="G483" s="5">
        <v>1</v>
      </c>
      <c r="I483" s="5">
        <v>109</v>
      </c>
      <c r="J483" s="5">
        <v>116</v>
      </c>
      <c r="L483" s="5">
        <v>23</v>
      </c>
      <c r="M483" s="5" t="s">
        <v>7216</v>
      </c>
      <c r="N483" s="5" t="s">
        <v>7217</v>
      </c>
      <c r="O483" s="5" t="s">
        <v>7218</v>
      </c>
      <c r="P483" s="5" t="s">
        <v>7219</v>
      </c>
      <c r="Q483" s="5" t="s">
        <v>7220</v>
      </c>
      <c r="R483" s="5" t="s">
        <v>7221</v>
      </c>
      <c r="S483" s="5" t="s">
        <v>7222</v>
      </c>
      <c r="U483" s="5" t="s">
        <v>545</v>
      </c>
      <c r="X483" s="10" t="s">
        <v>7223</v>
      </c>
      <c r="Y483" s="5" t="s">
        <v>7224</v>
      </c>
      <c r="AB483" s="5" t="s">
        <v>7225</v>
      </c>
      <c r="AJ483" s="5">
        <v>1653806</v>
      </c>
      <c r="AL483" s="5" t="s">
        <v>4546</v>
      </c>
      <c r="AM483" s="5">
        <v>10536238</v>
      </c>
      <c r="AN483" s="5" t="s">
        <v>75</v>
      </c>
      <c r="AO483" s="5" t="s">
        <v>4547</v>
      </c>
      <c r="AP483" s="5" t="s">
        <v>76</v>
      </c>
      <c r="AQ483" s="5" t="s">
        <v>77</v>
      </c>
      <c r="AS483" s="5" t="s">
        <v>78</v>
      </c>
      <c r="AT483" s="5" t="s">
        <v>7226</v>
      </c>
      <c r="AU483" s="5" t="str">
        <f t="shared" si="21"/>
        <v>1999_Green_Ontogeny</v>
      </c>
      <c r="AV483" s="6" t="str">
        <f t="shared" si="22"/>
        <v>1999_Green_Ontogeny.pdf</v>
      </c>
      <c r="AW483" s="7" t="str">
        <f t="shared" si="23"/>
        <v>https://sci-hub.se/10.1016/S0165-3806(99)00109-1</v>
      </c>
      <c r="AX483" s="5" t="s">
        <v>80</v>
      </c>
    </row>
    <row r="484" spans="1:50" ht="17" customHeight="1" x14ac:dyDescent="0.2">
      <c r="A484" s="4" t="s">
        <v>7227</v>
      </c>
      <c r="B484" s="4" t="s">
        <v>7228</v>
      </c>
      <c r="C484" s="4" t="s">
        <v>7229</v>
      </c>
      <c r="D484" s="4">
        <v>2007</v>
      </c>
      <c r="E484" s="4" t="s">
        <v>7230</v>
      </c>
      <c r="F484" s="5">
        <v>86</v>
      </c>
      <c r="G484" s="5">
        <v>7</v>
      </c>
      <c r="I484" s="5">
        <v>1397</v>
      </c>
      <c r="J484" s="5">
        <v>1405</v>
      </c>
      <c r="L484" s="5">
        <v>23</v>
      </c>
      <c r="M484" s="5" t="s">
        <v>7231</v>
      </c>
      <c r="N484" s="5" t="s">
        <v>7232</v>
      </c>
      <c r="O484" s="5" t="s">
        <v>7233</v>
      </c>
      <c r="P484" s="5" t="s">
        <v>7234</v>
      </c>
      <c r="Q484" s="5" t="s">
        <v>7235</v>
      </c>
      <c r="R484" s="5" t="s">
        <v>7236</v>
      </c>
      <c r="S484" s="5" t="s">
        <v>7237</v>
      </c>
      <c r="U484" s="5" t="s">
        <v>73</v>
      </c>
      <c r="X484" s="10" t="s">
        <v>7238</v>
      </c>
      <c r="Y484" s="5" t="s">
        <v>7239</v>
      </c>
      <c r="Z484" s="5" t="s">
        <v>7240</v>
      </c>
      <c r="AB484" s="5" t="s">
        <v>7241</v>
      </c>
      <c r="AE484" s="5" t="s">
        <v>7242</v>
      </c>
      <c r="AJ484" s="5">
        <v>325791</v>
      </c>
      <c r="AM484" s="5">
        <v>17575188</v>
      </c>
      <c r="AN484" s="5" t="s">
        <v>75</v>
      </c>
      <c r="AO484" s="5" t="s">
        <v>7243</v>
      </c>
      <c r="AP484" s="5" t="s">
        <v>76</v>
      </c>
      <c r="AQ484" s="5" t="s">
        <v>77</v>
      </c>
      <c r="AR484" s="5" t="s">
        <v>141</v>
      </c>
      <c r="AS484" s="5" t="s">
        <v>78</v>
      </c>
      <c r="AT484" s="5" t="s">
        <v>7244</v>
      </c>
      <c r="AU484" s="5" t="str">
        <f t="shared" si="21"/>
        <v>2007_Zawilska_Photoperiod-dependent</v>
      </c>
      <c r="AV484" s="6" t="str">
        <f t="shared" si="22"/>
        <v>2007_Zawilska_Photoperiod-dependent.pdf</v>
      </c>
      <c r="AW484" s="7" t="str">
        <f t="shared" si="23"/>
        <v>https://sci-hub.se/10.1093/ps/86.7.1397</v>
      </c>
      <c r="AX484" s="5" t="s">
        <v>80</v>
      </c>
    </row>
    <row r="485" spans="1:50" ht="17" customHeight="1" x14ac:dyDescent="0.2">
      <c r="A485" s="4" t="s">
        <v>7245</v>
      </c>
      <c r="B485" s="4" t="s">
        <v>7246</v>
      </c>
      <c r="C485" s="4" t="s">
        <v>7247</v>
      </c>
      <c r="D485" s="4">
        <v>1990</v>
      </c>
      <c r="E485" s="4" t="s">
        <v>392</v>
      </c>
      <c r="F485" s="5">
        <v>8</v>
      </c>
      <c r="G485" s="5">
        <v>2</v>
      </c>
      <c r="I485" s="5">
        <v>169</v>
      </c>
      <c r="J485" s="5">
        <v>177</v>
      </c>
      <c r="L485" s="5">
        <v>23</v>
      </c>
      <c r="M485" s="5" t="s">
        <v>7248</v>
      </c>
      <c r="N485" s="5" t="s">
        <v>7249</v>
      </c>
      <c r="O485" s="5" t="s">
        <v>7250</v>
      </c>
      <c r="P485" s="5" t="s">
        <v>7251</v>
      </c>
      <c r="Q485" s="5" t="s">
        <v>7252</v>
      </c>
      <c r="R485" s="5" t="s">
        <v>7253</v>
      </c>
      <c r="S485" s="5" t="s">
        <v>7254</v>
      </c>
      <c r="U485" s="5" t="s">
        <v>545</v>
      </c>
      <c r="AB485" s="5" t="s">
        <v>7255</v>
      </c>
      <c r="AJ485" s="5">
        <v>7423098</v>
      </c>
      <c r="AM485" s="5">
        <v>2352117</v>
      </c>
      <c r="AN485" s="5" t="s">
        <v>75</v>
      </c>
      <c r="AO485" s="5" t="s">
        <v>401</v>
      </c>
      <c r="AP485" s="5" t="s">
        <v>76</v>
      </c>
      <c r="AQ485" s="5" t="s">
        <v>77</v>
      </c>
      <c r="AS485" s="5" t="s">
        <v>78</v>
      </c>
      <c r="AT485" s="5" t="s">
        <v>7256</v>
      </c>
      <c r="AU485" s="5" t="str">
        <f t="shared" si="21"/>
        <v>1990_Deveson_Sensitivity</v>
      </c>
      <c r="AV485" s="6" t="str">
        <f t="shared" si="22"/>
        <v>1990_Deveson_Sensitivity.pdf</v>
      </c>
      <c r="AW485" s="7" t="str">
        <f t="shared" si="23"/>
        <v>https://sci-hub.se/10.1111/j.1600-079X.1990.tb00677.x</v>
      </c>
      <c r="AX485" s="5" t="s">
        <v>80</v>
      </c>
    </row>
    <row r="486" spans="1:50" ht="17" customHeight="1" x14ac:dyDescent="0.2">
      <c r="A486" s="4" t="s">
        <v>7257</v>
      </c>
      <c r="B486" s="4" t="s">
        <v>7258</v>
      </c>
      <c r="C486" s="4" t="s">
        <v>7259</v>
      </c>
      <c r="D486" s="4">
        <v>1995</v>
      </c>
      <c r="E486" s="4" t="s">
        <v>392</v>
      </c>
      <c r="F486" s="5">
        <v>19</v>
      </c>
      <c r="G486" s="5">
        <v>2</v>
      </c>
      <c r="I486" s="5">
        <v>87</v>
      </c>
      <c r="J486" s="5">
        <v>92</v>
      </c>
      <c r="L486" s="5">
        <v>23</v>
      </c>
      <c r="M486" s="5" t="s">
        <v>7260</v>
      </c>
      <c r="N486" s="5" t="s">
        <v>7261</v>
      </c>
      <c r="O486" s="5" t="s">
        <v>7262</v>
      </c>
      <c r="P486" s="5" t="s">
        <v>7263</v>
      </c>
      <c r="Q486" s="5" t="s">
        <v>7264</v>
      </c>
      <c r="R486" s="5" t="s">
        <v>7265</v>
      </c>
      <c r="S486" s="5" t="s">
        <v>7266</v>
      </c>
      <c r="U486" s="5" t="s">
        <v>7267</v>
      </c>
      <c r="AB486" s="5" t="s">
        <v>7268</v>
      </c>
      <c r="AJ486" s="5">
        <v>7423098</v>
      </c>
      <c r="AM486" s="5">
        <v>8609601</v>
      </c>
      <c r="AN486" s="5" t="s">
        <v>75</v>
      </c>
      <c r="AO486" s="5" t="s">
        <v>401</v>
      </c>
      <c r="AP486" s="5" t="s">
        <v>76</v>
      </c>
      <c r="AQ486" s="5" t="s">
        <v>77</v>
      </c>
      <c r="AS486" s="5" t="s">
        <v>78</v>
      </c>
      <c r="AT486" s="5" t="s">
        <v>7269</v>
      </c>
      <c r="AU486" s="5" t="str">
        <f t="shared" si="21"/>
        <v>1995_Zawilska_Light‐induced</v>
      </c>
      <c r="AV486" s="6" t="str">
        <f t="shared" si="22"/>
        <v>1995_Zawilska_Light‐induced.pdf</v>
      </c>
      <c r="AW486" s="7" t="str">
        <f t="shared" si="23"/>
        <v>https://sci-hub.se/10.1111/j.1600-079X.1995.tb00175.x</v>
      </c>
      <c r="AX486" s="5" t="s">
        <v>80</v>
      </c>
    </row>
    <row r="487" spans="1:50" ht="17" customHeight="1" x14ac:dyDescent="0.2">
      <c r="A487" s="4" t="s">
        <v>7270</v>
      </c>
      <c r="B487" s="4" t="s">
        <v>7271</v>
      </c>
      <c r="C487" s="4" t="s">
        <v>7272</v>
      </c>
      <c r="D487" s="4">
        <v>1999</v>
      </c>
      <c r="E487" s="4" t="s">
        <v>392</v>
      </c>
      <c r="F487" s="5">
        <v>27</v>
      </c>
      <c r="G487" s="5">
        <v>1</v>
      </c>
      <c r="I487" s="5">
        <v>15</v>
      </c>
      <c r="J487" s="5">
        <v>23</v>
      </c>
      <c r="L487" s="5">
        <v>23</v>
      </c>
      <c r="M487" s="5" t="s">
        <v>7273</v>
      </c>
      <c r="N487" s="5" t="s">
        <v>7274</v>
      </c>
      <c r="O487" s="5" t="s">
        <v>7275</v>
      </c>
      <c r="P487" s="5" t="s">
        <v>7276</v>
      </c>
      <c r="Q487" s="5" t="s">
        <v>7277</v>
      </c>
      <c r="R487" s="5" t="s">
        <v>7278</v>
      </c>
      <c r="S487" s="5" t="s">
        <v>7279</v>
      </c>
      <c r="U487" s="5" t="s">
        <v>7280</v>
      </c>
      <c r="AB487" s="5" t="s">
        <v>7281</v>
      </c>
      <c r="AJ487" s="5">
        <v>7423098</v>
      </c>
      <c r="AL487" s="5" t="s">
        <v>547</v>
      </c>
      <c r="AM487" s="5">
        <v>10451020</v>
      </c>
      <c r="AN487" s="5" t="s">
        <v>75</v>
      </c>
      <c r="AO487" s="5" t="s">
        <v>401</v>
      </c>
      <c r="AP487" s="5" t="s">
        <v>76</v>
      </c>
      <c r="AQ487" s="5" t="s">
        <v>77</v>
      </c>
      <c r="AS487" s="5" t="s">
        <v>78</v>
      </c>
      <c r="AT487" s="5" t="s">
        <v>7282</v>
      </c>
      <c r="AU487" s="5" t="str">
        <f t="shared" si="21"/>
        <v>1999_Esquifino_Effect</v>
      </c>
      <c r="AV487" s="6" t="str">
        <f t="shared" si="22"/>
        <v>1999_Esquifino_Effect.pdf</v>
      </c>
      <c r="AW487" s="7" t="str">
        <f t="shared" si="23"/>
        <v>https://sci-hub.se/10.1111/j.1600-079X.1999.tb00592.x</v>
      </c>
      <c r="AX487" s="5" t="s">
        <v>80</v>
      </c>
    </row>
    <row r="488" spans="1:50" ht="17" customHeight="1" x14ac:dyDescent="0.2">
      <c r="A488" s="4" t="s">
        <v>7283</v>
      </c>
      <c r="B488" s="4" t="s">
        <v>7284</v>
      </c>
      <c r="C488" s="4" t="s">
        <v>7285</v>
      </c>
      <c r="D488" s="4">
        <v>2017</v>
      </c>
      <c r="E488" s="4" t="s">
        <v>7286</v>
      </c>
      <c r="F488" s="5">
        <v>36</v>
      </c>
      <c r="G488" s="5">
        <v>1</v>
      </c>
      <c r="H488" s="5">
        <v>6</v>
      </c>
      <c r="L488" s="5">
        <v>23</v>
      </c>
      <c r="M488" s="5" t="s">
        <v>7287</v>
      </c>
      <c r="N488" s="5" t="s">
        <v>7288</v>
      </c>
      <c r="O488" s="5" t="s">
        <v>7289</v>
      </c>
      <c r="P488" s="5" t="s">
        <v>7290</v>
      </c>
      <c r="Q488" s="5" t="s">
        <v>7291</v>
      </c>
      <c r="R488" s="5" t="s">
        <v>7292</v>
      </c>
      <c r="S488" s="5" t="s">
        <v>7293</v>
      </c>
      <c r="U488" s="5" t="s">
        <v>7294</v>
      </c>
      <c r="X488" s="5" t="s">
        <v>7295</v>
      </c>
      <c r="Y488" s="5" t="s">
        <v>7296</v>
      </c>
      <c r="AB488" s="5" t="s">
        <v>7297</v>
      </c>
      <c r="AE488" s="5" t="s">
        <v>7298</v>
      </c>
      <c r="AJ488" s="5">
        <v>18806791</v>
      </c>
      <c r="AM488" s="5">
        <v>27435153</v>
      </c>
      <c r="AN488" s="5" t="s">
        <v>75</v>
      </c>
      <c r="AO488" s="5" t="s">
        <v>7299</v>
      </c>
      <c r="AP488" s="5" t="s">
        <v>76</v>
      </c>
      <c r="AQ488" s="5" t="s">
        <v>77</v>
      </c>
      <c r="AR488" s="5" t="s">
        <v>141</v>
      </c>
      <c r="AS488" s="5" t="s">
        <v>78</v>
      </c>
      <c r="AT488" s="5" t="s">
        <v>7300</v>
      </c>
      <c r="AU488" s="5" t="str">
        <f t="shared" si="21"/>
        <v>2017_Adamsson_Annual</v>
      </c>
      <c r="AV488" s="6" t="str">
        <f t="shared" si="22"/>
        <v>2017_Adamsson_Annual.pdf</v>
      </c>
      <c r="AW488" s="7" t="str">
        <f t="shared" si="23"/>
        <v>https://sci-hub.se/10.1186/s40101-016-0103-9</v>
      </c>
      <c r="AX488" s="5" t="s">
        <v>80</v>
      </c>
    </row>
    <row r="489" spans="1:50" ht="17" customHeight="1" x14ac:dyDescent="0.2">
      <c r="A489" s="4" t="s">
        <v>7301</v>
      </c>
      <c r="B489" s="4" t="s">
        <v>7302</v>
      </c>
      <c r="C489" s="4" t="s">
        <v>7303</v>
      </c>
      <c r="D489" s="4">
        <v>2014</v>
      </c>
      <c r="E489" s="4" t="s">
        <v>7304</v>
      </c>
      <c r="F489" s="5">
        <v>5</v>
      </c>
      <c r="G489" s="5" t="s">
        <v>7305</v>
      </c>
      <c r="H489" s="5">
        <v>455</v>
      </c>
      <c r="L489" s="5">
        <v>23</v>
      </c>
      <c r="M489" s="5" t="s">
        <v>7306</v>
      </c>
      <c r="N489" s="5" t="s">
        <v>7307</v>
      </c>
      <c r="O489" s="5" t="s">
        <v>7308</v>
      </c>
      <c r="P489" s="5" t="s">
        <v>7309</v>
      </c>
      <c r="Q489" s="5" t="s">
        <v>7310</v>
      </c>
      <c r="R489" s="5" t="s">
        <v>7311</v>
      </c>
      <c r="S489" s="5" t="s">
        <v>7312</v>
      </c>
      <c r="U489" s="5" t="s">
        <v>7313</v>
      </c>
      <c r="X489" s="10" t="s">
        <v>7314</v>
      </c>
      <c r="AB489" s="5" t="s">
        <v>7315</v>
      </c>
      <c r="AE489" s="5" t="s">
        <v>7316</v>
      </c>
      <c r="AJ489" s="5">
        <v>16648021</v>
      </c>
      <c r="AN489" s="5" t="s">
        <v>75</v>
      </c>
      <c r="AO489" s="5" t="s">
        <v>7317</v>
      </c>
      <c r="AP489" s="5" t="s">
        <v>76</v>
      </c>
      <c r="AQ489" s="5" t="s">
        <v>77</v>
      </c>
      <c r="AR489" s="5" t="s">
        <v>141</v>
      </c>
      <c r="AS489" s="5" t="s">
        <v>78</v>
      </c>
      <c r="AT489" s="5" t="s">
        <v>7318</v>
      </c>
      <c r="AU489" s="5" t="str">
        <f t="shared" si="21"/>
        <v>2014_Belancio_The</v>
      </c>
      <c r="AV489" s="6" t="str">
        <f t="shared" si="22"/>
        <v>2014_Belancio_The.pdf</v>
      </c>
      <c r="AW489" s="7" t="str">
        <f t="shared" si="23"/>
        <v>https://sci-hub.se/10.3389/fgene.2014.00455</v>
      </c>
      <c r="AX489" s="5" t="s">
        <v>80</v>
      </c>
    </row>
    <row r="490" spans="1:50" ht="17" customHeight="1" x14ac:dyDescent="0.2">
      <c r="A490" s="4" t="s">
        <v>7319</v>
      </c>
      <c r="B490" s="4" t="s">
        <v>7320</v>
      </c>
      <c r="C490" s="4" t="s">
        <v>7321</v>
      </c>
      <c r="D490" s="4">
        <v>2005</v>
      </c>
      <c r="E490" s="4" t="s">
        <v>2911</v>
      </c>
      <c r="F490" s="5">
        <v>26</v>
      </c>
      <c r="G490" s="5">
        <v>5</v>
      </c>
      <c r="I490" s="5">
        <v>493</v>
      </c>
      <c r="J490" s="5">
        <v>498</v>
      </c>
      <c r="L490" s="5">
        <v>22</v>
      </c>
      <c r="M490" s="9"/>
      <c r="N490" s="5" t="s">
        <v>7322</v>
      </c>
      <c r="O490" s="5" t="s">
        <v>895</v>
      </c>
      <c r="P490" s="5" t="s">
        <v>7323</v>
      </c>
      <c r="Q490" s="5" t="s">
        <v>7324</v>
      </c>
      <c r="R490" s="5" t="s">
        <v>7325</v>
      </c>
      <c r="S490" s="5" t="s">
        <v>7326</v>
      </c>
      <c r="U490" s="5" t="s">
        <v>73</v>
      </c>
      <c r="AB490" s="5" t="s">
        <v>2576</v>
      </c>
      <c r="AJ490" s="5" t="s">
        <v>2920</v>
      </c>
      <c r="AL490" s="5" t="s">
        <v>2921</v>
      </c>
      <c r="AM490" s="5">
        <v>16264413</v>
      </c>
      <c r="AN490" s="5" t="s">
        <v>75</v>
      </c>
      <c r="AO490" s="5" t="s">
        <v>2922</v>
      </c>
      <c r="AP490" s="5" t="s">
        <v>76</v>
      </c>
      <c r="AQ490" s="5" t="s">
        <v>77</v>
      </c>
      <c r="AS490" s="5" t="s">
        <v>78</v>
      </c>
      <c r="AT490" s="5" t="s">
        <v>7327</v>
      </c>
      <c r="AU490" s="5" t="str">
        <f t="shared" si="21"/>
        <v>2005_Figueiro_Demonstration</v>
      </c>
      <c r="AV490" s="6" t="str">
        <f t="shared" si="22"/>
        <v>2005_Figueiro_Demonstration.pdf</v>
      </c>
      <c r="AW490" s="7" t="str">
        <f t="shared" si="23"/>
        <v>https://sci-hub.se/</v>
      </c>
      <c r="AX490" s="9" t="s">
        <v>756</v>
      </c>
    </row>
    <row r="491" spans="1:50" ht="17" customHeight="1" x14ac:dyDescent="0.2">
      <c r="A491" s="4" t="s">
        <v>7328</v>
      </c>
      <c r="B491" s="4" t="s">
        <v>7329</v>
      </c>
      <c r="C491" s="4" t="s">
        <v>7330</v>
      </c>
      <c r="D491" s="4">
        <v>1983</v>
      </c>
      <c r="E491" s="4" t="s">
        <v>6349</v>
      </c>
      <c r="F491" s="5">
        <v>226</v>
      </c>
      <c r="G491" s="5">
        <v>3</v>
      </c>
      <c r="I491" s="5">
        <v>733</v>
      </c>
      <c r="J491" s="5">
        <v>737</v>
      </c>
      <c r="L491" s="5">
        <v>22</v>
      </c>
      <c r="M491" s="9"/>
      <c r="N491" s="5" t="s">
        <v>7331</v>
      </c>
      <c r="O491" s="5" t="s">
        <v>7332</v>
      </c>
      <c r="P491" s="5" t="s">
        <v>7333</v>
      </c>
      <c r="Q491" s="5" t="s">
        <v>7334</v>
      </c>
      <c r="S491" s="5" t="s">
        <v>7335</v>
      </c>
      <c r="U491" s="5" t="s">
        <v>7336</v>
      </c>
      <c r="W491" s="5" t="s">
        <v>4678</v>
      </c>
      <c r="AJ491" s="5">
        <v>223565</v>
      </c>
      <c r="AL491" s="5" t="s">
        <v>6357</v>
      </c>
      <c r="AM491" s="5">
        <v>6193266</v>
      </c>
      <c r="AN491" s="5" t="s">
        <v>75</v>
      </c>
      <c r="AO491" s="5" t="s">
        <v>6358</v>
      </c>
      <c r="AP491" s="5" t="s">
        <v>76</v>
      </c>
      <c r="AQ491" s="5" t="s">
        <v>77</v>
      </c>
      <c r="AS491" s="5" t="s">
        <v>78</v>
      </c>
      <c r="AT491" s="5" t="s">
        <v>7337</v>
      </c>
      <c r="AU491" s="5" t="str">
        <f t="shared" si="21"/>
        <v>1983_Yocca_Effect</v>
      </c>
      <c r="AV491" s="6" t="str">
        <f t="shared" si="22"/>
        <v>1983_Yocca_Effect.pdf</v>
      </c>
      <c r="AW491" s="7" t="str">
        <f t="shared" si="23"/>
        <v>https://sci-hub.se/</v>
      </c>
      <c r="AX491" s="9" t="s">
        <v>756</v>
      </c>
    </row>
    <row r="492" spans="1:50" ht="17" customHeight="1" x14ac:dyDescent="0.2">
      <c r="A492" s="4" t="s">
        <v>7338</v>
      </c>
      <c r="B492" s="4" t="s">
        <v>7339</v>
      </c>
      <c r="C492" s="4" t="s">
        <v>7340</v>
      </c>
      <c r="D492" s="4">
        <v>1994</v>
      </c>
      <c r="E492" s="4" t="s">
        <v>3596</v>
      </c>
      <c r="F492" s="5">
        <v>97</v>
      </c>
      <c r="G492" s="5">
        <v>2</v>
      </c>
      <c r="I492" s="5">
        <v>107</v>
      </c>
      <c r="J492" s="5">
        <v>117</v>
      </c>
      <c r="L492" s="5">
        <v>22</v>
      </c>
      <c r="M492" s="5" t="s">
        <v>7341</v>
      </c>
      <c r="N492" s="5" t="s">
        <v>7342</v>
      </c>
      <c r="O492" s="5" t="s">
        <v>7343</v>
      </c>
      <c r="P492" s="5" t="s">
        <v>7344</v>
      </c>
      <c r="Q492" s="5" t="s">
        <v>7345</v>
      </c>
      <c r="R492" s="5" t="s">
        <v>7346</v>
      </c>
      <c r="S492" s="5" t="s">
        <v>7347</v>
      </c>
      <c r="U492" s="5" t="s">
        <v>7348</v>
      </c>
      <c r="V492" s="5" t="s">
        <v>7349</v>
      </c>
      <c r="W492" s="5" t="s">
        <v>7350</v>
      </c>
      <c r="AB492" s="5" t="s">
        <v>7351</v>
      </c>
      <c r="AE492" s="5" t="s">
        <v>1041</v>
      </c>
      <c r="AJ492" s="5">
        <v>3009564</v>
      </c>
      <c r="AL492" s="5" t="s">
        <v>3605</v>
      </c>
      <c r="AM492" s="5">
        <v>7873121</v>
      </c>
      <c r="AN492" s="5" t="s">
        <v>75</v>
      </c>
      <c r="AO492" s="5" t="s">
        <v>3606</v>
      </c>
      <c r="AP492" s="5" t="s">
        <v>76</v>
      </c>
      <c r="AQ492" s="5" t="s">
        <v>77</v>
      </c>
      <c r="AS492" s="5" t="s">
        <v>78</v>
      </c>
      <c r="AT492" s="5" t="s">
        <v>7352</v>
      </c>
      <c r="AU492" s="5" t="str">
        <f t="shared" si="21"/>
        <v>1994_Zawilska_Clozapine</v>
      </c>
      <c r="AV492" s="6" t="str">
        <f t="shared" si="22"/>
        <v>1994_Zawilska_Clozapine.pdf</v>
      </c>
      <c r="AW492" s="7" t="str">
        <f t="shared" si="23"/>
        <v>https://sci-hub.se/10.1007/BF01277947</v>
      </c>
      <c r="AX492" s="5" t="s">
        <v>80</v>
      </c>
    </row>
    <row r="493" spans="1:50" ht="17" customHeight="1" x14ac:dyDescent="0.2">
      <c r="A493" s="4" t="s">
        <v>7353</v>
      </c>
      <c r="B493" s="4" t="s">
        <v>7354</v>
      </c>
      <c r="C493" s="4" t="s">
        <v>7355</v>
      </c>
      <c r="D493" s="4">
        <v>2013</v>
      </c>
      <c r="E493" s="4" t="s">
        <v>7356</v>
      </c>
      <c r="F493" s="5">
        <v>92</v>
      </c>
      <c r="G493" s="5">
        <v>1</v>
      </c>
      <c r="I493" s="5">
        <v>21</v>
      </c>
      <c r="J493" s="5">
        <v>28</v>
      </c>
      <c r="L493" s="5">
        <v>22</v>
      </c>
      <c r="M493" s="5" t="s">
        <v>7357</v>
      </c>
      <c r="N493" s="5" t="s">
        <v>7358</v>
      </c>
      <c r="O493" s="5" t="s">
        <v>7359</v>
      </c>
      <c r="P493" s="5" t="s">
        <v>7360</v>
      </c>
      <c r="Q493" s="5" t="s">
        <v>7361</v>
      </c>
      <c r="R493" s="5" t="s">
        <v>7362</v>
      </c>
      <c r="S493" s="5" t="s">
        <v>7363</v>
      </c>
      <c r="AB493" s="5" t="s">
        <v>7364</v>
      </c>
      <c r="AE493" s="5" t="s">
        <v>384</v>
      </c>
      <c r="AJ493" s="5">
        <v>945765</v>
      </c>
      <c r="AL493" s="5" t="s">
        <v>7365</v>
      </c>
      <c r="AN493" s="5" t="s">
        <v>75</v>
      </c>
      <c r="AO493" s="5" t="s">
        <v>7366</v>
      </c>
      <c r="AP493" s="5" t="s">
        <v>76</v>
      </c>
      <c r="AQ493" s="5" t="s">
        <v>77</v>
      </c>
      <c r="AS493" s="5" t="s">
        <v>78</v>
      </c>
      <c r="AT493" s="5" t="s">
        <v>7367</v>
      </c>
      <c r="AU493" s="5" t="str">
        <f t="shared" si="21"/>
        <v>2013_Brainard_Solid-state</v>
      </c>
      <c r="AV493" s="6" t="str">
        <f t="shared" si="22"/>
        <v>2013_Brainard_Solid-state.pdf</v>
      </c>
      <c r="AW493" s="7" t="str">
        <f t="shared" si="23"/>
        <v>https://sci-hub.se/10.1016/j.actaastro.2012.04.019</v>
      </c>
      <c r="AX493" s="5" t="s">
        <v>80</v>
      </c>
    </row>
    <row r="494" spans="1:50" ht="17" customHeight="1" x14ac:dyDescent="0.2">
      <c r="A494" s="4" t="s">
        <v>7368</v>
      </c>
      <c r="B494" s="4" t="s">
        <v>7369</v>
      </c>
      <c r="C494" s="4" t="s">
        <v>7370</v>
      </c>
      <c r="D494" s="4">
        <v>1999</v>
      </c>
      <c r="E494" s="4" t="s">
        <v>687</v>
      </c>
      <c r="F494" s="5">
        <v>815</v>
      </c>
      <c r="G494" s="5">
        <v>2</v>
      </c>
      <c r="I494" s="5">
        <v>435</v>
      </c>
      <c r="J494" s="5">
        <v>440</v>
      </c>
      <c r="L494" s="5">
        <v>22</v>
      </c>
      <c r="M494" s="5" t="s">
        <v>7371</v>
      </c>
      <c r="N494" s="5" t="s">
        <v>7372</v>
      </c>
      <c r="O494" s="5" t="s">
        <v>7373</v>
      </c>
      <c r="P494" s="5" t="s">
        <v>7374</v>
      </c>
      <c r="Q494" s="5" t="s">
        <v>7375</v>
      </c>
      <c r="R494" s="5" t="s">
        <v>3289</v>
      </c>
      <c r="S494" s="5" t="s">
        <v>7376</v>
      </c>
      <c r="U494" s="5" t="s">
        <v>7377</v>
      </c>
      <c r="X494" s="5" t="s">
        <v>3292</v>
      </c>
      <c r="Y494" s="5" t="s">
        <v>7378</v>
      </c>
      <c r="AB494" s="5" t="s">
        <v>7379</v>
      </c>
      <c r="AJ494" s="5">
        <v>68993</v>
      </c>
      <c r="AL494" s="5" t="s">
        <v>696</v>
      </c>
      <c r="AM494" s="5">
        <v>9878866</v>
      </c>
      <c r="AN494" s="5" t="s">
        <v>75</v>
      </c>
      <c r="AO494" s="5" t="s">
        <v>697</v>
      </c>
      <c r="AP494" s="5" t="s">
        <v>76</v>
      </c>
      <c r="AQ494" s="5" t="s">
        <v>77</v>
      </c>
      <c r="AS494" s="5" t="s">
        <v>78</v>
      </c>
      <c r="AT494" s="5" t="s">
        <v>7380</v>
      </c>
      <c r="AU494" s="5" t="str">
        <f t="shared" si="21"/>
        <v>1999_Adachi_The</v>
      </c>
      <c r="AV494" s="6" t="str">
        <f t="shared" si="22"/>
        <v>1999_Adachi_The.pdf</v>
      </c>
      <c r="AW494" s="7" t="str">
        <f t="shared" si="23"/>
        <v>https://sci-hub.se/10.1016/S0006-8993(98)01077-4</v>
      </c>
      <c r="AX494" s="5" t="s">
        <v>80</v>
      </c>
    </row>
    <row r="495" spans="1:50" ht="17" customHeight="1" x14ac:dyDescent="0.2">
      <c r="A495" s="4" t="s">
        <v>7381</v>
      </c>
      <c r="B495" s="4" t="s">
        <v>7382</v>
      </c>
      <c r="C495" s="4" t="s">
        <v>7383</v>
      </c>
      <c r="D495" s="4">
        <v>2003</v>
      </c>
      <c r="E495" s="4" t="s">
        <v>7384</v>
      </c>
      <c r="F495" s="5">
        <v>44</v>
      </c>
      <c r="G495" s="5">
        <v>8</v>
      </c>
      <c r="I495" s="5">
        <v>1038</v>
      </c>
      <c r="J495" s="5">
        <v>1046</v>
      </c>
      <c r="L495" s="5">
        <v>22</v>
      </c>
      <c r="M495" s="5" t="s">
        <v>7385</v>
      </c>
      <c r="N495" s="5" t="s">
        <v>7386</v>
      </c>
      <c r="O495" s="5" t="s">
        <v>7387</v>
      </c>
      <c r="P495" s="5" t="s">
        <v>7388</v>
      </c>
      <c r="Q495" s="5" t="s">
        <v>7389</v>
      </c>
      <c r="R495" s="5" t="s">
        <v>7390</v>
      </c>
      <c r="S495" s="5" t="s">
        <v>7391</v>
      </c>
      <c r="U495" s="5" t="s">
        <v>7392</v>
      </c>
      <c r="V495" s="5" t="s">
        <v>7393</v>
      </c>
      <c r="W495" s="5" t="s">
        <v>7394</v>
      </c>
      <c r="AB495" s="5" t="s">
        <v>7395</v>
      </c>
      <c r="AE495" s="5" t="s">
        <v>384</v>
      </c>
      <c r="AJ495" s="5">
        <v>283908</v>
      </c>
      <c r="AL495" s="5" t="s">
        <v>7396</v>
      </c>
      <c r="AM495" s="5">
        <v>12763097</v>
      </c>
      <c r="AN495" s="5" t="s">
        <v>75</v>
      </c>
      <c r="AO495" s="5" t="s">
        <v>7384</v>
      </c>
      <c r="AP495" s="5" t="s">
        <v>76</v>
      </c>
      <c r="AQ495" s="5" t="s">
        <v>77</v>
      </c>
      <c r="AS495" s="5" t="s">
        <v>78</v>
      </c>
      <c r="AT495" s="5" t="s">
        <v>7397</v>
      </c>
      <c r="AU495" s="5" t="str">
        <f t="shared" si="21"/>
        <v>2003_Patel_Pharmacological</v>
      </c>
      <c r="AV495" s="6" t="str">
        <f t="shared" si="22"/>
        <v>2003_Patel_Pharmacological.pdf</v>
      </c>
      <c r="AW495" s="7" t="str">
        <f t="shared" si="23"/>
        <v>https://sci-hub.se/10.1016/S0028-3908(03)00112-6</v>
      </c>
      <c r="AX495" s="5" t="s">
        <v>80</v>
      </c>
    </row>
    <row r="496" spans="1:50" ht="17" customHeight="1" x14ac:dyDescent="0.2">
      <c r="A496" s="4" t="s">
        <v>6581</v>
      </c>
      <c r="B496" s="4" t="s">
        <v>6582</v>
      </c>
      <c r="C496" s="4" t="s">
        <v>7398</v>
      </c>
      <c r="D496" s="4">
        <v>1996</v>
      </c>
      <c r="E496" s="4" t="s">
        <v>3801</v>
      </c>
      <c r="F496" s="5">
        <v>41</v>
      </c>
      <c r="G496" s="5">
        <v>6</v>
      </c>
      <c r="I496" s="5">
        <v>351</v>
      </c>
      <c r="J496" s="5">
        <v>358</v>
      </c>
      <c r="L496" s="5">
        <v>22</v>
      </c>
      <c r="M496" s="5" t="s">
        <v>7399</v>
      </c>
      <c r="N496" s="5" t="s">
        <v>7400</v>
      </c>
      <c r="O496" s="5" t="s">
        <v>7401</v>
      </c>
      <c r="P496" s="5" t="s">
        <v>7402</v>
      </c>
      <c r="Q496" s="5" t="s">
        <v>7403</v>
      </c>
      <c r="R496" s="5" t="s">
        <v>7404</v>
      </c>
      <c r="S496" s="5" t="s">
        <v>7405</v>
      </c>
      <c r="U496" s="5" t="s">
        <v>7406</v>
      </c>
      <c r="V496" s="5" t="s">
        <v>7407</v>
      </c>
      <c r="W496" s="5" t="s">
        <v>7408</v>
      </c>
      <c r="X496" s="5" t="s">
        <v>7409</v>
      </c>
      <c r="Y496" s="5" t="s">
        <v>7410</v>
      </c>
      <c r="AB496" s="5" t="s">
        <v>7411</v>
      </c>
      <c r="AJ496" s="5">
        <v>3619230</v>
      </c>
      <c r="AL496" s="5" t="s">
        <v>3810</v>
      </c>
      <c r="AM496" s="5">
        <v>8973839</v>
      </c>
      <c r="AN496" s="5" t="s">
        <v>75</v>
      </c>
      <c r="AO496" s="5" t="s">
        <v>7412</v>
      </c>
      <c r="AP496" s="5" t="s">
        <v>76</v>
      </c>
      <c r="AQ496" s="5" t="s">
        <v>77</v>
      </c>
      <c r="AS496" s="5" t="s">
        <v>78</v>
      </c>
      <c r="AT496" s="5" t="s">
        <v>7413</v>
      </c>
      <c r="AU496" s="5" t="str">
        <f t="shared" si="21"/>
        <v>1996_Rowe_Effect</v>
      </c>
      <c r="AV496" s="6" t="str">
        <f t="shared" si="22"/>
        <v>1996_Rowe_Effect.pdf</v>
      </c>
      <c r="AW496" s="7" t="str">
        <f t="shared" si="23"/>
        <v>https://sci-hub.se/10.1016/S0361-9230(96)00189-X</v>
      </c>
      <c r="AX496" s="5" t="s">
        <v>80</v>
      </c>
    </row>
    <row r="497" spans="1:50" ht="17" customHeight="1" x14ac:dyDescent="0.2">
      <c r="A497" s="4" t="s">
        <v>7414</v>
      </c>
      <c r="B497" s="4" t="s">
        <v>7415</v>
      </c>
      <c r="C497" s="4" t="s">
        <v>7416</v>
      </c>
      <c r="D497" s="4">
        <v>2005</v>
      </c>
      <c r="E497" s="4" t="s">
        <v>7417</v>
      </c>
      <c r="F497" s="5">
        <v>146</v>
      </c>
      <c r="G497" s="5">
        <v>1</v>
      </c>
      <c r="I497" s="5">
        <v>33</v>
      </c>
      <c r="J497" s="5">
        <v>40</v>
      </c>
      <c r="L497" s="5">
        <v>22</v>
      </c>
      <c r="M497" s="5" t="s">
        <v>7418</v>
      </c>
      <c r="N497" s="5" t="s">
        <v>7419</v>
      </c>
      <c r="O497" s="5" t="s">
        <v>7420</v>
      </c>
      <c r="P497" s="5" t="s">
        <v>7421</v>
      </c>
      <c r="Q497" s="5" t="s">
        <v>7422</v>
      </c>
      <c r="R497" s="5" t="s">
        <v>7423</v>
      </c>
      <c r="S497" s="5" t="s">
        <v>7424</v>
      </c>
      <c r="U497" s="5" t="s">
        <v>7425</v>
      </c>
      <c r="V497" s="5" t="s">
        <v>7426</v>
      </c>
      <c r="AB497" s="5" t="s">
        <v>7427</v>
      </c>
      <c r="AJ497" s="5">
        <v>71188</v>
      </c>
      <c r="AL497" s="5" t="s">
        <v>7428</v>
      </c>
      <c r="AM497" s="5">
        <v>15980870</v>
      </c>
      <c r="AN497" s="5" t="s">
        <v>75</v>
      </c>
      <c r="AO497" s="5" t="s">
        <v>7429</v>
      </c>
      <c r="AP497" s="5" t="s">
        <v>76</v>
      </c>
      <c r="AQ497" s="5" t="s">
        <v>77</v>
      </c>
      <c r="AS497" s="5" t="s">
        <v>78</v>
      </c>
      <c r="AT497" s="5" t="s">
        <v>7430</v>
      </c>
      <c r="AU497" s="5" t="str">
        <f t="shared" si="21"/>
        <v>2005_Teshima_Nonphotic</v>
      </c>
      <c r="AV497" s="6" t="str">
        <f t="shared" si="22"/>
        <v>2005_Teshima_Nonphotic.pdf</v>
      </c>
      <c r="AW497" s="7" t="str">
        <f t="shared" si="23"/>
        <v>https://sci-hub.se/10.1038/sj.bjp.0706311</v>
      </c>
      <c r="AX497" s="5" t="s">
        <v>80</v>
      </c>
    </row>
    <row r="498" spans="1:50" ht="17" customHeight="1" x14ac:dyDescent="0.2">
      <c r="A498" s="4" t="s">
        <v>7431</v>
      </c>
      <c r="B498" s="4" t="s">
        <v>7432</v>
      </c>
      <c r="C498" s="4" t="s">
        <v>7433</v>
      </c>
      <c r="D498" s="4">
        <v>1988</v>
      </c>
      <c r="E498" s="4" t="s">
        <v>7434</v>
      </c>
      <c r="F498" s="5">
        <v>28</v>
      </c>
      <c r="G498" s="5" t="s">
        <v>7435</v>
      </c>
      <c r="I498" s="5">
        <v>487</v>
      </c>
      <c r="J498" s="5">
        <v>497</v>
      </c>
      <c r="L498" s="5">
        <v>22</v>
      </c>
      <c r="M498" s="5" t="s">
        <v>7436</v>
      </c>
      <c r="N498" s="5" t="s">
        <v>7437</v>
      </c>
      <c r="O498" s="5" t="s">
        <v>7438</v>
      </c>
      <c r="P498" s="5" t="s">
        <v>7439</v>
      </c>
      <c r="Q498" s="5" t="s">
        <v>7440</v>
      </c>
      <c r="S498" s="5" t="s">
        <v>7441</v>
      </c>
      <c r="U498" s="5" t="s">
        <v>136</v>
      </c>
      <c r="AJ498" s="5">
        <v>1811916</v>
      </c>
      <c r="AL498" s="5" t="s">
        <v>7442</v>
      </c>
      <c r="AM498" s="5">
        <v>3413343</v>
      </c>
      <c r="AN498" s="5" t="s">
        <v>75</v>
      </c>
      <c r="AO498" s="5" t="s">
        <v>7443</v>
      </c>
      <c r="AP498" s="5" t="s">
        <v>76</v>
      </c>
      <c r="AQ498" s="5" t="s">
        <v>77</v>
      </c>
      <c r="AR498" s="5" t="s">
        <v>141</v>
      </c>
      <c r="AS498" s="5" t="s">
        <v>78</v>
      </c>
      <c r="AT498" s="5" t="s">
        <v>7444</v>
      </c>
      <c r="AU498" s="5" t="str">
        <f t="shared" si="21"/>
        <v>1988_Maeda_Involvement</v>
      </c>
      <c r="AV498" s="6" t="str">
        <f t="shared" si="22"/>
        <v>1988_Maeda_Involvement.pdf</v>
      </c>
      <c r="AW498" s="7" t="str">
        <f t="shared" si="23"/>
        <v>https://sci-hub.se/10.1051/rnd:19880313</v>
      </c>
      <c r="AX498" s="5" t="s">
        <v>80</v>
      </c>
    </row>
    <row r="499" spans="1:50" ht="17" customHeight="1" x14ac:dyDescent="0.2">
      <c r="A499" s="4" t="s">
        <v>7445</v>
      </c>
      <c r="B499" s="4" t="s">
        <v>7446</v>
      </c>
      <c r="C499" s="4" t="s">
        <v>7447</v>
      </c>
      <c r="D499" s="4">
        <v>1993</v>
      </c>
      <c r="E499" s="4" t="s">
        <v>4994</v>
      </c>
      <c r="F499" s="5">
        <v>5</v>
      </c>
      <c r="G499" s="5">
        <v>6</v>
      </c>
      <c r="I499" s="5">
        <v>649</v>
      </c>
      <c r="J499" s="5">
        <v>654</v>
      </c>
      <c r="L499" s="5">
        <v>22</v>
      </c>
      <c r="M499" s="5" t="s">
        <v>7448</v>
      </c>
      <c r="N499" s="5" t="s">
        <v>7449</v>
      </c>
      <c r="O499" s="5" t="s">
        <v>7450</v>
      </c>
      <c r="P499" s="5" t="s">
        <v>7451</v>
      </c>
      <c r="Q499" s="5" t="s">
        <v>7452</v>
      </c>
      <c r="R499" s="5" t="s">
        <v>7453</v>
      </c>
      <c r="S499" s="5" t="s">
        <v>7454</v>
      </c>
      <c r="U499" s="5" t="s">
        <v>7455</v>
      </c>
      <c r="V499" s="5" t="s">
        <v>7456</v>
      </c>
      <c r="W499" s="5" t="s">
        <v>7457</v>
      </c>
      <c r="AB499" s="5" t="s">
        <v>7458</v>
      </c>
      <c r="AJ499" s="5">
        <v>9538194</v>
      </c>
      <c r="AM499" s="5">
        <v>8680437</v>
      </c>
      <c r="AN499" s="5" t="s">
        <v>75</v>
      </c>
      <c r="AO499" s="5" t="s">
        <v>5004</v>
      </c>
      <c r="AP499" s="5" t="s">
        <v>76</v>
      </c>
      <c r="AQ499" s="5" t="s">
        <v>77</v>
      </c>
      <c r="AS499" s="5" t="s">
        <v>78</v>
      </c>
      <c r="AT499" s="5" t="s">
        <v>7459</v>
      </c>
      <c r="AU499" s="5" t="str">
        <f t="shared" si="21"/>
        <v>1993_Kumar_Effects</v>
      </c>
      <c r="AV499" s="6" t="str">
        <f t="shared" si="22"/>
        <v>1993_Kumar_Effects.pdf</v>
      </c>
      <c r="AW499" s="7" t="str">
        <f t="shared" si="23"/>
        <v>https://sci-hub.se/10.1111/j.1365-2826.1993.tb00535.x</v>
      </c>
      <c r="AX499" s="5" t="s">
        <v>80</v>
      </c>
    </row>
    <row r="500" spans="1:50" ht="17" customHeight="1" x14ac:dyDescent="0.2">
      <c r="A500" s="4" t="s">
        <v>7460</v>
      </c>
      <c r="B500" s="4" t="s">
        <v>7461</v>
      </c>
      <c r="C500" s="4" t="s">
        <v>7462</v>
      </c>
      <c r="D500" s="4">
        <v>1995</v>
      </c>
      <c r="E500" s="4" t="s">
        <v>4994</v>
      </c>
      <c r="F500" s="5">
        <v>7</v>
      </c>
      <c r="G500" s="5">
        <v>6</v>
      </c>
      <c r="I500" s="5">
        <v>429</v>
      </c>
      <c r="J500" s="5">
        <v>443</v>
      </c>
      <c r="L500" s="5">
        <v>22</v>
      </c>
      <c r="M500" s="5" t="s">
        <v>7463</v>
      </c>
      <c r="N500" s="5" t="s">
        <v>7464</v>
      </c>
      <c r="O500" s="5" t="s">
        <v>7465</v>
      </c>
      <c r="P500" s="5" t="s">
        <v>7466</v>
      </c>
      <c r="Q500" s="5" t="s">
        <v>7467</v>
      </c>
      <c r="R500" s="5" t="s">
        <v>7468</v>
      </c>
      <c r="S500" s="5" t="s">
        <v>7469</v>
      </c>
      <c r="U500" s="5" t="s">
        <v>7470</v>
      </c>
      <c r="AB500" s="5" t="s">
        <v>7471</v>
      </c>
      <c r="AJ500" s="5">
        <v>9538194</v>
      </c>
      <c r="AM500" s="5">
        <v>7550290</v>
      </c>
      <c r="AN500" s="5" t="s">
        <v>75</v>
      </c>
      <c r="AO500" s="5" t="s">
        <v>5004</v>
      </c>
      <c r="AP500" s="5" t="s">
        <v>76</v>
      </c>
      <c r="AQ500" s="5" t="s">
        <v>77</v>
      </c>
      <c r="AS500" s="5" t="s">
        <v>78</v>
      </c>
      <c r="AT500" s="5" t="s">
        <v>7472</v>
      </c>
      <c r="AU500" s="5" t="str">
        <f t="shared" si="21"/>
        <v>1995_Scott_Disruption</v>
      </c>
      <c r="AV500" s="6" t="str">
        <f t="shared" si="22"/>
        <v>1995_Scott_Disruption.pdf</v>
      </c>
      <c r="AW500" s="7" t="str">
        <f t="shared" si="23"/>
        <v>https://sci-hub.se/10.1111/j.1365-2826.1995.tb00779.x</v>
      </c>
      <c r="AX500" s="5" t="s">
        <v>80</v>
      </c>
    </row>
    <row r="501" spans="1:50" ht="17" customHeight="1" x14ac:dyDescent="0.2">
      <c r="A501" s="4" t="s">
        <v>7473</v>
      </c>
      <c r="B501" s="4" t="s">
        <v>7474</v>
      </c>
      <c r="C501" s="4" t="s">
        <v>7475</v>
      </c>
      <c r="D501" s="4">
        <v>1995</v>
      </c>
      <c r="E501" s="4" t="s">
        <v>4994</v>
      </c>
      <c r="F501" s="5">
        <v>7</v>
      </c>
      <c r="G501" s="5">
        <v>7</v>
      </c>
      <c r="I501" s="5">
        <v>535</v>
      </c>
      <c r="J501" s="5">
        <v>542</v>
      </c>
      <c r="L501" s="5">
        <v>22</v>
      </c>
      <c r="M501" s="5" t="s">
        <v>7476</v>
      </c>
      <c r="N501" s="5" t="s">
        <v>7477</v>
      </c>
      <c r="O501" s="5" t="s">
        <v>7478</v>
      </c>
      <c r="P501" s="5" t="s">
        <v>7479</v>
      </c>
      <c r="Q501" s="5" t="s">
        <v>7480</v>
      </c>
      <c r="R501" s="5" t="s">
        <v>7481</v>
      </c>
      <c r="S501" s="5" t="s">
        <v>7482</v>
      </c>
      <c r="U501" s="5" t="s">
        <v>545</v>
      </c>
      <c r="AB501" s="5" t="s">
        <v>7483</v>
      </c>
      <c r="AJ501" s="5">
        <v>9538194</v>
      </c>
      <c r="AM501" s="5">
        <v>7496394</v>
      </c>
      <c r="AN501" s="5" t="s">
        <v>75</v>
      </c>
      <c r="AO501" s="5" t="s">
        <v>5004</v>
      </c>
      <c r="AP501" s="5" t="s">
        <v>76</v>
      </c>
      <c r="AQ501" s="5" t="s">
        <v>77</v>
      </c>
      <c r="AS501" s="5" t="s">
        <v>78</v>
      </c>
      <c r="AT501" s="5" t="s">
        <v>7484</v>
      </c>
      <c r="AU501" s="5" t="str">
        <f t="shared" si="21"/>
        <v>1995_Bolliet_Regulation</v>
      </c>
      <c r="AV501" s="6" t="str">
        <f t="shared" si="22"/>
        <v>1995_Bolliet_Regulation.pdf</v>
      </c>
      <c r="AW501" s="7" t="str">
        <f t="shared" si="23"/>
        <v>https://sci-hub.se/10.1111/j.1365-2826.1995.tb00790.x</v>
      </c>
      <c r="AX501" s="5" t="s">
        <v>80</v>
      </c>
    </row>
    <row r="502" spans="1:50" ht="17" customHeight="1" x14ac:dyDescent="0.2">
      <c r="A502" s="4" t="s">
        <v>7485</v>
      </c>
      <c r="B502" s="4" t="s">
        <v>7486</v>
      </c>
      <c r="C502" s="4" t="s">
        <v>7487</v>
      </c>
      <c r="D502" s="4">
        <v>1997</v>
      </c>
      <c r="E502" s="4" t="s">
        <v>7488</v>
      </c>
      <c r="F502" s="5">
        <v>51</v>
      </c>
      <c r="G502" s="5">
        <v>3</v>
      </c>
      <c r="I502" s="5">
        <v>109</v>
      </c>
      <c r="J502" s="5">
        <v>114</v>
      </c>
      <c r="L502" s="5">
        <v>22</v>
      </c>
      <c r="M502" s="5" t="s">
        <v>7489</v>
      </c>
      <c r="N502" s="5" t="s">
        <v>7490</v>
      </c>
      <c r="O502" s="5" t="s">
        <v>7491</v>
      </c>
      <c r="P502" s="5" t="s">
        <v>7492</v>
      </c>
      <c r="Q502" s="5" t="s">
        <v>7493</v>
      </c>
      <c r="R502" s="5" t="s">
        <v>7494</v>
      </c>
      <c r="S502" s="5" t="s">
        <v>7495</v>
      </c>
      <c r="U502" s="5" t="s">
        <v>136</v>
      </c>
      <c r="AB502" s="5" t="s">
        <v>7496</v>
      </c>
      <c r="AE502" s="5" t="s">
        <v>7497</v>
      </c>
      <c r="AJ502" s="5">
        <v>13231316</v>
      </c>
      <c r="AL502" s="5" t="s">
        <v>7498</v>
      </c>
      <c r="AM502" s="5">
        <v>9225373</v>
      </c>
      <c r="AN502" s="5" t="s">
        <v>75</v>
      </c>
      <c r="AO502" s="5" t="s">
        <v>7499</v>
      </c>
      <c r="AP502" s="5" t="s">
        <v>76</v>
      </c>
      <c r="AQ502" s="5" t="s">
        <v>77</v>
      </c>
      <c r="AS502" s="5" t="s">
        <v>78</v>
      </c>
      <c r="AT502" s="5" t="s">
        <v>7500</v>
      </c>
      <c r="AU502" s="5" t="str">
        <f t="shared" si="21"/>
        <v>1997_Hashimoto_Free-running</v>
      </c>
      <c r="AV502" s="6" t="str">
        <f t="shared" si="22"/>
        <v>1997_Hashimoto_Free-running.pdf</v>
      </c>
      <c r="AW502" s="7" t="str">
        <f t="shared" si="23"/>
        <v>https://sci-hub.se/10.1111/j.1440-1819.1997.tb02371.x</v>
      </c>
      <c r="AX502" s="5" t="s">
        <v>80</v>
      </c>
    </row>
    <row r="503" spans="1:50" ht="17" customHeight="1" x14ac:dyDescent="0.2">
      <c r="A503" s="4" t="s">
        <v>7501</v>
      </c>
      <c r="B503" s="4" t="s">
        <v>7502</v>
      </c>
      <c r="C503" s="4" t="s">
        <v>7503</v>
      </c>
      <c r="D503" s="4">
        <v>1993</v>
      </c>
      <c r="E503" s="4" t="s">
        <v>392</v>
      </c>
      <c r="F503" s="5">
        <v>14</v>
      </c>
      <c r="G503" s="5">
        <v>2</v>
      </c>
      <c r="I503" s="5">
        <v>98</v>
      </c>
      <c r="J503" s="5">
        <v>103</v>
      </c>
      <c r="L503" s="5">
        <v>22</v>
      </c>
      <c r="M503" s="5" t="s">
        <v>7504</v>
      </c>
      <c r="N503" s="5" t="s">
        <v>7505</v>
      </c>
      <c r="O503" s="5" t="s">
        <v>7506</v>
      </c>
      <c r="P503" s="5" t="s">
        <v>7507</v>
      </c>
      <c r="Q503" s="5" t="s">
        <v>7508</v>
      </c>
      <c r="R503" s="5" t="s">
        <v>7509</v>
      </c>
      <c r="S503" s="5" t="s">
        <v>7510</v>
      </c>
      <c r="U503" s="5" t="s">
        <v>7511</v>
      </c>
      <c r="AB503" s="5" t="s">
        <v>7512</v>
      </c>
      <c r="AJ503" s="5">
        <v>7423098</v>
      </c>
      <c r="AM503" s="5">
        <v>7686576</v>
      </c>
      <c r="AN503" s="5" t="s">
        <v>75</v>
      </c>
      <c r="AO503" s="5" t="s">
        <v>401</v>
      </c>
      <c r="AP503" s="5" t="s">
        <v>76</v>
      </c>
      <c r="AQ503" s="5" t="s">
        <v>77</v>
      </c>
      <c r="AS503" s="5" t="s">
        <v>78</v>
      </c>
      <c r="AT503" s="5" t="s">
        <v>7513</v>
      </c>
      <c r="AU503" s="5" t="str">
        <f t="shared" si="21"/>
        <v>1993_Yaga_Unusual</v>
      </c>
      <c r="AV503" s="6" t="str">
        <f t="shared" si="22"/>
        <v>1993_Yaga_Unusual.pdf</v>
      </c>
      <c r="AW503" s="7" t="str">
        <f t="shared" si="23"/>
        <v>https://sci-hub.se/10.1111/j.1600-079X.1993.tb00492.x</v>
      </c>
      <c r="AX503" s="5" t="s">
        <v>80</v>
      </c>
    </row>
    <row r="504" spans="1:50" ht="17" customHeight="1" x14ac:dyDescent="0.2">
      <c r="A504" s="4" t="s">
        <v>7514</v>
      </c>
      <c r="B504" s="4" t="s">
        <v>7515</v>
      </c>
      <c r="C504" s="4" t="s">
        <v>7516</v>
      </c>
      <c r="D504" s="4">
        <v>2008</v>
      </c>
      <c r="E504" s="4" t="s">
        <v>392</v>
      </c>
      <c r="F504" s="5">
        <v>45</v>
      </c>
      <c r="G504" s="5">
        <v>3</v>
      </c>
      <c r="I504" s="5">
        <v>291</v>
      </c>
      <c r="J504" s="5">
        <v>296</v>
      </c>
      <c r="L504" s="5">
        <v>22</v>
      </c>
      <c r="M504" s="5" t="s">
        <v>7517</v>
      </c>
      <c r="N504" s="5" t="s">
        <v>7518</v>
      </c>
      <c r="O504" s="5" t="s">
        <v>7519</v>
      </c>
      <c r="P504" s="5" t="s">
        <v>7520</v>
      </c>
      <c r="Q504" s="5" t="s">
        <v>7521</v>
      </c>
      <c r="R504" s="5" t="s">
        <v>7522</v>
      </c>
      <c r="S504" s="5" t="s">
        <v>7523</v>
      </c>
      <c r="U504" s="5" t="s">
        <v>7524</v>
      </c>
      <c r="AB504" s="5" t="s">
        <v>7525</v>
      </c>
      <c r="AJ504" s="5">
        <v>7423098</v>
      </c>
      <c r="AL504" s="5" t="s">
        <v>547</v>
      </c>
      <c r="AM504" s="5">
        <v>18373553</v>
      </c>
      <c r="AN504" s="5" t="s">
        <v>75</v>
      </c>
      <c r="AO504" s="5" t="s">
        <v>401</v>
      </c>
      <c r="AP504" s="5" t="s">
        <v>76</v>
      </c>
      <c r="AQ504" s="5" t="s">
        <v>77</v>
      </c>
      <c r="AS504" s="5" t="s">
        <v>78</v>
      </c>
      <c r="AT504" s="5" t="s">
        <v>7526</v>
      </c>
      <c r="AU504" s="5" t="str">
        <f t="shared" si="21"/>
        <v>2008_Santello_Suppressive</v>
      </c>
      <c r="AV504" s="6" t="str">
        <f t="shared" si="22"/>
        <v>2008_Santello_Suppressive.pdf</v>
      </c>
      <c r="AW504" s="7" t="str">
        <f t="shared" si="23"/>
        <v>https://sci-hub.se/10.1111/j.1600-079X.2008.00589.x</v>
      </c>
      <c r="AX504" s="5" t="s">
        <v>80</v>
      </c>
    </row>
    <row r="505" spans="1:50" ht="17" customHeight="1" x14ac:dyDescent="0.2">
      <c r="A505" s="4" t="s">
        <v>7527</v>
      </c>
      <c r="B505" s="4" t="s">
        <v>7528</v>
      </c>
      <c r="C505" s="4" t="s">
        <v>7529</v>
      </c>
      <c r="D505" s="4">
        <v>2011</v>
      </c>
      <c r="E505" s="4" t="s">
        <v>2797</v>
      </c>
      <c r="F505" s="5">
        <v>36</v>
      </c>
      <c r="G505" s="5">
        <v>2</v>
      </c>
      <c r="I505" s="5">
        <v>103</v>
      </c>
      <c r="J505" s="5">
        <v>111</v>
      </c>
      <c r="L505" s="5">
        <v>22</v>
      </c>
      <c r="M505" s="5" t="s">
        <v>7530</v>
      </c>
      <c r="N505" s="5" t="s">
        <v>7531</v>
      </c>
      <c r="O505" s="5" t="s">
        <v>7532</v>
      </c>
      <c r="P505" s="5" t="s">
        <v>7533</v>
      </c>
      <c r="Q505" s="5" t="s">
        <v>7534</v>
      </c>
      <c r="R505" s="5" t="s">
        <v>7535</v>
      </c>
      <c r="S505" s="5" t="s">
        <v>7536</v>
      </c>
      <c r="U505" s="5" t="s">
        <v>7537</v>
      </c>
      <c r="X505" s="5">
        <v>3053077</v>
      </c>
      <c r="Y505" s="5" t="s">
        <v>7538</v>
      </c>
      <c r="AB505" s="5" t="s">
        <v>7539</v>
      </c>
      <c r="AJ505" s="5">
        <v>2713683</v>
      </c>
      <c r="AL505" s="5" t="s">
        <v>2807</v>
      </c>
      <c r="AM505" s="5">
        <v>21158589</v>
      </c>
      <c r="AN505" s="5" t="s">
        <v>75</v>
      </c>
      <c r="AO505" s="5" t="s">
        <v>2808</v>
      </c>
      <c r="AP505" s="5" t="s">
        <v>76</v>
      </c>
      <c r="AQ505" s="5" t="s">
        <v>77</v>
      </c>
      <c r="AS505" s="5" t="s">
        <v>78</v>
      </c>
      <c r="AT505" s="5" t="s">
        <v>7540</v>
      </c>
      <c r="AU505" s="5" t="str">
        <f t="shared" si="21"/>
        <v>2011_Wang_Effects</v>
      </c>
      <c r="AV505" s="6" t="str">
        <f t="shared" si="22"/>
        <v>2011_Wang_Effects.pdf</v>
      </c>
      <c r="AW505" s="7" t="str">
        <f t="shared" si="23"/>
        <v>https://sci-hub.se/10.3109/02713683.2010.526750</v>
      </c>
      <c r="AX505" s="5" t="s">
        <v>80</v>
      </c>
    </row>
    <row r="506" spans="1:50" ht="17" customHeight="1" x14ac:dyDescent="0.2">
      <c r="A506" s="4" t="s">
        <v>7541</v>
      </c>
      <c r="B506" s="4" t="s">
        <v>7542</v>
      </c>
      <c r="C506" s="4" t="s">
        <v>7543</v>
      </c>
      <c r="D506" s="4">
        <v>2000</v>
      </c>
      <c r="E506" s="4" t="s">
        <v>3596</v>
      </c>
      <c r="F506" s="5">
        <v>107</v>
      </c>
      <c r="G506" s="5">
        <v>3</v>
      </c>
      <c r="I506" s="5">
        <v>271</v>
      </c>
      <c r="J506" s="5">
        <v>279</v>
      </c>
      <c r="L506" s="5">
        <v>21</v>
      </c>
      <c r="M506" s="5" t="s">
        <v>7544</v>
      </c>
      <c r="N506" s="5" t="s">
        <v>7545</v>
      </c>
      <c r="O506" s="5" t="s">
        <v>7546</v>
      </c>
      <c r="P506" s="5" t="s">
        <v>7547</v>
      </c>
      <c r="Q506" s="5" t="s">
        <v>7548</v>
      </c>
      <c r="R506" s="5" t="s">
        <v>7549</v>
      </c>
      <c r="S506" s="5" t="s">
        <v>7550</v>
      </c>
      <c r="U506" s="5" t="s">
        <v>136</v>
      </c>
      <c r="AB506" s="5" t="s">
        <v>7551</v>
      </c>
      <c r="AE506" s="5" t="s">
        <v>7552</v>
      </c>
      <c r="AJ506" s="5">
        <v>3009564</v>
      </c>
      <c r="AL506" s="5" t="s">
        <v>3605</v>
      </c>
      <c r="AM506" s="5">
        <v>10821436</v>
      </c>
      <c r="AN506" s="5" t="s">
        <v>75</v>
      </c>
      <c r="AO506" s="5" t="s">
        <v>7553</v>
      </c>
      <c r="AP506" s="5" t="s">
        <v>76</v>
      </c>
      <c r="AQ506" s="5" t="s">
        <v>77</v>
      </c>
      <c r="AS506" s="5" t="s">
        <v>78</v>
      </c>
      <c r="AT506" s="5" t="s">
        <v>7554</v>
      </c>
      <c r="AU506" s="5" t="str">
        <f t="shared" si="21"/>
        <v>2000_Nathan_The</v>
      </c>
      <c r="AV506" s="6" t="str">
        <f t="shared" si="22"/>
        <v>2000_Nathan_The.pdf</v>
      </c>
      <c r="AW506" s="7" t="str">
        <f t="shared" si="23"/>
        <v>https://sci-hub.se/10.1007/s007020050022</v>
      </c>
      <c r="AX506" s="5" t="s">
        <v>80</v>
      </c>
    </row>
    <row r="507" spans="1:50" ht="17" customHeight="1" x14ac:dyDescent="0.2">
      <c r="A507" s="4" t="s">
        <v>7555</v>
      </c>
      <c r="B507" s="4" t="s">
        <v>7556</v>
      </c>
      <c r="C507" s="4" t="s">
        <v>7557</v>
      </c>
      <c r="D507" s="4">
        <v>1992</v>
      </c>
      <c r="E507" s="4" t="s">
        <v>1557</v>
      </c>
      <c r="F507" s="5">
        <v>145</v>
      </c>
      <c r="G507" s="5">
        <v>2</v>
      </c>
      <c r="I507" s="5">
        <v>217</v>
      </c>
      <c r="J507" s="5">
        <v>220</v>
      </c>
      <c r="L507" s="5">
        <v>21</v>
      </c>
      <c r="M507" s="5" t="s">
        <v>7558</v>
      </c>
      <c r="N507" s="5" t="s">
        <v>7559</v>
      </c>
      <c r="O507" s="5" t="s">
        <v>7560</v>
      </c>
      <c r="P507" s="5" t="s">
        <v>7561</v>
      </c>
      <c r="Q507" s="5" t="s">
        <v>7562</v>
      </c>
      <c r="R507" s="5" t="s">
        <v>7563</v>
      </c>
      <c r="S507" s="5" t="s">
        <v>7564</v>
      </c>
      <c r="U507" s="5" t="s">
        <v>545</v>
      </c>
      <c r="X507" s="5" t="s">
        <v>7565</v>
      </c>
      <c r="Y507" s="5" t="s">
        <v>7566</v>
      </c>
      <c r="AB507" s="5" t="s">
        <v>7567</v>
      </c>
      <c r="AJ507" s="5">
        <v>3043940</v>
      </c>
      <c r="AL507" s="5" t="s">
        <v>1568</v>
      </c>
      <c r="AM507" s="5">
        <v>1465220</v>
      </c>
      <c r="AN507" s="5" t="s">
        <v>75</v>
      </c>
      <c r="AO507" s="5" t="s">
        <v>1569</v>
      </c>
      <c r="AP507" s="5" t="s">
        <v>76</v>
      </c>
      <c r="AQ507" s="5" t="s">
        <v>77</v>
      </c>
      <c r="AS507" s="5" t="s">
        <v>78</v>
      </c>
      <c r="AT507" s="5" t="s">
        <v>7568</v>
      </c>
      <c r="AU507" s="5" t="str">
        <f t="shared" si="21"/>
        <v>1992_Phillips_Melatonin</v>
      </c>
      <c r="AV507" s="6" t="str">
        <f t="shared" si="22"/>
        <v>1992_Phillips_Melatonin.pdf</v>
      </c>
      <c r="AW507" s="7" t="str">
        <f t="shared" si="23"/>
        <v>https://sci-hub.se/10.1016/0304-3940(92)90026-4</v>
      </c>
      <c r="AX507" s="5" t="s">
        <v>80</v>
      </c>
    </row>
    <row r="508" spans="1:50" ht="17" customHeight="1" x14ac:dyDescent="0.2">
      <c r="A508" s="4" t="s">
        <v>7569</v>
      </c>
      <c r="B508" s="4" t="s">
        <v>7570</v>
      </c>
      <c r="C508" s="4" t="s">
        <v>7571</v>
      </c>
      <c r="D508" s="4">
        <v>1996</v>
      </c>
      <c r="E508" s="4" t="s">
        <v>2550</v>
      </c>
      <c r="F508" s="5">
        <v>74</v>
      </c>
      <c r="G508" s="5">
        <v>3</v>
      </c>
      <c r="I508" s="5">
        <v>917</v>
      </c>
      <c r="J508" s="5">
        <v>926</v>
      </c>
      <c r="L508" s="5">
        <v>21</v>
      </c>
      <c r="M508" s="5" t="s">
        <v>7572</v>
      </c>
      <c r="N508" s="5" t="s">
        <v>7573</v>
      </c>
      <c r="O508" s="5" t="s">
        <v>7574</v>
      </c>
      <c r="P508" s="5" t="s">
        <v>7575</v>
      </c>
      <c r="Q508" s="5" t="s">
        <v>7576</v>
      </c>
      <c r="R508" s="5" t="s">
        <v>7577</v>
      </c>
      <c r="S508" s="5" t="s">
        <v>7578</v>
      </c>
      <c r="X508" s="5" t="s">
        <v>7409</v>
      </c>
      <c r="Y508" s="5" t="s">
        <v>7579</v>
      </c>
      <c r="AB508" s="5" t="s">
        <v>7580</v>
      </c>
      <c r="AE508" s="5" t="s">
        <v>384</v>
      </c>
      <c r="AJ508" s="5">
        <v>3064522</v>
      </c>
      <c r="AL508" s="5" t="s">
        <v>2562</v>
      </c>
      <c r="AM508" s="5">
        <v>8884786</v>
      </c>
      <c r="AN508" s="5" t="s">
        <v>75</v>
      </c>
      <c r="AO508" s="5" t="s">
        <v>7581</v>
      </c>
      <c r="AP508" s="5" t="s">
        <v>76</v>
      </c>
      <c r="AQ508" s="5" t="s">
        <v>77</v>
      </c>
      <c r="AS508" s="5" t="s">
        <v>78</v>
      </c>
      <c r="AT508" s="5" t="s">
        <v>7582</v>
      </c>
      <c r="AU508" s="5" t="str">
        <f t="shared" si="21"/>
        <v>1996_Breen_The</v>
      </c>
      <c r="AV508" s="6" t="str">
        <f t="shared" si="22"/>
        <v>1996_Breen_The.pdf</v>
      </c>
      <c r="AW508" s="7" t="str">
        <f t="shared" si="23"/>
        <v>https://sci-hub.se/10.1016/0306-4522(96)00128-5</v>
      </c>
      <c r="AX508" s="5" t="s">
        <v>80</v>
      </c>
    </row>
    <row r="509" spans="1:50" ht="17" customHeight="1" x14ac:dyDescent="0.2">
      <c r="A509" s="4" t="s">
        <v>7583</v>
      </c>
      <c r="B509" s="4" t="s">
        <v>7584</v>
      </c>
      <c r="C509" s="4" t="s">
        <v>7585</v>
      </c>
      <c r="D509" s="4">
        <v>2016</v>
      </c>
      <c r="E509" s="4" t="s">
        <v>7586</v>
      </c>
      <c r="F509" s="5">
        <v>543</v>
      </c>
      <c r="I509" s="5">
        <v>214</v>
      </c>
      <c r="J509" s="5">
        <v>222</v>
      </c>
      <c r="L509" s="5">
        <v>21</v>
      </c>
      <c r="M509" s="5" t="s">
        <v>7587</v>
      </c>
      <c r="N509" s="5" t="s">
        <v>7588</v>
      </c>
      <c r="O509" s="5" t="s">
        <v>7589</v>
      </c>
      <c r="P509" s="5" t="s">
        <v>7590</v>
      </c>
      <c r="Q509" s="5" t="s">
        <v>7591</v>
      </c>
      <c r="R509" s="5" t="s">
        <v>7592</v>
      </c>
      <c r="S509" s="5" t="s">
        <v>7593</v>
      </c>
      <c r="U509" s="5" t="s">
        <v>7594</v>
      </c>
      <c r="X509" s="5" t="s">
        <v>7595</v>
      </c>
      <c r="Y509" s="5" t="s">
        <v>7596</v>
      </c>
      <c r="AB509" s="5" t="s">
        <v>7597</v>
      </c>
      <c r="AE509" s="5" t="s">
        <v>1525</v>
      </c>
      <c r="AJ509" s="5">
        <v>489697</v>
      </c>
      <c r="AL509" s="5" t="s">
        <v>7598</v>
      </c>
      <c r="AM509" s="5">
        <v>26584071</v>
      </c>
      <c r="AN509" s="5" t="s">
        <v>75</v>
      </c>
      <c r="AO509" s="5" t="s">
        <v>7599</v>
      </c>
      <c r="AP509" s="5" t="s">
        <v>76</v>
      </c>
      <c r="AQ509" s="5" t="s">
        <v>77</v>
      </c>
      <c r="AS509" s="5" t="s">
        <v>78</v>
      </c>
      <c r="AT509" s="5" t="s">
        <v>7600</v>
      </c>
      <c r="AU509" s="5" t="str">
        <f t="shared" si="21"/>
        <v>2016_Brüning_Impact</v>
      </c>
      <c r="AV509" s="6" t="str">
        <f t="shared" si="22"/>
        <v>2016_Brüning_Impact.pdf</v>
      </c>
      <c r="AW509" s="7" t="str">
        <f t="shared" si="23"/>
        <v>https://sci-hub.se/10.1016/j.scitotenv.2015.11.023</v>
      </c>
      <c r="AX509" s="5" t="s">
        <v>80</v>
      </c>
    </row>
    <row r="510" spans="1:50" ht="17" customHeight="1" x14ac:dyDescent="0.2">
      <c r="A510" s="4" t="s">
        <v>7601</v>
      </c>
      <c r="B510" s="4" t="s">
        <v>7602</v>
      </c>
      <c r="C510" s="4" t="s">
        <v>7603</v>
      </c>
      <c r="D510" s="4">
        <v>2010</v>
      </c>
      <c r="E510" s="4" t="s">
        <v>7604</v>
      </c>
      <c r="F510" s="5">
        <v>11</v>
      </c>
      <c r="G510" s="5">
        <v>4</v>
      </c>
      <c r="I510" s="5">
        <v>351</v>
      </c>
      <c r="J510" s="5">
        <v>355</v>
      </c>
      <c r="L510" s="5">
        <v>21</v>
      </c>
      <c r="M510" s="5" t="s">
        <v>7605</v>
      </c>
      <c r="N510" s="5" t="s">
        <v>7606</v>
      </c>
      <c r="O510" s="5" t="s">
        <v>7607</v>
      </c>
      <c r="P510" s="5" t="s">
        <v>7608</v>
      </c>
      <c r="Q510" s="5" t="s">
        <v>7609</v>
      </c>
      <c r="R510" s="5" t="s">
        <v>7610</v>
      </c>
      <c r="S510" s="5" t="s">
        <v>7611</v>
      </c>
      <c r="U510" s="5" t="s">
        <v>73</v>
      </c>
      <c r="X510" s="5" t="s">
        <v>7612</v>
      </c>
      <c r="Y510" s="5" t="s">
        <v>7613</v>
      </c>
      <c r="AB510" s="5" t="s">
        <v>7614</v>
      </c>
      <c r="AJ510" s="5">
        <v>13899457</v>
      </c>
      <c r="AL510" s="5" t="s">
        <v>7615</v>
      </c>
      <c r="AM510" s="5">
        <v>20226733</v>
      </c>
      <c r="AN510" s="5" t="s">
        <v>75</v>
      </c>
      <c r="AO510" s="5" t="s">
        <v>7616</v>
      </c>
      <c r="AP510" s="5" t="s">
        <v>76</v>
      </c>
      <c r="AQ510" s="5" t="s">
        <v>77</v>
      </c>
      <c r="AS510" s="5" t="s">
        <v>78</v>
      </c>
      <c r="AT510" s="5" t="s">
        <v>7617</v>
      </c>
      <c r="AU510" s="5" t="str">
        <f t="shared" si="21"/>
        <v>2010_Whittom_Effects</v>
      </c>
      <c r="AV510" s="6" t="str">
        <f t="shared" si="22"/>
        <v>2010_Whittom_Effects.pdf</v>
      </c>
      <c r="AW510" s="7" t="str">
        <f t="shared" si="23"/>
        <v>https://sci-hub.se/10.1016/j.sleep.2009.12.008</v>
      </c>
      <c r="AX510" s="5" t="s">
        <v>80</v>
      </c>
    </row>
    <row r="511" spans="1:50" ht="17" customHeight="1" x14ac:dyDescent="0.2">
      <c r="A511" s="4" t="s">
        <v>7618</v>
      </c>
      <c r="B511" s="4" t="s">
        <v>7619</v>
      </c>
      <c r="C511" s="4" t="s">
        <v>7620</v>
      </c>
      <c r="D511" s="4">
        <v>2000</v>
      </c>
      <c r="E511" s="4" t="s">
        <v>687</v>
      </c>
      <c r="F511" s="5">
        <v>858</v>
      </c>
      <c r="G511" s="5">
        <v>2</v>
      </c>
      <c r="I511" s="5">
        <v>424</v>
      </c>
      <c r="J511" s="5">
        <v>428</v>
      </c>
      <c r="L511" s="5">
        <v>21</v>
      </c>
      <c r="M511" s="5" t="s">
        <v>7621</v>
      </c>
      <c r="N511" s="5" t="s">
        <v>7622</v>
      </c>
      <c r="O511" s="5" t="s">
        <v>7623</v>
      </c>
      <c r="P511" s="5" t="s">
        <v>7624</v>
      </c>
      <c r="Q511" s="5" t="s">
        <v>7625</v>
      </c>
      <c r="R511" s="5" t="s">
        <v>7626</v>
      </c>
      <c r="S511" s="5" t="s">
        <v>7627</v>
      </c>
      <c r="U511" s="5" t="s">
        <v>7628</v>
      </c>
      <c r="X511" s="10" t="s">
        <v>7629</v>
      </c>
      <c r="Y511" s="5" t="s">
        <v>7630</v>
      </c>
      <c r="AB511" s="5" t="s">
        <v>7631</v>
      </c>
      <c r="AJ511" s="5">
        <v>68993</v>
      </c>
      <c r="AL511" s="5" t="s">
        <v>696</v>
      </c>
      <c r="AM511" s="5">
        <v>10708696</v>
      </c>
      <c r="AN511" s="5" t="s">
        <v>75</v>
      </c>
      <c r="AO511" s="5" t="s">
        <v>697</v>
      </c>
      <c r="AP511" s="5" t="s">
        <v>76</v>
      </c>
      <c r="AQ511" s="5" t="s">
        <v>77</v>
      </c>
      <c r="AS511" s="5" t="s">
        <v>78</v>
      </c>
      <c r="AT511" s="5" t="s">
        <v>7632</v>
      </c>
      <c r="AU511" s="5" t="str">
        <f t="shared" si="21"/>
        <v>2000_Rea_A</v>
      </c>
      <c r="AV511" s="6" t="str">
        <f t="shared" si="22"/>
        <v>2000_Rea_A.pdf</v>
      </c>
      <c r="AW511" s="7" t="str">
        <f t="shared" si="23"/>
        <v>https://sci-hub.se/10.1016/S0006-8993(99)02462-2</v>
      </c>
      <c r="AX511" s="5" t="s">
        <v>80</v>
      </c>
    </row>
    <row r="512" spans="1:50" ht="17" customHeight="1" x14ac:dyDescent="0.2">
      <c r="A512" s="4" t="s">
        <v>7633</v>
      </c>
      <c r="B512" s="4" t="s">
        <v>7634</v>
      </c>
      <c r="C512" s="4" t="s">
        <v>7635</v>
      </c>
      <c r="D512" s="4">
        <v>1998</v>
      </c>
      <c r="E512" s="4" t="s">
        <v>1557</v>
      </c>
      <c r="F512" s="5">
        <v>258</v>
      </c>
      <c r="G512" s="5">
        <v>2</v>
      </c>
      <c r="I512" s="5">
        <v>61</v>
      </c>
      <c r="J512" s="5">
        <v>64</v>
      </c>
      <c r="L512" s="5">
        <v>21</v>
      </c>
      <c r="M512" s="5" t="s">
        <v>7636</v>
      </c>
      <c r="N512" s="5" t="s">
        <v>7637</v>
      </c>
      <c r="O512" s="5" t="s">
        <v>7638</v>
      </c>
      <c r="P512" s="5" t="s">
        <v>7639</v>
      </c>
      <c r="Q512" s="5" t="s">
        <v>7640</v>
      </c>
      <c r="R512" s="5" t="s">
        <v>7641</v>
      </c>
      <c r="S512" s="5" t="s">
        <v>7642</v>
      </c>
      <c r="U512" s="5" t="s">
        <v>545</v>
      </c>
      <c r="X512" s="10" t="s">
        <v>7643</v>
      </c>
      <c r="Y512" s="5" t="s">
        <v>7644</v>
      </c>
      <c r="AB512" s="5" t="s">
        <v>7645</v>
      </c>
      <c r="AJ512" s="5">
        <v>3043940</v>
      </c>
      <c r="AL512" s="5" t="s">
        <v>1568</v>
      </c>
      <c r="AM512" s="5">
        <v>9875527</v>
      </c>
      <c r="AN512" s="5" t="s">
        <v>75</v>
      </c>
      <c r="AO512" s="5" t="s">
        <v>1569</v>
      </c>
      <c r="AP512" s="5" t="s">
        <v>76</v>
      </c>
      <c r="AQ512" s="5" t="s">
        <v>77</v>
      </c>
      <c r="AS512" s="5" t="s">
        <v>78</v>
      </c>
      <c r="AT512" s="5" t="s">
        <v>7646</v>
      </c>
      <c r="AU512" s="5" t="str">
        <f t="shared" si="21"/>
        <v>1998_Mintz_Daytime</v>
      </c>
      <c r="AV512" s="6" t="str">
        <f t="shared" si="22"/>
        <v>1998_Mintz_Daytime.pdf</v>
      </c>
      <c r="AW512" s="7" t="str">
        <f t="shared" si="23"/>
        <v>https://sci-hub.se/10.1016/S0304-3940(98)00849-0</v>
      </c>
      <c r="AX512" s="5" t="s">
        <v>80</v>
      </c>
    </row>
    <row r="513" spans="1:50" ht="17" customHeight="1" x14ac:dyDescent="0.2">
      <c r="A513" s="4" t="s">
        <v>7647</v>
      </c>
      <c r="B513" s="4" t="s">
        <v>7648</v>
      </c>
      <c r="C513" s="4" t="s">
        <v>7649</v>
      </c>
      <c r="D513" s="4">
        <v>2003</v>
      </c>
      <c r="E513" s="4" t="s">
        <v>2550</v>
      </c>
      <c r="F513" s="5">
        <v>119</v>
      </c>
      <c r="G513" s="5">
        <v>1</v>
      </c>
      <c r="I513" s="5">
        <v>137</v>
      </c>
      <c r="J513" s="5">
        <v>144</v>
      </c>
      <c r="L513" s="5">
        <v>21</v>
      </c>
      <c r="M513" s="5" t="s">
        <v>7650</v>
      </c>
      <c r="N513" s="5" t="s">
        <v>7651</v>
      </c>
      <c r="O513" s="5" t="s">
        <v>7652</v>
      </c>
      <c r="P513" s="5" t="s">
        <v>7653</v>
      </c>
      <c r="Q513" s="5" t="s">
        <v>7654</v>
      </c>
      <c r="R513" s="5" t="s">
        <v>7655</v>
      </c>
      <c r="S513" s="5" t="s">
        <v>7656</v>
      </c>
      <c r="U513" s="5" t="s">
        <v>7657</v>
      </c>
      <c r="AB513" s="5" t="s">
        <v>7658</v>
      </c>
      <c r="AE513" s="5" t="s">
        <v>384</v>
      </c>
      <c r="AJ513" s="5">
        <v>3064522</v>
      </c>
      <c r="AL513" s="5" t="s">
        <v>2562</v>
      </c>
      <c r="AM513" s="5">
        <v>12763075</v>
      </c>
      <c r="AN513" s="5" t="s">
        <v>75</v>
      </c>
      <c r="AO513" s="5" t="s">
        <v>2550</v>
      </c>
      <c r="AP513" s="5" t="s">
        <v>76</v>
      </c>
      <c r="AQ513" s="5" t="s">
        <v>77</v>
      </c>
      <c r="AS513" s="5" t="s">
        <v>78</v>
      </c>
      <c r="AT513" s="5" t="s">
        <v>7659</v>
      </c>
      <c r="AU513" s="5" t="str">
        <f t="shared" si="21"/>
        <v>2003_Paul_Transduction</v>
      </c>
      <c r="AV513" s="6" t="str">
        <f t="shared" si="22"/>
        <v>2003_Paul_Transduction.pdf</v>
      </c>
      <c r="AW513" s="7" t="str">
        <f t="shared" si="23"/>
        <v>https://sci-hub.se/10.1016/S0306-4522(03)00098-8</v>
      </c>
      <c r="AX513" s="5" t="s">
        <v>80</v>
      </c>
    </row>
    <row r="514" spans="1:50" ht="17" customHeight="1" x14ac:dyDescent="0.2">
      <c r="A514" s="4" t="s">
        <v>7660</v>
      </c>
      <c r="B514" s="4" t="s">
        <v>7661</v>
      </c>
      <c r="C514" s="4" t="s">
        <v>7662</v>
      </c>
      <c r="D514" s="4">
        <v>2000</v>
      </c>
      <c r="E514" s="4" t="s">
        <v>5494</v>
      </c>
      <c r="F514" s="5">
        <v>74</v>
      </c>
      <c r="G514" s="5">
        <v>6</v>
      </c>
      <c r="I514" s="5">
        <v>2478</v>
      </c>
      <c r="J514" s="5">
        <v>2489</v>
      </c>
      <c r="L514" s="5">
        <v>21</v>
      </c>
      <c r="M514" s="5" t="s">
        <v>7663</v>
      </c>
      <c r="N514" s="5" t="s">
        <v>7664</v>
      </c>
      <c r="O514" s="5" t="s">
        <v>7665</v>
      </c>
      <c r="P514" s="5" t="s">
        <v>7666</v>
      </c>
      <c r="Q514" s="5" t="s">
        <v>7667</v>
      </c>
      <c r="R514" s="5" t="s">
        <v>7668</v>
      </c>
      <c r="S514" s="5" t="s">
        <v>7669</v>
      </c>
      <c r="U514" s="5" t="s">
        <v>7670</v>
      </c>
      <c r="AB514" s="5" t="s">
        <v>7671</v>
      </c>
      <c r="AJ514" s="5">
        <v>223042</v>
      </c>
      <c r="AL514" s="5" t="s">
        <v>5627</v>
      </c>
      <c r="AM514" s="5">
        <v>10820209</v>
      </c>
      <c r="AN514" s="5" t="s">
        <v>75</v>
      </c>
      <c r="AO514" s="5" t="s">
        <v>5504</v>
      </c>
      <c r="AP514" s="5" t="s">
        <v>76</v>
      </c>
      <c r="AQ514" s="5" t="s">
        <v>77</v>
      </c>
      <c r="AS514" s="5" t="s">
        <v>78</v>
      </c>
      <c r="AT514" s="5" t="s">
        <v>7672</v>
      </c>
      <c r="AU514" s="5" t="str">
        <f t="shared" ref="AU514:AU577" si="24">CONCATENATE(D514, "_", (LEFT(A514,FIND(" ",A514,1)-1)), "_", (LEFT(C514,FIND(" ",C514,1)-1)))</f>
        <v>2000_Kroeber_Analyses</v>
      </c>
      <c r="AV514" s="6" t="str">
        <f t="shared" ref="AV514:AV577" si="25">CONCATENATE(AU514, ".pdf")</f>
        <v>2000_Kroeber_Analyses.pdf</v>
      </c>
      <c r="AW514" s="7" t="str">
        <f t="shared" ref="AW514:AW577" si="26">HYPERLINK(CONCATENATE("https://sci-hub.se/",M514))</f>
        <v>https://sci-hub.se/10.1046/j.1471-4159.2000.0742478.x</v>
      </c>
      <c r="AX514" s="5" t="s">
        <v>80</v>
      </c>
    </row>
    <row r="515" spans="1:50" ht="17" customHeight="1" x14ac:dyDescent="0.2">
      <c r="A515" s="4" t="s">
        <v>7673</v>
      </c>
      <c r="B515" s="4" t="s">
        <v>7674</v>
      </c>
      <c r="C515" s="4" t="s">
        <v>7675</v>
      </c>
      <c r="D515" s="4">
        <v>2008</v>
      </c>
      <c r="E515" s="4" t="s">
        <v>657</v>
      </c>
      <c r="F515" s="5">
        <v>40</v>
      </c>
      <c r="G515" s="5">
        <v>6</v>
      </c>
      <c r="I515" s="5">
        <v>398</v>
      </c>
      <c r="J515" s="5">
        <v>403</v>
      </c>
      <c r="L515" s="5">
        <v>21</v>
      </c>
      <c r="M515" s="5" t="s">
        <v>7676</v>
      </c>
      <c r="N515" s="5" t="s">
        <v>7677</v>
      </c>
      <c r="O515" s="5" t="s">
        <v>7678</v>
      </c>
      <c r="P515" s="5" t="s">
        <v>7679</v>
      </c>
      <c r="Q515" s="5" t="s">
        <v>7680</v>
      </c>
      <c r="R515" s="5" t="s">
        <v>7681</v>
      </c>
      <c r="S515" s="5" t="s">
        <v>7682</v>
      </c>
      <c r="U515" s="5" t="s">
        <v>7683</v>
      </c>
      <c r="AB515" s="5" t="s">
        <v>7684</v>
      </c>
      <c r="AJ515" s="5">
        <v>185043</v>
      </c>
      <c r="AL515" s="5" t="s">
        <v>666</v>
      </c>
      <c r="AM515" s="5">
        <v>18415894</v>
      </c>
      <c r="AN515" s="5" t="s">
        <v>75</v>
      </c>
      <c r="AO515" s="5" t="s">
        <v>7685</v>
      </c>
      <c r="AP515" s="5" t="s">
        <v>76</v>
      </c>
      <c r="AQ515" s="5" t="s">
        <v>77</v>
      </c>
      <c r="AS515" s="5" t="s">
        <v>78</v>
      </c>
      <c r="AT515" s="5" t="s">
        <v>7686</v>
      </c>
      <c r="AU515" s="5" t="str">
        <f t="shared" si="24"/>
        <v>2008_Claustrat_Effect</v>
      </c>
      <c r="AV515" s="6" t="str">
        <f t="shared" si="25"/>
        <v>2008_Claustrat_Effect.pdf</v>
      </c>
      <c r="AW515" s="7" t="str">
        <f t="shared" si="26"/>
        <v>https://sci-hub.se/10.1055/s-2008-1065330</v>
      </c>
      <c r="AX515" s="5" t="s">
        <v>80</v>
      </c>
    </row>
    <row r="516" spans="1:50" ht="17" customHeight="1" x14ac:dyDescent="0.2">
      <c r="A516" s="4" t="s">
        <v>7687</v>
      </c>
      <c r="B516" s="4" t="s">
        <v>7688</v>
      </c>
      <c r="C516" s="4" t="s">
        <v>7689</v>
      </c>
      <c r="D516" s="4">
        <v>2007</v>
      </c>
      <c r="E516" s="4" t="s">
        <v>4994</v>
      </c>
      <c r="F516" s="5">
        <v>19</v>
      </c>
      <c r="G516" s="5">
        <v>11</v>
      </c>
      <c r="I516" s="5">
        <v>839</v>
      </c>
      <c r="J516" s="5">
        <v>846</v>
      </c>
      <c r="L516" s="5">
        <v>21</v>
      </c>
      <c r="M516" s="5" t="s">
        <v>7690</v>
      </c>
      <c r="N516" s="5" t="s">
        <v>7691</v>
      </c>
      <c r="O516" s="5" t="s">
        <v>7692</v>
      </c>
      <c r="P516" s="5" t="s">
        <v>7693</v>
      </c>
      <c r="Q516" s="5" t="s">
        <v>7694</v>
      </c>
      <c r="R516" s="5" t="s">
        <v>7695</v>
      </c>
      <c r="S516" s="5" t="s">
        <v>7696</v>
      </c>
      <c r="U516" s="5" t="s">
        <v>7697</v>
      </c>
      <c r="AB516" s="5" t="s">
        <v>7698</v>
      </c>
      <c r="AJ516" s="5">
        <v>9538194</v>
      </c>
      <c r="AL516" s="5" t="s">
        <v>5311</v>
      </c>
      <c r="AM516" s="5">
        <v>17927662</v>
      </c>
      <c r="AN516" s="5" t="s">
        <v>75</v>
      </c>
      <c r="AO516" s="5" t="s">
        <v>5004</v>
      </c>
      <c r="AP516" s="5" t="s">
        <v>76</v>
      </c>
      <c r="AQ516" s="5" t="s">
        <v>77</v>
      </c>
      <c r="AS516" s="5" t="s">
        <v>78</v>
      </c>
      <c r="AT516" s="5" t="s">
        <v>7699</v>
      </c>
      <c r="AU516" s="5" t="str">
        <f t="shared" si="24"/>
        <v>2007_Aizawa_Diurnal</v>
      </c>
      <c r="AV516" s="6" t="str">
        <f t="shared" si="25"/>
        <v>2007_Aizawa_Diurnal.pdf</v>
      </c>
      <c r="AW516" s="7" t="str">
        <f t="shared" si="26"/>
        <v>https://sci-hub.se/10.1111/j.1365-2826.2007.01603.x</v>
      </c>
      <c r="AX516" s="5" t="s">
        <v>80</v>
      </c>
    </row>
    <row r="517" spans="1:50" ht="17" customHeight="1" x14ac:dyDescent="0.2">
      <c r="A517" s="4" t="s">
        <v>7700</v>
      </c>
      <c r="B517" s="4" t="s">
        <v>7701</v>
      </c>
      <c r="C517" s="4" t="s">
        <v>7702</v>
      </c>
      <c r="D517" s="4">
        <v>1989</v>
      </c>
      <c r="E517" s="4" t="s">
        <v>392</v>
      </c>
      <c r="F517" s="5">
        <v>7</v>
      </c>
      <c r="G517" s="5">
        <v>3</v>
      </c>
      <c r="I517" s="5">
        <v>243</v>
      </c>
      <c r="J517" s="5">
        <v>252</v>
      </c>
      <c r="L517" s="5">
        <v>21</v>
      </c>
      <c r="M517" s="5" t="s">
        <v>7703</v>
      </c>
      <c r="N517" s="5" t="s">
        <v>7704</v>
      </c>
      <c r="O517" s="5" t="s">
        <v>7705</v>
      </c>
      <c r="P517" s="5" t="s">
        <v>7706</v>
      </c>
      <c r="Q517" s="5" t="s">
        <v>7707</v>
      </c>
      <c r="R517" s="5" t="s">
        <v>7708</v>
      </c>
      <c r="S517" s="5" t="s">
        <v>7709</v>
      </c>
      <c r="U517" s="5" t="s">
        <v>73</v>
      </c>
      <c r="AB517" s="5" t="s">
        <v>7710</v>
      </c>
      <c r="AJ517" s="5">
        <v>7423098</v>
      </c>
      <c r="AM517" s="5">
        <v>2681679</v>
      </c>
      <c r="AN517" s="5" t="s">
        <v>75</v>
      </c>
      <c r="AO517" s="5" t="s">
        <v>401</v>
      </c>
      <c r="AP517" s="5" t="s">
        <v>76</v>
      </c>
      <c r="AQ517" s="5" t="s">
        <v>77</v>
      </c>
      <c r="AS517" s="5" t="s">
        <v>78</v>
      </c>
      <c r="AT517" s="5" t="s">
        <v>7711</v>
      </c>
      <c r="AU517" s="5" t="str">
        <f t="shared" si="24"/>
        <v>1989_Donham_Age,</v>
      </c>
      <c r="AV517" s="6" t="str">
        <f t="shared" si="25"/>
        <v>1989_Donham_Age,.pdf</v>
      </c>
      <c r="AW517" s="7" t="str">
        <f t="shared" si="26"/>
        <v>https://sci-hub.se/10.1111/j.1600-079X.1989.tb00448.x</v>
      </c>
      <c r="AX517" s="5" t="s">
        <v>80</v>
      </c>
    </row>
    <row r="518" spans="1:50" ht="17" customHeight="1" x14ac:dyDescent="0.2">
      <c r="A518" s="4" t="s">
        <v>7712</v>
      </c>
      <c r="B518" s="4" t="s">
        <v>7713</v>
      </c>
      <c r="C518" s="4" t="s">
        <v>7714</v>
      </c>
      <c r="D518" s="4">
        <v>1995</v>
      </c>
      <c r="E518" s="4" t="s">
        <v>2567</v>
      </c>
      <c r="F518" s="5">
        <v>7</v>
      </c>
      <c r="G518" s="5">
        <v>1</v>
      </c>
      <c r="I518" s="5">
        <v>286</v>
      </c>
      <c r="J518" s="5">
        <v>288</v>
      </c>
      <c r="L518" s="5">
        <v>20</v>
      </c>
      <c r="M518" s="5" t="s">
        <v>7715</v>
      </c>
      <c r="N518" s="5" t="s">
        <v>7716</v>
      </c>
      <c r="O518" s="5" t="s">
        <v>7717</v>
      </c>
      <c r="P518" s="5" t="s">
        <v>7718</v>
      </c>
      <c r="Q518" s="5" t="s">
        <v>7719</v>
      </c>
      <c r="R518" s="5" t="s">
        <v>7720</v>
      </c>
      <c r="S518" s="5" t="s">
        <v>7721</v>
      </c>
      <c r="U518" s="5" t="s">
        <v>545</v>
      </c>
      <c r="AB518" s="5" t="s">
        <v>7722</v>
      </c>
      <c r="AJ518" s="5">
        <v>9594965</v>
      </c>
      <c r="AM518" s="5">
        <v>8742471</v>
      </c>
      <c r="AN518" s="5" t="s">
        <v>75</v>
      </c>
      <c r="AO518" s="5" t="s">
        <v>2567</v>
      </c>
      <c r="AP518" s="5" t="s">
        <v>76</v>
      </c>
      <c r="AQ518" s="5" t="s">
        <v>77</v>
      </c>
      <c r="AS518" s="5" t="s">
        <v>78</v>
      </c>
      <c r="AT518" s="5" t="s">
        <v>7723</v>
      </c>
      <c r="AU518" s="5" t="str">
        <f t="shared" si="24"/>
        <v>1995_Adachi_Measurement</v>
      </c>
      <c r="AV518" s="6" t="str">
        <f t="shared" si="25"/>
        <v>1995_Adachi_Measurement.pdf</v>
      </c>
      <c r="AW518" s="7" t="str">
        <f t="shared" si="26"/>
        <v>https://sci-hub.se/10.1097/00001756-199512000-00068</v>
      </c>
      <c r="AX518" s="9" t="s">
        <v>756</v>
      </c>
    </row>
    <row r="519" spans="1:50" ht="17" customHeight="1" x14ac:dyDescent="0.2">
      <c r="A519" s="4" t="s">
        <v>7724</v>
      </c>
      <c r="B519" s="4" t="s">
        <v>7725</v>
      </c>
      <c r="C519" s="4" t="s">
        <v>7726</v>
      </c>
      <c r="D519" s="4">
        <v>1999</v>
      </c>
      <c r="E519" s="4" t="s">
        <v>7727</v>
      </c>
      <c r="F519" s="5">
        <v>7</v>
      </c>
      <c r="G519" s="5">
        <v>2</v>
      </c>
      <c r="I519" s="5">
        <v>213</v>
      </c>
      <c r="J519" s="5">
        <v>224</v>
      </c>
      <c r="L519" s="5">
        <v>20</v>
      </c>
      <c r="M519" s="9"/>
      <c r="N519" s="5" t="s">
        <v>7728</v>
      </c>
      <c r="O519" s="5" t="s">
        <v>7729</v>
      </c>
      <c r="P519" s="5" t="s">
        <v>7730</v>
      </c>
      <c r="Q519" s="5" t="s">
        <v>7731</v>
      </c>
      <c r="R519" s="5" t="s">
        <v>7732</v>
      </c>
      <c r="S519" s="5" t="s">
        <v>7733</v>
      </c>
      <c r="U519" s="5" t="s">
        <v>7734</v>
      </c>
      <c r="AB519" s="5" t="s">
        <v>7735</v>
      </c>
      <c r="AJ519" s="5">
        <v>12168068</v>
      </c>
      <c r="AL519" s="5" t="s">
        <v>7736</v>
      </c>
      <c r="AM519" s="5">
        <v>10591054</v>
      </c>
      <c r="AN519" s="5" t="s">
        <v>75</v>
      </c>
      <c r="AO519" s="5" t="s">
        <v>7727</v>
      </c>
      <c r="AP519" s="5" t="s">
        <v>76</v>
      </c>
      <c r="AQ519" s="5" t="s">
        <v>77</v>
      </c>
      <c r="AS519" s="5" t="s">
        <v>78</v>
      </c>
      <c r="AT519" s="5" t="s">
        <v>7737</v>
      </c>
      <c r="AU519" s="5" t="str">
        <f t="shared" si="24"/>
        <v>1999_Oxenkrug_Antidepressive</v>
      </c>
      <c r="AV519" s="6" t="str">
        <f t="shared" si="25"/>
        <v>1999_Oxenkrug_Antidepressive.pdf</v>
      </c>
      <c r="AW519" s="7" t="str">
        <f t="shared" si="26"/>
        <v>https://sci-hub.se/</v>
      </c>
      <c r="AX519" s="9" t="s">
        <v>756</v>
      </c>
    </row>
    <row r="520" spans="1:50" ht="17" customHeight="1" x14ac:dyDescent="0.2">
      <c r="A520" s="4" t="s">
        <v>7738</v>
      </c>
      <c r="B520" s="4" t="s">
        <v>7739</v>
      </c>
      <c r="C520" s="4" t="s">
        <v>7740</v>
      </c>
      <c r="D520" s="4">
        <v>1991</v>
      </c>
      <c r="E520" s="4" t="s">
        <v>1698</v>
      </c>
      <c r="F520" s="5">
        <v>81</v>
      </c>
      <c r="G520" s="5">
        <v>1</v>
      </c>
      <c r="I520" s="5">
        <v>28</v>
      </c>
      <c r="J520" s="5">
        <v>38</v>
      </c>
      <c r="L520" s="5">
        <v>20</v>
      </c>
      <c r="M520" s="5" t="s">
        <v>7741</v>
      </c>
      <c r="N520" s="5" t="s">
        <v>7742</v>
      </c>
      <c r="O520" s="5" t="s">
        <v>7743</v>
      </c>
      <c r="P520" s="5" t="s">
        <v>7744</v>
      </c>
      <c r="Q520" s="5" t="s">
        <v>7745</v>
      </c>
      <c r="S520" s="5" t="s">
        <v>7746</v>
      </c>
      <c r="U520" s="5" t="s">
        <v>545</v>
      </c>
      <c r="W520" s="5" t="s">
        <v>4678</v>
      </c>
      <c r="AB520" s="5" t="s">
        <v>7747</v>
      </c>
      <c r="AJ520" s="5">
        <v>166480</v>
      </c>
      <c r="AL520" s="5" t="s">
        <v>1708</v>
      </c>
      <c r="AM520" s="5">
        <v>2026314</v>
      </c>
      <c r="AN520" s="5" t="s">
        <v>75</v>
      </c>
      <c r="AO520" s="5" t="s">
        <v>1709</v>
      </c>
      <c r="AP520" s="5" t="s">
        <v>76</v>
      </c>
      <c r="AQ520" s="5" t="s">
        <v>77</v>
      </c>
      <c r="AS520" s="5" t="s">
        <v>78</v>
      </c>
      <c r="AT520" s="5" t="s">
        <v>7748</v>
      </c>
      <c r="AU520" s="5" t="str">
        <f t="shared" si="24"/>
        <v>1991_Edwards_The</v>
      </c>
      <c r="AV520" s="6" t="str">
        <f t="shared" si="25"/>
        <v>1991_Edwards_The.pdf</v>
      </c>
      <c r="AW520" s="7" t="str">
        <f t="shared" si="26"/>
        <v>https://sci-hub.se/10.1016/0016-6480(91)90122-M</v>
      </c>
      <c r="AX520" s="5" t="s">
        <v>80</v>
      </c>
    </row>
    <row r="521" spans="1:50" ht="17" customHeight="1" x14ac:dyDescent="0.2">
      <c r="A521" s="4" t="s">
        <v>7749</v>
      </c>
      <c r="B521" s="4" t="s">
        <v>7750</v>
      </c>
      <c r="C521" s="4" t="s">
        <v>7751</v>
      </c>
      <c r="D521" s="4">
        <v>1988</v>
      </c>
      <c r="E521" s="4" t="s">
        <v>2663</v>
      </c>
      <c r="F521" s="5">
        <v>42</v>
      </c>
      <c r="G521" s="5">
        <v>2</v>
      </c>
      <c r="I521" s="5">
        <v>173</v>
      </c>
      <c r="J521" s="5">
        <v>177</v>
      </c>
      <c r="L521" s="5">
        <v>20</v>
      </c>
      <c r="M521" s="5" t="s">
        <v>7752</v>
      </c>
      <c r="N521" s="5" t="s">
        <v>7753</v>
      </c>
      <c r="O521" s="5" t="s">
        <v>7754</v>
      </c>
      <c r="P521" s="5" t="s">
        <v>7755</v>
      </c>
      <c r="Q521" s="5" t="s">
        <v>7756</v>
      </c>
      <c r="R521" s="5" t="s">
        <v>7757</v>
      </c>
      <c r="S521" s="5" t="s">
        <v>7758</v>
      </c>
      <c r="U521" s="5" t="s">
        <v>73</v>
      </c>
      <c r="X521" s="10" t="s">
        <v>7759</v>
      </c>
      <c r="Y521" s="5" t="s">
        <v>7760</v>
      </c>
      <c r="AB521" s="5" t="s">
        <v>7761</v>
      </c>
      <c r="AJ521" s="5">
        <v>319384</v>
      </c>
      <c r="AL521" s="5" t="s">
        <v>2672</v>
      </c>
      <c r="AM521" s="5">
        <v>3368537</v>
      </c>
      <c r="AN521" s="5" t="s">
        <v>75</v>
      </c>
      <c r="AO521" s="5" t="s">
        <v>2673</v>
      </c>
      <c r="AP521" s="5" t="s">
        <v>76</v>
      </c>
      <c r="AQ521" s="5" t="s">
        <v>77</v>
      </c>
      <c r="AS521" s="5" t="s">
        <v>78</v>
      </c>
      <c r="AT521" s="5" t="s">
        <v>7762</v>
      </c>
      <c r="AU521" s="5" t="str">
        <f t="shared" si="24"/>
        <v>1988_Puchalski_Photoperiod,</v>
      </c>
      <c r="AV521" s="6" t="str">
        <f t="shared" si="25"/>
        <v>1988_Puchalski_Photoperiod,.pdf</v>
      </c>
      <c r="AW521" s="7" t="str">
        <f t="shared" si="26"/>
        <v>https://sci-hub.se/10.1016/0031-9384(88)90294-6</v>
      </c>
      <c r="AX521" s="5" t="s">
        <v>80</v>
      </c>
    </row>
    <row r="522" spans="1:50" ht="17" customHeight="1" x14ac:dyDescent="0.2">
      <c r="A522" s="4" t="s">
        <v>7763</v>
      </c>
      <c r="B522" s="4" t="s">
        <v>7764</v>
      </c>
      <c r="C522" s="4" t="s">
        <v>7765</v>
      </c>
      <c r="D522" s="4">
        <v>1989</v>
      </c>
      <c r="E522" s="4" t="s">
        <v>2457</v>
      </c>
      <c r="F522" s="5">
        <v>27</v>
      </c>
      <c r="G522" s="5">
        <v>3</v>
      </c>
      <c r="I522" s="5">
        <v>351</v>
      </c>
      <c r="J522" s="5">
        <v>355</v>
      </c>
      <c r="L522" s="5">
        <v>20</v>
      </c>
      <c r="M522" s="5" t="s">
        <v>7766</v>
      </c>
      <c r="N522" s="5" t="s">
        <v>7767</v>
      </c>
      <c r="O522" s="5" t="s">
        <v>7768</v>
      </c>
      <c r="P522" s="5" t="s">
        <v>7769</v>
      </c>
      <c r="Q522" s="5" t="s">
        <v>7770</v>
      </c>
      <c r="R522" s="5" t="s">
        <v>7771</v>
      </c>
      <c r="S522" s="5" t="s">
        <v>7772</v>
      </c>
      <c r="U522" s="5" t="s">
        <v>73</v>
      </c>
      <c r="X522" s="10" t="s">
        <v>7773</v>
      </c>
      <c r="Y522" s="5" t="s">
        <v>7774</v>
      </c>
      <c r="AB522" s="5" t="s">
        <v>7775</v>
      </c>
      <c r="AJ522" s="5">
        <v>1651781</v>
      </c>
      <c r="AL522" s="5" t="s">
        <v>2468</v>
      </c>
      <c r="AM522" s="5">
        <v>2710871</v>
      </c>
      <c r="AN522" s="5" t="s">
        <v>75</v>
      </c>
      <c r="AO522" s="5" t="s">
        <v>2469</v>
      </c>
      <c r="AP522" s="5" t="s">
        <v>76</v>
      </c>
      <c r="AQ522" s="5" t="s">
        <v>77</v>
      </c>
      <c r="AS522" s="5" t="s">
        <v>78</v>
      </c>
      <c r="AT522" s="5" t="s">
        <v>7776</v>
      </c>
      <c r="AU522" s="5" t="str">
        <f t="shared" si="24"/>
        <v>1989_Cummings_Light</v>
      </c>
      <c r="AV522" s="6" t="str">
        <f t="shared" si="25"/>
        <v>1989_Cummings_Light.pdf</v>
      </c>
      <c r="AW522" s="7" t="str">
        <f t="shared" si="26"/>
        <v>https://sci-hub.se/10.1016/0165-1781(89)90149-2</v>
      </c>
      <c r="AX522" s="5" t="s">
        <v>80</v>
      </c>
    </row>
    <row r="523" spans="1:50" ht="17" customHeight="1" x14ac:dyDescent="0.2">
      <c r="A523" s="4" t="s">
        <v>7777</v>
      </c>
      <c r="B523" s="4" t="s">
        <v>7778</v>
      </c>
      <c r="C523" s="4" t="s">
        <v>7779</v>
      </c>
      <c r="D523" s="4">
        <v>1989</v>
      </c>
      <c r="E523" s="4" t="s">
        <v>1557</v>
      </c>
      <c r="F523" s="5">
        <v>98</v>
      </c>
      <c r="G523" s="5">
        <v>3</v>
      </c>
      <c r="I523" s="5">
        <v>297</v>
      </c>
      <c r="J523" s="5">
        <v>298</v>
      </c>
      <c r="L523" s="5">
        <v>20</v>
      </c>
      <c r="M523" s="5" t="s">
        <v>7780</v>
      </c>
      <c r="N523" s="5" t="s">
        <v>7781</v>
      </c>
      <c r="O523" s="5" t="s">
        <v>7782</v>
      </c>
      <c r="P523" s="5" t="s">
        <v>7783</v>
      </c>
      <c r="Q523" s="5" t="s">
        <v>7784</v>
      </c>
      <c r="R523" s="5" t="s">
        <v>7785</v>
      </c>
      <c r="S523" s="5" t="s">
        <v>7786</v>
      </c>
      <c r="U523" s="5" t="s">
        <v>7787</v>
      </c>
      <c r="X523" s="5" t="s">
        <v>7788</v>
      </c>
      <c r="Y523" s="5" t="s">
        <v>7789</v>
      </c>
      <c r="AB523" s="5" t="s">
        <v>7790</v>
      </c>
      <c r="AJ523" s="5">
        <v>3043940</v>
      </c>
      <c r="AL523" s="5" t="s">
        <v>1568</v>
      </c>
      <c r="AM523" s="5">
        <v>2725948</v>
      </c>
      <c r="AN523" s="5" t="s">
        <v>75</v>
      </c>
      <c r="AO523" s="5" t="s">
        <v>1569</v>
      </c>
      <c r="AP523" s="5" t="s">
        <v>76</v>
      </c>
      <c r="AQ523" s="5" t="s">
        <v>77</v>
      </c>
      <c r="AS523" s="5" t="s">
        <v>78</v>
      </c>
      <c r="AT523" s="5" t="s">
        <v>7791</v>
      </c>
      <c r="AU523" s="5" t="str">
        <f t="shared" si="24"/>
        <v>1989_Vollrath_One</v>
      </c>
      <c r="AV523" s="6" t="str">
        <f t="shared" si="25"/>
        <v>1989_Vollrath_One.pdf</v>
      </c>
      <c r="AW523" s="7" t="str">
        <f t="shared" si="26"/>
        <v>https://sci-hub.se/10.1016/0304-3940(89)90417-5</v>
      </c>
      <c r="AX523" s="5" t="s">
        <v>80</v>
      </c>
    </row>
    <row r="524" spans="1:50" ht="17" customHeight="1" x14ac:dyDescent="0.2">
      <c r="A524" s="4" t="s">
        <v>7792</v>
      </c>
      <c r="B524" s="4" t="s">
        <v>7793</v>
      </c>
      <c r="C524" s="4" t="s">
        <v>7794</v>
      </c>
      <c r="D524" s="4">
        <v>2017</v>
      </c>
      <c r="E524" s="4" t="s">
        <v>7795</v>
      </c>
      <c r="F524" s="5">
        <v>87</v>
      </c>
      <c r="I524" s="5">
        <v>61</v>
      </c>
      <c r="J524" s="5">
        <v>70</v>
      </c>
      <c r="L524" s="5">
        <v>20</v>
      </c>
      <c r="M524" s="5" t="s">
        <v>7796</v>
      </c>
      <c r="N524" s="5" t="s">
        <v>7797</v>
      </c>
      <c r="O524" s="5" t="s">
        <v>7798</v>
      </c>
      <c r="P524" s="5" t="s">
        <v>7799</v>
      </c>
      <c r="Q524" s="5" t="s">
        <v>7800</v>
      </c>
      <c r="R524" s="5" t="s">
        <v>7801</v>
      </c>
      <c r="S524" s="5" t="s">
        <v>7802</v>
      </c>
      <c r="U524" s="5" t="s">
        <v>7294</v>
      </c>
      <c r="X524" s="10" t="s">
        <v>7803</v>
      </c>
      <c r="Y524" s="5" t="s">
        <v>7804</v>
      </c>
      <c r="AB524" s="5" t="s">
        <v>7805</v>
      </c>
      <c r="AE524" s="5" t="s">
        <v>384</v>
      </c>
      <c r="AJ524" s="5">
        <v>223956</v>
      </c>
      <c r="AL524" s="5" t="s">
        <v>7806</v>
      </c>
      <c r="AM524" s="5">
        <v>28017916</v>
      </c>
      <c r="AN524" s="5" t="s">
        <v>75</v>
      </c>
      <c r="AO524" s="5" t="s">
        <v>7807</v>
      </c>
      <c r="AP524" s="5" t="s">
        <v>76</v>
      </c>
      <c r="AQ524" s="5" t="s">
        <v>77</v>
      </c>
      <c r="AS524" s="5" t="s">
        <v>78</v>
      </c>
      <c r="AT524" s="5" t="s">
        <v>7808</v>
      </c>
      <c r="AU524" s="5" t="str">
        <f t="shared" si="24"/>
        <v>2017_Heo_Effects</v>
      </c>
      <c r="AV524" s="6" t="str">
        <f t="shared" si="25"/>
        <v>2017_Heo_Effects.pdf</v>
      </c>
      <c r="AW524" s="7" t="str">
        <f t="shared" si="26"/>
        <v>https://sci-hub.se/10.1016/j.jpsychires.2016.12.010</v>
      </c>
      <c r="AX524" s="5" t="s">
        <v>80</v>
      </c>
    </row>
    <row r="525" spans="1:50" ht="17" customHeight="1" x14ac:dyDescent="0.2">
      <c r="A525" s="4" t="s">
        <v>7809</v>
      </c>
      <c r="B525" s="4" t="s">
        <v>7810</v>
      </c>
      <c r="C525" s="4" t="s">
        <v>7811</v>
      </c>
      <c r="D525" s="4">
        <v>2010</v>
      </c>
      <c r="E525" s="4" t="s">
        <v>557</v>
      </c>
      <c r="F525" s="5">
        <v>75</v>
      </c>
      <c r="G525" s="5">
        <v>3</v>
      </c>
      <c r="I525" s="5">
        <v>305</v>
      </c>
      <c r="J525" s="5">
        <v>311</v>
      </c>
      <c r="L525" s="5">
        <v>20</v>
      </c>
      <c r="M525" s="5" t="s">
        <v>7812</v>
      </c>
      <c r="N525" s="5" t="s">
        <v>7813</v>
      </c>
      <c r="O525" s="5" t="s">
        <v>7814</v>
      </c>
      <c r="P525" s="5" t="s">
        <v>7815</v>
      </c>
      <c r="Q525" s="5" t="s">
        <v>7816</v>
      </c>
      <c r="S525" s="5" t="s">
        <v>7817</v>
      </c>
      <c r="U525" s="5" t="s">
        <v>73</v>
      </c>
      <c r="X525" s="5" t="s">
        <v>7818</v>
      </c>
      <c r="Y525" s="5" t="s">
        <v>7819</v>
      </c>
      <c r="AB525" s="5" t="s">
        <v>7820</v>
      </c>
      <c r="AJ525" s="5">
        <v>3069877</v>
      </c>
      <c r="AL525" s="5" t="s">
        <v>566</v>
      </c>
      <c r="AM525" s="5">
        <v>20347530</v>
      </c>
      <c r="AN525" s="5" t="s">
        <v>75</v>
      </c>
      <c r="AO525" s="5" t="s">
        <v>567</v>
      </c>
      <c r="AP525" s="5" t="s">
        <v>76</v>
      </c>
      <c r="AQ525" s="5" t="s">
        <v>77</v>
      </c>
      <c r="AS525" s="5" t="s">
        <v>78</v>
      </c>
      <c r="AT525" s="5" t="s">
        <v>7821</v>
      </c>
      <c r="AU525" s="5" t="str">
        <f t="shared" si="24"/>
        <v>2010_Kvaskoff_Are</v>
      </c>
      <c r="AV525" s="6" t="str">
        <f t="shared" si="25"/>
        <v>2010_Kvaskoff_Are.pdf</v>
      </c>
      <c r="AW525" s="7" t="str">
        <f t="shared" si="26"/>
        <v>https://sci-hub.se/10.1016/j.mehy.2010.03.010</v>
      </c>
      <c r="AX525" s="5" t="s">
        <v>80</v>
      </c>
    </row>
    <row r="526" spans="1:50" ht="17" customHeight="1" x14ac:dyDescent="0.2">
      <c r="A526" s="4" t="s">
        <v>7822</v>
      </c>
      <c r="B526" s="4" t="s">
        <v>7823</v>
      </c>
      <c r="C526" s="4" t="s">
        <v>7824</v>
      </c>
      <c r="D526" s="4">
        <v>2009</v>
      </c>
      <c r="E526" s="4" t="s">
        <v>7825</v>
      </c>
      <c r="F526" s="5">
        <v>56</v>
      </c>
      <c r="G526" s="5">
        <v>1</v>
      </c>
      <c r="I526" s="5">
        <v>163</v>
      </c>
      <c r="J526" s="5">
        <v>168</v>
      </c>
      <c r="L526" s="5">
        <v>20</v>
      </c>
      <c r="M526" s="5" t="s">
        <v>7826</v>
      </c>
      <c r="N526" s="5" t="s">
        <v>7827</v>
      </c>
      <c r="O526" s="5" t="s">
        <v>7828</v>
      </c>
      <c r="P526" s="5" t="s">
        <v>7829</v>
      </c>
      <c r="Q526" s="5" t="s">
        <v>7830</v>
      </c>
      <c r="R526" s="5" t="s">
        <v>7831</v>
      </c>
      <c r="S526" s="5" t="s">
        <v>7832</v>
      </c>
      <c r="U526" s="5" t="s">
        <v>73</v>
      </c>
      <c r="AB526" s="5" t="s">
        <v>7833</v>
      </c>
      <c r="AJ526" s="5" t="s">
        <v>7834</v>
      </c>
      <c r="AL526" s="5" t="s">
        <v>7835</v>
      </c>
      <c r="AM526" s="5">
        <v>19374903</v>
      </c>
      <c r="AN526" s="5" t="s">
        <v>75</v>
      </c>
      <c r="AO526" s="5" t="s">
        <v>7836</v>
      </c>
      <c r="AP526" s="5" t="s">
        <v>76</v>
      </c>
      <c r="AQ526" s="5" t="s">
        <v>77</v>
      </c>
      <c r="AS526" s="5" t="s">
        <v>78</v>
      </c>
      <c r="AT526" s="5" t="s">
        <v>7837</v>
      </c>
      <c r="AU526" s="5" t="str">
        <f t="shared" si="24"/>
        <v>2009_Silverin_Persistent</v>
      </c>
      <c r="AV526" s="6" t="str">
        <f t="shared" si="25"/>
        <v>2009_Silverin_Persistent.pdf</v>
      </c>
      <c r="AW526" s="7" t="str">
        <f t="shared" si="26"/>
        <v>https://sci-hub.se/10.1016/j.yhbeh.2009.04.002</v>
      </c>
      <c r="AX526" s="5" t="s">
        <v>80</v>
      </c>
    </row>
    <row r="527" spans="1:50" ht="17" customHeight="1" x14ac:dyDescent="0.2">
      <c r="A527" s="4" t="s">
        <v>7838</v>
      </c>
      <c r="B527" s="4" t="s">
        <v>7839</v>
      </c>
      <c r="C527" s="4" t="s">
        <v>7840</v>
      </c>
      <c r="D527" s="4">
        <v>1981</v>
      </c>
      <c r="E527" s="4" t="s">
        <v>7841</v>
      </c>
      <c r="F527" s="5">
        <v>24</v>
      </c>
      <c r="G527" s="5">
        <v>5</v>
      </c>
      <c r="I527" s="5">
        <v>993</v>
      </c>
      <c r="J527" s="5">
        <v>999</v>
      </c>
      <c r="L527" s="5">
        <v>20</v>
      </c>
      <c r="M527" s="5" t="s">
        <v>7842</v>
      </c>
      <c r="N527" s="5" t="s">
        <v>7843</v>
      </c>
      <c r="O527" s="5" t="s">
        <v>4333</v>
      </c>
      <c r="P527" s="5" t="s">
        <v>7844</v>
      </c>
      <c r="Q527" s="5" t="s">
        <v>7845</v>
      </c>
      <c r="S527" s="5" t="s">
        <v>7846</v>
      </c>
      <c r="U527" s="5" t="s">
        <v>4337</v>
      </c>
      <c r="W527" s="5" t="s">
        <v>7847</v>
      </c>
      <c r="AJ527" s="5">
        <v>63363</v>
      </c>
      <c r="AL527" s="5" t="s">
        <v>7848</v>
      </c>
      <c r="AM527" s="5">
        <v>7023553</v>
      </c>
      <c r="AN527" s="5" t="s">
        <v>75</v>
      </c>
      <c r="AO527" s="5" t="s">
        <v>7849</v>
      </c>
      <c r="AP527" s="5" t="s">
        <v>76</v>
      </c>
      <c r="AQ527" s="5" t="s">
        <v>77</v>
      </c>
      <c r="AR527" s="5" t="s">
        <v>141</v>
      </c>
      <c r="AS527" s="5" t="s">
        <v>78</v>
      </c>
      <c r="AT527" s="5" t="s">
        <v>7850</v>
      </c>
      <c r="AU527" s="5" t="str">
        <f t="shared" si="24"/>
        <v>1981_Bacon_Melatonin</v>
      </c>
      <c r="AV527" s="6" t="str">
        <f t="shared" si="25"/>
        <v>1981_Bacon_Melatonin.pdf</v>
      </c>
      <c r="AW527" s="7" t="str">
        <f t="shared" si="26"/>
        <v>https://sci-hub.se/10.1095/biolreprod24.5.993</v>
      </c>
      <c r="AX527" s="5" t="s">
        <v>80</v>
      </c>
    </row>
    <row r="528" spans="1:50" ht="17" customHeight="1" x14ac:dyDescent="0.2">
      <c r="A528" s="4" t="s">
        <v>7851</v>
      </c>
      <c r="B528" s="4" t="s">
        <v>7852</v>
      </c>
      <c r="C528" s="4" t="s">
        <v>7853</v>
      </c>
      <c r="D528" s="4">
        <v>1966</v>
      </c>
      <c r="E528" s="4" t="s">
        <v>66</v>
      </c>
      <c r="F528" s="5">
        <v>154</v>
      </c>
      <c r="G528" s="5">
        <v>3751</v>
      </c>
      <c r="I528" s="5">
        <v>898</v>
      </c>
      <c r="J528" s="5">
        <v>899</v>
      </c>
      <c r="L528" s="5">
        <v>20</v>
      </c>
      <c r="M528" s="5" t="s">
        <v>7854</v>
      </c>
      <c r="N528" s="5" t="s">
        <v>7855</v>
      </c>
      <c r="O528" s="5" t="s">
        <v>7856</v>
      </c>
      <c r="P528" s="5" t="s">
        <v>7857</v>
      </c>
      <c r="Q528" s="5" t="s">
        <v>7858</v>
      </c>
      <c r="S528" s="5" t="s">
        <v>7859</v>
      </c>
      <c r="U528" s="5" t="s">
        <v>7860</v>
      </c>
      <c r="AB528" s="5" t="s">
        <v>7861</v>
      </c>
      <c r="AJ528" s="5">
        <v>368075</v>
      </c>
      <c r="AM528" s="5">
        <v>4886825</v>
      </c>
      <c r="AN528" s="5" t="s">
        <v>75</v>
      </c>
      <c r="AP528" s="5" t="s">
        <v>76</v>
      </c>
      <c r="AQ528" s="5" t="s">
        <v>77</v>
      </c>
      <c r="AS528" s="5" t="s">
        <v>78</v>
      </c>
      <c r="AT528" s="5" t="s">
        <v>7862</v>
      </c>
      <c r="AU528" s="5" t="str">
        <f t="shared" si="24"/>
        <v>1966_Axelrod_Light-induced</v>
      </c>
      <c r="AV528" s="6" t="str">
        <f t="shared" si="25"/>
        <v>1966_Axelrod_Light-induced.pdf</v>
      </c>
      <c r="AW528" s="7" t="str">
        <f t="shared" si="26"/>
        <v>https://sci-hub.se/10.1126/science.154.3751.898</v>
      </c>
      <c r="AX528" s="5" t="s">
        <v>80</v>
      </c>
    </row>
    <row r="529" spans="1:50" ht="17" customHeight="1" x14ac:dyDescent="0.2">
      <c r="A529" s="4" t="s">
        <v>7863</v>
      </c>
      <c r="B529" s="4" t="s">
        <v>7864</v>
      </c>
      <c r="C529" s="4" t="s">
        <v>7865</v>
      </c>
      <c r="D529" s="4">
        <v>1993</v>
      </c>
      <c r="E529" s="4" t="s">
        <v>1469</v>
      </c>
      <c r="F529" s="5">
        <v>2</v>
      </c>
      <c r="G529" s="5">
        <v>3</v>
      </c>
      <c r="I529" s="5">
        <v>146</v>
      </c>
      <c r="J529" s="5">
        <v>154</v>
      </c>
      <c r="L529" s="5">
        <v>20</v>
      </c>
      <c r="M529" s="5" t="s">
        <v>7866</v>
      </c>
      <c r="N529" s="5" t="s">
        <v>7867</v>
      </c>
      <c r="O529" s="5" t="s">
        <v>7868</v>
      </c>
      <c r="P529" s="5" t="s">
        <v>7869</v>
      </c>
      <c r="Q529" s="5" t="s">
        <v>7870</v>
      </c>
      <c r="R529" s="5" t="s">
        <v>7871</v>
      </c>
      <c r="S529" s="5" t="s">
        <v>7872</v>
      </c>
      <c r="U529" s="5" t="s">
        <v>7873</v>
      </c>
      <c r="AB529" s="5" t="s">
        <v>7874</v>
      </c>
      <c r="AJ529" s="5" t="s">
        <v>1479</v>
      </c>
      <c r="AM529" s="5">
        <v>8004153</v>
      </c>
      <c r="AN529" s="5" t="s">
        <v>75</v>
      </c>
      <c r="AO529" s="5" t="s">
        <v>1480</v>
      </c>
      <c r="AP529" s="5" t="s">
        <v>76</v>
      </c>
      <c r="AQ529" s="5" t="s">
        <v>77</v>
      </c>
      <c r="AS529" s="5" t="s">
        <v>78</v>
      </c>
      <c r="AT529" s="5" t="s">
        <v>7875</v>
      </c>
      <c r="AU529" s="5" t="str">
        <f t="shared" si="24"/>
        <v>1993_Pang_Differential</v>
      </c>
      <c r="AV529" s="6" t="str">
        <f t="shared" si="25"/>
        <v>1993_Pang_Differential.pdf</v>
      </c>
      <c r="AW529" s="7" t="str">
        <f t="shared" si="26"/>
        <v>https://sci-hub.se/10.1159/000109486</v>
      </c>
      <c r="AX529" s="5" t="s">
        <v>80</v>
      </c>
    </row>
    <row r="530" spans="1:50" ht="17" customHeight="1" x14ac:dyDescent="0.2">
      <c r="A530" s="4" t="s">
        <v>7876</v>
      </c>
      <c r="B530" s="4" t="s">
        <v>7877</v>
      </c>
      <c r="C530" s="4" t="s">
        <v>7878</v>
      </c>
      <c r="D530" s="4">
        <v>2001</v>
      </c>
      <c r="E530" s="4" t="s">
        <v>984</v>
      </c>
      <c r="F530" s="5">
        <v>16</v>
      </c>
      <c r="G530" s="5">
        <v>3</v>
      </c>
      <c r="I530" s="5">
        <v>254</v>
      </c>
      <c r="J530" s="5">
        <v>263</v>
      </c>
      <c r="L530" s="5">
        <v>20</v>
      </c>
      <c r="M530" s="5" t="s">
        <v>7879</v>
      </c>
      <c r="N530" s="5" t="s">
        <v>7880</v>
      </c>
      <c r="O530" s="5" t="s">
        <v>7881</v>
      </c>
      <c r="P530" s="5" t="s">
        <v>7882</v>
      </c>
      <c r="Q530" s="5" t="s">
        <v>7883</v>
      </c>
      <c r="R530" s="5" t="s">
        <v>7884</v>
      </c>
      <c r="S530" s="5" t="s">
        <v>7885</v>
      </c>
      <c r="AB530" s="5" t="s">
        <v>7886</v>
      </c>
      <c r="AE530" s="5" t="s">
        <v>993</v>
      </c>
      <c r="AJ530" s="5">
        <v>7487304</v>
      </c>
      <c r="AL530" s="5" t="s">
        <v>994</v>
      </c>
      <c r="AM530" s="5">
        <v>11407785</v>
      </c>
      <c r="AN530" s="5" t="s">
        <v>75</v>
      </c>
      <c r="AO530" s="5" t="s">
        <v>995</v>
      </c>
      <c r="AP530" s="5" t="s">
        <v>76</v>
      </c>
      <c r="AQ530" s="5" t="s">
        <v>77</v>
      </c>
      <c r="AS530" s="5" t="s">
        <v>78</v>
      </c>
      <c r="AT530" s="5" t="s">
        <v>7887</v>
      </c>
      <c r="AU530" s="5" t="str">
        <f t="shared" si="24"/>
        <v>2001_Alila-Johansson_Seasonal</v>
      </c>
      <c r="AV530" s="6" t="str">
        <f t="shared" si="25"/>
        <v>2001_Alila-Johansson_Seasonal.pdf</v>
      </c>
      <c r="AW530" s="7" t="str">
        <f t="shared" si="26"/>
        <v>https://sci-hub.se/10.1177/074873040101600308</v>
      </c>
      <c r="AX530" s="5" t="s">
        <v>80</v>
      </c>
    </row>
    <row r="531" spans="1:50" ht="17" customHeight="1" x14ac:dyDescent="0.2">
      <c r="A531" s="4" t="s">
        <v>7888</v>
      </c>
      <c r="B531" s="4" t="s">
        <v>7889</v>
      </c>
      <c r="C531" s="4" t="s">
        <v>7890</v>
      </c>
      <c r="D531" s="4">
        <v>2012</v>
      </c>
      <c r="E531" s="4" t="s">
        <v>984</v>
      </c>
      <c r="F531" s="5">
        <v>27</v>
      </c>
      <c r="G531" s="5">
        <v>1</v>
      </c>
      <c r="I531" s="5">
        <v>70</v>
      </c>
      <c r="J531" s="5">
        <v>78</v>
      </c>
      <c r="L531" s="5">
        <v>20</v>
      </c>
      <c r="M531" s="5" t="s">
        <v>7891</v>
      </c>
      <c r="N531" s="5" t="s">
        <v>7892</v>
      </c>
      <c r="O531" s="5" t="s">
        <v>7893</v>
      </c>
      <c r="P531" s="5" t="s">
        <v>7894</v>
      </c>
      <c r="Q531" s="5" t="s">
        <v>7895</v>
      </c>
      <c r="R531" s="5" t="s">
        <v>7896</v>
      </c>
      <c r="S531" s="5" t="s">
        <v>7897</v>
      </c>
      <c r="U531" s="5" t="s">
        <v>73</v>
      </c>
      <c r="AB531" s="5" t="s">
        <v>7898</v>
      </c>
      <c r="AJ531" s="5">
        <v>7487304</v>
      </c>
      <c r="AL531" s="5" t="s">
        <v>994</v>
      </c>
      <c r="AM531" s="5">
        <v>22306975</v>
      </c>
      <c r="AN531" s="5" t="s">
        <v>75</v>
      </c>
      <c r="AO531" s="5" t="s">
        <v>995</v>
      </c>
      <c r="AP531" s="5" t="s">
        <v>76</v>
      </c>
      <c r="AQ531" s="5" t="s">
        <v>77</v>
      </c>
      <c r="AS531" s="5" t="s">
        <v>78</v>
      </c>
      <c r="AT531" s="5" t="s">
        <v>7899</v>
      </c>
      <c r="AU531" s="5" t="str">
        <f t="shared" si="24"/>
        <v>2012_Papamichael_Human</v>
      </c>
      <c r="AV531" s="6" t="str">
        <f t="shared" si="25"/>
        <v>2012_Papamichael_Human.pdf</v>
      </c>
      <c r="AW531" s="7" t="str">
        <f t="shared" si="26"/>
        <v>https://sci-hub.se/10.1177/0748730411431447</v>
      </c>
      <c r="AX531" s="5" t="s">
        <v>80</v>
      </c>
    </row>
    <row r="532" spans="1:50" ht="17" customHeight="1" x14ac:dyDescent="0.2">
      <c r="A532" s="4" t="s">
        <v>5491</v>
      </c>
      <c r="B532" s="4" t="s">
        <v>5492</v>
      </c>
      <c r="C532" s="4" t="s">
        <v>7900</v>
      </c>
      <c r="D532" s="4">
        <v>1991</v>
      </c>
      <c r="E532" s="4" t="s">
        <v>984</v>
      </c>
      <c r="F532" s="5">
        <v>6</v>
      </c>
      <c r="G532" s="5">
        <v>2</v>
      </c>
      <c r="I532" s="5">
        <v>137</v>
      </c>
      <c r="J532" s="5">
        <v>147</v>
      </c>
      <c r="L532" s="5">
        <v>20</v>
      </c>
      <c r="M532" s="5" t="s">
        <v>7901</v>
      </c>
      <c r="N532" s="5" t="s">
        <v>7902</v>
      </c>
      <c r="O532" s="5" t="s">
        <v>7903</v>
      </c>
      <c r="P532" s="5" t="s">
        <v>7904</v>
      </c>
      <c r="Q532" s="5" t="s">
        <v>7905</v>
      </c>
      <c r="S532" s="5" t="s">
        <v>7906</v>
      </c>
      <c r="U532" s="5" t="s">
        <v>7907</v>
      </c>
      <c r="AB532" s="5" t="s">
        <v>7908</v>
      </c>
      <c r="AJ532" s="5">
        <v>7487304</v>
      </c>
      <c r="AM532" s="5">
        <v>1773087</v>
      </c>
      <c r="AN532" s="5" t="s">
        <v>75</v>
      </c>
      <c r="AO532" s="5" t="s">
        <v>995</v>
      </c>
      <c r="AP532" s="5" t="s">
        <v>76</v>
      </c>
      <c r="AQ532" s="5" t="s">
        <v>77</v>
      </c>
      <c r="AS532" s="5" t="s">
        <v>78</v>
      </c>
      <c r="AT532" s="5" t="s">
        <v>7909</v>
      </c>
      <c r="AU532" s="5" t="str">
        <f t="shared" si="24"/>
        <v>1991_Zatz_Light</v>
      </c>
      <c r="AV532" s="6" t="str">
        <f t="shared" si="25"/>
        <v>1991_Zatz_Light.pdf</v>
      </c>
      <c r="AW532" s="7" t="str">
        <f t="shared" si="26"/>
        <v>https://sci-hub.se/10.1177/074873049100600204</v>
      </c>
      <c r="AX532" s="5" t="s">
        <v>80</v>
      </c>
    </row>
    <row r="533" spans="1:50" ht="17" customHeight="1" x14ac:dyDescent="0.2">
      <c r="A533" s="4" t="s">
        <v>2730</v>
      </c>
      <c r="B533" s="4" t="s">
        <v>2731</v>
      </c>
      <c r="C533" s="4" t="s">
        <v>7910</v>
      </c>
      <c r="D533" s="4">
        <v>2012</v>
      </c>
      <c r="E533" s="4" t="s">
        <v>7911</v>
      </c>
      <c r="F533" s="5">
        <v>5</v>
      </c>
      <c r="H533" s="5">
        <v>221</v>
      </c>
      <c r="L533" s="5">
        <v>20</v>
      </c>
      <c r="M533" s="5" t="s">
        <v>7912</v>
      </c>
      <c r="N533" s="5" t="s">
        <v>7913</v>
      </c>
      <c r="O533" s="5" t="s">
        <v>7914</v>
      </c>
      <c r="P533" s="5" t="s">
        <v>7915</v>
      </c>
      <c r="Q533" s="5" t="s">
        <v>7916</v>
      </c>
      <c r="R533" s="5" t="s">
        <v>7917</v>
      </c>
      <c r="S533" s="5" t="s">
        <v>7918</v>
      </c>
      <c r="U533" s="5" t="s">
        <v>73</v>
      </c>
      <c r="AB533" s="5" t="s">
        <v>7919</v>
      </c>
      <c r="AJ533" s="5">
        <v>17560500</v>
      </c>
      <c r="AM533" s="5">
        <v>22564396</v>
      </c>
      <c r="AN533" s="5" t="s">
        <v>75</v>
      </c>
      <c r="AO533" s="5" t="s">
        <v>7920</v>
      </c>
      <c r="AP533" s="5" t="s">
        <v>76</v>
      </c>
      <c r="AQ533" s="5" t="s">
        <v>77</v>
      </c>
      <c r="AR533" s="5" t="s">
        <v>141</v>
      </c>
      <c r="AS533" s="5" t="s">
        <v>78</v>
      </c>
      <c r="AT533" s="5" t="s">
        <v>7921</v>
      </c>
      <c r="AU533" s="5" t="str">
        <f t="shared" si="24"/>
        <v>2012_Figueiro_Preliminary</v>
      </c>
      <c r="AV533" s="6" t="str">
        <f t="shared" si="25"/>
        <v>2012_Figueiro_Preliminary.pdf</v>
      </c>
      <c r="AW533" s="7" t="str">
        <f t="shared" si="26"/>
        <v>https://sci-hub.se/10.1186/1756-0500-5-221</v>
      </c>
      <c r="AX533" s="5" t="s">
        <v>80</v>
      </c>
    </row>
    <row r="534" spans="1:50" ht="17" customHeight="1" x14ac:dyDescent="0.2">
      <c r="A534" s="4" t="s">
        <v>7922</v>
      </c>
      <c r="B534" s="4" t="s">
        <v>7923</v>
      </c>
      <c r="C534" s="4" t="s">
        <v>7924</v>
      </c>
      <c r="D534" s="4">
        <v>1991</v>
      </c>
      <c r="E534" s="4" t="s">
        <v>7925</v>
      </c>
      <c r="F534" s="5">
        <v>58</v>
      </c>
      <c r="G534" s="11">
        <v>43558</v>
      </c>
      <c r="I534" s="5">
        <v>261</v>
      </c>
      <c r="J534" s="5">
        <v>267</v>
      </c>
      <c r="L534" s="5">
        <v>20</v>
      </c>
      <c r="M534" s="5" t="s">
        <v>7926</v>
      </c>
      <c r="N534" s="5" t="s">
        <v>7927</v>
      </c>
      <c r="O534" s="5" t="s">
        <v>7928</v>
      </c>
      <c r="P534" s="5" t="s">
        <v>7929</v>
      </c>
      <c r="Q534" s="5" t="s">
        <v>7930</v>
      </c>
      <c r="R534" s="5" t="s">
        <v>7931</v>
      </c>
      <c r="S534" s="5" t="s">
        <v>7932</v>
      </c>
      <c r="U534" s="5" t="s">
        <v>73</v>
      </c>
      <c r="AB534" s="5" t="s">
        <v>7933</v>
      </c>
      <c r="AE534" s="5" t="s">
        <v>199</v>
      </c>
      <c r="AJ534" s="5">
        <v>207454</v>
      </c>
      <c r="AL534" s="5" t="s">
        <v>7934</v>
      </c>
      <c r="AM534" s="5">
        <v>1365047</v>
      </c>
      <c r="AN534" s="5" t="s">
        <v>75</v>
      </c>
      <c r="AO534" s="5" t="s">
        <v>7935</v>
      </c>
      <c r="AP534" s="5" t="s">
        <v>76</v>
      </c>
      <c r="AQ534" s="5" t="s">
        <v>77</v>
      </c>
      <c r="AS534" s="5" t="s">
        <v>78</v>
      </c>
      <c r="AT534" s="5" t="s">
        <v>7936</v>
      </c>
      <c r="AU534" s="5" t="str">
        <f t="shared" si="24"/>
        <v>1991_Sandyk_Magnetic</v>
      </c>
      <c r="AV534" s="6" t="str">
        <f t="shared" si="25"/>
        <v>1991_Sandyk_Magnetic.pdf</v>
      </c>
      <c r="AW534" s="7" t="str">
        <f t="shared" si="26"/>
        <v>https://sci-hub.se/10.3109/00207459108985440</v>
      </c>
      <c r="AX534" s="5" t="s">
        <v>80</v>
      </c>
    </row>
    <row r="535" spans="1:50" ht="17" customHeight="1" x14ac:dyDescent="0.2">
      <c r="A535" s="4" t="s">
        <v>7937</v>
      </c>
      <c r="B535" s="4" t="s">
        <v>7938</v>
      </c>
      <c r="C535" s="4" t="s">
        <v>7939</v>
      </c>
      <c r="D535" s="4">
        <v>2015</v>
      </c>
      <c r="E535" s="4" t="s">
        <v>7940</v>
      </c>
      <c r="F535" s="5">
        <v>16</v>
      </c>
      <c r="G535" s="5">
        <v>14</v>
      </c>
      <c r="I535" s="5">
        <v>5835</v>
      </c>
      <c r="J535" s="5">
        <v>5842</v>
      </c>
      <c r="L535" s="5">
        <v>19</v>
      </c>
      <c r="M535" s="5" t="s">
        <v>7941</v>
      </c>
      <c r="N535" s="5" t="s">
        <v>7942</v>
      </c>
      <c r="O535" s="5" t="s">
        <v>7943</v>
      </c>
      <c r="P535" s="5" t="s">
        <v>7944</v>
      </c>
      <c r="Q535" s="5" t="s">
        <v>7945</v>
      </c>
      <c r="R535" s="5" t="s">
        <v>7946</v>
      </c>
      <c r="S535" s="5" t="s">
        <v>7947</v>
      </c>
      <c r="U535" s="5" t="s">
        <v>7948</v>
      </c>
      <c r="AB535" s="5" t="s">
        <v>7949</v>
      </c>
      <c r="AE535" s="5" t="s">
        <v>7950</v>
      </c>
      <c r="AJ535" s="5">
        <v>15137368</v>
      </c>
      <c r="AM535" s="5">
        <v>26320459</v>
      </c>
      <c r="AN535" s="5" t="s">
        <v>75</v>
      </c>
      <c r="AO535" s="5" t="s">
        <v>7951</v>
      </c>
      <c r="AP535" s="5" t="s">
        <v>76</v>
      </c>
      <c r="AQ535" s="5" t="s">
        <v>77</v>
      </c>
      <c r="AR535" s="5" t="s">
        <v>141</v>
      </c>
      <c r="AS535" s="5" t="s">
        <v>78</v>
      </c>
      <c r="AT535" s="5" t="s">
        <v>7952</v>
      </c>
      <c r="AU535" s="5" t="str">
        <f t="shared" si="24"/>
        <v>2015_Zou_Melatonin</v>
      </c>
      <c r="AV535" s="6" t="str">
        <f t="shared" si="25"/>
        <v>2015_Zou_Melatonin.pdf</v>
      </c>
      <c r="AW535" s="7" t="str">
        <f t="shared" si="26"/>
        <v>https://sci-hub.se/10.7314/APJCP.2015.16.14.5835</v>
      </c>
      <c r="AX535" s="9" t="s">
        <v>756</v>
      </c>
    </row>
    <row r="536" spans="1:50" ht="17" customHeight="1" x14ac:dyDescent="0.2">
      <c r="A536" s="4" t="s">
        <v>7953</v>
      </c>
      <c r="B536" s="4" t="s">
        <v>7954</v>
      </c>
      <c r="C536" s="4" t="s">
        <v>7955</v>
      </c>
      <c r="D536" s="4">
        <v>2003</v>
      </c>
      <c r="E536" s="4" t="s">
        <v>7956</v>
      </c>
      <c r="F536" s="5">
        <v>253</v>
      </c>
      <c r="I536" s="5">
        <v>3</v>
      </c>
      <c r="J536" s="5">
        <v>30</v>
      </c>
      <c r="L536" s="5">
        <v>19</v>
      </c>
      <c r="M536" s="9"/>
      <c r="N536" s="5" t="s">
        <v>7957</v>
      </c>
      <c r="O536" s="5" t="s">
        <v>7958</v>
      </c>
      <c r="P536" s="5" t="s">
        <v>7959</v>
      </c>
      <c r="Q536" s="5" t="s">
        <v>7960</v>
      </c>
      <c r="S536" s="5" t="s">
        <v>7961</v>
      </c>
      <c r="U536" s="5" t="s">
        <v>7962</v>
      </c>
      <c r="AB536" s="5" t="s">
        <v>7963</v>
      </c>
      <c r="AM536" s="5">
        <v>14712912</v>
      </c>
      <c r="AN536" s="5" t="s">
        <v>75</v>
      </c>
      <c r="AO536" s="5" t="s">
        <v>7964</v>
      </c>
      <c r="AP536" s="5" t="s">
        <v>76</v>
      </c>
      <c r="AQ536" s="5" t="s">
        <v>77</v>
      </c>
      <c r="AS536" s="5" t="s">
        <v>78</v>
      </c>
      <c r="AT536" s="5" t="s">
        <v>7965</v>
      </c>
      <c r="AU536" s="5" t="str">
        <f t="shared" si="24"/>
        <v>2003_Foster_Non-rod,</v>
      </c>
      <c r="AV536" s="6" t="str">
        <f t="shared" si="25"/>
        <v>2003_Foster_Non-rod,.pdf</v>
      </c>
      <c r="AW536" s="7" t="str">
        <f t="shared" si="26"/>
        <v>https://sci-hub.se/</v>
      </c>
      <c r="AX536" s="9" t="s">
        <v>756</v>
      </c>
    </row>
    <row r="537" spans="1:50" ht="17" customHeight="1" x14ac:dyDescent="0.2">
      <c r="A537" s="4" t="s">
        <v>7966</v>
      </c>
      <c r="B537" s="4" t="s">
        <v>7967</v>
      </c>
      <c r="C537" s="4" t="s">
        <v>7968</v>
      </c>
      <c r="D537" s="4">
        <v>1991</v>
      </c>
      <c r="E537" s="4" t="s">
        <v>7969</v>
      </c>
      <c r="F537" s="5">
        <v>44</v>
      </c>
      <c r="I537" s="5">
        <v>249</v>
      </c>
      <c r="J537" s="5">
        <v>257</v>
      </c>
      <c r="L537" s="5">
        <v>19</v>
      </c>
      <c r="M537" s="9"/>
      <c r="N537" s="5" t="s">
        <v>7970</v>
      </c>
      <c r="O537" s="5" t="s">
        <v>7971</v>
      </c>
      <c r="P537" s="5" t="s">
        <v>7972</v>
      </c>
      <c r="Q537" s="5" t="s">
        <v>7973</v>
      </c>
      <c r="S537" s="5" t="s">
        <v>7974</v>
      </c>
      <c r="U537" s="5" t="s">
        <v>73</v>
      </c>
      <c r="AB537" s="5" t="s">
        <v>7975</v>
      </c>
      <c r="AJ537" s="5">
        <v>4493087</v>
      </c>
      <c r="AM537" s="5">
        <v>1795267</v>
      </c>
      <c r="AN537" s="5" t="s">
        <v>75</v>
      </c>
      <c r="AO537" s="5" t="s">
        <v>7976</v>
      </c>
      <c r="AP537" s="5" t="s">
        <v>76</v>
      </c>
      <c r="AQ537" s="5" t="s">
        <v>77</v>
      </c>
      <c r="AS537" s="5" t="s">
        <v>78</v>
      </c>
      <c r="AT537" s="5" t="s">
        <v>7977</v>
      </c>
      <c r="AU537" s="5" t="str">
        <f t="shared" si="24"/>
        <v>1991_Guillaume_Effect</v>
      </c>
      <c r="AV537" s="6" t="str">
        <f t="shared" si="25"/>
        <v>1991_Guillaume_Effect.pdf</v>
      </c>
      <c r="AW537" s="7" t="str">
        <f t="shared" si="26"/>
        <v>https://sci-hub.se/</v>
      </c>
      <c r="AX537" s="9" t="s">
        <v>756</v>
      </c>
    </row>
    <row r="538" spans="1:50" ht="17" customHeight="1" x14ac:dyDescent="0.2">
      <c r="A538" s="4" t="s">
        <v>7978</v>
      </c>
      <c r="B538" s="4" t="s">
        <v>7979</v>
      </c>
      <c r="C538" s="4" t="s">
        <v>7980</v>
      </c>
      <c r="D538" s="4">
        <v>1989</v>
      </c>
      <c r="E538" s="4" t="s">
        <v>7969</v>
      </c>
      <c r="F538" s="5">
        <v>39</v>
      </c>
      <c r="I538" s="5">
        <v>135</v>
      </c>
      <c r="J538" s="5">
        <v>142</v>
      </c>
      <c r="L538" s="5">
        <v>19</v>
      </c>
      <c r="M538" s="9"/>
      <c r="N538" s="5" t="s">
        <v>7981</v>
      </c>
      <c r="O538" s="5" t="s">
        <v>7982</v>
      </c>
      <c r="P538" s="5" t="s">
        <v>7983</v>
      </c>
      <c r="Q538" s="5" t="s">
        <v>7984</v>
      </c>
      <c r="S538" s="5" t="s">
        <v>7985</v>
      </c>
      <c r="U538" s="5" t="s">
        <v>7986</v>
      </c>
      <c r="AB538" s="5" t="s">
        <v>7987</v>
      </c>
      <c r="AJ538" s="5">
        <v>4493087</v>
      </c>
      <c r="AM538" s="5">
        <v>2621722</v>
      </c>
      <c r="AN538" s="5" t="s">
        <v>75</v>
      </c>
      <c r="AO538" s="5" t="s">
        <v>7976</v>
      </c>
      <c r="AP538" s="5" t="s">
        <v>76</v>
      </c>
      <c r="AQ538" s="5" t="s">
        <v>77</v>
      </c>
      <c r="AS538" s="5" t="s">
        <v>78</v>
      </c>
      <c r="AT538" s="5" t="s">
        <v>7988</v>
      </c>
      <c r="AU538" s="5" t="str">
        <f t="shared" si="24"/>
        <v>1989_Leyva_Effect</v>
      </c>
      <c r="AV538" s="6" t="str">
        <f t="shared" si="25"/>
        <v>1989_Leyva_Effect.pdf</v>
      </c>
      <c r="AW538" s="7" t="str">
        <f t="shared" si="26"/>
        <v>https://sci-hub.se/</v>
      </c>
      <c r="AX538" s="9" t="s">
        <v>756</v>
      </c>
    </row>
    <row r="539" spans="1:50" ht="17" customHeight="1" x14ac:dyDescent="0.2">
      <c r="A539" s="4" t="s">
        <v>7989</v>
      </c>
      <c r="B539" s="4" t="s">
        <v>7990</v>
      </c>
      <c r="C539" s="4" t="s">
        <v>7991</v>
      </c>
      <c r="D539" s="4">
        <v>2008</v>
      </c>
      <c r="E539" s="4" t="s">
        <v>1557</v>
      </c>
      <c r="F539" s="5">
        <v>440</v>
      </c>
      <c r="G539" s="5">
        <v>1</v>
      </c>
      <c r="I539" s="5">
        <v>23</v>
      </c>
      <c r="J539" s="5">
        <v>26</v>
      </c>
      <c r="L539" s="5">
        <v>19</v>
      </c>
      <c r="M539" s="5" t="s">
        <v>7992</v>
      </c>
      <c r="N539" s="5" t="s">
        <v>7993</v>
      </c>
      <c r="O539" s="5" t="s">
        <v>7994</v>
      </c>
      <c r="P539" s="5" t="s">
        <v>7995</v>
      </c>
      <c r="Q539" s="5" t="s">
        <v>7996</v>
      </c>
      <c r="R539" s="5" t="s">
        <v>7997</v>
      </c>
      <c r="S539" s="5" t="s">
        <v>7998</v>
      </c>
      <c r="U539" s="5" t="s">
        <v>73</v>
      </c>
      <c r="X539" s="10" t="s">
        <v>7999</v>
      </c>
      <c r="Y539" s="5" t="s">
        <v>8000</v>
      </c>
      <c r="AB539" s="5" t="s">
        <v>8001</v>
      </c>
      <c r="AJ539" s="5">
        <v>3043940</v>
      </c>
      <c r="AL539" s="5" t="s">
        <v>1568</v>
      </c>
      <c r="AM539" s="5">
        <v>18539392</v>
      </c>
      <c r="AN539" s="5" t="s">
        <v>75</v>
      </c>
      <c r="AO539" s="5" t="s">
        <v>1569</v>
      </c>
      <c r="AP539" s="5" t="s">
        <v>76</v>
      </c>
      <c r="AQ539" s="5" t="s">
        <v>77</v>
      </c>
      <c r="AS539" s="5" t="s">
        <v>78</v>
      </c>
      <c r="AT539" s="5" t="s">
        <v>8002</v>
      </c>
      <c r="AU539" s="5" t="str">
        <f t="shared" si="24"/>
        <v>2008_Higuchi_Inter-individual</v>
      </c>
      <c r="AV539" s="6" t="str">
        <f t="shared" si="25"/>
        <v>2008_Higuchi_Inter-individual.pdf</v>
      </c>
      <c r="AW539" s="7" t="str">
        <f t="shared" si="26"/>
        <v>https://sci-hub.se/10.1016/j.neulet.2008.05.037</v>
      </c>
      <c r="AX539" s="5" t="s">
        <v>80</v>
      </c>
    </row>
    <row r="540" spans="1:50" ht="17" customHeight="1" x14ac:dyDescent="0.2">
      <c r="A540" s="4" t="s">
        <v>6216</v>
      </c>
      <c r="B540" s="4" t="s">
        <v>6217</v>
      </c>
      <c r="C540" s="4" t="s">
        <v>8003</v>
      </c>
      <c r="D540" s="4">
        <v>1996</v>
      </c>
      <c r="E540" s="4" t="s">
        <v>3478</v>
      </c>
      <c r="F540" s="5">
        <v>45</v>
      </c>
      <c r="G540" s="5">
        <v>6</v>
      </c>
      <c r="I540" s="5">
        <v>749</v>
      </c>
      <c r="J540" s="5">
        <v>754</v>
      </c>
      <c r="L540" s="5">
        <v>19</v>
      </c>
      <c r="M540" s="5" t="s">
        <v>8004</v>
      </c>
      <c r="N540" s="5" t="s">
        <v>8005</v>
      </c>
      <c r="O540" s="5" t="s">
        <v>8006</v>
      </c>
      <c r="P540" s="5" t="s">
        <v>8007</v>
      </c>
      <c r="Q540" s="5" t="s">
        <v>8008</v>
      </c>
      <c r="S540" s="5" t="s">
        <v>8009</v>
      </c>
      <c r="U540" s="5" t="s">
        <v>8010</v>
      </c>
      <c r="AB540" s="5" t="s">
        <v>4637</v>
      </c>
      <c r="AE540" s="5" t="s">
        <v>2111</v>
      </c>
      <c r="AJ540" s="5">
        <v>3000664</v>
      </c>
      <c r="AL540" s="5" t="s">
        <v>6227</v>
      </c>
      <c r="AM540" s="5">
        <v>9039342</v>
      </c>
      <c r="AN540" s="5" t="s">
        <v>75</v>
      </c>
      <c r="AO540" s="5" t="s">
        <v>6228</v>
      </c>
      <c r="AP540" s="5" t="s">
        <v>76</v>
      </c>
      <c r="AQ540" s="5" t="s">
        <v>77</v>
      </c>
      <c r="AS540" s="5" t="s">
        <v>78</v>
      </c>
      <c r="AT540" s="5" t="s">
        <v>8011</v>
      </c>
      <c r="AU540" s="5" t="str">
        <f t="shared" si="24"/>
        <v>1996_Luboshitzky_Decreased</v>
      </c>
      <c r="AV540" s="6" t="str">
        <f t="shared" si="25"/>
        <v>1996_Luboshitzky_Decreased.pdf</v>
      </c>
      <c r="AW540" s="7" t="str">
        <f t="shared" si="26"/>
        <v>https://sci-hub.se/10.1046/j.1365-2265.1996.8710881.x</v>
      </c>
      <c r="AX540" s="5" t="s">
        <v>80</v>
      </c>
    </row>
    <row r="541" spans="1:50" ht="17" customHeight="1" x14ac:dyDescent="0.2">
      <c r="A541" s="4" t="s">
        <v>8012</v>
      </c>
      <c r="B541" s="4" t="s">
        <v>8013</v>
      </c>
      <c r="C541" s="4" t="s">
        <v>8014</v>
      </c>
      <c r="D541" s="4">
        <v>1995</v>
      </c>
      <c r="E541" s="4" t="s">
        <v>2567</v>
      </c>
      <c r="F541" s="5">
        <v>6</v>
      </c>
      <c r="G541" s="5">
        <v>11</v>
      </c>
      <c r="I541" s="5">
        <v>1530</v>
      </c>
      <c r="J541" s="5">
        <v>1532</v>
      </c>
      <c r="L541" s="5">
        <v>19</v>
      </c>
      <c r="M541" s="5" t="s">
        <v>8015</v>
      </c>
      <c r="N541" s="5" t="s">
        <v>8016</v>
      </c>
      <c r="O541" s="5" t="s">
        <v>8017</v>
      </c>
      <c r="P541" s="5" t="s">
        <v>8018</v>
      </c>
      <c r="Q541" s="5" t="s">
        <v>8019</v>
      </c>
      <c r="R541" s="5" t="s">
        <v>8020</v>
      </c>
      <c r="S541" s="5" t="s">
        <v>8021</v>
      </c>
      <c r="U541" s="5" t="s">
        <v>73</v>
      </c>
      <c r="AB541" s="5" t="s">
        <v>8022</v>
      </c>
      <c r="AJ541" s="5">
        <v>9594965</v>
      </c>
      <c r="AM541" s="5">
        <v>7579141</v>
      </c>
      <c r="AN541" s="5" t="s">
        <v>75</v>
      </c>
      <c r="AO541" s="5" t="s">
        <v>2567</v>
      </c>
      <c r="AP541" s="5" t="s">
        <v>76</v>
      </c>
      <c r="AQ541" s="5" t="s">
        <v>77</v>
      </c>
      <c r="AS541" s="5" t="s">
        <v>78</v>
      </c>
      <c r="AT541" s="5" t="s">
        <v>8023</v>
      </c>
      <c r="AU541" s="5" t="str">
        <f t="shared" si="24"/>
        <v>1995_Morgan_Parallel</v>
      </c>
      <c r="AV541" s="6" t="str">
        <f t="shared" si="25"/>
        <v>1995_Morgan_Parallel.pdf</v>
      </c>
      <c r="AW541" s="7" t="str">
        <f t="shared" si="26"/>
        <v>https://sci-hub.se/10.1097/00001756-199507310-00016</v>
      </c>
      <c r="AX541" s="5" t="s">
        <v>80</v>
      </c>
    </row>
    <row r="542" spans="1:50" ht="17" customHeight="1" x14ac:dyDescent="0.2">
      <c r="A542" s="4" t="s">
        <v>8024</v>
      </c>
      <c r="B542" s="4" t="s">
        <v>8025</v>
      </c>
      <c r="C542" s="4" t="s">
        <v>8026</v>
      </c>
      <c r="D542" s="4">
        <v>1991</v>
      </c>
      <c r="E542" s="4" t="s">
        <v>392</v>
      </c>
      <c r="F542" s="5">
        <v>10</v>
      </c>
      <c r="G542" s="5">
        <v>1</v>
      </c>
      <c r="I542" s="5">
        <v>9</v>
      </c>
      <c r="J542" s="5">
        <v>13</v>
      </c>
      <c r="L542" s="5">
        <v>19</v>
      </c>
      <c r="M542" s="5" t="s">
        <v>8027</v>
      </c>
      <c r="N542" s="5" t="s">
        <v>8028</v>
      </c>
      <c r="O542" s="5" t="s">
        <v>8029</v>
      </c>
      <c r="P542" s="5" t="s">
        <v>8030</v>
      </c>
      <c r="Q542" s="5" t="s">
        <v>8031</v>
      </c>
      <c r="R542" s="5" t="s">
        <v>8032</v>
      </c>
      <c r="S542" s="5" t="s">
        <v>8033</v>
      </c>
      <c r="U542" s="5" t="s">
        <v>2515</v>
      </c>
      <c r="AB542" s="5" t="s">
        <v>8034</v>
      </c>
      <c r="AJ542" s="5">
        <v>7423098</v>
      </c>
      <c r="AM542" s="5">
        <v>2056432</v>
      </c>
      <c r="AN542" s="5" t="s">
        <v>75</v>
      </c>
      <c r="AO542" s="5" t="s">
        <v>401</v>
      </c>
      <c r="AP542" s="5" t="s">
        <v>76</v>
      </c>
      <c r="AQ542" s="5" t="s">
        <v>77</v>
      </c>
      <c r="AS542" s="5" t="s">
        <v>78</v>
      </c>
      <c r="AT542" s="5" t="s">
        <v>8035</v>
      </c>
      <c r="AU542" s="5" t="str">
        <f t="shared" si="24"/>
        <v>1991_Petterborg_Effect</v>
      </c>
      <c r="AV542" s="6" t="str">
        <f t="shared" si="25"/>
        <v>1991_Petterborg_Effect.pdf</v>
      </c>
      <c r="AW542" s="7" t="str">
        <f t="shared" si="26"/>
        <v>https://sci-hub.se/10.1111/j.1600-079X.1991.tb00003.x</v>
      </c>
      <c r="AX542" s="5" t="s">
        <v>80</v>
      </c>
    </row>
    <row r="543" spans="1:50" ht="17" customHeight="1" x14ac:dyDescent="0.2">
      <c r="A543" s="4" t="s">
        <v>8036</v>
      </c>
      <c r="B543" s="4" t="s">
        <v>8037</v>
      </c>
      <c r="C543" s="4" t="s">
        <v>8038</v>
      </c>
      <c r="D543" s="4">
        <v>1994</v>
      </c>
      <c r="E543" s="4" t="s">
        <v>392</v>
      </c>
      <c r="F543" s="5">
        <v>16</v>
      </c>
      <c r="G543" s="5">
        <v>2</v>
      </c>
      <c r="I543" s="5">
        <v>65</v>
      </c>
      <c r="J543" s="5">
        <v>72</v>
      </c>
      <c r="L543" s="5">
        <v>19</v>
      </c>
      <c r="M543" s="5" t="s">
        <v>8039</v>
      </c>
      <c r="N543" s="5" t="s">
        <v>8040</v>
      </c>
      <c r="O543" s="5" t="s">
        <v>8041</v>
      </c>
      <c r="P543" s="5" t="s">
        <v>8042</v>
      </c>
      <c r="Q543" s="5" t="s">
        <v>8043</v>
      </c>
      <c r="R543" s="5" t="s">
        <v>8044</v>
      </c>
      <c r="S543" s="5" t="s">
        <v>8045</v>
      </c>
      <c r="U543" s="5" t="s">
        <v>3485</v>
      </c>
      <c r="AB543" s="5" t="s">
        <v>8046</v>
      </c>
      <c r="AJ543" s="5">
        <v>7423098</v>
      </c>
      <c r="AM543" s="5">
        <v>8014825</v>
      </c>
      <c r="AN543" s="5" t="s">
        <v>75</v>
      </c>
      <c r="AO543" s="5" t="s">
        <v>401</v>
      </c>
      <c r="AP543" s="5" t="s">
        <v>76</v>
      </c>
      <c r="AQ543" s="5" t="s">
        <v>77</v>
      </c>
      <c r="AS543" s="5" t="s">
        <v>78</v>
      </c>
      <c r="AT543" s="5" t="s">
        <v>8047</v>
      </c>
      <c r="AU543" s="5" t="str">
        <f t="shared" si="24"/>
        <v>1994_Away_Impact</v>
      </c>
      <c r="AV543" s="6" t="str">
        <f t="shared" si="25"/>
        <v>1994_Away_Impact.pdf</v>
      </c>
      <c r="AW543" s="7" t="str">
        <f t="shared" si="26"/>
        <v>https://sci-hub.se/10.1111/j.1600-079X.1994.tb00084.x</v>
      </c>
      <c r="AX543" s="5" t="s">
        <v>80</v>
      </c>
    </row>
    <row r="544" spans="1:50" ht="17" customHeight="1" x14ac:dyDescent="0.2">
      <c r="A544" s="4" t="s">
        <v>8048</v>
      </c>
      <c r="B544" s="4" t="s">
        <v>8049</v>
      </c>
      <c r="C544" s="4" t="s">
        <v>8050</v>
      </c>
      <c r="D544" s="4">
        <v>1994</v>
      </c>
      <c r="E544" s="4" t="s">
        <v>392</v>
      </c>
      <c r="F544" s="5">
        <v>17</v>
      </c>
      <c r="G544" s="5">
        <v>2</v>
      </c>
      <c r="I544" s="5">
        <v>86</v>
      </c>
      <c r="J544" s="5">
        <v>93</v>
      </c>
      <c r="L544" s="5">
        <v>19</v>
      </c>
      <c r="M544" s="5" t="s">
        <v>8051</v>
      </c>
      <c r="N544" s="5" t="s">
        <v>8052</v>
      </c>
      <c r="O544" s="5" t="s">
        <v>8053</v>
      </c>
      <c r="P544" s="5" t="s">
        <v>8054</v>
      </c>
      <c r="Q544" s="5" t="s">
        <v>8055</v>
      </c>
      <c r="R544" s="5" t="s">
        <v>8056</v>
      </c>
      <c r="S544" s="5" t="s">
        <v>8057</v>
      </c>
      <c r="U544" s="5" t="s">
        <v>73</v>
      </c>
      <c r="AB544" s="5" t="s">
        <v>8058</v>
      </c>
      <c r="AJ544" s="5">
        <v>7423098</v>
      </c>
      <c r="AM544" s="5">
        <v>7869231</v>
      </c>
      <c r="AN544" s="5" t="s">
        <v>75</v>
      </c>
      <c r="AO544" s="5" t="s">
        <v>401</v>
      </c>
      <c r="AP544" s="5" t="s">
        <v>76</v>
      </c>
      <c r="AQ544" s="5" t="s">
        <v>77</v>
      </c>
      <c r="AS544" s="5" t="s">
        <v>78</v>
      </c>
      <c r="AT544" s="5" t="s">
        <v>8059</v>
      </c>
      <c r="AU544" s="5" t="str">
        <f t="shared" si="24"/>
        <v>1994_Edmonds_Photoperiod</v>
      </c>
      <c r="AV544" s="6" t="str">
        <f t="shared" si="25"/>
        <v>1994_Edmonds_Photoperiod.pdf</v>
      </c>
      <c r="AW544" s="7" t="str">
        <f t="shared" si="26"/>
        <v>https://sci-hub.se/10.1111/j.1600-079X.1994.tb00118.x</v>
      </c>
      <c r="AX544" s="5" t="s">
        <v>80</v>
      </c>
    </row>
    <row r="545" spans="1:50" ht="17" customHeight="1" x14ac:dyDescent="0.2">
      <c r="A545" s="4" t="s">
        <v>8060</v>
      </c>
      <c r="B545" s="4" t="s">
        <v>8061</v>
      </c>
      <c r="C545" s="4" t="s">
        <v>8062</v>
      </c>
      <c r="D545" s="4">
        <v>2008</v>
      </c>
      <c r="E545" s="4" t="s">
        <v>392</v>
      </c>
      <c r="F545" s="5">
        <v>44</v>
      </c>
      <c r="G545" s="5">
        <v>3</v>
      </c>
      <c r="I545" s="5">
        <v>227</v>
      </c>
      <c r="J545" s="5">
        <v>233</v>
      </c>
      <c r="L545" s="5">
        <v>19</v>
      </c>
      <c r="M545" s="5" t="s">
        <v>8063</v>
      </c>
      <c r="N545" s="5" t="s">
        <v>8064</v>
      </c>
      <c r="O545" s="5" t="s">
        <v>8065</v>
      </c>
      <c r="P545" s="5" t="s">
        <v>8066</v>
      </c>
      <c r="Q545" s="5" t="s">
        <v>8067</v>
      </c>
      <c r="R545" s="5" t="s">
        <v>8068</v>
      </c>
      <c r="S545" s="5" t="s">
        <v>8069</v>
      </c>
      <c r="U545" s="5" t="s">
        <v>73</v>
      </c>
      <c r="AB545" s="5" t="s">
        <v>8070</v>
      </c>
      <c r="AJ545" s="5">
        <v>7423098</v>
      </c>
      <c r="AL545" s="5" t="s">
        <v>547</v>
      </c>
      <c r="AM545" s="5">
        <v>18339117</v>
      </c>
      <c r="AN545" s="5" t="s">
        <v>75</v>
      </c>
      <c r="AO545" s="5" t="s">
        <v>401</v>
      </c>
      <c r="AP545" s="5" t="s">
        <v>76</v>
      </c>
      <c r="AQ545" s="5" t="s">
        <v>77</v>
      </c>
      <c r="AS545" s="5" t="s">
        <v>78</v>
      </c>
      <c r="AT545" s="5" t="s">
        <v>8071</v>
      </c>
      <c r="AU545" s="5" t="str">
        <f t="shared" si="24"/>
        <v>2008_Strand_Keeping</v>
      </c>
      <c r="AV545" s="6" t="str">
        <f t="shared" si="25"/>
        <v>2008_Strand_Keeping.pdf</v>
      </c>
      <c r="AW545" s="7" t="str">
        <f t="shared" si="26"/>
        <v>https://sci-hub.se/10.1111/j.1600-079X.2007.00511.x</v>
      </c>
      <c r="AX545" s="5" t="s">
        <v>80</v>
      </c>
    </row>
    <row r="546" spans="1:50" ht="17" customHeight="1" x14ac:dyDescent="0.2">
      <c r="A546" s="4" t="s">
        <v>8072</v>
      </c>
      <c r="B546" s="4" t="s">
        <v>8073</v>
      </c>
      <c r="C546" s="4" t="s">
        <v>8074</v>
      </c>
      <c r="D546" s="4">
        <v>2009</v>
      </c>
      <c r="E546" s="4" t="s">
        <v>392</v>
      </c>
      <c r="F546" s="5">
        <v>47</v>
      </c>
      <c r="G546" s="5">
        <v>4</v>
      </c>
      <c r="I546" s="5">
        <v>308</v>
      </c>
      <c r="J546" s="5">
        <v>312</v>
      </c>
      <c r="L546" s="5">
        <v>19</v>
      </c>
      <c r="M546" s="5" t="s">
        <v>8075</v>
      </c>
      <c r="N546" s="5" t="s">
        <v>8076</v>
      </c>
      <c r="O546" s="5" t="s">
        <v>8077</v>
      </c>
      <c r="P546" s="5" t="s">
        <v>8078</v>
      </c>
      <c r="Q546" s="5" t="s">
        <v>8079</v>
      </c>
      <c r="R546" s="5" t="s">
        <v>8080</v>
      </c>
      <c r="S546" s="5" t="s">
        <v>8081</v>
      </c>
      <c r="U546" s="5" t="s">
        <v>8082</v>
      </c>
      <c r="AB546" s="5" t="s">
        <v>8083</v>
      </c>
      <c r="AJ546" s="5">
        <v>7423098</v>
      </c>
      <c r="AL546" s="5" t="s">
        <v>547</v>
      </c>
      <c r="AM546" s="5">
        <v>19796046</v>
      </c>
      <c r="AN546" s="5" t="s">
        <v>75</v>
      </c>
      <c r="AO546" s="5" t="s">
        <v>401</v>
      </c>
      <c r="AP546" s="5" t="s">
        <v>76</v>
      </c>
      <c r="AQ546" s="5" t="s">
        <v>77</v>
      </c>
      <c r="AS546" s="5" t="s">
        <v>78</v>
      </c>
      <c r="AT546" s="5" t="s">
        <v>8084</v>
      </c>
      <c r="AU546" s="5" t="str">
        <f t="shared" si="24"/>
        <v>2009_Akbulut_The</v>
      </c>
      <c r="AV546" s="6" t="str">
        <f t="shared" si="25"/>
        <v>2009_Akbulut_The.pdf</v>
      </c>
      <c r="AW546" s="7" t="str">
        <f t="shared" si="26"/>
        <v>https://sci-hub.se/10.1111/j.1600-079X.2009.00715.x</v>
      </c>
      <c r="AX546" s="5" t="s">
        <v>80</v>
      </c>
    </row>
    <row r="547" spans="1:50" ht="17" customHeight="1" x14ac:dyDescent="0.2">
      <c r="A547" s="4" t="s">
        <v>8085</v>
      </c>
      <c r="B547" s="4" t="s">
        <v>8086</v>
      </c>
      <c r="C547" s="4" t="s">
        <v>8087</v>
      </c>
      <c r="D547" s="4">
        <v>1997</v>
      </c>
      <c r="E547" s="4" t="s">
        <v>1469</v>
      </c>
      <c r="F547" s="5">
        <v>6</v>
      </c>
      <c r="G547" s="11">
        <v>43620</v>
      </c>
      <c r="I547" s="5">
        <v>233</v>
      </c>
      <c r="J547" s="5">
        <v>240</v>
      </c>
      <c r="L547" s="5">
        <v>19</v>
      </c>
      <c r="M547" s="5" t="s">
        <v>8088</v>
      </c>
      <c r="N547" s="5" t="s">
        <v>8089</v>
      </c>
      <c r="O547" s="5" t="s">
        <v>8090</v>
      </c>
      <c r="P547" s="5" t="s">
        <v>8091</v>
      </c>
      <c r="Q547" s="5" t="s">
        <v>8092</v>
      </c>
      <c r="R547" s="5" t="s">
        <v>8093</v>
      </c>
      <c r="S547" s="5" t="s">
        <v>8094</v>
      </c>
      <c r="U547" s="5" t="s">
        <v>545</v>
      </c>
      <c r="AB547" s="5" t="s">
        <v>8095</v>
      </c>
      <c r="AJ547" s="5" t="s">
        <v>1479</v>
      </c>
      <c r="AM547" s="5">
        <v>9500661</v>
      </c>
      <c r="AN547" s="5" t="s">
        <v>75</v>
      </c>
      <c r="AO547" s="5" t="s">
        <v>1480</v>
      </c>
      <c r="AP547" s="5" t="s">
        <v>76</v>
      </c>
      <c r="AQ547" s="5" t="s">
        <v>77</v>
      </c>
      <c r="AS547" s="5" t="s">
        <v>78</v>
      </c>
      <c r="AT547" s="5" t="s">
        <v>8096</v>
      </c>
      <c r="AU547" s="5" t="str">
        <f t="shared" si="24"/>
        <v>1997_Ebihara_In</v>
      </c>
      <c r="AV547" s="6" t="str">
        <f t="shared" si="25"/>
        <v>1997_Ebihara_In.pdf</v>
      </c>
      <c r="AW547" s="7" t="str">
        <f t="shared" si="26"/>
        <v>https://sci-hub.se/10.1159/000109133</v>
      </c>
      <c r="AX547" s="5" t="s">
        <v>80</v>
      </c>
    </row>
    <row r="548" spans="1:50" ht="17" customHeight="1" x14ac:dyDescent="0.2">
      <c r="A548" s="4" t="s">
        <v>8097</v>
      </c>
      <c r="B548" s="4" t="s">
        <v>8098</v>
      </c>
      <c r="C548" s="4" t="s">
        <v>8099</v>
      </c>
      <c r="D548" s="4">
        <v>1984</v>
      </c>
      <c r="E548" s="4" t="s">
        <v>956</v>
      </c>
      <c r="F548" s="5">
        <v>39</v>
      </c>
      <c r="G548" s="5">
        <v>4</v>
      </c>
      <c r="I548" s="5">
        <v>356</v>
      </c>
      <c r="J548" s="5">
        <v>360</v>
      </c>
      <c r="L548" s="5">
        <v>19</v>
      </c>
      <c r="M548" s="5" t="s">
        <v>8100</v>
      </c>
      <c r="N548" s="5" t="s">
        <v>8101</v>
      </c>
      <c r="O548" s="5" t="s">
        <v>8102</v>
      </c>
      <c r="P548" s="5" t="s">
        <v>8103</v>
      </c>
      <c r="Q548" s="5" t="s">
        <v>8104</v>
      </c>
      <c r="R548" s="5" t="s">
        <v>8105</v>
      </c>
      <c r="S548" s="5" t="s">
        <v>8106</v>
      </c>
      <c r="U548" s="5" t="s">
        <v>8107</v>
      </c>
      <c r="AB548" s="5" t="s">
        <v>8108</v>
      </c>
      <c r="AJ548" s="5">
        <v>283835</v>
      </c>
      <c r="AM548" s="5">
        <v>6493447</v>
      </c>
      <c r="AN548" s="5" t="s">
        <v>75</v>
      </c>
      <c r="AO548" s="5" t="s">
        <v>956</v>
      </c>
      <c r="AP548" s="5" t="s">
        <v>76</v>
      </c>
      <c r="AQ548" s="5" t="s">
        <v>77</v>
      </c>
      <c r="AS548" s="5" t="s">
        <v>78</v>
      </c>
      <c r="AT548" s="5" t="s">
        <v>8109</v>
      </c>
      <c r="AU548" s="5" t="str">
        <f t="shared" si="24"/>
        <v>1984_Reiter_Changes</v>
      </c>
      <c r="AV548" s="6" t="str">
        <f t="shared" si="25"/>
        <v>1984_Reiter_Changes.pdf</v>
      </c>
      <c r="AW548" s="7" t="str">
        <f t="shared" si="26"/>
        <v>https://sci-hub.se/10.1159/000124004</v>
      </c>
      <c r="AX548" s="5" t="s">
        <v>80</v>
      </c>
    </row>
    <row r="549" spans="1:50" ht="17" customHeight="1" x14ac:dyDescent="0.2">
      <c r="A549" s="4" t="s">
        <v>8110</v>
      </c>
      <c r="B549" s="4" t="s">
        <v>8111</v>
      </c>
      <c r="C549" s="4" t="s">
        <v>8112</v>
      </c>
      <c r="D549" s="4">
        <v>1996</v>
      </c>
      <c r="E549" s="4" t="s">
        <v>8113</v>
      </c>
      <c r="F549" s="5">
        <v>42</v>
      </c>
      <c r="G549" s="5">
        <v>2</v>
      </c>
      <c r="I549" s="5">
        <v>87</v>
      </c>
      <c r="J549" s="5">
        <v>96</v>
      </c>
      <c r="L549" s="5">
        <v>19</v>
      </c>
      <c r="M549" s="5" t="s">
        <v>8114</v>
      </c>
      <c r="N549" s="5" t="s">
        <v>8115</v>
      </c>
      <c r="O549" s="5" t="s">
        <v>8116</v>
      </c>
      <c r="P549" s="5" t="s">
        <v>8117</v>
      </c>
      <c r="Q549" s="5" t="s">
        <v>8118</v>
      </c>
      <c r="R549" s="5" t="s">
        <v>8119</v>
      </c>
      <c r="S549" s="5" t="s">
        <v>8120</v>
      </c>
      <c r="U549" s="5" t="s">
        <v>136</v>
      </c>
      <c r="AB549" s="5" t="s">
        <v>8121</v>
      </c>
      <c r="AJ549" s="5" t="s">
        <v>8122</v>
      </c>
      <c r="AM549" s="5">
        <v>9138978</v>
      </c>
      <c r="AN549" s="5" t="s">
        <v>75</v>
      </c>
      <c r="AO549" s="5" t="s">
        <v>8113</v>
      </c>
      <c r="AP549" s="5" t="s">
        <v>76</v>
      </c>
      <c r="AQ549" s="5" t="s">
        <v>77</v>
      </c>
      <c r="AS549" s="5" t="s">
        <v>78</v>
      </c>
      <c r="AT549" s="5" t="s">
        <v>8123</v>
      </c>
      <c r="AU549" s="5" t="str">
        <f t="shared" si="24"/>
        <v>1996_Huether_Melatonin</v>
      </c>
      <c r="AV549" s="6" t="str">
        <f t="shared" si="25"/>
        <v>1996_Huether_Melatonin.pdf</v>
      </c>
      <c r="AW549" s="7" t="str">
        <f t="shared" si="26"/>
        <v>https://sci-hub.se/10.1159/000213777</v>
      </c>
      <c r="AX549" s="5" t="s">
        <v>80</v>
      </c>
    </row>
    <row r="550" spans="1:50" ht="17" customHeight="1" x14ac:dyDescent="0.2">
      <c r="A550" s="4" t="s">
        <v>8124</v>
      </c>
      <c r="B550" s="4" t="s">
        <v>8125</v>
      </c>
      <c r="C550" s="4" t="s">
        <v>8126</v>
      </c>
      <c r="D550" s="4">
        <v>1999</v>
      </c>
      <c r="E550" s="4" t="s">
        <v>984</v>
      </c>
      <c r="F550" s="5">
        <v>14</v>
      </c>
      <c r="G550" s="5">
        <v>2</v>
      </c>
      <c r="I550" s="5">
        <v>122</v>
      </c>
      <c r="J550" s="5">
        <v>125</v>
      </c>
      <c r="L550" s="5">
        <v>19</v>
      </c>
      <c r="M550" s="5" t="s">
        <v>8127</v>
      </c>
      <c r="N550" s="5" t="s">
        <v>8128</v>
      </c>
      <c r="O550" s="5" t="s">
        <v>8129</v>
      </c>
      <c r="P550" s="5" t="s">
        <v>8130</v>
      </c>
      <c r="Q550" s="5" t="s">
        <v>8131</v>
      </c>
      <c r="R550" s="5" t="s">
        <v>8132</v>
      </c>
      <c r="AB550" s="5" t="s">
        <v>8133</v>
      </c>
      <c r="AE550" s="5" t="s">
        <v>993</v>
      </c>
      <c r="AJ550" s="5">
        <v>7487304</v>
      </c>
      <c r="AL550" s="5" t="s">
        <v>994</v>
      </c>
      <c r="AM550" s="5">
        <v>10194648</v>
      </c>
      <c r="AN550" s="5" t="s">
        <v>75</v>
      </c>
      <c r="AO550" s="5" t="s">
        <v>995</v>
      </c>
      <c r="AP550" s="5" t="s">
        <v>76</v>
      </c>
      <c r="AQ550" s="5" t="s">
        <v>77</v>
      </c>
      <c r="AS550" s="5" t="s">
        <v>78</v>
      </c>
      <c r="AT550" s="5" t="s">
        <v>8134</v>
      </c>
      <c r="AU550" s="5" t="str">
        <f t="shared" si="24"/>
        <v>1999_Lasko_Melatonin</v>
      </c>
      <c r="AV550" s="6" t="str">
        <f t="shared" si="25"/>
        <v>1999_Lasko_Melatonin.pdf</v>
      </c>
      <c r="AW550" s="7" t="str">
        <f t="shared" si="26"/>
        <v>https://sci-hub.se/10.1177/074873099129000506</v>
      </c>
      <c r="AX550" s="5" t="s">
        <v>80</v>
      </c>
    </row>
    <row r="551" spans="1:50" ht="17" customHeight="1" x14ac:dyDescent="0.2">
      <c r="A551" s="4" t="s">
        <v>8135</v>
      </c>
      <c r="B551" s="4" t="s">
        <v>8136</v>
      </c>
      <c r="C551" s="4" t="s">
        <v>8137</v>
      </c>
      <c r="D551" s="4">
        <v>2012</v>
      </c>
      <c r="E551" s="4" t="s">
        <v>6749</v>
      </c>
      <c r="F551" s="5">
        <v>44</v>
      </c>
      <c r="G551" s="5">
        <v>2</v>
      </c>
      <c r="I551" s="5">
        <v>238</v>
      </c>
      <c r="J551" s="5">
        <v>252</v>
      </c>
      <c r="L551" s="5">
        <v>19</v>
      </c>
      <c r="M551" s="5" t="s">
        <v>8138</v>
      </c>
      <c r="N551" s="5" t="s">
        <v>8139</v>
      </c>
      <c r="O551" s="5" t="s">
        <v>8140</v>
      </c>
      <c r="P551" s="5" t="s">
        <v>8141</v>
      </c>
      <c r="Q551" s="5" t="s">
        <v>8142</v>
      </c>
      <c r="S551" s="5" t="s">
        <v>8143</v>
      </c>
      <c r="AB551" s="5" t="s">
        <v>8144</v>
      </c>
      <c r="AJ551" s="5">
        <v>14771535</v>
      </c>
      <c r="AL551" s="5" t="s">
        <v>6758</v>
      </c>
      <c r="AN551" s="5" t="s">
        <v>75</v>
      </c>
      <c r="AO551" s="5" t="s">
        <v>6759</v>
      </c>
      <c r="AP551" s="5" t="s">
        <v>76</v>
      </c>
      <c r="AQ551" s="5" t="s">
        <v>77</v>
      </c>
      <c r="AS551" s="5" t="s">
        <v>78</v>
      </c>
      <c r="AT551" s="5" t="s">
        <v>8145</v>
      </c>
      <c r="AU551" s="5" t="str">
        <f t="shared" si="24"/>
        <v>2012_Rautkylä_Alerting</v>
      </c>
      <c r="AV551" s="6" t="str">
        <f t="shared" si="25"/>
        <v>2012_Rautkylä_Alerting.pdf</v>
      </c>
      <c r="AW551" s="7" t="str">
        <f t="shared" si="26"/>
        <v>https://sci-hub.se/10.1177/1477153511409294</v>
      </c>
      <c r="AX551" s="5" t="s">
        <v>80</v>
      </c>
    </row>
    <row r="552" spans="1:50" ht="17" customHeight="1" x14ac:dyDescent="0.2">
      <c r="A552" s="4" t="s">
        <v>8146</v>
      </c>
      <c r="B552" s="4" t="s">
        <v>8147</v>
      </c>
      <c r="C552" s="4" t="s">
        <v>8148</v>
      </c>
      <c r="D552" s="4">
        <v>2010</v>
      </c>
      <c r="E552" s="4" t="s">
        <v>641</v>
      </c>
      <c r="F552" s="5">
        <v>5</v>
      </c>
      <c r="G552" s="5">
        <v>12</v>
      </c>
      <c r="H552" s="5" t="s">
        <v>8149</v>
      </c>
      <c r="L552" s="5">
        <v>19</v>
      </c>
      <c r="M552" s="5" t="s">
        <v>8150</v>
      </c>
      <c r="N552" s="5" t="s">
        <v>8151</v>
      </c>
      <c r="O552" s="5" t="s">
        <v>8152</v>
      </c>
      <c r="P552" s="5" t="s">
        <v>8153</v>
      </c>
      <c r="Q552" s="5" t="s">
        <v>8154</v>
      </c>
      <c r="S552" s="5" t="s">
        <v>8155</v>
      </c>
      <c r="U552" s="5" t="s">
        <v>8156</v>
      </c>
      <c r="AB552" s="5" t="s">
        <v>8157</v>
      </c>
      <c r="AJ552" s="5">
        <v>19326203</v>
      </c>
      <c r="AM552" s="5">
        <v>21187958</v>
      </c>
      <c r="AN552" s="5" t="s">
        <v>75</v>
      </c>
      <c r="AO552" s="5" t="s">
        <v>641</v>
      </c>
      <c r="AP552" s="5" t="s">
        <v>76</v>
      </c>
      <c r="AQ552" s="5" t="s">
        <v>77</v>
      </c>
      <c r="AR552" s="5" t="s">
        <v>141</v>
      </c>
      <c r="AS552" s="5" t="s">
        <v>78</v>
      </c>
      <c r="AT552" s="5" t="s">
        <v>8158</v>
      </c>
      <c r="AU552" s="5" t="str">
        <f t="shared" si="24"/>
        <v>2010_van_Hyperpolarization-activated</v>
      </c>
      <c r="AV552" s="6" t="str">
        <f t="shared" si="25"/>
        <v>2010_van_Hyperpolarization-activated.pdf</v>
      </c>
      <c r="AW552" s="7" t="str">
        <f t="shared" si="26"/>
        <v>https://sci-hub.se/10.1371/journal.pone.0015344</v>
      </c>
      <c r="AX552" s="5" t="s">
        <v>80</v>
      </c>
    </row>
    <row r="553" spans="1:50" ht="17" customHeight="1" x14ac:dyDescent="0.2">
      <c r="A553" s="4" t="s">
        <v>8159</v>
      </c>
      <c r="B553" s="4" t="s">
        <v>8160</v>
      </c>
      <c r="C553" s="4" t="s">
        <v>8161</v>
      </c>
      <c r="D553" s="4">
        <v>2001</v>
      </c>
      <c r="E553" s="4" t="s">
        <v>251</v>
      </c>
      <c r="F553" s="5">
        <v>86</v>
      </c>
      <c r="G553" s="5">
        <v>7</v>
      </c>
      <c r="I553" s="5">
        <v>3166</v>
      </c>
      <c r="J553" s="5">
        <v>3170</v>
      </c>
      <c r="L553" s="5">
        <v>18</v>
      </c>
      <c r="M553" s="5" t="s">
        <v>8162</v>
      </c>
      <c r="N553" s="5" t="s">
        <v>8163</v>
      </c>
      <c r="O553" s="5" t="s">
        <v>8164</v>
      </c>
      <c r="P553" s="5" t="s">
        <v>8165</v>
      </c>
      <c r="Q553" s="5" t="s">
        <v>8166</v>
      </c>
      <c r="S553" s="5" t="s">
        <v>8167</v>
      </c>
      <c r="U553" s="5" t="s">
        <v>545</v>
      </c>
      <c r="AB553" s="5" t="s">
        <v>8168</v>
      </c>
      <c r="AJ553" s="5" t="s">
        <v>259</v>
      </c>
      <c r="AL553" s="5" t="s">
        <v>260</v>
      </c>
      <c r="AM553" s="5">
        <v>11443183</v>
      </c>
      <c r="AN553" s="5" t="s">
        <v>75</v>
      </c>
      <c r="AO553" s="5" t="s">
        <v>261</v>
      </c>
      <c r="AP553" s="5" t="s">
        <v>76</v>
      </c>
      <c r="AQ553" s="5" t="s">
        <v>77</v>
      </c>
      <c r="AS553" s="5" t="s">
        <v>78</v>
      </c>
      <c r="AT553" s="5" t="s">
        <v>8169</v>
      </c>
      <c r="AU553" s="5" t="str">
        <f t="shared" si="24"/>
        <v>2001_Klerman_Absence</v>
      </c>
      <c r="AV553" s="6" t="str">
        <f t="shared" si="25"/>
        <v>2001_Klerman_Absence.pdf</v>
      </c>
      <c r="AW553" s="7" t="str">
        <f t="shared" si="26"/>
        <v>https://sci-hub.se/10.1210/jc.86.7.3166</v>
      </c>
      <c r="AX553" s="9" t="s">
        <v>756</v>
      </c>
    </row>
    <row r="554" spans="1:50" ht="17" customHeight="1" x14ac:dyDescent="0.2">
      <c r="A554" s="4" t="s">
        <v>8170</v>
      </c>
      <c r="B554" s="4" t="s">
        <v>8171</v>
      </c>
      <c r="C554" s="4" t="s">
        <v>8172</v>
      </c>
      <c r="D554" s="4">
        <v>2012</v>
      </c>
      <c r="E554" s="4" t="s">
        <v>8173</v>
      </c>
      <c r="F554" s="5">
        <v>4</v>
      </c>
      <c r="G554" s="5">
        <v>1</v>
      </c>
      <c r="I554" s="5">
        <v>23</v>
      </c>
      <c r="J554" s="5">
        <v>34</v>
      </c>
      <c r="L554" s="5">
        <v>18</v>
      </c>
      <c r="M554" s="9"/>
      <c r="N554" s="5" t="s">
        <v>8174</v>
      </c>
      <c r="O554" s="5" t="s">
        <v>8175</v>
      </c>
      <c r="P554" s="5" t="s">
        <v>8176</v>
      </c>
      <c r="Q554" s="5" t="s">
        <v>8177</v>
      </c>
      <c r="R554" s="5" t="s">
        <v>8178</v>
      </c>
      <c r="S554" s="5" t="s">
        <v>8179</v>
      </c>
      <c r="U554" s="5" t="s">
        <v>8180</v>
      </c>
      <c r="AB554" s="5" t="s">
        <v>8181</v>
      </c>
      <c r="AJ554" s="5">
        <v>15564002</v>
      </c>
      <c r="AN554" s="5" t="s">
        <v>75</v>
      </c>
      <c r="AO554" s="5" t="s">
        <v>8182</v>
      </c>
      <c r="AP554" s="5" t="s">
        <v>76</v>
      </c>
      <c r="AQ554" s="5" t="s">
        <v>77</v>
      </c>
      <c r="AS554" s="5" t="s">
        <v>78</v>
      </c>
      <c r="AT554" s="5" t="s">
        <v>8183</v>
      </c>
      <c r="AU554" s="5" t="str">
        <f t="shared" si="24"/>
        <v>2012_Singh_Association</v>
      </c>
      <c r="AV554" s="6" t="str">
        <f t="shared" si="25"/>
        <v>2012_Singh_Association.pdf</v>
      </c>
      <c r="AW554" s="7" t="str">
        <f t="shared" si="26"/>
        <v>https://sci-hub.se/</v>
      </c>
      <c r="AX554" s="9" t="s">
        <v>756</v>
      </c>
    </row>
    <row r="555" spans="1:50" ht="17" customHeight="1" x14ac:dyDescent="0.2">
      <c r="A555" s="4" t="s">
        <v>8184</v>
      </c>
      <c r="B555" s="4" t="s">
        <v>8185</v>
      </c>
      <c r="C555" s="4" t="s">
        <v>8186</v>
      </c>
      <c r="D555" s="4">
        <v>2005</v>
      </c>
      <c r="E555" s="4" t="s">
        <v>2911</v>
      </c>
      <c r="F555" s="5">
        <v>26</v>
      </c>
      <c r="G555" s="5">
        <v>2</v>
      </c>
      <c r="I555" s="5">
        <v>136</v>
      </c>
      <c r="J555" s="5">
        <v>142</v>
      </c>
      <c r="L555" s="5">
        <v>18</v>
      </c>
      <c r="M555" s="9"/>
      <c r="N555" s="5" t="s">
        <v>8187</v>
      </c>
      <c r="O555" s="5" t="s">
        <v>8188</v>
      </c>
      <c r="P555" s="5" t="s">
        <v>8189</v>
      </c>
      <c r="Q555" s="5" t="s">
        <v>8190</v>
      </c>
      <c r="R555" s="5" t="s">
        <v>8191</v>
      </c>
      <c r="S555" s="5" t="s">
        <v>8192</v>
      </c>
      <c r="U555" s="5" t="s">
        <v>3485</v>
      </c>
      <c r="AB555" s="5" t="s">
        <v>8193</v>
      </c>
      <c r="AJ555" s="5" t="s">
        <v>2920</v>
      </c>
      <c r="AL555" s="5" t="s">
        <v>2921</v>
      </c>
      <c r="AM555" s="5">
        <v>15855885</v>
      </c>
      <c r="AN555" s="5" t="s">
        <v>75</v>
      </c>
      <c r="AO555" s="5" t="s">
        <v>2922</v>
      </c>
      <c r="AP555" s="5" t="s">
        <v>76</v>
      </c>
      <c r="AQ555" s="5" t="s">
        <v>77</v>
      </c>
      <c r="AS555" s="5" t="s">
        <v>78</v>
      </c>
      <c r="AT555" s="5" t="s">
        <v>8194</v>
      </c>
      <c r="AU555" s="5" t="str">
        <f t="shared" si="24"/>
        <v>2005_Cocco_Urinary</v>
      </c>
      <c r="AV555" s="6" t="str">
        <f t="shared" si="25"/>
        <v>2005_Cocco_Urinary.pdf</v>
      </c>
      <c r="AW555" s="7" t="str">
        <f t="shared" si="26"/>
        <v>https://sci-hub.se/</v>
      </c>
      <c r="AX555" s="9" t="s">
        <v>756</v>
      </c>
    </row>
    <row r="556" spans="1:50" ht="17" customHeight="1" x14ac:dyDescent="0.2">
      <c r="A556" s="4" t="s">
        <v>8195</v>
      </c>
      <c r="B556" s="4" t="s">
        <v>8196</v>
      </c>
      <c r="C556" s="4" t="s">
        <v>8197</v>
      </c>
      <c r="D556" s="4">
        <v>1997</v>
      </c>
      <c r="E556" s="4" t="s">
        <v>1698</v>
      </c>
      <c r="F556" s="5">
        <v>105</v>
      </c>
      <c r="G556" s="5">
        <v>2</v>
      </c>
      <c r="I556" s="5">
        <v>270</v>
      </c>
      <c r="J556" s="5">
        <v>275</v>
      </c>
      <c r="L556" s="5">
        <v>18</v>
      </c>
      <c r="M556" s="5" t="s">
        <v>8198</v>
      </c>
      <c r="N556" s="5" t="s">
        <v>8199</v>
      </c>
      <c r="O556" s="5" t="s">
        <v>8200</v>
      </c>
      <c r="P556" s="5" t="s">
        <v>8201</v>
      </c>
      <c r="Q556" s="5" t="s">
        <v>8202</v>
      </c>
      <c r="S556" s="5" t="s">
        <v>8203</v>
      </c>
      <c r="U556" s="5" t="s">
        <v>8204</v>
      </c>
      <c r="X556" s="5" t="s">
        <v>8205</v>
      </c>
      <c r="Y556" s="5" t="s">
        <v>8206</v>
      </c>
      <c r="AB556" s="5" t="s">
        <v>8207</v>
      </c>
      <c r="AE556" s="5" t="s">
        <v>423</v>
      </c>
      <c r="AJ556" s="5">
        <v>166480</v>
      </c>
      <c r="AL556" s="5" t="s">
        <v>1708</v>
      </c>
      <c r="AM556" s="5">
        <v>9038259</v>
      </c>
      <c r="AN556" s="5" t="s">
        <v>75</v>
      </c>
      <c r="AO556" s="5" t="s">
        <v>6823</v>
      </c>
      <c r="AP556" s="5" t="s">
        <v>76</v>
      </c>
      <c r="AQ556" s="5" t="s">
        <v>77</v>
      </c>
      <c r="AS556" s="5" t="s">
        <v>78</v>
      </c>
      <c r="AT556" s="5" t="s">
        <v>8208</v>
      </c>
      <c r="AU556" s="5" t="str">
        <f t="shared" si="24"/>
        <v>1997_Cahill_Circadian</v>
      </c>
      <c r="AV556" s="6" t="str">
        <f t="shared" si="25"/>
        <v>1997_Cahill_Circadian.pdf</v>
      </c>
      <c r="AW556" s="7" t="str">
        <f t="shared" si="26"/>
        <v>https://sci-hub.se/10.1006/gcen.1996.6828</v>
      </c>
      <c r="AX556" s="5" t="s">
        <v>80</v>
      </c>
    </row>
    <row r="557" spans="1:50" ht="17" customHeight="1" x14ac:dyDescent="0.2">
      <c r="A557" s="4" t="s">
        <v>2079</v>
      </c>
      <c r="B557" s="4" t="s">
        <v>2080</v>
      </c>
      <c r="C557" s="4" t="s">
        <v>8209</v>
      </c>
      <c r="D557" s="4">
        <v>1997</v>
      </c>
      <c r="E557" s="4" t="s">
        <v>3596</v>
      </c>
      <c r="F557" s="5">
        <v>104</v>
      </c>
      <c r="G557" s="11">
        <v>43652</v>
      </c>
      <c r="I557" s="5">
        <v>643</v>
      </c>
      <c r="J557" s="5">
        <v>648</v>
      </c>
      <c r="L557" s="5">
        <v>18</v>
      </c>
      <c r="M557" s="5" t="s">
        <v>8210</v>
      </c>
      <c r="N557" s="5" t="s">
        <v>8211</v>
      </c>
      <c r="O557" s="5" t="s">
        <v>8212</v>
      </c>
      <c r="P557" s="5" t="s">
        <v>8213</v>
      </c>
      <c r="Q557" s="5" t="s">
        <v>8214</v>
      </c>
      <c r="R557" s="5" t="s">
        <v>8215</v>
      </c>
      <c r="S557" s="5" t="s">
        <v>8216</v>
      </c>
      <c r="U557" s="5" t="s">
        <v>545</v>
      </c>
      <c r="AB557" s="5" t="s">
        <v>8217</v>
      </c>
      <c r="AJ557" s="5">
        <v>3009564</v>
      </c>
      <c r="AL557" s="5" t="s">
        <v>3605</v>
      </c>
      <c r="AM557" s="5">
        <v>9444564</v>
      </c>
      <c r="AN557" s="5" t="s">
        <v>75</v>
      </c>
      <c r="AO557" s="5" t="s">
        <v>8218</v>
      </c>
      <c r="AP557" s="5" t="s">
        <v>76</v>
      </c>
      <c r="AQ557" s="5" t="s">
        <v>77</v>
      </c>
      <c r="AS557" s="5" t="s">
        <v>78</v>
      </c>
      <c r="AT557" s="5" t="s">
        <v>8219</v>
      </c>
      <c r="AU557" s="5" t="str">
        <f t="shared" si="24"/>
        <v>1997_Nathan_The</v>
      </c>
      <c r="AV557" s="6" t="str">
        <f t="shared" si="25"/>
        <v>1997_Nathan_The.pdf</v>
      </c>
      <c r="AW557" s="7" t="str">
        <f t="shared" si="26"/>
        <v>https://sci-hub.se/10.1007/BF01291882</v>
      </c>
      <c r="AX557" s="5" t="s">
        <v>80</v>
      </c>
    </row>
    <row r="558" spans="1:50" ht="17" customHeight="1" x14ac:dyDescent="0.2">
      <c r="A558" s="4" t="s">
        <v>8220</v>
      </c>
      <c r="B558" s="4" t="s">
        <v>8221</v>
      </c>
      <c r="C558" s="4" t="s">
        <v>8222</v>
      </c>
      <c r="D558" s="4">
        <v>1996</v>
      </c>
      <c r="E558" s="4" t="s">
        <v>5104</v>
      </c>
      <c r="F558" s="5">
        <v>67</v>
      </c>
      <c r="G558" s="5">
        <v>2</v>
      </c>
      <c r="I558" s="5">
        <v>137</v>
      </c>
      <c r="J558" s="5">
        <v>142</v>
      </c>
      <c r="L558" s="5">
        <v>18</v>
      </c>
      <c r="M558" s="5" t="s">
        <v>8223</v>
      </c>
      <c r="N558" s="5" t="s">
        <v>8224</v>
      </c>
      <c r="O558" s="5" t="s">
        <v>8225</v>
      </c>
      <c r="P558" s="5" t="s">
        <v>8226</v>
      </c>
      <c r="Q558" s="5" t="s">
        <v>8227</v>
      </c>
      <c r="R558" s="5" t="s">
        <v>8228</v>
      </c>
      <c r="S558" s="5" t="s">
        <v>8229</v>
      </c>
      <c r="U558" s="5" t="s">
        <v>8230</v>
      </c>
      <c r="Y558" s="5" t="s">
        <v>8231</v>
      </c>
      <c r="AB558" s="5" t="s">
        <v>8232</v>
      </c>
      <c r="AE558" s="5" t="s">
        <v>1525</v>
      </c>
      <c r="AJ558" s="5">
        <v>1655728</v>
      </c>
      <c r="AL558" s="5" t="s">
        <v>5116</v>
      </c>
      <c r="AM558" s="5">
        <v>8765337</v>
      </c>
      <c r="AN558" s="5" t="s">
        <v>75</v>
      </c>
      <c r="AO558" s="5" t="s">
        <v>8233</v>
      </c>
      <c r="AP558" s="5" t="s">
        <v>76</v>
      </c>
      <c r="AQ558" s="5" t="s">
        <v>77</v>
      </c>
      <c r="AS558" s="5" t="s">
        <v>78</v>
      </c>
      <c r="AT558" s="5" t="s">
        <v>8234</v>
      </c>
      <c r="AU558" s="5" t="str">
        <f t="shared" si="24"/>
        <v>1996_Liebmann_Beta-blockade</v>
      </c>
      <c r="AV558" s="6" t="str">
        <f t="shared" si="25"/>
        <v>1996_Liebmann_Beta-blockade.pdf</v>
      </c>
      <c r="AW558" s="7" t="str">
        <f t="shared" si="26"/>
        <v>https://sci-hub.se/10.1016/0165-5728(96)00050-1</v>
      </c>
      <c r="AX558" s="5" t="s">
        <v>80</v>
      </c>
    </row>
    <row r="559" spans="1:50" ht="17" customHeight="1" x14ac:dyDescent="0.2">
      <c r="A559" s="4" t="s">
        <v>1853</v>
      </c>
      <c r="B559" s="4" t="s">
        <v>1854</v>
      </c>
      <c r="C559" s="4" t="s">
        <v>8235</v>
      </c>
      <c r="D559" s="4">
        <v>1986</v>
      </c>
      <c r="E559" s="4" t="s">
        <v>8236</v>
      </c>
      <c r="F559" s="5">
        <v>84</v>
      </c>
      <c r="G559" s="5">
        <v>4</v>
      </c>
      <c r="I559" s="5">
        <v>661</v>
      </c>
      <c r="J559" s="5">
        <v>663</v>
      </c>
      <c r="L559" s="5">
        <v>18</v>
      </c>
      <c r="M559" s="5" t="s">
        <v>8237</v>
      </c>
      <c r="N559" s="5" t="s">
        <v>8238</v>
      </c>
      <c r="O559" s="5" t="s">
        <v>8239</v>
      </c>
      <c r="P559" s="5" t="s">
        <v>8240</v>
      </c>
      <c r="Q559" s="5" t="s">
        <v>8241</v>
      </c>
      <c r="S559" s="5" t="s">
        <v>8242</v>
      </c>
      <c r="U559" s="5" t="s">
        <v>73</v>
      </c>
      <c r="X559" s="5" t="s">
        <v>8243</v>
      </c>
      <c r="Y559" s="5" t="s">
        <v>8244</v>
      </c>
      <c r="AB559" s="5" t="s">
        <v>8245</v>
      </c>
      <c r="AJ559" s="5">
        <v>3009629</v>
      </c>
      <c r="AM559" s="5">
        <v>2875831</v>
      </c>
      <c r="AN559" s="5" t="s">
        <v>75</v>
      </c>
      <c r="AP559" s="5" t="s">
        <v>76</v>
      </c>
      <c r="AQ559" s="5" t="s">
        <v>77</v>
      </c>
      <c r="AS559" s="5" t="s">
        <v>78</v>
      </c>
      <c r="AT559" s="5" t="s">
        <v>8246</v>
      </c>
      <c r="AU559" s="5" t="str">
        <f t="shared" si="24"/>
        <v>1986_Underwood_Light</v>
      </c>
      <c r="AV559" s="6" t="str">
        <f t="shared" si="25"/>
        <v>1986_Underwood_Light.pdf</v>
      </c>
      <c r="AW559" s="7" t="str">
        <f t="shared" si="26"/>
        <v>https://sci-hub.se/10.1016/0300-9629(86)90382-8</v>
      </c>
      <c r="AX559" s="5" t="s">
        <v>80</v>
      </c>
    </row>
    <row r="560" spans="1:50" ht="17" customHeight="1" x14ac:dyDescent="0.2">
      <c r="A560" s="4" t="s">
        <v>8247</v>
      </c>
      <c r="B560" s="4" t="s">
        <v>8248</v>
      </c>
      <c r="C560" s="4" t="s">
        <v>8249</v>
      </c>
      <c r="D560" s="4">
        <v>2009</v>
      </c>
      <c r="E560" s="4" t="s">
        <v>6014</v>
      </c>
      <c r="F560" s="5">
        <v>35</v>
      </c>
      <c r="G560" s="5">
        <v>3</v>
      </c>
      <c r="I560" s="5">
        <v>529</v>
      </c>
      <c r="J560" s="5">
        <v>539</v>
      </c>
      <c r="L560" s="5">
        <v>18</v>
      </c>
      <c r="M560" s="5" t="s">
        <v>8250</v>
      </c>
      <c r="N560" s="5" t="s">
        <v>8251</v>
      </c>
      <c r="O560" s="5" t="s">
        <v>8252</v>
      </c>
      <c r="P560" s="5" t="s">
        <v>8253</v>
      </c>
      <c r="Q560" s="5" t="s">
        <v>8254</v>
      </c>
      <c r="S560" s="5" t="s">
        <v>8255</v>
      </c>
      <c r="V560" s="5" t="s">
        <v>8256</v>
      </c>
      <c r="W560" s="5" t="s">
        <v>8257</v>
      </c>
      <c r="AB560" s="5" t="s">
        <v>8258</v>
      </c>
      <c r="AJ560" s="5">
        <v>8863350</v>
      </c>
      <c r="AL560" s="5" t="s">
        <v>6023</v>
      </c>
      <c r="AM560" s="5">
        <v>19251148</v>
      </c>
      <c r="AN560" s="5" t="s">
        <v>75</v>
      </c>
      <c r="AO560" s="5" t="s">
        <v>6024</v>
      </c>
      <c r="AP560" s="5" t="s">
        <v>76</v>
      </c>
      <c r="AQ560" s="5" t="s">
        <v>77</v>
      </c>
      <c r="AS560" s="5" t="s">
        <v>78</v>
      </c>
      <c r="AT560" s="5" t="s">
        <v>8259</v>
      </c>
      <c r="AU560" s="5" t="str">
        <f t="shared" si="24"/>
        <v>2009_Patel_Relative</v>
      </c>
      <c r="AV560" s="6" t="str">
        <f t="shared" si="25"/>
        <v>2009_Patel_Relative.pdf</v>
      </c>
      <c r="AW560" s="7" t="str">
        <f t="shared" si="26"/>
        <v>https://sci-hub.se/10.1016/j.jcrs.2008.11.040</v>
      </c>
      <c r="AX560" s="5" t="s">
        <v>80</v>
      </c>
    </row>
    <row r="561" spans="1:50" ht="17" customHeight="1" x14ac:dyDescent="0.2">
      <c r="A561" s="4" t="s">
        <v>8260</v>
      </c>
      <c r="B561" s="4" t="s">
        <v>8261</v>
      </c>
      <c r="C561" s="4" t="s">
        <v>8262</v>
      </c>
      <c r="D561" s="4">
        <v>2012</v>
      </c>
      <c r="E561" s="4" t="s">
        <v>6658</v>
      </c>
      <c r="F561" s="5">
        <v>13</v>
      </c>
      <c r="G561" s="5">
        <v>5</v>
      </c>
      <c r="I561" s="5">
        <v>899</v>
      </c>
      <c r="J561" s="5">
        <v>904</v>
      </c>
      <c r="L561" s="5">
        <v>18</v>
      </c>
      <c r="M561" s="5" t="s">
        <v>8263</v>
      </c>
      <c r="N561" s="5" t="s">
        <v>8264</v>
      </c>
      <c r="O561" s="5" t="s">
        <v>8265</v>
      </c>
      <c r="P561" s="5" t="s">
        <v>8266</v>
      </c>
      <c r="Q561" s="5" t="s">
        <v>8267</v>
      </c>
      <c r="R561" s="5" t="s">
        <v>8268</v>
      </c>
      <c r="S561" s="5" t="s">
        <v>8269</v>
      </c>
      <c r="X561" s="10" t="s">
        <v>8270</v>
      </c>
      <c r="Y561" s="5" t="s">
        <v>8271</v>
      </c>
      <c r="AB561" s="5" t="s">
        <v>8272</v>
      </c>
      <c r="AE561" s="5" t="s">
        <v>1525</v>
      </c>
      <c r="AJ561" s="5">
        <v>15661199</v>
      </c>
      <c r="AL561" s="5" t="s">
        <v>6669</v>
      </c>
      <c r="AN561" s="5" t="s">
        <v>75</v>
      </c>
      <c r="AO561" s="5" t="s">
        <v>6670</v>
      </c>
      <c r="AP561" s="5" t="s">
        <v>76</v>
      </c>
      <c r="AQ561" s="5" t="s">
        <v>77</v>
      </c>
      <c r="AS561" s="5" t="s">
        <v>78</v>
      </c>
      <c r="AT561" s="5" t="s">
        <v>8273</v>
      </c>
      <c r="AU561" s="5" t="str">
        <f t="shared" si="24"/>
        <v>2012_Jou_High-efficiency</v>
      </c>
      <c r="AV561" s="6" t="str">
        <f t="shared" si="25"/>
        <v>2012_Jou_High-efficiency.pdf</v>
      </c>
      <c r="AW561" s="7" t="str">
        <f t="shared" si="26"/>
        <v>https://sci-hub.se/10.1016/j.orgel.2011.12.021</v>
      </c>
      <c r="AX561" s="5" t="s">
        <v>80</v>
      </c>
    </row>
    <row r="562" spans="1:50" ht="17" customHeight="1" x14ac:dyDescent="0.2">
      <c r="A562" s="4" t="s">
        <v>8274</v>
      </c>
      <c r="B562" s="4" t="s">
        <v>8275</v>
      </c>
      <c r="C562" s="4" t="s">
        <v>8276</v>
      </c>
      <c r="D562" s="4">
        <v>2001</v>
      </c>
      <c r="E562" s="4" t="s">
        <v>8277</v>
      </c>
      <c r="F562" s="5">
        <v>29</v>
      </c>
      <c r="G562" s="5">
        <v>1</v>
      </c>
      <c r="I562" s="5">
        <v>126</v>
      </c>
      <c r="J562" s="5">
        <v>136</v>
      </c>
      <c r="L562" s="5">
        <v>18</v>
      </c>
      <c r="M562" s="5" t="s">
        <v>8278</v>
      </c>
      <c r="N562" s="5" t="s">
        <v>8279</v>
      </c>
      <c r="O562" s="5" t="s">
        <v>8280</v>
      </c>
      <c r="P562" s="5" t="s">
        <v>8281</v>
      </c>
      <c r="Q562" s="5" t="s">
        <v>8282</v>
      </c>
      <c r="R562" s="5" t="s">
        <v>8283</v>
      </c>
      <c r="S562" s="5" t="s">
        <v>8284</v>
      </c>
      <c r="U562" s="5" t="s">
        <v>8285</v>
      </c>
      <c r="AJ562" s="5">
        <v>1926233</v>
      </c>
      <c r="AM562" s="5">
        <v>11215676</v>
      </c>
      <c r="AN562" s="5" t="s">
        <v>75</v>
      </c>
      <c r="AO562" s="5" t="s">
        <v>8286</v>
      </c>
      <c r="AP562" s="5" t="s">
        <v>76</v>
      </c>
      <c r="AQ562" s="5" t="s">
        <v>77</v>
      </c>
      <c r="AS562" s="5" t="s">
        <v>78</v>
      </c>
      <c r="AT562" s="5" t="s">
        <v>8287</v>
      </c>
      <c r="AU562" s="5" t="str">
        <f t="shared" si="24"/>
        <v>2001_Travlos_The</v>
      </c>
      <c r="AV562" s="6" t="str">
        <f t="shared" si="25"/>
        <v>2001_Travlos_The.pdf</v>
      </c>
      <c r="AW562" s="7" t="str">
        <f t="shared" si="26"/>
        <v>https://sci-hub.se/10.1080/019262301301418937</v>
      </c>
      <c r="AX562" s="5" t="s">
        <v>80</v>
      </c>
    </row>
    <row r="563" spans="1:50" ht="17" customHeight="1" x14ac:dyDescent="0.2">
      <c r="A563" s="4" t="s">
        <v>8288</v>
      </c>
      <c r="B563" s="4" t="s">
        <v>8289</v>
      </c>
      <c r="C563" s="4" t="s">
        <v>8290</v>
      </c>
      <c r="D563" s="4">
        <v>2000</v>
      </c>
      <c r="E563" s="4" t="s">
        <v>187</v>
      </c>
      <c r="F563" s="5">
        <v>17</v>
      </c>
      <c r="G563" s="5">
        <v>4</v>
      </c>
      <c r="I563" s="5">
        <v>471</v>
      </c>
      <c r="J563" s="5">
        <v>488</v>
      </c>
      <c r="L563" s="5">
        <v>18</v>
      </c>
      <c r="M563" s="5" t="s">
        <v>8291</v>
      </c>
      <c r="N563" s="5" t="s">
        <v>8292</v>
      </c>
      <c r="O563" s="5" t="s">
        <v>8293</v>
      </c>
      <c r="P563" s="5" t="s">
        <v>8294</v>
      </c>
      <c r="Q563" s="5" t="s">
        <v>8295</v>
      </c>
      <c r="R563" s="5" t="s">
        <v>8296</v>
      </c>
      <c r="S563" s="5" t="s">
        <v>8297</v>
      </c>
      <c r="U563" s="5" t="s">
        <v>545</v>
      </c>
      <c r="AB563" s="5" t="s">
        <v>8298</v>
      </c>
      <c r="AJ563" s="5">
        <v>7420528</v>
      </c>
      <c r="AL563" s="5" t="s">
        <v>200</v>
      </c>
      <c r="AM563" s="5">
        <v>10908124</v>
      </c>
      <c r="AN563" s="5" t="s">
        <v>75</v>
      </c>
      <c r="AO563" s="5" t="s">
        <v>201</v>
      </c>
      <c r="AP563" s="5" t="s">
        <v>76</v>
      </c>
      <c r="AQ563" s="5" t="s">
        <v>77</v>
      </c>
      <c r="AS563" s="5" t="s">
        <v>78</v>
      </c>
      <c r="AT563" s="5" t="s">
        <v>8299</v>
      </c>
      <c r="AU563" s="5" t="str">
        <f t="shared" si="24"/>
        <v>2000_Pohl_Circadian</v>
      </c>
      <c r="AV563" s="6" t="str">
        <f t="shared" si="25"/>
        <v>2000_Pohl_Circadian.pdf</v>
      </c>
      <c r="AW563" s="7" t="str">
        <f t="shared" si="26"/>
        <v>https://sci-hub.se/10.1081/CBI-100101058</v>
      </c>
      <c r="AX563" s="5" t="s">
        <v>80</v>
      </c>
    </row>
    <row r="564" spans="1:50" ht="17" customHeight="1" x14ac:dyDescent="0.2">
      <c r="A564" s="4" t="s">
        <v>8300</v>
      </c>
      <c r="B564" s="4" t="s">
        <v>8301</v>
      </c>
      <c r="C564" s="4" t="s">
        <v>8302</v>
      </c>
      <c r="D564" s="4">
        <v>2003</v>
      </c>
      <c r="E564" s="4" t="s">
        <v>187</v>
      </c>
      <c r="F564" s="5">
        <v>20</v>
      </c>
      <c r="G564" s="5">
        <v>1</v>
      </c>
      <c r="I564" s="5">
        <v>123</v>
      </c>
      <c r="J564" s="5">
        <v>133</v>
      </c>
      <c r="L564" s="5">
        <v>18</v>
      </c>
      <c r="M564" s="5" t="s">
        <v>8303</v>
      </c>
      <c r="N564" s="5" t="s">
        <v>8304</v>
      </c>
      <c r="O564" s="5" t="s">
        <v>8305</v>
      </c>
      <c r="P564" s="5" t="s">
        <v>8306</v>
      </c>
      <c r="Q564" s="5" t="s">
        <v>8307</v>
      </c>
      <c r="R564" s="5" t="s">
        <v>8308</v>
      </c>
      <c r="S564" s="5" t="s">
        <v>8309</v>
      </c>
      <c r="U564" s="5" t="s">
        <v>8310</v>
      </c>
      <c r="AB564" s="5" t="s">
        <v>8311</v>
      </c>
      <c r="AJ564" s="5">
        <v>7420528</v>
      </c>
      <c r="AL564" s="5" t="s">
        <v>200</v>
      </c>
      <c r="AM564" s="5">
        <v>12638695</v>
      </c>
      <c r="AN564" s="5" t="s">
        <v>75</v>
      </c>
      <c r="AO564" s="5" t="s">
        <v>201</v>
      </c>
      <c r="AP564" s="5" t="s">
        <v>76</v>
      </c>
      <c r="AQ564" s="5" t="s">
        <v>77</v>
      </c>
      <c r="AS564" s="5" t="s">
        <v>78</v>
      </c>
      <c r="AT564" s="5" t="s">
        <v>8312</v>
      </c>
      <c r="AU564" s="5" t="str">
        <f t="shared" si="24"/>
        <v>2003_Sone_Effects</v>
      </c>
      <c r="AV564" s="6" t="str">
        <f t="shared" si="25"/>
        <v>2003_Sone_Effects.pdf</v>
      </c>
      <c r="AW564" s="7" t="str">
        <f t="shared" si="26"/>
        <v>https://sci-hub.se/10.1081/CBI-120017688</v>
      </c>
      <c r="AX564" s="5" t="s">
        <v>80</v>
      </c>
    </row>
    <row r="565" spans="1:50" ht="17" customHeight="1" x14ac:dyDescent="0.2">
      <c r="A565" s="4" t="s">
        <v>8313</v>
      </c>
      <c r="B565" s="4" t="s">
        <v>8314</v>
      </c>
      <c r="C565" s="4" t="s">
        <v>8315</v>
      </c>
      <c r="D565" s="4">
        <v>2013</v>
      </c>
      <c r="E565" s="4" t="s">
        <v>7034</v>
      </c>
      <c r="F565" s="5">
        <v>128</v>
      </c>
      <c r="G565" s="5" t="s">
        <v>8316</v>
      </c>
      <c r="I565" s="5">
        <v>16</v>
      </c>
      <c r="J565" s="5">
        <v>23</v>
      </c>
      <c r="L565" s="5">
        <v>18</v>
      </c>
      <c r="M565" s="5" t="s">
        <v>8317</v>
      </c>
      <c r="N565" s="5" t="s">
        <v>8318</v>
      </c>
      <c r="O565" s="5" t="s">
        <v>8319</v>
      </c>
      <c r="P565" s="5" t="s">
        <v>8320</v>
      </c>
      <c r="Q565" s="5" t="s">
        <v>8321</v>
      </c>
      <c r="R565" s="5" t="s">
        <v>8322</v>
      </c>
      <c r="S565" s="5" t="s">
        <v>8323</v>
      </c>
      <c r="U565" s="5" t="s">
        <v>8324</v>
      </c>
      <c r="AB565" s="5" t="s">
        <v>8325</v>
      </c>
      <c r="AJ565" s="5" t="s">
        <v>7043</v>
      </c>
      <c r="AL565" s="5" t="s">
        <v>8326</v>
      </c>
      <c r="AM565" s="5">
        <v>23909693</v>
      </c>
      <c r="AN565" s="5" t="s">
        <v>75</v>
      </c>
      <c r="AO565" s="5" t="s">
        <v>7044</v>
      </c>
      <c r="AP565" s="5" t="s">
        <v>76</v>
      </c>
      <c r="AQ565" s="5" t="s">
        <v>77</v>
      </c>
      <c r="AS565" s="5" t="s">
        <v>78</v>
      </c>
      <c r="AT565" s="5" t="s">
        <v>8327</v>
      </c>
      <c r="AU565" s="5" t="str">
        <f t="shared" si="24"/>
        <v>2013_Boyce_Manipulating</v>
      </c>
      <c r="AV565" s="6" t="str">
        <f t="shared" si="25"/>
        <v>2013_Boyce_Manipulating.pdf</v>
      </c>
      <c r="AW565" s="7" t="str">
        <f t="shared" si="26"/>
        <v>https://sci-hub.se/10.1111/acps.12175</v>
      </c>
      <c r="AX565" s="5" t="s">
        <v>80</v>
      </c>
    </row>
    <row r="566" spans="1:50" ht="17" customHeight="1" x14ac:dyDescent="0.2">
      <c r="A566" s="4" t="s">
        <v>8328</v>
      </c>
      <c r="B566" s="4" t="s">
        <v>8329</v>
      </c>
      <c r="C566" s="4" t="s">
        <v>8330</v>
      </c>
      <c r="D566" s="4">
        <v>2014</v>
      </c>
      <c r="E566" s="4" t="s">
        <v>1333</v>
      </c>
      <c r="F566" s="5">
        <v>40</v>
      </c>
      <c r="G566" s="5">
        <v>1</v>
      </c>
      <c r="I566" s="5">
        <v>2206</v>
      </c>
      <c r="J566" s="5">
        <v>2215</v>
      </c>
      <c r="L566" s="5">
        <v>18</v>
      </c>
      <c r="M566" s="5" t="s">
        <v>8331</v>
      </c>
      <c r="N566" s="5" t="s">
        <v>8332</v>
      </c>
      <c r="O566" s="5" t="s">
        <v>8333</v>
      </c>
      <c r="P566" s="5" t="s">
        <v>8334</v>
      </c>
      <c r="Q566" s="5" t="s">
        <v>8335</v>
      </c>
      <c r="R566" s="5" t="s">
        <v>8336</v>
      </c>
      <c r="S566" s="5" t="s">
        <v>8337</v>
      </c>
      <c r="U566" s="5" t="s">
        <v>8338</v>
      </c>
      <c r="AB566" s="5" t="s">
        <v>8339</v>
      </c>
      <c r="AE566" s="5" t="s">
        <v>2111</v>
      </c>
      <c r="AJ566" s="5" t="s">
        <v>1343</v>
      </c>
      <c r="AL566" s="5" t="s">
        <v>1344</v>
      </c>
      <c r="AM566" s="5">
        <v>24898566</v>
      </c>
      <c r="AN566" s="5" t="s">
        <v>75</v>
      </c>
      <c r="AO566" s="5" t="s">
        <v>1345</v>
      </c>
      <c r="AP566" s="5" t="s">
        <v>76</v>
      </c>
      <c r="AQ566" s="5" t="s">
        <v>77</v>
      </c>
      <c r="AS566" s="5" t="s">
        <v>78</v>
      </c>
      <c r="AT566" s="5" t="s">
        <v>8340</v>
      </c>
      <c r="AU566" s="5" t="str">
        <f t="shared" si="24"/>
        <v>2014_Gaspar_Human</v>
      </c>
      <c r="AV566" s="6" t="str">
        <f t="shared" si="25"/>
        <v>2014_Gaspar_Human.pdf</v>
      </c>
      <c r="AW566" s="7" t="str">
        <f t="shared" si="26"/>
        <v>https://sci-hub.se/10.1111/ejn.12602</v>
      </c>
      <c r="AX566" s="5" t="s">
        <v>80</v>
      </c>
    </row>
    <row r="567" spans="1:50" ht="17" customHeight="1" x14ac:dyDescent="0.2">
      <c r="A567" s="4" t="s">
        <v>8341</v>
      </c>
      <c r="B567" s="4" t="s">
        <v>8342</v>
      </c>
      <c r="C567" s="4" t="s">
        <v>8343</v>
      </c>
      <c r="D567" s="4">
        <v>2006</v>
      </c>
      <c r="E567" s="4" t="s">
        <v>392</v>
      </c>
      <c r="F567" s="5">
        <v>40</v>
      </c>
      <c r="G567" s="5">
        <v>3</v>
      </c>
      <c r="I567" s="5">
        <v>225</v>
      </c>
      <c r="J567" s="5">
        <v>229</v>
      </c>
      <c r="L567" s="5">
        <v>18</v>
      </c>
      <c r="M567" s="5" t="s">
        <v>8344</v>
      </c>
      <c r="N567" s="5" t="s">
        <v>8345</v>
      </c>
      <c r="O567" s="5" t="s">
        <v>8346</v>
      </c>
      <c r="P567" s="5" t="s">
        <v>8347</v>
      </c>
      <c r="Q567" s="5" t="s">
        <v>8348</v>
      </c>
      <c r="R567" s="5" t="s">
        <v>8349</v>
      </c>
      <c r="S567" s="5" t="s">
        <v>8350</v>
      </c>
      <c r="U567" s="5" t="s">
        <v>8351</v>
      </c>
      <c r="AB567" s="5" t="s">
        <v>8352</v>
      </c>
      <c r="AJ567" s="5">
        <v>7423098</v>
      </c>
      <c r="AL567" s="5" t="s">
        <v>547</v>
      </c>
      <c r="AM567" s="5">
        <v>16499558</v>
      </c>
      <c r="AN567" s="5" t="s">
        <v>75</v>
      </c>
      <c r="AO567" s="5" t="s">
        <v>401</v>
      </c>
      <c r="AP567" s="5" t="s">
        <v>76</v>
      </c>
      <c r="AQ567" s="5" t="s">
        <v>77</v>
      </c>
      <c r="AS567" s="5" t="s">
        <v>78</v>
      </c>
      <c r="AT567" s="5" t="s">
        <v>8353</v>
      </c>
      <c r="AU567" s="5" t="str">
        <f t="shared" si="24"/>
        <v>2006_Muthuramalingam_Plasma</v>
      </c>
      <c r="AV567" s="6" t="str">
        <f t="shared" si="25"/>
        <v>2006_Muthuramalingam_Plasma.pdf</v>
      </c>
      <c r="AW567" s="7" t="str">
        <f t="shared" si="26"/>
        <v>https://sci-hub.se/10.1111/j.1600-079X.2005.00303.x</v>
      </c>
      <c r="AX567" s="5" t="s">
        <v>80</v>
      </c>
    </row>
    <row r="568" spans="1:50" ht="17" customHeight="1" x14ac:dyDescent="0.2">
      <c r="A568" s="4" t="s">
        <v>8354</v>
      </c>
      <c r="B568" s="4" t="s">
        <v>8355</v>
      </c>
      <c r="C568" s="4" t="s">
        <v>8356</v>
      </c>
      <c r="D568" s="4">
        <v>2006</v>
      </c>
      <c r="E568" s="4" t="s">
        <v>392</v>
      </c>
      <c r="F568" s="5">
        <v>41</v>
      </c>
      <c r="G568" s="5">
        <v>1</v>
      </c>
      <c r="I568" s="5">
        <v>58</v>
      </c>
      <c r="J568" s="5">
        <v>66</v>
      </c>
      <c r="L568" s="5">
        <v>18</v>
      </c>
      <c r="M568" s="5" t="s">
        <v>8357</v>
      </c>
      <c r="N568" s="5" t="s">
        <v>8358</v>
      </c>
      <c r="O568" s="5" t="s">
        <v>8359</v>
      </c>
      <c r="P568" s="5" t="s">
        <v>8360</v>
      </c>
      <c r="Q568" s="5" t="s">
        <v>8361</v>
      </c>
      <c r="R568" s="5" t="s">
        <v>8362</v>
      </c>
      <c r="S568" s="5" t="s">
        <v>8363</v>
      </c>
      <c r="U568" s="5" t="s">
        <v>8364</v>
      </c>
      <c r="AB568" s="5" t="s">
        <v>8365</v>
      </c>
      <c r="AJ568" s="5">
        <v>7423098</v>
      </c>
      <c r="AL568" s="5" t="s">
        <v>547</v>
      </c>
      <c r="AM568" s="5">
        <v>16842542</v>
      </c>
      <c r="AN568" s="5" t="s">
        <v>75</v>
      </c>
      <c r="AO568" s="5" t="s">
        <v>401</v>
      </c>
      <c r="AP568" s="5" t="s">
        <v>76</v>
      </c>
      <c r="AQ568" s="5" t="s">
        <v>77</v>
      </c>
      <c r="AS568" s="5" t="s">
        <v>78</v>
      </c>
      <c r="AT568" s="5" t="s">
        <v>8366</v>
      </c>
      <c r="AU568" s="5" t="str">
        <f t="shared" si="24"/>
        <v>2006_Torres-Farfan_Maternal</v>
      </c>
      <c r="AV568" s="6" t="str">
        <f t="shared" si="25"/>
        <v>2006_Torres-Farfan_Maternal.pdf</v>
      </c>
      <c r="AW568" s="7" t="str">
        <f t="shared" si="26"/>
        <v>https://sci-hub.se/10.1111/j.1600-079X.2006.00331.x</v>
      </c>
      <c r="AX568" s="5" t="s">
        <v>80</v>
      </c>
    </row>
    <row r="569" spans="1:50" ht="17" customHeight="1" x14ac:dyDescent="0.2">
      <c r="A569" s="4" t="s">
        <v>8367</v>
      </c>
      <c r="B569" s="4" t="s">
        <v>8368</v>
      </c>
      <c r="C569" s="4" t="s">
        <v>8369</v>
      </c>
      <c r="D569" s="4">
        <v>2015</v>
      </c>
      <c r="E569" s="4" t="s">
        <v>8370</v>
      </c>
      <c r="F569" s="5">
        <v>308</v>
      </c>
      <c r="G569" s="5">
        <v>12</v>
      </c>
      <c r="I569" s="5">
        <v>1004</v>
      </c>
      <c r="J569" s="5">
        <v>1011</v>
      </c>
      <c r="L569" s="5">
        <v>18</v>
      </c>
      <c r="M569" s="5" t="s">
        <v>8371</v>
      </c>
      <c r="N569" s="5" t="s">
        <v>8372</v>
      </c>
      <c r="O569" s="5" t="s">
        <v>8373</v>
      </c>
      <c r="P569" s="5" t="s">
        <v>8374</v>
      </c>
      <c r="Q569" s="5" t="s">
        <v>8375</v>
      </c>
      <c r="R569" s="5" t="s">
        <v>8376</v>
      </c>
      <c r="S569" s="5" t="s">
        <v>8377</v>
      </c>
      <c r="U569" s="5" t="s">
        <v>8378</v>
      </c>
      <c r="X569" s="5" t="s">
        <v>8379</v>
      </c>
      <c r="AB569" s="5" t="s">
        <v>8380</v>
      </c>
      <c r="AE569" s="5" t="s">
        <v>2439</v>
      </c>
      <c r="AJ569" s="5">
        <v>1931857</v>
      </c>
      <c r="AL569" s="5" t="s">
        <v>8381</v>
      </c>
      <c r="AM569" s="5">
        <v>25907689</v>
      </c>
      <c r="AN569" s="5" t="s">
        <v>75</v>
      </c>
      <c r="AO569" s="5" t="s">
        <v>8382</v>
      </c>
      <c r="AP569" s="5" t="s">
        <v>76</v>
      </c>
      <c r="AQ569" s="5" t="s">
        <v>77</v>
      </c>
      <c r="AS569" s="5" t="s">
        <v>78</v>
      </c>
      <c r="AT569" s="5" t="s">
        <v>8383</v>
      </c>
      <c r="AU569" s="5" t="str">
        <f t="shared" si="24"/>
        <v>2015_Swanson_Decreased</v>
      </c>
      <c r="AV569" s="6" t="str">
        <f t="shared" si="25"/>
        <v>2015_Swanson_Decreased.pdf</v>
      </c>
      <c r="AW569" s="7" t="str">
        <f t="shared" si="26"/>
        <v>https://sci-hub.se/10.1152/ajpgi.00002.2015</v>
      </c>
      <c r="AX569" s="5" t="s">
        <v>80</v>
      </c>
    </row>
    <row r="570" spans="1:50" ht="17" customHeight="1" x14ac:dyDescent="0.2">
      <c r="A570" s="4" t="s">
        <v>8384</v>
      </c>
      <c r="B570" s="4" t="s">
        <v>8385</v>
      </c>
      <c r="C570" s="4" t="s">
        <v>8386</v>
      </c>
      <c r="D570" s="4">
        <v>2013</v>
      </c>
      <c r="E570" s="4" t="s">
        <v>984</v>
      </c>
      <c r="F570" s="5">
        <v>28</v>
      </c>
      <c r="G570" s="5">
        <v>2</v>
      </c>
      <c r="I570" s="5">
        <v>95</v>
      </c>
      <c r="J570" s="5">
        <v>106</v>
      </c>
      <c r="L570" s="5">
        <v>18</v>
      </c>
      <c r="M570" s="5" t="s">
        <v>8387</v>
      </c>
      <c r="N570" s="5" t="s">
        <v>8388</v>
      </c>
      <c r="O570" s="5" t="s">
        <v>8389</v>
      </c>
      <c r="P570" s="5" t="s">
        <v>8390</v>
      </c>
      <c r="Q570" s="5" t="s">
        <v>8391</v>
      </c>
      <c r="R570" s="5" t="s">
        <v>8392</v>
      </c>
      <c r="S570" s="5" t="s">
        <v>8393</v>
      </c>
      <c r="U570" s="5" t="s">
        <v>8394</v>
      </c>
      <c r="AB570" s="5" t="s">
        <v>8395</v>
      </c>
      <c r="AJ570" s="5">
        <v>7487304</v>
      </c>
      <c r="AL570" s="5" t="s">
        <v>994</v>
      </c>
      <c r="AM570" s="5">
        <v>23606609</v>
      </c>
      <c r="AN570" s="5" t="s">
        <v>75</v>
      </c>
      <c r="AO570" s="5" t="s">
        <v>995</v>
      </c>
      <c r="AP570" s="5" t="s">
        <v>76</v>
      </c>
      <c r="AQ570" s="5" t="s">
        <v>77</v>
      </c>
      <c r="AS570" s="5" t="s">
        <v>78</v>
      </c>
      <c r="AT570" s="5" t="s">
        <v>8396</v>
      </c>
      <c r="AU570" s="5" t="str">
        <f t="shared" si="24"/>
        <v>2013_Morin_Nocturnal</v>
      </c>
      <c r="AV570" s="6" t="str">
        <f t="shared" si="25"/>
        <v>2013_Morin_Nocturnal.pdf</v>
      </c>
      <c r="AW570" s="7" t="str">
        <f t="shared" si="26"/>
        <v>https://sci-hub.se/10.1177/0748730413481921</v>
      </c>
      <c r="AX570" s="5" t="s">
        <v>80</v>
      </c>
    </row>
    <row r="571" spans="1:50" ht="17" customHeight="1" x14ac:dyDescent="0.2">
      <c r="A571" s="4" t="s">
        <v>8384</v>
      </c>
      <c r="B571" s="4" t="s">
        <v>8385</v>
      </c>
      <c r="C571" s="4" t="s">
        <v>8397</v>
      </c>
      <c r="D571" s="4">
        <v>1993</v>
      </c>
      <c r="E571" s="4" t="s">
        <v>984</v>
      </c>
      <c r="F571" s="5">
        <v>8</v>
      </c>
      <c r="G571" s="5">
        <v>3</v>
      </c>
      <c r="I571" s="5">
        <v>189</v>
      </c>
      <c r="J571" s="5">
        <v>197</v>
      </c>
      <c r="L571" s="5">
        <v>18</v>
      </c>
      <c r="M571" s="5" t="s">
        <v>8398</v>
      </c>
      <c r="N571" s="5" t="s">
        <v>8399</v>
      </c>
      <c r="O571" s="5" t="s">
        <v>8400</v>
      </c>
      <c r="P571" s="5" t="s">
        <v>8401</v>
      </c>
      <c r="Q571" s="5" t="s">
        <v>8402</v>
      </c>
      <c r="R571" s="5" t="s">
        <v>8403</v>
      </c>
      <c r="S571" s="5" t="s">
        <v>8404</v>
      </c>
      <c r="AB571" s="5" t="s">
        <v>8405</v>
      </c>
      <c r="AJ571" s="5">
        <v>7487304</v>
      </c>
      <c r="AM571" s="5">
        <v>8280908</v>
      </c>
      <c r="AN571" s="5" t="s">
        <v>75</v>
      </c>
      <c r="AO571" s="5" t="s">
        <v>995</v>
      </c>
      <c r="AP571" s="5" t="s">
        <v>76</v>
      </c>
      <c r="AQ571" s="5" t="s">
        <v>77</v>
      </c>
      <c r="AS571" s="5" t="s">
        <v>78</v>
      </c>
      <c r="AT571" s="5" t="s">
        <v>8406</v>
      </c>
      <c r="AU571" s="5" t="str">
        <f t="shared" si="24"/>
        <v>1993_Morin_Age,</v>
      </c>
      <c r="AV571" s="6" t="str">
        <f t="shared" si="25"/>
        <v>1993_Morin_Age,.pdf</v>
      </c>
      <c r="AW571" s="7" t="str">
        <f t="shared" si="26"/>
        <v>https://sci-hub.se/10.1177/074873049300800302</v>
      </c>
      <c r="AX571" s="5" t="s">
        <v>80</v>
      </c>
    </row>
    <row r="572" spans="1:50" ht="17" customHeight="1" x14ac:dyDescent="0.2">
      <c r="A572" s="4" t="s">
        <v>8407</v>
      </c>
      <c r="B572" s="4" t="s">
        <v>8408</v>
      </c>
      <c r="C572" s="4" t="s">
        <v>8409</v>
      </c>
      <c r="D572" s="4">
        <v>2014</v>
      </c>
      <c r="E572" s="4" t="s">
        <v>641</v>
      </c>
      <c r="F572" s="5">
        <v>9</v>
      </c>
      <c r="G572" s="5">
        <v>5</v>
      </c>
      <c r="H572" s="5" t="s">
        <v>8410</v>
      </c>
      <c r="L572" s="5">
        <v>18</v>
      </c>
      <c r="M572" s="5" t="s">
        <v>8411</v>
      </c>
      <c r="N572" s="5" t="s">
        <v>8412</v>
      </c>
      <c r="O572" s="5" t="s">
        <v>8413</v>
      </c>
      <c r="P572" s="5" t="s">
        <v>8414</v>
      </c>
      <c r="Q572" s="5" t="s">
        <v>8415</v>
      </c>
      <c r="S572" s="5" t="s">
        <v>8416</v>
      </c>
      <c r="U572" s="5" t="s">
        <v>7294</v>
      </c>
      <c r="AE572" s="5" t="s">
        <v>4204</v>
      </c>
      <c r="AJ572" s="5">
        <v>19326203</v>
      </c>
      <c r="AL572" s="5" t="s">
        <v>2908</v>
      </c>
      <c r="AM572" s="5">
        <v>24797245</v>
      </c>
      <c r="AN572" s="5" t="s">
        <v>75</v>
      </c>
      <c r="AO572" s="5" t="s">
        <v>641</v>
      </c>
      <c r="AP572" s="5" t="s">
        <v>76</v>
      </c>
      <c r="AQ572" s="5" t="s">
        <v>77</v>
      </c>
      <c r="AR572" s="5" t="s">
        <v>141</v>
      </c>
      <c r="AS572" s="5" t="s">
        <v>78</v>
      </c>
      <c r="AT572" s="5" t="s">
        <v>8417</v>
      </c>
      <c r="AU572" s="5" t="str">
        <f t="shared" si="24"/>
        <v>2014_Mien_Effects</v>
      </c>
      <c r="AV572" s="6" t="str">
        <f t="shared" si="25"/>
        <v>2014_Mien_Effects.pdf</v>
      </c>
      <c r="AW572" s="7" t="str">
        <f t="shared" si="26"/>
        <v>https://sci-hub.se/10.1371/journal.pone.0096532</v>
      </c>
      <c r="AX572" s="5" t="s">
        <v>80</v>
      </c>
    </row>
    <row r="573" spans="1:50" ht="17" customHeight="1" x14ac:dyDescent="0.2">
      <c r="A573" s="4" t="s">
        <v>8418</v>
      </c>
      <c r="B573" s="4" t="s">
        <v>8419</v>
      </c>
      <c r="C573" s="4" t="s">
        <v>8420</v>
      </c>
      <c r="D573" s="4">
        <v>2016</v>
      </c>
      <c r="E573" s="4" t="s">
        <v>5211</v>
      </c>
      <c r="F573" s="5">
        <v>17</v>
      </c>
      <c r="G573" s="5">
        <v>4</v>
      </c>
      <c r="L573" s="5">
        <v>18</v>
      </c>
      <c r="M573" s="5" t="s">
        <v>8421</v>
      </c>
      <c r="N573" s="5" t="s">
        <v>8422</v>
      </c>
      <c r="O573" s="5" t="s">
        <v>8423</v>
      </c>
      <c r="P573" s="5" t="s">
        <v>8424</v>
      </c>
      <c r="Q573" s="5" t="s">
        <v>8425</v>
      </c>
      <c r="R573" s="5" t="s">
        <v>8426</v>
      </c>
      <c r="S573" s="5" t="s">
        <v>8427</v>
      </c>
      <c r="U573" s="5" t="s">
        <v>8428</v>
      </c>
      <c r="X573" s="10" t="s">
        <v>8429</v>
      </c>
      <c r="Y573" s="5" t="s">
        <v>8430</v>
      </c>
      <c r="AB573" s="5" t="s">
        <v>8431</v>
      </c>
      <c r="AE573" s="5" t="s">
        <v>8432</v>
      </c>
      <c r="AJ573" s="5">
        <v>16616596</v>
      </c>
      <c r="AM573" s="5">
        <v>27070587</v>
      </c>
      <c r="AN573" s="5" t="s">
        <v>75</v>
      </c>
      <c r="AO573" s="5" t="s">
        <v>5220</v>
      </c>
      <c r="AP573" s="5" t="s">
        <v>76</v>
      </c>
      <c r="AQ573" s="5" t="s">
        <v>77</v>
      </c>
      <c r="AR573" s="5" t="s">
        <v>141</v>
      </c>
      <c r="AS573" s="5" t="s">
        <v>78</v>
      </c>
      <c r="AT573" s="5" t="s">
        <v>8433</v>
      </c>
      <c r="AU573" s="5" t="str">
        <f t="shared" si="24"/>
        <v>2016_Yoo_Melatonin</v>
      </c>
      <c r="AV573" s="6" t="str">
        <f t="shared" si="25"/>
        <v>2016_Yoo_Melatonin.pdf</v>
      </c>
      <c r="AW573" s="7" t="str">
        <f t="shared" si="26"/>
        <v>https://sci-hub.se/10.3390/ijms17040526</v>
      </c>
      <c r="AX573" s="5" t="s">
        <v>80</v>
      </c>
    </row>
    <row r="574" spans="1:50" ht="17" customHeight="1" x14ac:dyDescent="0.2">
      <c r="A574" s="4" t="s">
        <v>8434</v>
      </c>
      <c r="B574" s="4" t="s">
        <v>8435</v>
      </c>
      <c r="C574" s="4" t="s">
        <v>8436</v>
      </c>
      <c r="D574" s="4">
        <v>2000</v>
      </c>
      <c r="E574" s="4" t="s">
        <v>3029</v>
      </c>
      <c r="F574" s="5">
        <v>41</v>
      </c>
      <c r="G574" s="5">
        <v>9</v>
      </c>
      <c r="I574" s="5">
        <v>2722</v>
      </c>
      <c r="J574" s="5">
        <v>2729</v>
      </c>
      <c r="L574" s="5">
        <v>17</v>
      </c>
      <c r="M574" s="9"/>
      <c r="N574" s="5" t="s">
        <v>8437</v>
      </c>
      <c r="O574" s="5" t="s">
        <v>8438</v>
      </c>
      <c r="P574" s="5" t="s">
        <v>8439</v>
      </c>
      <c r="Q574" s="5" t="s">
        <v>8440</v>
      </c>
      <c r="S574" s="5" t="s">
        <v>8441</v>
      </c>
      <c r="U574" s="5" t="s">
        <v>8442</v>
      </c>
      <c r="AB574" s="5" t="s">
        <v>8443</v>
      </c>
      <c r="AJ574" s="5">
        <v>1460404</v>
      </c>
      <c r="AL574" s="5" t="s">
        <v>3037</v>
      </c>
      <c r="AM574" s="5">
        <v>10937589</v>
      </c>
      <c r="AN574" s="5" t="s">
        <v>75</v>
      </c>
      <c r="AO574" s="5" t="s">
        <v>3038</v>
      </c>
      <c r="AP574" s="5" t="s">
        <v>76</v>
      </c>
      <c r="AQ574" s="5" t="s">
        <v>77</v>
      </c>
      <c r="AS574" s="5" t="s">
        <v>78</v>
      </c>
      <c r="AT574" s="5" t="s">
        <v>8444</v>
      </c>
      <c r="AU574" s="5" t="str">
        <f t="shared" si="24"/>
        <v>2000_Arden_The</v>
      </c>
      <c r="AV574" s="6" t="str">
        <f t="shared" si="25"/>
        <v>2000_Arden_The.pdf</v>
      </c>
      <c r="AW574" s="7" t="str">
        <f t="shared" si="26"/>
        <v>https://sci-hub.se/</v>
      </c>
      <c r="AX574" s="9" t="s">
        <v>756</v>
      </c>
    </row>
    <row r="575" spans="1:50" ht="17" customHeight="1" x14ac:dyDescent="0.2">
      <c r="A575" s="4" t="s">
        <v>8445</v>
      </c>
      <c r="B575" s="4" t="s">
        <v>8446</v>
      </c>
      <c r="C575" s="4" t="s">
        <v>8447</v>
      </c>
      <c r="D575" s="4">
        <v>2000</v>
      </c>
      <c r="E575" s="4" t="s">
        <v>761</v>
      </c>
      <c r="F575" s="5">
        <v>278</v>
      </c>
      <c r="G575" s="5" t="s">
        <v>8448</v>
      </c>
      <c r="I575" s="5" t="s">
        <v>8449</v>
      </c>
      <c r="J575" s="5" t="s">
        <v>8450</v>
      </c>
      <c r="L575" s="5">
        <v>17</v>
      </c>
      <c r="M575" s="9"/>
      <c r="N575" s="5" t="s">
        <v>8451</v>
      </c>
      <c r="O575" s="5" t="s">
        <v>8452</v>
      </c>
      <c r="P575" s="5" t="s">
        <v>8453</v>
      </c>
      <c r="Q575" s="5" t="s">
        <v>8454</v>
      </c>
      <c r="R575" s="5" t="s">
        <v>8455</v>
      </c>
      <c r="S575" s="5" t="s">
        <v>8456</v>
      </c>
      <c r="U575" s="5" t="s">
        <v>545</v>
      </c>
      <c r="AB575" s="5" t="s">
        <v>8457</v>
      </c>
      <c r="AJ575" s="5">
        <v>3636119</v>
      </c>
      <c r="AL575" s="5" t="s">
        <v>773</v>
      </c>
      <c r="AM575" s="5">
        <v>10801309</v>
      </c>
      <c r="AN575" s="5" t="s">
        <v>75</v>
      </c>
      <c r="AO575" s="5" t="s">
        <v>774</v>
      </c>
      <c r="AP575" s="5" t="s">
        <v>76</v>
      </c>
      <c r="AQ575" s="5" t="s">
        <v>77</v>
      </c>
      <c r="AS575" s="5" t="s">
        <v>78</v>
      </c>
      <c r="AT575" s="5" t="s">
        <v>8458</v>
      </c>
      <c r="AU575" s="5" t="str">
        <f t="shared" si="24"/>
        <v>2000_Song_Acute</v>
      </c>
      <c r="AV575" s="6" t="str">
        <f t="shared" si="25"/>
        <v>2000_Song_Acute.pdf</v>
      </c>
      <c r="AW575" s="7" t="str">
        <f t="shared" si="26"/>
        <v>https://sci-hub.se/</v>
      </c>
      <c r="AX575" s="9" t="s">
        <v>756</v>
      </c>
    </row>
    <row r="576" spans="1:50" ht="17" customHeight="1" x14ac:dyDescent="0.2">
      <c r="A576" s="4" t="s">
        <v>8459</v>
      </c>
      <c r="B576" s="4" t="s">
        <v>8460</v>
      </c>
      <c r="C576" s="4" t="s">
        <v>8461</v>
      </c>
      <c r="D576" s="4">
        <v>1982</v>
      </c>
      <c r="E576" s="4" t="s">
        <v>8462</v>
      </c>
      <c r="F576" s="5">
        <v>92</v>
      </c>
      <c r="I576" s="5">
        <v>187</v>
      </c>
      <c r="J576" s="5">
        <v>196</v>
      </c>
      <c r="L576" s="5">
        <v>17</v>
      </c>
      <c r="M576" s="9"/>
      <c r="N576" s="5" t="s">
        <v>8463</v>
      </c>
      <c r="P576" s="5" t="s">
        <v>8464</v>
      </c>
      <c r="Q576" s="5" t="s">
        <v>8465</v>
      </c>
      <c r="S576" s="5" t="s">
        <v>8466</v>
      </c>
      <c r="U576" s="5" t="s">
        <v>8467</v>
      </c>
      <c r="AB576" s="5" t="s">
        <v>8468</v>
      </c>
      <c r="AJ576" s="5">
        <v>3617742</v>
      </c>
      <c r="AM576" s="5">
        <v>7111336</v>
      </c>
      <c r="AN576" s="5" t="s">
        <v>75</v>
      </c>
      <c r="AO576" s="5" t="s">
        <v>8469</v>
      </c>
      <c r="AP576" s="5" t="s">
        <v>76</v>
      </c>
      <c r="AQ576" s="5" t="s">
        <v>77</v>
      </c>
      <c r="AS576" s="5" t="s">
        <v>78</v>
      </c>
      <c r="AT576" s="5" t="s">
        <v>8470</v>
      </c>
      <c r="AU576" s="5" t="str">
        <f t="shared" si="24"/>
        <v>1982_Vaughan_Thyroid</v>
      </c>
      <c r="AV576" s="6" t="str">
        <f t="shared" si="25"/>
        <v>1982_Vaughan_Thyroid.pdf</v>
      </c>
      <c r="AW576" s="7" t="str">
        <f t="shared" si="26"/>
        <v>https://sci-hub.se/</v>
      </c>
      <c r="AX576" s="9" t="s">
        <v>756</v>
      </c>
    </row>
    <row r="577" spans="1:50" ht="17" customHeight="1" x14ac:dyDescent="0.2">
      <c r="A577" s="4" t="s">
        <v>8471</v>
      </c>
      <c r="B577" s="4" t="s">
        <v>8472</v>
      </c>
      <c r="C577" s="4" t="s">
        <v>8473</v>
      </c>
      <c r="D577" s="4">
        <v>2005</v>
      </c>
      <c r="E577" s="4" t="s">
        <v>2135</v>
      </c>
      <c r="F577" s="5">
        <v>26</v>
      </c>
      <c r="G577" s="5">
        <v>1</v>
      </c>
      <c r="I577" s="5">
        <v>49</v>
      </c>
      <c r="J577" s="5">
        <v>53</v>
      </c>
      <c r="L577" s="5">
        <v>17</v>
      </c>
      <c r="M577" s="5" t="s">
        <v>8474</v>
      </c>
      <c r="N577" s="5" t="s">
        <v>8475</v>
      </c>
      <c r="O577" s="5" t="s">
        <v>8476</v>
      </c>
      <c r="P577" s="5" t="s">
        <v>8477</v>
      </c>
      <c r="Q577" s="5" t="s">
        <v>8478</v>
      </c>
      <c r="R577" s="5" t="s">
        <v>8479</v>
      </c>
      <c r="S577" s="5" t="s">
        <v>8480</v>
      </c>
      <c r="U577" s="5" t="s">
        <v>8481</v>
      </c>
      <c r="AB577" s="5" t="s">
        <v>8482</v>
      </c>
      <c r="AJ577" s="5">
        <v>1978462</v>
      </c>
      <c r="AL577" s="5" t="s">
        <v>8483</v>
      </c>
      <c r="AM577" s="5">
        <v>15605405</v>
      </c>
      <c r="AN577" s="5" t="s">
        <v>75</v>
      </c>
      <c r="AO577" s="5" t="s">
        <v>2135</v>
      </c>
      <c r="AP577" s="5" t="s">
        <v>76</v>
      </c>
      <c r="AQ577" s="5" t="s">
        <v>77</v>
      </c>
      <c r="AS577" s="5" t="s">
        <v>78</v>
      </c>
      <c r="AT577" s="5" t="s">
        <v>8484</v>
      </c>
      <c r="AU577" s="5" t="str">
        <f t="shared" si="24"/>
        <v>2005_Hata_Short</v>
      </c>
      <c r="AV577" s="6" t="str">
        <f t="shared" si="25"/>
        <v>2005_Hata_Short.pdf</v>
      </c>
      <c r="AW577" s="7" t="str">
        <f t="shared" si="26"/>
        <v>https://sci-hub.se/10.1002/bem.20080</v>
      </c>
      <c r="AX577" s="5" t="s">
        <v>80</v>
      </c>
    </row>
    <row r="578" spans="1:50" ht="17" customHeight="1" x14ac:dyDescent="0.2">
      <c r="A578" s="4" t="s">
        <v>8485</v>
      </c>
      <c r="B578" s="4" t="s">
        <v>8486</v>
      </c>
      <c r="C578" s="4" t="s">
        <v>8487</v>
      </c>
      <c r="D578" s="4">
        <v>1996</v>
      </c>
      <c r="E578" s="4" t="s">
        <v>2286</v>
      </c>
      <c r="F578" s="5">
        <v>16</v>
      </c>
      <c r="G578" s="5">
        <v>6</v>
      </c>
      <c r="I578" s="5">
        <v>486</v>
      </c>
      <c r="J578" s="5">
        <v>490</v>
      </c>
      <c r="L578" s="5">
        <v>17</v>
      </c>
      <c r="M578" s="5" t="s">
        <v>8488</v>
      </c>
      <c r="N578" s="5" t="s">
        <v>8489</v>
      </c>
      <c r="O578" s="5" t="s">
        <v>8490</v>
      </c>
      <c r="P578" s="5" t="s">
        <v>8491</v>
      </c>
      <c r="Q578" s="5" t="s">
        <v>8492</v>
      </c>
      <c r="S578" s="5" t="s">
        <v>8493</v>
      </c>
      <c r="U578" s="5" t="s">
        <v>136</v>
      </c>
      <c r="X578" s="5" t="s">
        <v>4746</v>
      </c>
      <c r="Y578" s="5" t="s">
        <v>8494</v>
      </c>
      <c r="AB578" s="5" t="s">
        <v>8495</v>
      </c>
      <c r="AE578" s="5" t="s">
        <v>2111</v>
      </c>
      <c r="AJ578" s="5">
        <v>2755408</v>
      </c>
      <c r="AL578" s="5" t="s">
        <v>2295</v>
      </c>
      <c r="AM578" s="5">
        <v>8944195</v>
      </c>
      <c r="AN578" s="5" t="s">
        <v>75</v>
      </c>
      <c r="AO578" s="5" t="s">
        <v>8496</v>
      </c>
      <c r="AP578" s="5" t="s">
        <v>76</v>
      </c>
      <c r="AQ578" s="5" t="s">
        <v>77</v>
      </c>
      <c r="AS578" s="5" t="s">
        <v>78</v>
      </c>
      <c r="AT578" s="5" t="s">
        <v>8497</v>
      </c>
      <c r="AU578" s="5" t="str">
        <f t="shared" ref="AU578:AU641" si="27">CONCATENATE(D578, "_", (LEFT(A578,FIND(" ",A578,1)-1)), "_", (LEFT(C578,FIND(" ",C578,1)-1)))</f>
        <v>1996_Guo_Effects</v>
      </c>
      <c r="AV578" s="6" t="str">
        <f t="shared" ref="AV578:AV641" si="28">CONCATENATE(AU578, ".pdf")</f>
        <v>1996_Guo_Effects.pdf</v>
      </c>
      <c r="AW578" s="7" t="str">
        <f t="shared" ref="AW578:AW641" si="29">HYPERLINK(CONCATENATE("https://sci-hub.se/",M578))</f>
        <v>https://sci-hub.se/10.1016/0275-5408(96)00011-7</v>
      </c>
      <c r="AX578" s="5" t="s">
        <v>80</v>
      </c>
    </row>
    <row r="579" spans="1:50" ht="17" customHeight="1" x14ac:dyDescent="0.2">
      <c r="A579" s="4" t="s">
        <v>8498</v>
      </c>
      <c r="B579" s="4" t="s">
        <v>8499</v>
      </c>
      <c r="C579" s="4" t="s">
        <v>8500</v>
      </c>
      <c r="D579" s="4">
        <v>2000</v>
      </c>
      <c r="E579" s="4" t="s">
        <v>2663</v>
      </c>
      <c r="F579" s="5">
        <v>71</v>
      </c>
      <c r="G579" s="11">
        <v>43497</v>
      </c>
      <c r="I579" s="5">
        <v>183</v>
      </c>
      <c r="J579" s="5">
        <v>192</v>
      </c>
      <c r="L579" s="5">
        <v>17</v>
      </c>
      <c r="M579" s="5" t="s">
        <v>8501</v>
      </c>
      <c r="N579" s="5" t="s">
        <v>8502</v>
      </c>
      <c r="O579" s="5" t="s">
        <v>8503</v>
      </c>
      <c r="P579" s="5" t="s">
        <v>8504</v>
      </c>
      <c r="Q579" s="5" t="s">
        <v>8505</v>
      </c>
      <c r="R579" s="5" t="s">
        <v>8506</v>
      </c>
      <c r="S579" s="5" t="s">
        <v>8507</v>
      </c>
      <c r="U579" s="5" t="s">
        <v>136</v>
      </c>
      <c r="X579" s="5" t="s">
        <v>8508</v>
      </c>
      <c r="Y579" s="5" t="s">
        <v>8509</v>
      </c>
      <c r="AB579" s="5" t="s">
        <v>8510</v>
      </c>
      <c r="AE579" s="5" t="s">
        <v>1543</v>
      </c>
      <c r="AJ579" s="5">
        <v>319384</v>
      </c>
      <c r="AL579" s="5" t="s">
        <v>2672</v>
      </c>
      <c r="AM579" s="5">
        <v>11134700</v>
      </c>
      <c r="AN579" s="5" t="s">
        <v>75</v>
      </c>
      <c r="AO579" s="5" t="s">
        <v>2673</v>
      </c>
      <c r="AP579" s="5" t="s">
        <v>76</v>
      </c>
      <c r="AQ579" s="5" t="s">
        <v>77</v>
      </c>
      <c r="AS579" s="5" t="s">
        <v>78</v>
      </c>
      <c r="AT579" s="5" t="s">
        <v>8511</v>
      </c>
      <c r="AU579" s="5" t="str">
        <f t="shared" si="27"/>
        <v>2000_Hyde_Effects</v>
      </c>
      <c r="AV579" s="6" t="str">
        <f t="shared" si="28"/>
        <v>2000_Hyde_Effects.pdf</v>
      </c>
      <c r="AW579" s="7" t="str">
        <f t="shared" si="29"/>
        <v>https://sci-hub.se/10.1016/S0031-9384(00)00340-1</v>
      </c>
      <c r="AX579" s="5" t="s">
        <v>80</v>
      </c>
    </row>
    <row r="580" spans="1:50" ht="17" customHeight="1" x14ac:dyDescent="0.2">
      <c r="A580" s="4" t="s">
        <v>8512</v>
      </c>
      <c r="B580" s="4" t="s">
        <v>8513</v>
      </c>
      <c r="C580" s="4" t="s">
        <v>8514</v>
      </c>
      <c r="D580" s="4">
        <v>2000</v>
      </c>
      <c r="E580" s="4" t="s">
        <v>187</v>
      </c>
      <c r="F580" s="5">
        <v>17</v>
      </c>
      <c r="G580" s="5">
        <v>6</v>
      </c>
      <c r="I580" s="5">
        <v>783</v>
      </c>
      <c r="J580" s="5">
        <v>793</v>
      </c>
      <c r="L580" s="5">
        <v>17</v>
      </c>
      <c r="M580" s="5" t="s">
        <v>8515</v>
      </c>
      <c r="N580" s="5" t="s">
        <v>8516</v>
      </c>
      <c r="O580" s="5" t="s">
        <v>8517</v>
      </c>
      <c r="P580" s="5" t="s">
        <v>8518</v>
      </c>
      <c r="Q580" s="5" t="s">
        <v>8519</v>
      </c>
      <c r="R580" s="5" t="s">
        <v>8520</v>
      </c>
      <c r="S580" s="5" t="s">
        <v>8521</v>
      </c>
      <c r="U580" s="5" t="s">
        <v>8522</v>
      </c>
      <c r="AB580" s="5" t="s">
        <v>8523</v>
      </c>
      <c r="AJ580" s="5">
        <v>7420528</v>
      </c>
      <c r="AL580" s="5" t="s">
        <v>200</v>
      </c>
      <c r="AM580" s="5">
        <v>11128295</v>
      </c>
      <c r="AN580" s="5" t="s">
        <v>75</v>
      </c>
      <c r="AO580" s="5" t="s">
        <v>201</v>
      </c>
      <c r="AP580" s="5" t="s">
        <v>76</v>
      </c>
      <c r="AQ580" s="5" t="s">
        <v>77</v>
      </c>
      <c r="AS580" s="5" t="s">
        <v>78</v>
      </c>
      <c r="AT580" s="5" t="s">
        <v>8524</v>
      </c>
      <c r="AU580" s="5" t="str">
        <f t="shared" si="27"/>
        <v>2000_Lee_The</v>
      </c>
      <c r="AV580" s="6" t="str">
        <f t="shared" si="28"/>
        <v>2000_Lee_The.pdf</v>
      </c>
      <c r="AW580" s="7" t="str">
        <f t="shared" si="29"/>
        <v>https://sci-hub.se/10.1081/CBI-100102114</v>
      </c>
      <c r="AX580" s="5" t="s">
        <v>80</v>
      </c>
    </row>
    <row r="581" spans="1:50" ht="17" customHeight="1" x14ac:dyDescent="0.2">
      <c r="A581" s="4" t="s">
        <v>8525</v>
      </c>
      <c r="B581" s="4" t="s">
        <v>8526</v>
      </c>
      <c r="C581" s="4" t="s">
        <v>8527</v>
      </c>
      <c r="D581" s="4">
        <v>2010</v>
      </c>
      <c r="E581" s="4" t="s">
        <v>8528</v>
      </c>
      <c r="F581" s="5">
        <v>15</v>
      </c>
      <c r="G581" s="5">
        <v>10</v>
      </c>
      <c r="I581" s="5">
        <v>1063</v>
      </c>
      <c r="J581" s="5">
        <v>1071</v>
      </c>
      <c r="L581" s="5">
        <v>17</v>
      </c>
      <c r="M581" s="5" t="s">
        <v>8529</v>
      </c>
      <c r="N581" s="5" t="s">
        <v>8530</v>
      </c>
      <c r="O581" s="5" t="s">
        <v>8531</v>
      </c>
      <c r="P581" s="5" t="s">
        <v>8532</v>
      </c>
      <c r="Q581" s="5" t="s">
        <v>8533</v>
      </c>
      <c r="S581" s="5" t="s">
        <v>8534</v>
      </c>
      <c r="U581" s="5" t="s">
        <v>8535</v>
      </c>
      <c r="AB581" s="5" t="s">
        <v>8536</v>
      </c>
      <c r="AJ581" s="5">
        <v>13569597</v>
      </c>
      <c r="AL581" s="5" t="s">
        <v>8537</v>
      </c>
      <c r="AM581" s="5">
        <v>20825493</v>
      </c>
      <c r="AN581" s="5" t="s">
        <v>75</v>
      </c>
      <c r="AO581" s="5" t="s">
        <v>8538</v>
      </c>
      <c r="AP581" s="5" t="s">
        <v>76</v>
      </c>
      <c r="AQ581" s="5" t="s">
        <v>77</v>
      </c>
      <c r="AS581" s="5" t="s">
        <v>78</v>
      </c>
      <c r="AT581" s="5" t="s">
        <v>8539</v>
      </c>
      <c r="AU581" s="5" t="str">
        <f t="shared" si="27"/>
        <v>2010_Yamanaka_Loss</v>
      </c>
      <c r="AV581" s="6" t="str">
        <f t="shared" si="28"/>
        <v>2010_Yamanaka_Loss.pdf</v>
      </c>
      <c r="AW581" s="7" t="str">
        <f t="shared" si="29"/>
        <v>https://sci-hub.se/10.1111/j.1365-2443.2010.01443.x</v>
      </c>
      <c r="AX581" s="5" t="s">
        <v>80</v>
      </c>
    </row>
    <row r="582" spans="1:50" ht="17" customHeight="1" x14ac:dyDescent="0.2">
      <c r="A582" s="4" t="s">
        <v>8540</v>
      </c>
      <c r="B582" s="4" t="s">
        <v>8541</v>
      </c>
      <c r="C582" s="4" t="s">
        <v>8542</v>
      </c>
      <c r="D582" s="4">
        <v>1992</v>
      </c>
      <c r="E582" s="4" t="s">
        <v>392</v>
      </c>
      <c r="F582" s="5">
        <v>12</v>
      </c>
      <c r="G582" s="5">
        <v>1</v>
      </c>
      <c r="I582" s="5">
        <v>49</v>
      </c>
      <c r="J582" s="5">
        <v>52</v>
      </c>
      <c r="L582" s="5">
        <v>17</v>
      </c>
      <c r="M582" s="5" t="s">
        <v>8543</v>
      </c>
      <c r="N582" s="5" t="s">
        <v>8544</v>
      </c>
      <c r="O582" s="5" t="s">
        <v>8545</v>
      </c>
      <c r="P582" s="5" t="s">
        <v>8546</v>
      </c>
      <c r="Q582" s="5" t="s">
        <v>8547</v>
      </c>
      <c r="R582" s="5" t="s">
        <v>8548</v>
      </c>
      <c r="S582" s="5" t="s">
        <v>8549</v>
      </c>
      <c r="U582" s="5" t="s">
        <v>73</v>
      </c>
      <c r="AB582" s="5" t="s">
        <v>8550</v>
      </c>
      <c r="AJ582" s="5">
        <v>7423098</v>
      </c>
      <c r="AM582" s="5">
        <v>1578336</v>
      </c>
      <c r="AN582" s="5" t="s">
        <v>75</v>
      </c>
      <c r="AO582" s="5" t="s">
        <v>401</v>
      </c>
      <c r="AP582" s="5" t="s">
        <v>76</v>
      </c>
      <c r="AQ582" s="5" t="s">
        <v>77</v>
      </c>
      <c r="AS582" s="5" t="s">
        <v>78</v>
      </c>
      <c r="AT582" s="5" t="s">
        <v>8551</v>
      </c>
      <c r="AU582" s="5" t="str">
        <f t="shared" si="27"/>
        <v>1992_Adler_Peripheral</v>
      </c>
      <c r="AV582" s="6" t="str">
        <f t="shared" si="28"/>
        <v>1992_Adler_Peripheral.pdf</v>
      </c>
      <c r="AW582" s="7" t="str">
        <f t="shared" si="29"/>
        <v>https://sci-hub.se/10.1111/j.1600-079X.1992.tb00025.x</v>
      </c>
      <c r="AX582" s="5" t="s">
        <v>80</v>
      </c>
    </row>
    <row r="583" spans="1:50" ht="17" customHeight="1" x14ac:dyDescent="0.2">
      <c r="A583" s="4" t="s">
        <v>8552</v>
      </c>
      <c r="B583" s="4" t="s">
        <v>8553</v>
      </c>
      <c r="C583" s="4" t="s">
        <v>8554</v>
      </c>
      <c r="D583" s="4">
        <v>1985</v>
      </c>
      <c r="E583" s="4" t="s">
        <v>3674</v>
      </c>
      <c r="F583" s="5">
        <v>453</v>
      </c>
      <c r="G583" s="5">
        <v>1</v>
      </c>
      <c r="I583" s="5">
        <v>371</v>
      </c>
      <c r="J583" s="5">
        <v>375</v>
      </c>
      <c r="L583" s="5">
        <v>17</v>
      </c>
      <c r="M583" s="5" t="s">
        <v>8555</v>
      </c>
      <c r="N583" s="5" t="s">
        <v>8556</v>
      </c>
      <c r="O583" s="5" t="s">
        <v>8557</v>
      </c>
      <c r="P583" s="5" t="s">
        <v>8558</v>
      </c>
      <c r="Q583" s="5" t="s">
        <v>3679</v>
      </c>
      <c r="S583" s="5" t="s">
        <v>8559</v>
      </c>
      <c r="U583" s="5" t="s">
        <v>5764</v>
      </c>
      <c r="AB583" s="5" t="s">
        <v>8560</v>
      </c>
      <c r="AJ583" s="5">
        <v>778923</v>
      </c>
      <c r="AN583" s="5" t="s">
        <v>75</v>
      </c>
      <c r="AO583" s="5" t="s">
        <v>3682</v>
      </c>
      <c r="AP583" s="5" t="s">
        <v>76</v>
      </c>
      <c r="AQ583" s="5" t="s">
        <v>77</v>
      </c>
      <c r="AS583" s="5" t="s">
        <v>78</v>
      </c>
      <c r="AT583" s="5" t="s">
        <v>8561</v>
      </c>
      <c r="AU583" s="5" t="str">
        <f t="shared" si="27"/>
        <v>1985_BECK‐FRIIS_Rebound</v>
      </c>
      <c r="AV583" s="6" t="str">
        <f t="shared" si="28"/>
        <v>1985_BECK‐FRIIS_Rebound.pdf</v>
      </c>
      <c r="AW583" s="7" t="str">
        <f t="shared" si="29"/>
        <v>https://sci-hub.se/10.1111/j.1749-6632.1985.tb11825.x</v>
      </c>
      <c r="AX583" s="5" t="s">
        <v>80</v>
      </c>
    </row>
    <row r="584" spans="1:50" ht="17" customHeight="1" x14ac:dyDescent="0.2">
      <c r="A584" s="4" t="s">
        <v>8562</v>
      </c>
      <c r="B584" s="4" t="s">
        <v>8563</v>
      </c>
      <c r="C584" s="4" t="s">
        <v>8564</v>
      </c>
      <c r="D584" s="4">
        <v>2015</v>
      </c>
      <c r="E584" s="4" t="s">
        <v>984</v>
      </c>
      <c r="F584" s="5">
        <v>30</v>
      </c>
      <c r="G584" s="5">
        <v>4</v>
      </c>
      <c r="I584" s="5">
        <v>351</v>
      </c>
      <c r="J584" s="5">
        <v>354</v>
      </c>
      <c r="L584" s="5">
        <v>17</v>
      </c>
      <c r="M584" s="5" t="s">
        <v>8565</v>
      </c>
      <c r="N584" s="5" t="s">
        <v>8566</v>
      </c>
      <c r="O584" s="5" t="s">
        <v>8567</v>
      </c>
      <c r="P584" s="5" t="s">
        <v>8568</v>
      </c>
      <c r="Q584" s="5" t="s">
        <v>8569</v>
      </c>
      <c r="R584" s="5" t="s">
        <v>8570</v>
      </c>
      <c r="S584" s="5" t="s">
        <v>8571</v>
      </c>
      <c r="U584" s="5" t="s">
        <v>8572</v>
      </c>
      <c r="X584" s="10" t="s">
        <v>8573</v>
      </c>
      <c r="Y584" s="5" t="s">
        <v>8574</v>
      </c>
      <c r="AB584" s="5" t="s">
        <v>8575</v>
      </c>
      <c r="AE584" s="5" t="s">
        <v>993</v>
      </c>
      <c r="AJ584" s="5">
        <v>7487304</v>
      </c>
      <c r="AL584" s="5" t="s">
        <v>994</v>
      </c>
      <c r="AM584" s="5">
        <v>26017927</v>
      </c>
      <c r="AN584" s="5" t="s">
        <v>75</v>
      </c>
      <c r="AO584" s="5" t="s">
        <v>995</v>
      </c>
      <c r="AP584" s="5" t="s">
        <v>76</v>
      </c>
      <c r="AQ584" s="5" t="s">
        <v>77</v>
      </c>
      <c r="AS584" s="5" t="s">
        <v>78</v>
      </c>
      <c r="AT584" s="5" t="s">
        <v>8576</v>
      </c>
      <c r="AU584" s="5" t="str">
        <f t="shared" si="27"/>
        <v>2015_Vartanian_Melatonin</v>
      </c>
      <c r="AV584" s="6" t="str">
        <f t="shared" si="28"/>
        <v>2015_Vartanian_Melatonin.pdf</v>
      </c>
      <c r="AW584" s="7" t="str">
        <f t="shared" si="29"/>
        <v>https://sci-hub.se/10.1177/0748730415585413</v>
      </c>
      <c r="AX584" s="5" t="s">
        <v>80</v>
      </c>
    </row>
    <row r="585" spans="1:50" ht="17" customHeight="1" x14ac:dyDescent="0.2">
      <c r="A585" s="4" t="s">
        <v>8577</v>
      </c>
      <c r="B585" s="4" t="s">
        <v>8578</v>
      </c>
      <c r="C585" s="4" t="s">
        <v>8579</v>
      </c>
      <c r="D585" s="4">
        <v>2006</v>
      </c>
      <c r="E585" s="4" t="s">
        <v>6749</v>
      </c>
      <c r="F585" s="5">
        <v>38</v>
      </c>
      <c r="G585" s="5">
        <v>4</v>
      </c>
      <c r="I585" s="5">
        <v>314</v>
      </c>
      <c r="J585" s="5">
        <v>324</v>
      </c>
      <c r="L585" s="5">
        <v>17</v>
      </c>
      <c r="M585" s="5" t="s">
        <v>8580</v>
      </c>
      <c r="N585" s="5" t="s">
        <v>8581</v>
      </c>
      <c r="O585" s="5" t="s">
        <v>8582</v>
      </c>
      <c r="P585" s="5" t="s">
        <v>8583</v>
      </c>
      <c r="Q585" s="5" t="s">
        <v>8584</v>
      </c>
      <c r="S585" s="5" t="s">
        <v>8585</v>
      </c>
      <c r="AB585" s="5" t="s">
        <v>8586</v>
      </c>
      <c r="AJ585" s="5">
        <v>14771535</v>
      </c>
      <c r="AL585" s="5" t="s">
        <v>6758</v>
      </c>
      <c r="AN585" s="5" t="s">
        <v>75</v>
      </c>
      <c r="AO585" s="5" t="s">
        <v>6759</v>
      </c>
      <c r="AP585" s="5" t="s">
        <v>76</v>
      </c>
      <c r="AQ585" s="5" t="s">
        <v>77</v>
      </c>
      <c r="AS585" s="5" t="s">
        <v>78</v>
      </c>
      <c r="AT585" s="5" t="s">
        <v>8587</v>
      </c>
      <c r="AU585" s="5" t="str">
        <f t="shared" si="27"/>
        <v>2006_Hubalek_Ambulant</v>
      </c>
      <c r="AV585" s="6" t="str">
        <f t="shared" si="28"/>
        <v>2006_Hubalek_Ambulant.pdf</v>
      </c>
      <c r="AW585" s="7" t="str">
        <f t="shared" si="29"/>
        <v>https://sci-hub.se/10.1177/1477153506070687</v>
      </c>
      <c r="AX585" s="5" t="s">
        <v>80</v>
      </c>
    </row>
    <row r="586" spans="1:50" ht="17" customHeight="1" x14ac:dyDescent="0.2">
      <c r="A586" s="4" t="s">
        <v>8588</v>
      </c>
      <c r="B586" s="4" t="s">
        <v>8589</v>
      </c>
      <c r="C586" s="4" t="s">
        <v>8590</v>
      </c>
      <c r="D586" s="4">
        <v>1991</v>
      </c>
      <c r="E586" s="4" t="s">
        <v>8591</v>
      </c>
      <c r="F586" s="5">
        <v>39</v>
      </c>
      <c r="G586" s="5">
        <v>10</v>
      </c>
      <c r="I586" s="5">
        <v>2674</v>
      </c>
      <c r="J586" s="5">
        <v>2676</v>
      </c>
      <c r="L586" s="5">
        <v>17</v>
      </c>
      <c r="M586" s="5" t="s">
        <v>8592</v>
      </c>
      <c r="N586" s="5" t="s">
        <v>8593</v>
      </c>
      <c r="O586" s="5" t="s">
        <v>8594</v>
      </c>
      <c r="P586" s="5" t="s">
        <v>8595</v>
      </c>
      <c r="Q586" s="5" t="s">
        <v>8596</v>
      </c>
      <c r="R586" s="5" t="s">
        <v>8597</v>
      </c>
      <c r="S586" s="5" t="s">
        <v>8598</v>
      </c>
      <c r="U586" s="5" t="s">
        <v>8599</v>
      </c>
      <c r="V586" s="5" t="s">
        <v>8600</v>
      </c>
      <c r="W586" s="5" t="s">
        <v>8601</v>
      </c>
      <c r="AJ586" s="5">
        <v>92363</v>
      </c>
      <c r="AM586" s="5">
        <v>1806289</v>
      </c>
      <c r="AN586" s="5" t="s">
        <v>75</v>
      </c>
      <c r="AO586" s="5" t="s">
        <v>8602</v>
      </c>
      <c r="AP586" s="5" t="s">
        <v>76</v>
      </c>
      <c r="AQ586" s="5" t="s">
        <v>77</v>
      </c>
      <c r="AR586" s="5" t="s">
        <v>141</v>
      </c>
      <c r="AS586" s="5" t="s">
        <v>78</v>
      </c>
      <c r="AT586" s="5" t="s">
        <v>8603</v>
      </c>
      <c r="AU586" s="5" t="str">
        <f t="shared" si="27"/>
        <v>1991_Wakabayashi_Effects</v>
      </c>
      <c r="AV586" s="6" t="str">
        <f t="shared" si="28"/>
        <v>1991_Wakabayashi_Effects.pdf</v>
      </c>
      <c r="AW586" s="7" t="str">
        <f t="shared" si="29"/>
        <v>https://sci-hub.se/10.1248/cpb.39.2674</v>
      </c>
      <c r="AX586" s="5" t="s">
        <v>80</v>
      </c>
    </row>
    <row r="587" spans="1:50" ht="17" customHeight="1" x14ac:dyDescent="0.2">
      <c r="A587" s="4" t="s">
        <v>8604</v>
      </c>
      <c r="B587" s="4" t="s">
        <v>8605</v>
      </c>
      <c r="C587" s="4" t="s">
        <v>8606</v>
      </c>
      <c r="D587" s="4">
        <v>2008</v>
      </c>
      <c r="E587" s="4" t="s">
        <v>5230</v>
      </c>
      <c r="F587" s="5">
        <v>199</v>
      </c>
      <c r="G587" s="5">
        <v>3</v>
      </c>
      <c r="I587" s="5">
        <v>471</v>
      </c>
      <c r="J587" s="5">
        <v>480</v>
      </c>
      <c r="L587" s="5">
        <v>17</v>
      </c>
      <c r="M587" s="5" t="s">
        <v>8607</v>
      </c>
      <c r="N587" s="5" t="s">
        <v>8608</v>
      </c>
      <c r="O587" s="5" t="s">
        <v>8609</v>
      </c>
      <c r="P587" s="5" t="s">
        <v>8610</v>
      </c>
      <c r="Q587" s="5" t="s">
        <v>8611</v>
      </c>
      <c r="S587" s="5" t="s">
        <v>8612</v>
      </c>
      <c r="U587" s="5" t="s">
        <v>8613</v>
      </c>
      <c r="AB587" s="5" t="s">
        <v>8614</v>
      </c>
      <c r="AJ587" s="5">
        <v>220795</v>
      </c>
      <c r="AL587" s="5" t="s">
        <v>5237</v>
      </c>
      <c r="AM587" s="5">
        <v>18824520</v>
      </c>
      <c r="AN587" s="5" t="s">
        <v>75</v>
      </c>
      <c r="AO587" s="5" t="s">
        <v>8615</v>
      </c>
      <c r="AP587" s="5" t="s">
        <v>76</v>
      </c>
      <c r="AQ587" s="5" t="s">
        <v>77</v>
      </c>
      <c r="AR587" s="5" t="s">
        <v>141</v>
      </c>
      <c r="AS587" s="5" t="s">
        <v>78</v>
      </c>
      <c r="AT587" s="5" t="s">
        <v>8616</v>
      </c>
      <c r="AU587" s="5" t="str">
        <f t="shared" si="27"/>
        <v>2008_Roy_Diurnal</v>
      </c>
      <c r="AV587" s="6" t="str">
        <f t="shared" si="28"/>
        <v>2008_Roy_Diurnal.pdf</v>
      </c>
      <c r="AW587" s="7" t="str">
        <f t="shared" si="29"/>
        <v>https://sci-hub.se/10.1677/JOE-08-0270</v>
      </c>
      <c r="AX587" s="5" t="s">
        <v>80</v>
      </c>
    </row>
    <row r="588" spans="1:50" ht="17" customHeight="1" x14ac:dyDescent="0.2">
      <c r="A588" s="4" t="s">
        <v>8617</v>
      </c>
      <c r="B588" s="4" t="s">
        <v>8618</v>
      </c>
      <c r="C588" s="4" t="s">
        <v>8619</v>
      </c>
      <c r="D588" s="4">
        <v>1990</v>
      </c>
      <c r="E588" s="4" t="s">
        <v>7925</v>
      </c>
      <c r="F588" s="5">
        <v>51</v>
      </c>
      <c r="G588" s="11">
        <v>43497</v>
      </c>
      <c r="I588" s="5">
        <v>99</v>
      </c>
      <c r="J588" s="5">
        <v>103</v>
      </c>
      <c r="L588" s="5">
        <v>17</v>
      </c>
      <c r="M588" s="5" t="s">
        <v>8620</v>
      </c>
      <c r="N588" s="5" t="s">
        <v>8621</v>
      </c>
      <c r="O588" s="5" t="s">
        <v>8622</v>
      </c>
      <c r="P588" s="5" t="s">
        <v>8623</v>
      </c>
      <c r="Q588" s="5" t="s">
        <v>8624</v>
      </c>
      <c r="R588" s="5" t="s">
        <v>8625</v>
      </c>
      <c r="S588" s="5" t="s">
        <v>8626</v>
      </c>
      <c r="AB588" s="5" t="s">
        <v>8627</v>
      </c>
      <c r="AE588" s="5" t="s">
        <v>199</v>
      </c>
      <c r="AJ588" s="5">
        <v>207454</v>
      </c>
      <c r="AL588" s="5" t="s">
        <v>7934</v>
      </c>
      <c r="AM588" s="5">
        <v>2265915</v>
      </c>
      <c r="AN588" s="5" t="s">
        <v>75</v>
      </c>
      <c r="AO588" s="5" t="s">
        <v>7935</v>
      </c>
      <c r="AP588" s="5" t="s">
        <v>76</v>
      </c>
      <c r="AQ588" s="5" t="s">
        <v>77</v>
      </c>
      <c r="AS588" s="5" t="s">
        <v>78</v>
      </c>
      <c r="AT588" s="5" t="s">
        <v>8628</v>
      </c>
      <c r="AU588" s="5" t="str">
        <f t="shared" si="27"/>
        <v>1990_Sandyk_The</v>
      </c>
      <c r="AV588" s="6" t="str">
        <f t="shared" si="28"/>
        <v>1990_Sandyk_The.pdf</v>
      </c>
      <c r="AW588" s="7" t="str">
        <f t="shared" si="29"/>
        <v>https://sci-hub.se/10.3109/00207459009000515</v>
      </c>
      <c r="AX588" s="5" t="s">
        <v>80</v>
      </c>
    </row>
    <row r="589" spans="1:50" ht="17" customHeight="1" x14ac:dyDescent="0.2">
      <c r="A589" s="4" t="s">
        <v>8629</v>
      </c>
      <c r="B589" s="4" t="s">
        <v>8630</v>
      </c>
      <c r="C589" s="4" t="s">
        <v>8631</v>
      </c>
      <c r="D589" s="4">
        <v>1985</v>
      </c>
      <c r="E589" s="4" t="s">
        <v>1442</v>
      </c>
      <c r="F589" s="5">
        <v>117</v>
      </c>
      <c r="I589" s="5">
        <v>253</v>
      </c>
      <c r="J589" s="5">
        <v>265</v>
      </c>
      <c r="L589" s="5">
        <v>16</v>
      </c>
      <c r="M589" s="9"/>
      <c r="N589" s="5" t="s">
        <v>8632</v>
      </c>
      <c r="P589" s="5" t="s">
        <v>8633</v>
      </c>
      <c r="Q589" s="5" t="s">
        <v>8634</v>
      </c>
      <c r="S589" s="5" t="s">
        <v>8635</v>
      </c>
      <c r="U589" s="5" t="s">
        <v>73</v>
      </c>
      <c r="AB589" s="5" t="s">
        <v>8633</v>
      </c>
      <c r="AJ589" s="5">
        <v>3005208</v>
      </c>
      <c r="AM589" s="5">
        <v>3836817</v>
      </c>
      <c r="AN589" s="5" t="s">
        <v>75</v>
      </c>
      <c r="AO589" s="5" t="s">
        <v>1450</v>
      </c>
      <c r="AP589" s="5" t="s">
        <v>76</v>
      </c>
      <c r="AQ589" s="5" t="s">
        <v>77</v>
      </c>
      <c r="AS589" s="5" t="s">
        <v>78</v>
      </c>
      <c r="AT589" s="5" t="s">
        <v>8636</v>
      </c>
      <c r="AU589" s="5" t="str">
        <f t="shared" si="27"/>
        <v>1985_Wetterberg_Melatonin</v>
      </c>
      <c r="AV589" s="6" t="str">
        <f t="shared" si="28"/>
        <v>1985_Wetterberg_Melatonin.pdf</v>
      </c>
      <c r="AW589" s="7" t="str">
        <f t="shared" si="29"/>
        <v>https://sci-hub.se/</v>
      </c>
      <c r="AX589" s="9" t="s">
        <v>756</v>
      </c>
    </row>
    <row r="590" spans="1:50" ht="17" customHeight="1" x14ac:dyDescent="0.2">
      <c r="A590" s="4" t="s">
        <v>8637</v>
      </c>
      <c r="B590" s="4" t="s">
        <v>8638</v>
      </c>
      <c r="C590" s="4" t="s">
        <v>8639</v>
      </c>
      <c r="D590" s="4">
        <v>1983</v>
      </c>
      <c r="E590" s="4" t="s">
        <v>3596</v>
      </c>
      <c r="F590" s="5">
        <v>56</v>
      </c>
      <c r="G590" s="5">
        <v>4</v>
      </c>
      <c r="I590" s="5">
        <v>279</v>
      </c>
      <c r="J590" s="5">
        <v>291</v>
      </c>
      <c r="L590" s="5">
        <v>16</v>
      </c>
      <c r="M590" s="5" t="s">
        <v>8640</v>
      </c>
      <c r="N590" s="5" t="s">
        <v>8641</v>
      </c>
      <c r="O590" s="5" t="s">
        <v>8642</v>
      </c>
      <c r="P590" s="5" t="s">
        <v>8643</v>
      </c>
      <c r="Q590" s="5" t="s">
        <v>8644</v>
      </c>
      <c r="S590" s="5" t="s">
        <v>8645</v>
      </c>
      <c r="U590" s="5" t="s">
        <v>8646</v>
      </c>
      <c r="W590" s="5" t="s">
        <v>8647</v>
      </c>
      <c r="AB590" s="5" t="s">
        <v>8648</v>
      </c>
      <c r="AE590" s="5" t="s">
        <v>1041</v>
      </c>
      <c r="AJ590" s="5">
        <v>3009564</v>
      </c>
      <c r="AL590" s="5" t="s">
        <v>3605</v>
      </c>
      <c r="AM590" s="5">
        <v>6875534</v>
      </c>
      <c r="AN590" s="5" t="s">
        <v>75</v>
      </c>
      <c r="AO590" s="5" t="s">
        <v>3606</v>
      </c>
      <c r="AP590" s="5" t="s">
        <v>76</v>
      </c>
      <c r="AQ590" s="5" t="s">
        <v>77</v>
      </c>
      <c r="AS590" s="5" t="s">
        <v>78</v>
      </c>
      <c r="AT590" s="5" t="s">
        <v>8649</v>
      </c>
      <c r="AU590" s="5" t="str">
        <f t="shared" si="27"/>
        <v>1983_Vaughan_Natural</v>
      </c>
      <c r="AV590" s="6" t="str">
        <f t="shared" si="28"/>
        <v>1983_Vaughan_Natural.pdf</v>
      </c>
      <c r="AW590" s="7" t="str">
        <f t="shared" si="29"/>
        <v>https://sci-hub.se/10.1007/BF01243496</v>
      </c>
      <c r="AX590" s="5" t="s">
        <v>80</v>
      </c>
    </row>
    <row r="591" spans="1:50" ht="17" customHeight="1" x14ac:dyDescent="0.2">
      <c r="A591" s="4" t="s">
        <v>8650</v>
      </c>
      <c r="B591" s="4" t="s">
        <v>8651</v>
      </c>
      <c r="C591" s="4" t="s">
        <v>8652</v>
      </c>
      <c r="D591" s="4">
        <v>2012</v>
      </c>
      <c r="E591" s="4" t="s">
        <v>8653</v>
      </c>
      <c r="F591" s="5">
        <v>12</v>
      </c>
      <c r="G591" s="5">
        <v>2</v>
      </c>
      <c r="I591" s="5">
        <v>394</v>
      </c>
      <c r="J591" s="5">
        <v>401</v>
      </c>
      <c r="L591" s="5">
        <v>16</v>
      </c>
      <c r="M591" s="5" t="s">
        <v>8654</v>
      </c>
      <c r="N591" s="5" t="s">
        <v>8655</v>
      </c>
      <c r="O591" s="5" t="s">
        <v>8656</v>
      </c>
      <c r="P591" s="5" t="s">
        <v>8657</v>
      </c>
      <c r="Q591" s="5" t="s">
        <v>8658</v>
      </c>
      <c r="R591" s="5" t="s">
        <v>8659</v>
      </c>
      <c r="S591" s="5" t="s">
        <v>8660</v>
      </c>
      <c r="U591" s="5" t="s">
        <v>8661</v>
      </c>
      <c r="W591" s="5" t="s">
        <v>3087</v>
      </c>
      <c r="X591" s="5" t="s">
        <v>8662</v>
      </c>
      <c r="Y591" s="5" t="s">
        <v>8663</v>
      </c>
      <c r="AB591" s="5" t="s">
        <v>8664</v>
      </c>
      <c r="AJ591" s="5">
        <v>15675769</v>
      </c>
      <c r="AL591" s="5" t="s">
        <v>8665</v>
      </c>
      <c r="AM591" s="5">
        <v>22222116</v>
      </c>
      <c r="AN591" s="5" t="s">
        <v>75</v>
      </c>
      <c r="AO591" s="5" t="s">
        <v>8666</v>
      </c>
      <c r="AP591" s="5" t="s">
        <v>76</v>
      </c>
      <c r="AQ591" s="5" t="s">
        <v>77</v>
      </c>
      <c r="AS591" s="5" t="s">
        <v>78</v>
      </c>
      <c r="AT591" s="5" t="s">
        <v>8667</v>
      </c>
      <c r="AU591" s="5" t="str">
        <f t="shared" si="27"/>
        <v>2012_Liu_Involvement</v>
      </c>
      <c r="AV591" s="6" t="str">
        <f t="shared" si="28"/>
        <v>2012_Liu_Involvement.pdf</v>
      </c>
      <c r="AW591" s="7" t="str">
        <f t="shared" si="29"/>
        <v>https://sci-hub.se/10.1016/j.intimp.2011.12.012</v>
      </c>
      <c r="AX591" s="5" t="s">
        <v>80</v>
      </c>
    </row>
    <row r="592" spans="1:50" ht="17" customHeight="1" x14ac:dyDescent="0.2">
      <c r="A592" s="4" t="s">
        <v>8668</v>
      </c>
      <c r="B592" s="4" t="s">
        <v>8669</v>
      </c>
      <c r="C592" s="4" t="s">
        <v>8670</v>
      </c>
      <c r="D592" s="4">
        <v>2018</v>
      </c>
      <c r="E592" s="4" t="s">
        <v>7795</v>
      </c>
      <c r="F592" s="5">
        <v>96</v>
      </c>
      <c r="I592" s="5">
        <v>196</v>
      </c>
      <c r="J592" s="5">
        <v>202</v>
      </c>
      <c r="L592" s="5">
        <v>16</v>
      </c>
      <c r="M592" s="5" t="s">
        <v>8671</v>
      </c>
      <c r="N592" s="5" t="s">
        <v>8672</v>
      </c>
      <c r="O592" s="5" t="s">
        <v>8673</v>
      </c>
      <c r="P592" s="5" t="s">
        <v>8674</v>
      </c>
      <c r="Q592" s="5" t="s">
        <v>8675</v>
      </c>
      <c r="R592" s="5" t="s">
        <v>8676</v>
      </c>
      <c r="S592" s="5" t="s">
        <v>8677</v>
      </c>
      <c r="U592" s="5" t="s">
        <v>8678</v>
      </c>
      <c r="V592" s="5" t="s">
        <v>8679</v>
      </c>
      <c r="X592" s="10" t="s">
        <v>8680</v>
      </c>
      <c r="Y592" s="5" t="s">
        <v>8681</v>
      </c>
      <c r="AB592" s="5" t="s">
        <v>8682</v>
      </c>
      <c r="AE592" s="5" t="s">
        <v>384</v>
      </c>
      <c r="AJ592" s="5">
        <v>223956</v>
      </c>
      <c r="AL592" s="5" t="s">
        <v>7806</v>
      </c>
      <c r="AM592" s="5">
        <v>29101797</v>
      </c>
      <c r="AN592" s="5" t="s">
        <v>75</v>
      </c>
      <c r="AO592" s="5" t="s">
        <v>7807</v>
      </c>
      <c r="AP592" s="5" t="s">
        <v>76</v>
      </c>
      <c r="AQ592" s="5" t="s">
        <v>77</v>
      </c>
      <c r="AS592" s="5" t="s">
        <v>78</v>
      </c>
      <c r="AT592" s="5" t="s">
        <v>8683</v>
      </c>
      <c r="AU592" s="5" t="str">
        <f t="shared" si="27"/>
        <v>2018_Shechter_Blocking</v>
      </c>
      <c r="AV592" s="6" t="str">
        <f t="shared" si="28"/>
        <v>2018_Shechter_Blocking.pdf</v>
      </c>
      <c r="AW592" s="7" t="str">
        <f t="shared" si="29"/>
        <v>https://sci-hub.se/10.1016/j.jpsychires.2017.10.015</v>
      </c>
      <c r="AX592" s="5" t="s">
        <v>80</v>
      </c>
    </row>
    <row r="593" spans="1:50" ht="17" customHeight="1" x14ac:dyDescent="0.2">
      <c r="A593" s="4" t="s">
        <v>8684</v>
      </c>
      <c r="B593" s="4" t="s">
        <v>8685</v>
      </c>
      <c r="C593" s="4" t="s">
        <v>8686</v>
      </c>
      <c r="D593" s="4">
        <v>2005</v>
      </c>
      <c r="E593" s="4" t="s">
        <v>2663</v>
      </c>
      <c r="F593" s="5">
        <v>84</v>
      </c>
      <c r="G593" s="5">
        <v>4</v>
      </c>
      <c r="I593" s="5">
        <v>635</v>
      </c>
      <c r="J593" s="5">
        <v>640</v>
      </c>
      <c r="L593" s="5">
        <v>16</v>
      </c>
      <c r="M593" s="5" t="s">
        <v>8687</v>
      </c>
      <c r="N593" s="5" t="s">
        <v>8688</v>
      </c>
      <c r="O593" s="5" t="s">
        <v>8689</v>
      </c>
      <c r="P593" s="5" t="s">
        <v>8690</v>
      </c>
      <c r="Q593" s="5" t="s">
        <v>8691</v>
      </c>
      <c r="R593" s="5" t="s">
        <v>8692</v>
      </c>
      <c r="S593" s="5" t="s">
        <v>8693</v>
      </c>
      <c r="AB593" s="5" t="s">
        <v>8694</v>
      </c>
      <c r="AE593" s="5" t="s">
        <v>1543</v>
      </c>
      <c r="AJ593" s="5">
        <v>319384</v>
      </c>
      <c r="AL593" s="5" t="s">
        <v>2672</v>
      </c>
      <c r="AM593" s="5">
        <v>15811399</v>
      </c>
      <c r="AN593" s="5" t="s">
        <v>75</v>
      </c>
      <c r="AO593" s="5" t="s">
        <v>2673</v>
      </c>
      <c r="AP593" s="5" t="s">
        <v>76</v>
      </c>
      <c r="AQ593" s="5" t="s">
        <v>77</v>
      </c>
      <c r="AS593" s="5" t="s">
        <v>78</v>
      </c>
      <c r="AT593" s="5" t="s">
        <v>8695</v>
      </c>
      <c r="AU593" s="5" t="str">
        <f t="shared" si="27"/>
        <v>2005_Rattenborg_Acute</v>
      </c>
      <c r="AV593" s="6" t="str">
        <f t="shared" si="28"/>
        <v>2005_Rattenborg_Acute.pdf</v>
      </c>
      <c r="AW593" s="7" t="str">
        <f t="shared" si="29"/>
        <v>https://sci-hub.se/10.1016/j.physbeh.2005.02.009</v>
      </c>
      <c r="AX593" s="5" t="s">
        <v>80</v>
      </c>
    </row>
    <row r="594" spans="1:50" ht="17" customHeight="1" x14ac:dyDescent="0.2">
      <c r="A594" s="4" t="s">
        <v>8696</v>
      </c>
      <c r="B594" s="4" t="s">
        <v>8697</v>
      </c>
      <c r="C594" s="4" t="s">
        <v>8698</v>
      </c>
      <c r="D594" s="4">
        <v>2017</v>
      </c>
      <c r="E594" s="4" t="s">
        <v>2663</v>
      </c>
      <c r="F594" s="5">
        <v>177</v>
      </c>
      <c r="I594" s="5">
        <v>221</v>
      </c>
      <c r="J594" s="5">
        <v>229</v>
      </c>
      <c r="L594" s="5">
        <v>16</v>
      </c>
      <c r="M594" s="5" t="s">
        <v>8699</v>
      </c>
      <c r="N594" s="5" t="s">
        <v>8700</v>
      </c>
      <c r="O594" s="5" t="s">
        <v>8701</v>
      </c>
      <c r="P594" s="5" t="s">
        <v>8702</v>
      </c>
      <c r="Q594" s="5" t="s">
        <v>8703</v>
      </c>
      <c r="R594" s="5" t="s">
        <v>8704</v>
      </c>
      <c r="S594" s="5" t="s">
        <v>8705</v>
      </c>
      <c r="U594" s="5" t="s">
        <v>438</v>
      </c>
      <c r="X594" s="10" t="s">
        <v>8706</v>
      </c>
      <c r="Y594" s="5" t="s">
        <v>8707</v>
      </c>
      <c r="AB594" s="5" t="s">
        <v>8708</v>
      </c>
      <c r="AE594" s="5" t="s">
        <v>1543</v>
      </c>
      <c r="AJ594" s="5">
        <v>319384</v>
      </c>
      <c r="AL594" s="5" t="s">
        <v>2672</v>
      </c>
      <c r="AM594" s="5">
        <v>28472667</v>
      </c>
      <c r="AN594" s="5" t="s">
        <v>75</v>
      </c>
      <c r="AO594" s="5" t="s">
        <v>2673</v>
      </c>
      <c r="AP594" s="5" t="s">
        <v>76</v>
      </c>
      <c r="AQ594" s="5" t="s">
        <v>77</v>
      </c>
      <c r="AS594" s="5" t="s">
        <v>78</v>
      </c>
      <c r="AT594" s="5" t="s">
        <v>8709</v>
      </c>
      <c r="AU594" s="5" t="str">
        <f t="shared" si="27"/>
        <v>2017_Rahman_The</v>
      </c>
      <c r="AV594" s="6" t="str">
        <f t="shared" si="28"/>
        <v>2017_Rahman_The.pdf</v>
      </c>
      <c r="AW594" s="7" t="str">
        <f t="shared" si="29"/>
        <v>https://sci-hub.se/10.1016/j.physbeh.2017.05.002</v>
      </c>
      <c r="AX594" s="5" t="s">
        <v>80</v>
      </c>
    </row>
    <row r="595" spans="1:50" ht="17" customHeight="1" x14ac:dyDescent="0.2">
      <c r="A595" s="4" t="s">
        <v>8710</v>
      </c>
      <c r="B595" s="4" t="s">
        <v>8711</v>
      </c>
      <c r="C595" s="4" t="s">
        <v>8712</v>
      </c>
      <c r="D595" s="4">
        <v>2000</v>
      </c>
      <c r="E595" s="4" t="s">
        <v>1076</v>
      </c>
      <c r="F595" s="5">
        <v>48</v>
      </c>
      <c r="G595" s="5">
        <v>11</v>
      </c>
      <c r="I595" s="5">
        <v>1098</v>
      </c>
      <c r="J595" s="5">
        <v>1104</v>
      </c>
      <c r="L595" s="5">
        <v>16</v>
      </c>
      <c r="M595" s="5" t="s">
        <v>8713</v>
      </c>
      <c r="N595" s="5" t="s">
        <v>8714</v>
      </c>
      <c r="O595" s="5" t="s">
        <v>8715</v>
      </c>
      <c r="P595" s="5" t="s">
        <v>8716</v>
      </c>
      <c r="Q595" s="5" t="s">
        <v>8717</v>
      </c>
      <c r="R595" s="5" t="s">
        <v>8718</v>
      </c>
      <c r="S595" s="5" t="s">
        <v>8719</v>
      </c>
      <c r="U595" s="5" t="s">
        <v>8720</v>
      </c>
      <c r="Y595" s="5" t="s">
        <v>8721</v>
      </c>
      <c r="AB595" s="5" t="s">
        <v>8722</v>
      </c>
      <c r="AJ595" s="5">
        <v>63223</v>
      </c>
      <c r="AL595" s="5" t="s">
        <v>1087</v>
      </c>
      <c r="AM595" s="5">
        <v>11094143</v>
      </c>
      <c r="AN595" s="5" t="s">
        <v>75</v>
      </c>
      <c r="AO595" s="5" t="s">
        <v>1088</v>
      </c>
      <c r="AP595" s="5" t="s">
        <v>76</v>
      </c>
      <c r="AQ595" s="5" t="s">
        <v>77</v>
      </c>
      <c r="AS595" s="5" t="s">
        <v>78</v>
      </c>
      <c r="AT595" s="5" t="s">
        <v>8723</v>
      </c>
      <c r="AU595" s="5" t="str">
        <f t="shared" si="27"/>
        <v>2000_Lindblom_Bright</v>
      </c>
      <c r="AV595" s="6" t="str">
        <f t="shared" si="28"/>
        <v>2000_Lindblom_Bright.pdf</v>
      </c>
      <c r="AW595" s="7" t="str">
        <f t="shared" si="29"/>
        <v>https://sci-hub.se/10.1016/S0006-3223(00)00905-7</v>
      </c>
      <c r="AX595" s="5" t="s">
        <v>80</v>
      </c>
    </row>
    <row r="596" spans="1:50" ht="17" customHeight="1" x14ac:dyDescent="0.2">
      <c r="A596" s="4" t="s">
        <v>8724</v>
      </c>
      <c r="B596" s="4" t="s">
        <v>8725</v>
      </c>
      <c r="C596" s="4" t="s">
        <v>8726</v>
      </c>
      <c r="D596" s="4">
        <v>2003</v>
      </c>
      <c r="E596" s="4" t="s">
        <v>687</v>
      </c>
      <c r="F596" s="5">
        <v>982</v>
      </c>
      <c r="G596" s="5">
        <v>1</v>
      </c>
      <c r="I596" s="5">
        <v>131</v>
      </c>
      <c r="J596" s="5">
        <v>135</v>
      </c>
      <c r="L596" s="5">
        <v>16</v>
      </c>
      <c r="M596" s="5" t="s">
        <v>8727</v>
      </c>
      <c r="N596" s="5" t="s">
        <v>8728</v>
      </c>
      <c r="O596" s="5" t="s">
        <v>8729</v>
      </c>
      <c r="P596" s="5" t="s">
        <v>8730</v>
      </c>
      <c r="Q596" s="5" t="s">
        <v>8731</v>
      </c>
      <c r="R596" s="5" t="s">
        <v>8732</v>
      </c>
      <c r="S596" s="5" t="s">
        <v>8733</v>
      </c>
      <c r="U596" s="5" t="s">
        <v>136</v>
      </c>
      <c r="X596" s="10" t="s">
        <v>8734</v>
      </c>
      <c r="Y596" s="5" t="s">
        <v>8735</v>
      </c>
      <c r="AB596" s="5" t="s">
        <v>8736</v>
      </c>
      <c r="AE596" s="5" t="s">
        <v>3392</v>
      </c>
      <c r="AJ596" s="5">
        <v>68993</v>
      </c>
      <c r="AL596" s="5" t="s">
        <v>696</v>
      </c>
      <c r="AM596" s="5">
        <v>12915248</v>
      </c>
      <c r="AN596" s="5" t="s">
        <v>75</v>
      </c>
      <c r="AO596" s="5" t="s">
        <v>697</v>
      </c>
      <c r="AP596" s="5" t="s">
        <v>76</v>
      </c>
      <c r="AQ596" s="5" t="s">
        <v>77</v>
      </c>
      <c r="AS596" s="5" t="s">
        <v>78</v>
      </c>
      <c r="AT596" s="5" t="s">
        <v>8737</v>
      </c>
      <c r="AU596" s="5" t="str">
        <f t="shared" si="27"/>
        <v>2003_Iigo_In</v>
      </c>
      <c r="AV596" s="6" t="str">
        <f t="shared" si="28"/>
        <v>2003_Iigo_In.pdf</v>
      </c>
      <c r="AW596" s="7" t="str">
        <f t="shared" si="29"/>
        <v>https://sci-hub.se/10.1016/S0006-8993(03)03001-4</v>
      </c>
      <c r="AX596" s="5" t="s">
        <v>80</v>
      </c>
    </row>
    <row r="597" spans="1:50" ht="17" customHeight="1" x14ac:dyDescent="0.2">
      <c r="A597" s="4" t="s">
        <v>7004</v>
      </c>
      <c r="B597" s="4" t="s">
        <v>7005</v>
      </c>
      <c r="C597" s="4" t="s">
        <v>8738</v>
      </c>
      <c r="D597" s="4">
        <v>2001</v>
      </c>
      <c r="E597" s="4" t="s">
        <v>392</v>
      </c>
      <c r="F597" s="5">
        <v>30</v>
      </c>
      <c r="G597" s="5">
        <v>1</v>
      </c>
      <c r="I597" s="5">
        <v>56</v>
      </c>
      <c r="J597" s="5">
        <v>64</v>
      </c>
      <c r="L597" s="5">
        <v>16</v>
      </c>
      <c r="M597" s="5" t="s">
        <v>8739</v>
      </c>
      <c r="N597" s="5" t="s">
        <v>8740</v>
      </c>
      <c r="O597" s="5" t="s">
        <v>8741</v>
      </c>
      <c r="P597" s="5" t="s">
        <v>8742</v>
      </c>
      <c r="Q597" s="5" t="s">
        <v>8743</v>
      </c>
      <c r="R597" s="5" t="s">
        <v>8744</v>
      </c>
      <c r="S597" s="5" t="s">
        <v>8745</v>
      </c>
      <c r="U597" s="5" t="s">
        <v>545</v>
      </c>
      <c r="AB597" s="5" t="s">
        <v>8746</v>
      </c>
      <c r="AJ597" s="5">
        <v>7423098</v>
      </c>
      <c r="AL597" s="5" t="s">
        <v>547</v>
      </c>
      <c r="AM597" s="5">
        <v>11168908</v>
      </c>
      <c r="AN597" s="5" t="s">
        <v>75</v>
      </c>
      <c r="AO597" s="5" t="s">
        <v>401</v>
      </c>
      <c r="AP597" s="5" t="s">
        <v>76</v>
      </c>
      <c r="AQ597" s="5" t="s">
        <v>77</v>
      </c>
      <c r="AS597" s="5" t="s">
        <v>78</v>
      </c>
      <c r="AT597" s="5" t="s">
        <v>8747</v>
      </c>
      <c r="AU597" s="5" t="str">
        <f t="shared" si="27"/>
        <v>2001_Gündüz_A</v>
      </c>
      <c r="AV597" s="6" t="str">
        <f t="shared" si="28"/>
        <v>2001_Gündüz_A.pdf</v>
      </c>
      <c r="AW597" s="7" t="str">
        <f t="shared" si="29"/>
        <v>https://sci-hub.se/10.1034/j.1600-079X.2001.300108.x</v>
      </c>
      <c r="AX597" s="5" t="s">
        <v>80</v>
      </c>
    </row>
    <row r="598" spans="1:50" ht="17" customHeight="1" x14ac:dyDescent="0.2">
      <c r="A598" s="4" t="s">
        <v>8748</v>
      </c>
      <c r="B598" s="4" t="s">
        <v>8749</v>
      </c>
      <c r="C598" s="4" t="s">
        <v>8750</v>
      </c>
      <c r="D598" s="4">
        <v>1988</v>
      </c>
      <c r="E598" s="4" t="s">
        <v>7434</v>
      </c>
      <c r="F598" s="5">
        <v>28</v>
      </c>
      <c r="G598" s="5" t="s">
        <v>7435</v>
      </c>
      <c r="I598" s="5">
        <v>515</v>
      </c>
      <c r="J598" s="5">
        <v>526</v>
      </c>
      <c r="L598" s="5">
        <v>16</v>
      </c>
      <c r="M598" s="5" t="s">
        <v>8751</v>
      </c>
      <c r="N598" s="5" t="s">
        <v>8752</v>
      </c>
      <c r="O598" s="5" t="s">
        <v>8753</v>
      </c>
      <c r="P598" s="5" t="s">
        <v>8754</v>
      </c>
      <c r="Q598" s="5" t="s">
        <v>8755</v>
      </c>
      <c r="S598" s="5" t="s">
        <v>8756</v>
      </c>
      <c r="U598" s="5" t="s">
        <v>8757</v>
      </c>
      <c r="AJ598" s="5">
        <v>1811916</v>
      </c>
      <c r="AL598" s="5" t="s">
        <v>7442</v>
      </c>
      <c r="AM598" s="5">
        <v>3413344</v>
      </c>
      <c r="AN598" s="5" t="s">
        <v>75</v>
      </c>
      <c r="AO598" s="5" t="s">
        <v>7443</v>
      </c>
      <c r="AP598" s="5" t="s">
        <v>76</v>
      </c>
      <c r="AQ598" s="5" t="s">
        <v>77</v>
      </c>
      <c r="AR598" s="5" t="s">
        <v>141</v>
      </c>
      <c r="AS598" s="5" t="s">
        <v>78</v>
      </c>
      <c r="AT598" s="5" t="s">
        <v>8758</v>
      </c>
      <c r="AU598" s="5" t="str">
        <f t="shared" si="27"/>
        <v>1988_Illnerova_Entrainment</v>
      </c>
      <c r="AV598" s="6" t="str">
        <f t="shared" si="28"/>
        <v>1988_Illnerova_Entrainment.pdf</v>
      </c>
      <c r="AW598" s="7" t="str">
        <f t="shared" si="29"/>
        <v>https://sci-hub.se/10.1051/rnd:19880315</v>
      </c>
      <c r="AX598" s="5" t="s">
        <v>80</v>
      </c>
    </row>
    <row r="599" spans="1:50" ht="17" customHeight="1" x14ac:dyDescent="0.2">
      <c r="A599" s="4" t="s">
        <v>8759</v>
      </c>
      <c r="B599" s="4" t="s">
        <v>8760</v>
      </c>
      <c r="C599" s="4" t="s">
        <v>8761</v>
      </c>
      <c r="D599" s="4">
        <v>1995</v>
      </c>
      <c r="E599" s="4" t="s">
        <v>8762</v>
      </c>
      <c r="F599" s="5">
        <v>9</v>
      </c>
      <c r="G599" s="11">
        <v>43526</v>
      </c>
      <c r="I599" s="5">
        <v>148</v>
      </c>
      <c r="J599" s="5">
        <v>157</v>
      </c>
      <c r="L599" s="5">
        <v>16</v>
      </c>
      <c r="M599" s="5" t="s">
        <v>8763</v>
      </c>
      <c r="N599" s="5" t="s">
        <v>8764</v>
      </c>
      <c r="O599" s="5" t="s">
        <v>8765</v>
      </c>
      <c r="P599" s="5" t="s">
        <v>8766</v>
      </c>
      <c r="Q599" s="5" t="s">
        <v>8767</v>
      </c>
      <c r="R599" s="5" t="s">
        <v>8768</v>
      </c>
      <c r="S599" s="5" t="s">
        <v>8769</v>
      </c>
      <c r="U599" s="5" t="s">
        <v>8770</v>
      </c>
      <c r="AJ599" s="5">
        <v>2678373</v>
      </c>
      <c r="AN599" s="5" t="s">
        <v>75</v>
      </c>
      <c r="AO599" s="5" t="s">
        <v>8771</v>
      </c>
      <c r="AP599" s="5" t="s">
        <v>76</v>
      </c>
      <c r="AQ599" s="5" t="s">
        <v>77</v>
      </c>
      <c r="AS599" s="5" t="s">
        <v>78</v>
      </c>
      <c r="AT599" s="5" t="s">
        <v>8772</v>
      </c>
      <c r="AU599" s="5" t="str">
        <f t="shared" si="27"/>
        <v>1995_Costa_Psychophysical</v>
      </c>
      <c r="AV599" s="6" t="str">
        <f t="shared" si="28"/>
        <v>1995_Costa_Psychophysical.pdf</v>
      </c>
      <c r="AW599" s="7" t="str">
        <f t="shared" si="29"/>
        <v>https://sci-hub.se/10.1080/02678379508256549</v>
      </c>
      <c r="AX599" s="5" t="s">
        <v>80</v>
      </c>
    </row>
    <row r="600" spans="1:50" ht="17" customHeight="1" x14ac:dyDescent="0.2">
      <c r="A600" s="4" t="s">
        <v>8773</v>
      </c>
      <c r="B600" s="4" t="s">
        <v>8774</v>
      </c>
      <c r="C600" s="4" t="s">
        <v>8775</v>
      </c>
      <c r="D600" s="4">
        <v>2006</v>
      </c>
      <c r="E600" s="4" t="s">
        <v>1333</v>
      </c>
      <c r="F600" s="5">
        <v>23</v>
      </c>
      <c r="G600" s="5">
        <v>9</v>
      </c>
      <c r="I600" s="5">
        <v>2488</v>
      </c>
      <c r="J600" s="5">
        <v>2494</v>
      </c>
      <c r="L600" s="5">
        <v>16</v>
      </c>
      <c r="M600" s="5" t="s">
        <v>8776</v>
      </c>
      <c r="N600" s="5" t="s">
        <v>8777</v>
      </c>
      <c r="O600" s="5" t="s">
        <v>8778</v>
      </c>
      <c r="P600" s="5" t="s">
        <v>8779</v>
      </c>
      <c r="Q600" s="5" t="s">
        <v>8780</v>
      </c>
      <c r="R600" s="5" t="s">
        <v>8781</v>
      </c>
      <c r="S600" s="5" t="s">
        <v>8782</v>
      </c>
      <c r="U600" s="5" t="s">
        <v>8783</v>
      </c>
      <c r="AB600" s="5" t="s">
        <v>8784</v>
      </c>
      <c r="AJ600" s="5" t="s">
        <v>1343</v>
      </c>
      <c r="AL600" s="5" t="s">
        <v>1344</v>
      </c>
      <c r="AM600" s="5">
        <v>16706855</v>
      </c>
      <c r="AN600" s="5" t="s">
        <v>75</v>
      </c>
      <c r="AO600" s="5" t="s">
        <v>1345</v>
      </c>
      <c r="AP600" s="5" t="s">
        <v>76</v>
      </c>
      <c r="AQ600" s="5" t="s">
        <v>77</v>
      </c>
      <c r="AS600" s="5" t="s">
        <v>78</v>
      </c>
      <c r="AT600" s="5" t="s">
        <v>8785</v>
      </c>
      <c r="AU600" s="5" t="str">
        <f t="shared" si="27"/>
        <v>2006_Gamble_Paradoxical</v>
      </c>
      <c r="AV600" s="6" t="str">
        <f t="shared" si="28"/>
        <v>2006_Gamble_Paradoxical.pdf</v>
      </c>
      <c r="AW600" s="7" t="str">
        <f t="shared" si="29"/>
        <v>https://sci-hub.se/10.1111/j.1460-9568.2006.04784.x</v>
      </c>
      <c r="AX600" s="5" t="s">
        <v>80</v>
      </c>
    </row>
    <row r="601" spans="1:50" ht="17" customHeight="1" x14ac:dyDescent="0.2">
      <c r="A601" s="4" t="s">
        <v>8786</v>
      </c>
      <c r="B601" s="4" t="s">
        <v>8787</v>
      </c>
      <c r="C601" s="4" t="s">
        <v>8788</v>
      </c>
      <c r="D601" s="4">
        <v>1986</v>
      </c>
      <c r="E601" s="4" t="s">
        <v>392</v>
      </c>
      <c r="F601" s="5">
        <v>3</v>
      </c>
      <c r="G601" s="5">
        <v>1</v>
      </c>
      <c r="I601" s="5">
        <v>77</v>
      </c>
      <c r="J601" s="5">
        <v>86</v>
      </c>
      <c r="L601" s="5">
        <v>16</v>
      </c>
      <c r="M601" s="5" t="s">
        <v>8789</v>
      </c>
      <c r="N601" s="5" t="s">
        <v>8790</v>
      </c>
      <c r="O601" s="5" t="s">
        <v>8791</v>
      </c>
      <c r="P601" s="5" t="s">
        <v>8792</v>
      </c>
      <c r="Q601" s="5" t="s">
        <v>8793</v>
      </c>
      <c r="R601" s="5" t="s">
        <v>8794</v>
      </c>
      <c r="S601" s="5" t="s">
        <v>8795</v>
      </c>
      <c r="U601" s="5" t="s">
        <v>8796</v>
      </c>
      <c r="W601" s="5" t="s">
        <v>339</v>
      </c>
      <c r="AB601" s="5" t="s">
        <v>8797</v>
      </c>
      <c r="AJ601" s="5">
        <v>7423098</v>
      </c>
      <c r="AM601" s="5">
        <v>3958896</v>
      </c>
      <c r="AN601" s="5" t="s">
        <v>75</v>
      </c>
      <c r="AO601" s="5" t="s">
        <v>401</v>
      </c>
      <c r="AP601" s="5" t="s">
        <v>76</v>
      </c>
      <c r="AQ601" s="5" t="s">
        <v>77</v>
      </c>
      <c r="AS601" s="5" t="s">
        <v>78</v>
      </c>
      <c r="AT601" s="5" t="s">
        <v>8798</v>
      </c>
      <c r="AU601" s="5" t="str">
        <f t="shared" si="27"/>
        <v>1986_Mori_Effects</v>
      </c>
      <c r="AV601" s="6" t="str">
        <f t="shared" si="28"/>
        <v>1986_Mori_Effects.pdf</v>
      </c>
      <c r="AW601" s="7" t="str">
        <f t="shared" si="29"/>
        <v>https://sci-hub.se/10.1111/j.1600-079X.1986.tb00728.x</v>
      </c>
      <c r="AX601" s="5" t="s">
        <v>80</v>
      </c>
    </row>
    <row r="602" spans="1:50" ht="17" customHeight="1" x14ac:dyDescent="0.2">
      <c r="A602" s="4" t="s">
        <v>8799</v>
      </c>
      <c r="B602" s="4" t="s">
        <v>8800</v>
      </c>
      <c r="C602" s="4" t="s">
        <v>8801</v>
      </c>
      <c r="D602" s="4">
        <v>2004</v>
      </c>
      <c r="E602" s="4" t="s">
        <v>392</v>
      </c>
      <c r="F602" s="5">
        <v>37</v>
      </c>
      <c r="G602" s="5">
        <v>2</v>
      </c>
      <c r="I602" s="5">
        <v>122</v>
      </c>
      <c r="J602" s="5">
        <v>128</v>
      </c>
      <c r="L602" s="5">
        <v>16</v>
      </c>
      <c r="M602" s="5" t="s">
        <v>8802</v>
      </c>
      <c r="N602" s="5" t="s">
        <v>8803</v>
      </c>
      <c r="O602" s="5" t="s">
        <v>8804</v>
      </c>
      <c r="P602" s="5" t="s">
        <v>8805</v>
      </c>
      <c r="Q602" s="5" t="s">
        <v>8806</v>
      </c>
      <c r="R602" s="5" t="s">
        <v>8807</v>
      </c>
      <c r="S602" s="5" t="s">
        <v>8808</v>
      </c>
      <c r="U602" s="5" t="s">
        <v>73</v>
      </c>
      <c r="AB602" s="5" t="s">
        <v>8809</v>
      </c>
      <c r="AJ602" s="5">
        <v>7423098</v>
      </c>
      <c r="AL602" s="5" t="s">
        <v>547</v>
      </c>
      <c r="AM602" s="5">
        <v>15298671</v>
      </c>
      <c r="AN602" s="5" t="s">
        <v>75</v>
      </c>
      <c r="AO602" s="5" t="s">
        <v>401</v>
      </c>
      <c r="AP602" s="5" t="s">
        <v>76</v>
      </c>
      <c r="AQ602" s="5" t="s">
        <v>77</v>
      </c>
      <c r="AS602" s="5" t="s">
        <v>78</v>
      </c>
      <c r="AT602" s="5" t="s">
        <v>8810</v>
      </c>
      <c r="AU602" s="5" t="str">
        <f t="shared" si="27"/>
        <v>2004_Rahman_Influence</v>
      </c>
      <c r="AV602" s="6" t="str">
        <f t="shared" si="28"/>
        <v>2004_Rahman_Influence.pdf</v>
      </c>
      <c r="AW602" s="7" t="str">
        <f t="shared" si="29"/>
        <v>https://sci-hub.se/10.1111/j.1600-079X.2004.00147.x</v>
      </c>
      <c r="AX602" s="5" t="s">
        <v>80</v>
      </c>
    </row>
    <row r="603" spans="1:50" ht="17" customHeight="1" x14ac:dyDescent="0.2">
      <c r="A603" s="4" t="s">
        <v>8811</v>
      </c>
      <c r="B603" s="4" t="s">
        <v>8812</v>
      </c>
      <c r="C603" s="4" t="s">
        <v>8813</v>
      </c>
      <c r="D603" s="4">
        <v>2006</v>
      </c>
      <c r="E603" s="4" t="s">
        <v>392</v>
      </c>
      <c r="F603" s="5">
        <v>40</v>
      </c>
      <c r="G603" s="5">
        <v>4</v>
      </c>
      <c r="I603" s="5">
        <v>318</v>
      </c>
      <c r="J603" s="5">
        <v>325</v>
      </c>
      <c r="L603" s="5">
        <v>16</v>
      </c>
      <c r="M603" s="5" t="s">
        <v>8814</v>
      </c>
      <c r="N603" s="5" t="s">
        <v>8815</v>
      </c>
      <c r="O603" s="5" t="s">
        <v>8816</v>
      </c>
      <c r="P603" s="5" t="s">
        <v>8817</v>
      </c>
      <c r="Q603" s="5" t="s">
        <v>8818</v>
      </c>
      <c r="R603" s="5" t="s">
        <v>8819</v>
      </c>
      <c r="S603" s="5" t="s">
        <v>8820</v>
      </c>
      <c r="U603" s="5" t="s">
        <v>8821</v>
      </c>
      <c r="W603" s="5" t="s">
        <v>8822</v>
      </c>
      <c r="AB603" s="5" t="s">
        <v>8823</v>
      </c>
      <c r="AJ603" s="5">
        <v>7423098</v>
      </c>
      <c r="AL603" s="5" t="s">
        <v>547</v>
      </c>
      <c r="AM603" s="5">
        <v>16635019</v>
      </c>
      <c r="AN603" s="5" t="s">
        <v>75</v>
      </c>
      <c r="AO603" s="5" t="s">
        <v>401</v>
      </c>
      <c r="AP603" s="5" t="s">
        <v>76</v>
      </c>
      <c r="AQ603" s="5" t="s">
        <v>77</v>
      </c>
      <c r="AS603" s="5" t="s">
        <v>78</v>
      </c>
      <c r="AT603" s="5" t="s">
        <v>8824</v>
      </c>
      <c r="AU603" s="5" t="str">
        <f t="shared" si="27"/>
        <v>2006_Carpentieri_Effect</v>
      </c>
      <c r="AV603" s="6" t="str">
        <f t="shared" si="28"/>
        <v>2006_Carpentieri_Effect.pdf</v>
      </c>
      <c r="AW603" s="7" t="str">
        <f t="shared" si="29"/>
        <v>https://sci-hub.se/10.1111/j.1600-079X.2006.00320.x</v>
      </c>
      <c r="AX603" s="5" t="s">
        <v>80</v>
      </c>
    </row>
    <row r="604" spans="1:50" ht="17" customHeight="1" x14ac:dyDescent="0.2">
      <c r="A604" s="4" t="s">
        <v>8825</v>
      </c>
      <c r="B604" s="4" t="s">
        <v>8826</v>
      </c>
      <c r="C604" s="4" t="s">
        <v>8827</v>
      </c>
      <c r="D604" s="4">
        <v>1994</v>
      </c>
      <c r="E604" s="4" t="s">
        <v>1469</v>
      </c>
      <c r="F604" s="5">
        <v>3</v>
      </c>
      <c r="G604" s="5">
        <v>6</v>
      </c>
      <c r="I604" s="5">
        <v>278</v>
      </c>
      <c r="J604" s="5">
        <v>287</v>
      </c>
      <c r="L604" s="5">
        <v>16</v>
      </c>
      <c r="M604" s="5" t="s">
        <v>8828</v>
      </c>
      <c r="N604" s="5" t="s">
        <v>8829</v>
      </c>
      <c r="O604" s="5" t="s">
        <v>8830</v>
      </c>
      <c r="P604" s="5" t="s">
        <v>8831</v>
      </c>
      <c r="Q604" s="5" t="s">
        <v>8832</v>
      </c>
      <c r="R604" s="5" t="s">
        <v>8833</v>
      </c>
      <c r="S604" s="5" t="s">
        <v>8834</v>
      </c>
      <c r="U604" s="5" t="s">
        <v>8835</v>
      </c>
      <c r="AB604" s="5" t="s">
        <v>8836</v>
      </c>
      <c r="AJ604" s="5" t="s">
        <v>1479</v>
      </c>
      <c r="AM604" s="5">
        <v>7728190</v>
      </c>
      <c r="AN604" s="5" t="s">
        <v>75</v>
      </c>
      <c r="AO604" s="5" t="s">
        <v>1480</v>
      </c>
      <c r="AP604" s="5" t="s">
        <v>76</v>
      </c>
      <c r="AQ604" s="5" t="s">
        <v>77</v>
      </c>
      <c r="AS604" s="5" t="s">
        <v>78</v>
      </c>
      <c r="AT604" s="5" t="s">
        <v>8837</v>
      </c>
      <c r="AU604" s="5" t="str">
        <f t="shared" si="27"/>
        <v>1994_Poon_Melatonin</v>
      </c>
      <c r="AV604" s="6" t="str">
        <f t="shared" si="28"/>
        <v>1994_Poon_Melatonin.pdf</v>
      </c>
      <c r="AW604" s="7" t="str">
        <f t="shared" si="29"/>
        <v>https://sci-hub.se/10.1159/000109555</v>
      </c>
      <c r="AX604" s="5" t="s">
        <v>80</v>
      </c>
    </row>
    <row r="605" spans="1:50" ht="17" customHeight="1" x14ac:dyDescent="0.2">
      <c r="A605" s="4" t="s">
        <v>8838</v>
      </c>
      <c r="B605" s="4" t="s">
        <v>8839</v>
      </c>
      <c r="C605" s="4" t="s">
        <v>8840</v>
      </c>
      <c r="D605" s="4">
        <v>1989</v>
      </c>
      <c r="E605" s="4" t="s">
        <v>8841</v>
      </c>
      <c r="F605" s="5">
        <v>134</v>
      </c>
      <c r="G605" s="5">
        <v>4</v>
      </c>
      <c r="I605" s="5">
        <v>327</v>
      </c>
      <c r="J605" s="5">
        <v>340</v>
      </c>
      <c r="L605" s="5">
        <v>16</v>
      </c>
      <c r="M605" s="5" t="s">
        <v>8842</v>
      </c>
      <c r="N605" s="5" t="s">
        <v>8843</v>
      </c>
      <c r="O605" s="5" t="s">
        <v>8844</v>
      </c>
      <c r="P605" s="5" t="s">
        <v>8845</v>
      </c>
      <c r="Q605" s="5" t="s">
        <v>8846</v>
      </c>
      <c r="R605" s="5" t="s">
        <v>8847</v>
      </c>
      <c r="S605" s="5" t="s">
        <v>8848</v>
      </c>
      <c r="U605" s="5" t="s">
        <v>73</v>
      </c>
      <c r="AB605" s="5" t="s">
        <v>8849</v>
      </c>
      <c r="AJ605" s="5">
        <v>14226405</v>
      </c>
      <c r="AM605" s="5">
        <v>2741663</v>
      </c>
      <c r="AN605" s="5" t="s">
        <v>75</v>
      </c>
      <c r="AO605" s="5" t="s">
        <v>8841</v>
      </c>
      <c r="AP605" s="5" t="s">
        <v>76</v>
      </c>
      <c r="AQ605" s="5" t="s">
        <v>77</v>
      </c>
      <c r="AS605" s="5" t="s">
        <v>78</v>
      </c>
      <c r="AT605" s="5" t="s">
        <v>8850</v>
      </c>
      <c r="AU605" s="5" t="str">
        <f t="shared" si="27"/>
        <v>1989_Chow_Ultrastructure</v>
      </c>
      <c r="AV605" s="6" t="str">
        <f t="shared" si="28"/>
        <v>1989_Chow_Ultrastructure.pdf</v>
      </c>
      <c r="AW605" s="7" t="str">
        <f t="shared" si="29"/>
        <v>https://sci-hub.se/10.1159/000146711</v>
      </c>
      <c r="AX605" s="5" t="s">
        <v>80</v>
      </c>
    </row>
    <row r="606" spans="1:50" ht="17" customHeight="1" x14ac:dyDescent="0.2">
      <c r="A606" s="4" t="s">
        <v>2564</v>
      </c>
      <c r="B606" s="4" t="s">
        <v>2565</v>
      </c>
      <c r="C606" s="4" t="s">
        <v>8851</v>
      </c>
      <c r="D606" s="4">
        <v>2005</v>
      </c>
      <c r="E606" s="4" t="s">
        <v>8852</v>
      </c>
      <c r="F606" s="5">
        <v>3</v>
      </c>
      <c r="H606" s="5">
        <v>14</v>
      </c>
      <c r="K606" s="5">
        <v>26</v>
      </c>
      <c r="L606" s="5">
        <v>16</v>
      </c>
      <c r="M606" s="5" t="s">
        <v>8853</v>
      </c>
      <c r="N606" s="5" t="s">
        <v>8854</v>
      </c>
      <c r="O606" s="5" t="s">
        <v>2570</v>
      </c>
      <c r="P606" s="5" t="s">
        <v>2571</v>
      </c>
      <c r="Q606" s="5" t="s">
        <v>8855</v>
      </c>
      <c r="S606" s="5" t="s">
        <v>8856</v>
      </c>
      <c r="U606" s="5" t="s">
        <v>6021</v>
      </c>
      <c r="AB606" s="5" t="s">
        <v>2576</v>
      </c>
      <c r="AJ606" s="5">
        <v>17403391</v>
      </c>
      <c r="AN606" s="5" t="s">
        <v>75</v>
      </c>
      <c r="AO606" s="5" t="s">
        <v>8857</v>
      </c>
      <c r="AP606" s="5" t="s">
        <v>76</v>
      </c>
      <c r="AQ606" s="5" t="s">
        <v>77</v>
      </c>
      <c r="AR606" s="5" t="s">
        <v>141</v>
      </c>
      <c r="AS606" s="5" t="s">
        <v>78</v>
      </c>
      <c r="AT606" s="5" t="s">
        <v>8858</v>
      </c>
      <c r="AU606" s="5" t="str">
        <f t="shared" si="27"/>
        <v>2005_Figueiro_Preliminary</v>
      </c>
      <c r="AV606" s="6" t="str">
        <f t="shared" si="28"/>
        <v>2005_Figueiro_Preliminary.pdf</v>
      </c>
      <c r="AW606" s="7" t="str">
        <f t="shared" si="29"/>
        <v>https://sci-hub.se/10.1186/1740-3391-3-14</v>
      </c>
      <c r="AX606" s="5" t="s">
        <v>80</v>
      </c>
    </row>
    <row r="607" spans="1:50" ht="17" customHeight="1" x14ac:dyDescent="0.2">
      <c r="A607" s="4" t="s">
        <v>8859</v>
      </c>
      <c r="B607" s="4" t="s">
        <v>8860</v>
      </c>
      <c r="C607" s="4" t="s">
        <v>8861</v>
      </c>
      <c r="D607" s="4">
        <v>2010</v>
      </c>
      <c r="E607" s="4" t="s">
        <v>187</v>
      </c>
      <c r="F607" s="5">
        <v>27</v>
      </c>
      <c r="G607" s="5">
        <v>4</v>
      </c>
      <c r="I607" s="5">
        <v>782</v>
      </c>
      <c r="J607" s="5">
        <v>806</v>
      </c>
      <c r="L607" s="5">
        <v>16</v>
      </c>
      <c r="M607" s="5" t="s">
        <v>8862</v>
      </c>
      <c r="N607" s="5" t="s">
        <v>8863</v>
      </c>
      <c r="O607" s="5" t="s">
        <v>8864</v>
      </c>
      <c r="P607" s="5" t="s">
        <v>8865</v>
      </c>
      <c r="Q607" s="5" t="s">
        <v>8866</v>
      </c>
      <c r="R607" s="5" t="s">
        <v>8867</v>
      </c>
      <c r="S607" s="5" t="s">
        <v>8868</v>
      </c>
      <c r="U607" s="5" t="s">
        <v>8869</v>
      </c>
      <c r="X607" s="10" t="s">
        <v>8870</v>
      </c>
      <c r="Y607" s="5" t="s">
        <v>8871</v>
      </c>
      <c r="AB607" s="5" t="s">
        <v>8872</v>
      </c>
      <c r="AJ607" s="5">
        <v>7420528</v>
      </c>
      <c r="AL607" s="5" t="s">
        <v>200</v>
      </c>
      <c r="AM607" s="5">
        <v>20560711</v>
      </c>
      <c r="AN607" s="5" t="s">
        <v>75</v>
      </c>
      <c r="AO607" s="5" t="s">
        <v>201</v>
      </c>
      <c r="AP607" s="5" t="s">
        <v>76</v>
      </c>
      <c r="AQ607" s="5" t="s">
        <v>77</v>
      </c>
      <c r="AS607" s="5" t="s">
        <v>78</v>
      </c>
      <c r="AT607" s="5" t="s">
        <v>8873</v>
      </c>
      <c r="AU607" s="5" t="str">
        <f t="shared" si="27"/>
        <v>2010_Ishibashi_Thermoregulatory</v>
      </c>
      <c r="AV607" s="6" t="str">
        <f t="shared" si="28"/>
        <v>2010_Ishibashi_Thermoregulatory.pdf</v>
      </c>
      <c r="AW607" s="7" t="str">
        <f t="shared" si="29"/>
        <v>https://sci-hub.se/10.3109/07420521003794069</v>
      </c>
      <c r="AX607" s="5" t="s">
        <v>80</v>
      </c>
    </row>
    <row r="608" spans="1:50" ht="17" customHeight="1" x14ac:dyDescent="0.2">
      <c r="A608" s="4" t="s">
        <v>8874</v>
      </c>
      <c r="B608" s="4" t="s">
        <v>8875</v>
      </c>
      <c r="C608" s="4" t="s">
        <v>8876</v>
      </c>
      <c r="D608" s="4">
        <v>2014</v>
      </c>
      <c r="E608" s="4" t="s">
        <v>187</v>
      </c>
      <c r="F608" s="5">
        <v>31</v>
      </c>
      <c r="G608" s="5">
        <v>5</v>
      </c>
      <c r="I608" s="5">
        <v>690</v>
      </c>
      <c r="J608" s="5">
        <v>697</v>
      </c>
      <c r="L608" s="5">
        <v>16</v>
      </c>
      <c r="M608" s="5" t="s">
        <v>8877</v>
      </c>
      <c r="N608" s="5" t="s">
        <v>8878</v>
      </c>
      <c r="O608" s="5" t="s">
        <v>8879</v>
      </c>
      <c r="P608" s="5" t="s">
        <v>8880</v>
      </c>
      <c r="Q608" s="5" t="s">
        <v>8881</v>
      </c>
      <c r="R608" s="5" t="s">
        <v>8882</v>
      </c>
      <c r="S608" s="5" t="s">
        <v>8883</v>
      </c>
      <c r="U608" s="5" t="s">
        <v>8884</v>
      </c>
      <c r="X608" s="5" t="s">
        <v>8885</v>
      </c>
      <c r="Y608" s="5" t="s">
        <v>8886</v>
      </c>
      <c r="AB608" s="5" t="s">
        <v>8887</v>
      </c>
      <c r="AE608" s="5" t="s">
        <v>199</v>
      </c>
      <c r="AJ608" s="5">
        <v>7420528</v>
      </c>
      <c r="AL608" s="5" t="s">
        <v>200</v>
      </c>
      <c r="AM608" s="5">
        <v>24597610</v>
      </c>
      <c r="AN608" s="5" t="s">
        <v>75</v>
      </c>
      <c r="AO608" s="5" t="s">
        <v>201</v>
      </c>
      <c r="AP608" s="5" t="s">
        <v>76</v>
      </c>
      <c r="AQ608" s="5" t="s">
        <v>77</v>
      </c>
      <c r="AS608" s="5" t="s">
        <v>78</v>
      </c>
      <c r="AT608" s="5" t="s">
        <v>8888</v>
      </c>
      <c r="AU608" s="5" t="str">
        <f t="shared" si="27"/>
        <v>2014_Giménez_Effects</v>
      </c>
      <c r="AV608" s="6" t="str">
        <f t="shared" si="28"/>
        <v>2014_Giménez_Effects.pdf</v>
      </c>
      <c r="AW608" s="7" t="str">
        <f t="shared" si="29"/>
        <v>https://sci-hub.se/10.3109/07420528.2014.893242</v>
      </c>
      <c r="AX608" s="5" t="s">
        <v>80</v>
      </c>
    </row>
    <row r="609" spans="1:50" ht="17" customHeight="1" x14ac:dyDescent="0.2">
      <c r="A609" s="4" t="s">
        <v>8889</v>
      </c>
      <c r="B609" s="4" t="s">
        <v>8890</v>
      </c>
      <c r="C609" s="4" t="s">
        <v>8891</v>
      </c>
      <c r="D609" s="4">
        <v>1994</v>
      </c>
      <c r="E609" s="4" t="s">
        <v>1961</v>
      </c>
      <c r="F609" s="5">
        <v>54</v>
      </c>
      <c r="G609" s="5">
        <v>19</v>
      </c>
      <c r="I609" s="5">
        <v>1441</v>
      </c>
      <c r="J609" s="5">
        <v>1448</v>
      </c>
      <c r="L609" s="5">
        <v>15</v>
      </c>
      <c r="M609" s="5" t="s">
        <v>8892</v>
      </c>
      <c r="N609" s="5" t="s">
        <v>8893</v>
      </c>
      <c r="O609" s="5" t="s">
        <v>8894</v>
      </c>
      <c r="P609" s="5" t="s">
        <v>8895</v>
      </c>
      <c r="Q609" s="5" t="s">
        <v>8896</v>
      </c>
      <c r="R609" s="5" t="s">
        <v>8897</v>
      </c>
      <c r="S609" s="5" t="s">
        <v>8898</v>
      </c>
      <c r="U609" s="5" t="s">
        <v>8899</v>
      </c>
      <c r="Y609" s="5" t="s">
        <v>8900</v>
      </c>
      <c r="AB609" s="5" t="s">
        <v>8901</v>
      </c>
      <c r="AJ609" s="5">
        <v>243205</v>
      </c>
      <c r="AL609" s="5" t="s">
        <v>1974</v>
      </c>
      <c r="AM609" s="5">
        <v>8190017</v>
      </c>
      <c r="AN609" s="5" t="s">
        <v>75</v>
      </c>
      <c r="AO609" s="5" t="s">
        <v>1975</v>
      </c>
      <c r="AP609" s="5" t="s">
        <v>76</v>
      </c>
      <c r="AQ609" s="5" t="s">
        <v>77</v>
      </c>
      <c r="AS609" s="5" t="s">
        <v>78</v>
      </c>
      <c r="AT609" s="5" t="s">
        <v>8902</v>
      </c>
      <c r="AU609" s="5" t="str">
        <f t="shared" si="27"/>
        <v>1994_Poon_Modulation</v>
      </c>
      <c r="AV609" s="6" t="str">
        <f t="shared" si="28"/>
        <v>1994_Poon_Modulation.pdf</v>
      </c>
      <c r="AW609" s="7" t="str">
        <f t="shared" si="29"/>
        <v>https://sci-hub.se/10.1016/0024-3205(94)00599-0</v>
      </c>
      <c r="AX609" s="5" t="s">
        <v>80</v>
      </c>
    </row>
    <row r="610" spans="1:50" ht="17" customHeight="1" x14ac:dyDescent="0.2">
      <c r="A610" s="4" t="s">
        <v>8903</v>
      </c>
      <c r="B610" s="4" t="s">
        <v>8904</v>
      </c>
      <c r="C610" s="4" t="s">
        <v>8905</v>
      </c>
      <c r="D610" s="4">
        <v>2009</v>
      </c>
      <c r="E610" s="4" t="s">
        <v>8906</v>
      </c>
      <c r="F610" s="5">
        <v>152</v>
      </c>
      <c r="G610" s="5">
        <v>1</v>
      </c>
      <c r="I610" s="5">
        <v>77</v>
      </c>
      <c r="J610" s="5">
        <v>82</v>
      </c>
      <c r="L610" s="5">
        <v>15</v>
      </c>
      <c r="M610" s="5" t="s">
        <v>8907</v>
      </c>
      <c r="N610" s="5" t="s">
        <v>8908</v>
      </c>
      <c r="O610" s="5" t="s">
        <v>8909</v>
      </c>
      <c r="P610" s="5" t="s">
        <v>8910</v>
      </c>
      <c r="Q610" s="5" t="s">
        <v>8911</v>
      </c>
      <c r="R610" s="5" t="s">
        <v>8912</v>
      </c>
      <c r="S610" s="5" t="s">
        <v>8913</v>
      </c>
      <c r="U610" s="5" t="s">
        <v>73</v>
      </c>
      <c r="X610" s="10" t="s">
        <v>8914</v>
      </c>
      <c r="Y610" s="5" t="s">
        <v>8915</v>
      </c>
      <c r="AB610" s="5" t="s">
        <v>8916</v>
      </c>
      <c r="AJ610" s="5">
        <v>10956433</v>
      </c>
      <c r="AL610" s="5" t="s">
        <v>8917</v>
      </c>
      <c r="AM610" s="5">
        <v>18817887</v>
      </c>
      <c r="AN610" s="5" t="s">
        <v>75</v>
      </c>
      <c r="AO610" s="5" t="s">
        <v>8918</v>
      </c>
      <c r="AP610" s="5" t="s">
        <v>76</v>
      </c>
      <c r="AQ610" s="5" t="s">
        <v>77</v>
      </c>
      <c r="AS610" s="5" t="s">
        <v>78</v>
      </c>
      <c r="AT610" s="5" t="s">
        <v>8919</v>
      </c>
      <c r="AU610" s="5" t="str">
        <f t="shared" si="27"/>
        <v>2009_Nikaido_Photic</v>
      </c>
      <c r="AV610" s="6" t="str">
        <f t="shared" si="28"/>
        <v>2009_Nikaido_Photic.pdf</v>
      </c>
      <c r="AW610" s="7" t="str">
        <f t="shared" si="29"/>
        <v>https://sci-hub.se/10.1016/j.cbpa.2008.09.001</v>
      </c>
      <c r="AX610" s="5" t="s">
        <v>80</v>
      </c>
    </row>
    <row r="611" spans="1:50" ht="17" customHeight="1" x14ac:dyDescent="0.2">
      <c r="A611" s="4" t="s">
        <v>8920</v>
      </c>
      <c r="B611" s="4" t="s">
        <v>8921</v>
      </c>
      <c r="C611" s="4" t="s">
        <v>8922</v>
      </c>
      <c r="D611" s="4">
        <v>2013</v>
      </c>
      <c r="E611" s="4" t="s">
        <v>8923</v>
      </c>
      <c r="F611" s="5">
        <v>45</v>
      </c>
      <c r="G611" s="5">
        <v>4</v>
      </c>
      <c r="I611" s="5">
        <v>206</v>
      </c>
      <c r="J611" s="5">
        <v>215</v>
      </c>
      <c r="L611" s="5">
        <v>15</v>
      </c>
      <c r="M611" s="5" t="s">
        <v>8924</v>
      </c>
      <c r="N611" s="5" t="s">
        <v>8925</v>
      </c>
      <c r="O611" s="5" t="s">
        <v>8926</v>
      </c>
      <c r="P611" s="5" t="s">
        <v>8927</v>
      </c>
      <c r="Q611" s="5" t="s">
        <v>8928</v>
      </c>
      <c r="R611" s="5" t="s">
        <v>8929</v>
      </c>
      <c r="S611" s="5" t="s">
        <v>8930</v>
      </c>
      <c r="U611" s="5" t="s">
        <v>8931</v>
      </c>
      <c r="X611" s="10" t="s">
        <v>8932</v>
      </c>
      <c r="Y611" s="5" t="s">
        <v>8933</v>
      </c>
      <c r="AB611" s="5" t="s">
        <v>8934</v>
      </c>
      <c r="AJ611" s="5">
        <v>7397240</v>
      </c>
      <c r="AL611" s="5" t="s">
        <v>8935</v>
      </c>
      <c r="AM611" s="5">
        <v>24209505</v>
      </c>
      <c r="AN611" s="5" t="s">
        <v>75</v>
      </c>
      <c r="AO611" s="5" t="s">
        <v>8936</v>
      </c>
      <c r="AP611" s="5" t="s">
        <v>76</v>
      </c>
      <c r="AQ611" s="5" t="s">
        <v>77</v>
      </c>
      <c r="AS611" s="5" t="s">
        <v>78</v>
      </c>
      <c r="AT611" s="5" t="s">
        <v>8937</v>
      </c>
      <c r="AU611" s="5" t="str">
        <f t="shared" si="27"/>
        <v>2013_Li_Melatonin</v>
      </c>
      <c r="AV611" s="6" t="str">
        <f t="shared" si="28"/>
        <v>2013_Li_Melatonin.pdf</v>
      </c>
      <c r="AW611" s="7" t="str">
        <f t="shared" si="29"/>
        <v>https://sci-hub.se/10.1016/j.domaniend.2013.09.003</v>
      </c>
      <c r="AX611" s="5" t="s">
        <v>80</v>
      </c>
    </row>
    <row r="612" spans="1:50" ht="17" customHeight="1" x14ac:dyDescent="0.2">
      <c r="A612" s="4" t="s">
        <v>8938</v>
      </c>
      <c r="B612" s="4" t="s">
        <v>8939</v>
      </c>
      <c r="C612" s="4" t="s">
        <v>8940</v>
      </c>
      <c r="D612" s="4">
        <v>2005</v>
      </c>
      <c r="E612" s="4" t="s">
        <v>1557</v>
      </c>
      <c r="F612" s="5">
        <v>389</v>
      </c>
      <c r="G612" s="5">
        <v>3</v>
      </c>
      <c r="I612" s="5">
        <v>169</v>
      </c>
      <c r="J612" s="5">
        <v>172</v>
      </c>
      <c r="L612" s="5">
        <v>15</v>
      </c>
      <c r="M612" s="5" t="s">
        <v>8941</v>
      </c>
      <c r="N612" s="5" t="s">
        <v>8942</v>
      </c>
      <c r="O612" s="5" t="s">
        <v>8943</v>
      </c>
      <c r="P612" s="5" t="s">
        <v>8944</v>
      </c>
      <c r="Q612" s="5" t="s">
        <v>8945</v>
      </c>
      <c r="R612" s="5" t="s">
        <v>8946</v>
      </c>
      <c r="S612" s="5" t="s">
        <v>8947</v>
      </c>
      <c r="U612" s="5" t="s">
        <v>8948</v>
      </c>
      <c r="X612" s="10" t="s">
        <v>8949</v>
      </c>
      <c r="Y612" s="5" t="s">
        <v>8950</v>
      </c>
      <c r="AB612" s="5" t="s">
        <v>8951</v>
      </c>
      <c r="AJ612" s="5">
        <v>3043940</v>
      </c>
      <c r="AL612" s="5" t="s">
        <v>1568</v>
      </c>
      <c r="AM612" s="5">
        <v>16112457</v>
      </c>
      <c r="AN612" s="5" t="s">
        <v>75</v>
      </c>
      <c r="AO612" s="5" t="s">
        <v>1569</v>
      </c>
      <c r="AP612" s="5" t="s">
        <v>76</v>
      </c>
      <c r="AQ612" s="5" t="s">
        <v>77</v>
      </c>
      <c r="AS612" s="5" t="s">
        <v>78</v>
      </c>
      <c r="AT612" s="5" t="s">
        <v>8952</v>
      </c>
      <c r="AU612" s="5" t="str">
        <f t="shared" si="27"/>
        <v>2005_Bruno_Melatonin</v>
      </c>
      <c r="AV612" s="6" t="str">
        <f t="shared" si="28"/>
        <v>2005_Bruno_Melatonin.pdf</v>
      </c>
      <c r="AW612" s="7" t="str">
        <f t="shared" si="29"/>
        <v>https://sci-hub.se/10.1016/j.neulet.2005.07.041</v>
      </c>
      <c r="AX612" s="5" t="s">
        <v>80</v>
      </c>
    </row>
    <row r="613" spans="1:50" ht="17" customHeight="1" x14ac:dyDescent="0.2">
      <c r="A613" s="4" t="s">
        <v>8953</v>
      </c>
      <c r="B613" s="4" t="s">
        <v>8954</v>
      </c>
      <c r="C613" s="4" t="s">
        <v>8955</v>
      </c>
      <c r="D613" s="4">
        <v>2016</v>
      </c>
      <c r="E613" s="4" t="s">
        <v>1557</v>
      </c>
      <c r="F613" s="5">
        <v>616</v>
      </c>
      <c r="I613" s="5">
        <v>1</v>
      </c>
      <c r="J613" s="5">
        <v>4</v>
      </c>
      <c r="L613" s="5">
        <v>15</v>
      </c>
      <c r="M613" s="5" t="s">
        <v>8956</v>
      </c>
      <c r="N613" s="5" t="s">
        <v>8957</v>
      </c>
      <c r="O613" s="5" t="s">
        <v>8958</v>
      </c>
      <c r="P613" s="5" t="s">
        <v>8959</v>
      </c>
      <c r="Q613" s="5" t="s">
        <v>8960</v>
      </c>
      <c r="R613" s="5" t="s">
        <v>8961</v>
      </c>
      <c r="S613" s="5" t="s">
        <v>8962</v>
      </c>
      <c r="U613" s="5" t="s">
        <v>438</v>
      </c>
      <c r="X613" s="5" t="s">
        <v>8963</v>
      </c>
      <c r="Y613" s="5" t="s">
        <v>8964</v>
      </c>
      <c r="AB613" s="5" t="s">
        <v>8965</v>
      </c>
      <c r="AE613" s="5" t="s">
        <v>8966</v>
      </c>
      <c r="AJ613" s="5">
        <v>3043940</v>
      </c>
      <c r="AL613" s="5" t="s">
        <v>1568</v>
      </c>
      <c r="AM613" s="5">
        <v>26777427</v>
      </c>
      <c r="AN613" s="5" t="s">
        <v>75</v>
      </c>
      <c r="AO613" s="5" t="s">
        <v>1569</v>
      </c>
      <c r="AP613" s="5" t="s">
        <v>76</v>
      </c>
      <c r="AQ613" s="5" t="s">
        <v>77</v>
      </c>
      <c r="AS613" s="5" t="s">
        <v>78</v>
      </c>
      <c r="AT613" s="5" t="s">
        <v>8967</v>
      </c>
      <c r="AU613" s="5" t="str">
        <f t="shared" si="27"/>
        <v>2016_Kozaki_Light-induced</v>
      </c>
      <c r="AV613" s="6" t="str">
        <f t="shared" si="28"/>
        <v>2016_Kozaki_Light-induced.pdf</v>
      </c>
      <c r="AW613" s="7" t="str">
        <f t="shared" si="29"/>
        <v>https://sci-hub.se/10.1016/j.neulet.2015.12.063</v>
      </c>
      <c r="AX613" s="5" t="s">
        <v>80</v>
      </c>
    </row>
    <row r="614" spans="1:50" ht="17" customHeight="1" x14ac:dyDescent="0.2">
      <c r="A614" s="4" t="s">
        <v>8968</v>
      </c>
      <c r="B614" s="4" t="s">
        <v>8969</v>
      </c>
      <c r="C614" s="4" t="s">
        <v>8970</v>
      </c>
      <c r="D614" s="4">
        <v>2016</v>
      </c>
      <c r="E614" s="4" t="s">
        <v>7604</v>
      </c>
      <c r="F614" s="5">
        <v>23</v>
      </c>
      <c r="I614" s="5">
        <v>111</v>
      </c>
      <c r="J614" s="5">
        <v>118</v>
      </c>
      <c r="L614" s="5">
        <v>15</v>
      </c>
      <c r="M614" s="5" t="s">
        <v>8971</v>
      </c>
      <c r="N614" s="5" t="s">
        <v>8972</v>
      </c>
      <c r="O614" s="5" t="s">
        <v>8973</v>
      </c>
      <c r="P614" s="5" t="s">
        <v>8974</v>
      </c>
      <c r="Q614" s="5" t="s">
        <v>8975</v>
      </c>
      <c r="R614" s="5" t="s">
        <v>8976</v>
      </c>
      <c r="S614" s="5" t="s">
        <v>8977</v>
      </c>
      <c r="U614" s="5" t="s">
        <v>438</v>
      </c>
      <c r="X614" s="10" t="s">
        <v>8978</v>
      </c>
      <c r="Y614" s="5" t="s">
        <v>8979</v>
      </c>
      <c r="AB614" s="5" t="s">
        <v>8980</v>
      </c>
      <c r="AE614" s="5" t="s">
        <v>1525</v>
      </c>
      <c r="AJ614" s="5">
        <v>13899457</v>
      </c>
      <c r="AL614" s="5" t="s">
        <v>7615</v>
      </c>
      <c r="AM614" s="5">
        <v>27539026</v>
      </c>
      <c r="AN614" s="5" t="s">
        <v>75</v>
      </c>
      <c r="AO614" s="5" t="s">
        <v>7616</v>
      </c>
      <c r="AP614" s="5" t="s">
        <v>76</v>
      </c>
      <c r="AQ614" s="5" t="s">
        <v>77</v>
      </c>
      <c r="AR614" s="5" t="s">
        <v>141</v>
      </c>
      <c r="AS614" s="5" t="s">
        <v>78</v>
      </c>
      <c r="AT614" s="5" t="s">
        <v>8981</v>
      </c>
      <c r="AU614" s="5" t="str">
        <f t="shared" si="27"/>
        <v>2016_Rångtell_Two</v>
      </c>
      <c r="AV614" s="6" t="str">
        <f t="shared" si="28"/>
        <v>2016_Rångtell_Two.pdf</v>
      </c>
      <c r="AW614" s="7" t="str">
        <f t="shared" si="29"/>
        <v>https://sci-hub.se/10.1016/j.sleep.2016.06.016</v>
      </c>
      <c r="AX614" s="5" t="s">
        <v>80</v>
      </c>
    </row>
    <row r="615" spans="1:50" ht="17" customHeight="1" x14ac:dyDescent="0.2">
      <c r="A615" s="4" t="s">
        <v>8982</v>
      </c>
      <c r="B615" s="4" t="s">
        <v>8983</v>
      </c>
      <c r="C615" s="4" t="s">
        <v>8984</v>
      </c>
      <c r="D615" s="4">
        <v>2009</v>
      </c>
      <c r="E615" s="4" t="s">
        <v>6675</v>
      </c>
      <c r="F615" s="5">
        <v>72</v>
      </c>
      <c r="G615" s="5">
        <v>4</v>
      </c>
      <c r="I615" s="5">
        <v>493</v>
      </c>
      <c r="J615" s="5">
        <v>499</v>
      </c>
      <c r="L615" s="5">
        <v>15</v>
      </c>
      <c r="M615" s="5" t="s">
        <v>8985</v>
      </c>
      <c r="N615" s="5" t="s">
        <v>8986</v>
      </c>
      <c r="O615" s="5" t="s">
        <v>8987</v>
      </c>
      <c r="P615" s="5" t="s">
        <v>8988</v>
      </c>
      <c r="Q615" s="5" t="s">
        <v>8989</v>
      </c>
      <c r="R615" s="5" t="s">
        <v>8990</v>
      </c>
      <c r="S615" s="5" t="s">
        <v>8991</v>
      </c>
      <c r="U615" s="5" t="s">
        <v>8992</v>
      </c>
      <c r="X615" s="5" t="s">
        <v>8993</v>
      </c>
      <c r="Y615" s="5" t="s">
        <v>8994</v>
      </c>
      <c r="AB615" s="5" t="s">
        <v>8995</v>
      </c>
      <c r="AJ615" s="5" t="s">
        <v>6686</v>
      </c>
      <c r="AL615" s="5" t="s">
        <v>6687</v>
      </c>
      <c r="AM615" s="5">
        <v>19535133</v>
      </c>
      <c r="AN615" s="5" t="s">
        <v>75</v>
      </c>
      <c r="AO615" s="5" t="s">
        <v>6675</v>
      </c>
      <c r="AP615" s="5" t="s">
        <v>76</v>
      </c>
      <c r="AQ615" s="5" t="s">
        <v>77</v>
      </c>
      <c r="AS615" s="5" t="s">
        <v>78</v>
      </c>
      <c r="AT615" s="5" t="s">
        <v>8996</v>
      </c>
      <c r="AU615" s="5" t="str">
        <f t="shared" si="27"/>
        <v>2009_Gimenez_Suppression</v>
      </c>
      <c r="AV615" s="6" t="str">
        <f t="shared" si="28"/>
        <v>2009_Gimenez_Suppression.pdf</v>
      </c>
      <c r="AW615" s="7" t="str">
        <f t="shared" si="29"/>
        <v>https://sci-hub.se/10.1016/j.theriogenology.2009.04.004</v>
      </c>
      <c r="AX615" s="5" t="s">
        <v>80</v>
      </c>
    </row>
    <row r="616" spans="1:50" ht="17" customHeight="1" x14ac:dyDescent="0.2">
      <c r="A616" s="4" t="s">
        <v>8997</v>
      </c>
      <c r="B616" s="4" t="s">
        <v>8998</v>
      </c>
      <c r="C616" s="4" t="s">
        <v>8999</v>
      </c>
      <c r="D616" s="4">
        <v>1998</v>
      </c>
      <c r="E616" s="4" t="s">
        <v>1512</v>
      </c>
      <c r="F616" s="5">
        <v>347</v>
      </c>
      <c r="G616" s="5">
        <v>1</v>
      </c>
      <c r="I616" s="5">
        <v>57</v>
      </c>
      <c r="J616" s="5">
        <v>66</v>
      </c>
      <c r="L616" s="5">
        <v>15</v>
      </c>
      <c r="M616" s="5" t="s">
        <v>9000</v>
      </c>
      <c r="N616" s="5" t="s">
        <v>9001</v>
      </c>
      <c r="O616" s="5" t="s">
        <v>9002</v>
      </c>
      <c r="P616" s="5" t="s">
        <v>9003</v>
      </c>
      <c r="Q616" s="5" t="s">
        <v>9004</v>
      </c>
      <c r="R616" s="5" t="s">
        <v>9005</v>
      </c>
      <c r="S616" s="5" t="s">
        <v>9006</v>
      </c>
      <c r="U616" s="5" t="s">
        <v>9007</v>
      </c>
      <c r="V616" s="5" t="s">
        <v>9008</v>
      </c>
      <c r="W616" s="5" t="s">
        <v>9009</v>
      </c>
      <c r="X616" s="5" t="s">
        <v>9010</v>
      </c>
      <c r="Y616" s="5" t="s">
        <v>9011</v>
      </c>
      <c r="AB616" s="5" t="s">
        <v>9012</v>
      </c>
      <c r="AJ616" s="5">
        <v>142999</v>
      </c>
      <c r="AL616" s="5" t="s">
        <v>1526</v>
      </c>
      <c r="AM616" s="5">
        <v>9650848</v>
      </c>
      <c r="AN616" s="5" t="s">
        <v>75</v>
      </c>
      <c r="AO616" s="5" t="s">
        <v>9013</v>
      </c>
      <c r="AP616" s="5" t="s">
        <v>76</v>
      </c>
      <c r="AQ616" s="5" t="s">
        <v>77</v>
      </c>
      <c r="AS616" s="5" t="s">
        <v>78</v>
      </c>
      <c r="AT616" s="5" t="s">
        <v>9014</v>
      </c>
      <c r="AU616" s="5" t="str">
        <f t="shared" si="27"/>
        <v>1998_Deprés-Brummer_Pharmacologic</v>
      </c>
      <c r="AV616" s="6" t="str">
        <f t="shared" si="28"/>
        <v>1998_Deprés-Brummer_Pharmacologic.pdf</v>
      </c>
      <c r="AW616" s="7" t="str">
        <f t="shared" si="29"/>
        <v>https://sci-hub.se/10.1016/S0014-2999(98)00087-9</v>
      </c>
      <c r="AX616" s="5" t="s">
        <v>80</v>
      </c>
    </row>
    <row r="617" spans="1:50" ht="17" customHeight="1" x14ac:dyDescent="0.2">
      <c r="A617" s="4" t="s">
        <v>9015</v>
      </c>
      <c r="B617" s="4" t="s">
        <v>9016</v>
      </c>
      <c r="C617" s="4" t="s">
        <v>9017</v>
      </c>
      <c r="D617" s="4">
        <v>2016</v>
      </c>
      <c r="E617" s="4" t="s">
        <v>9018</v>
      </c>
      <c r="F617" s="5">
        <v>15</v>
      </c>
      <c r="G617" s="5">
        <v>2</v>
      </c>
      <c r="I617" s="5">
        <v>145</v>
      </c>
      <c r="J617" s="5">
        <v>152</v>
      </c>
      <c r="L617" s="5">
        <v>15</v>
      </c>
      <c r="M617" s="5" t="s">
        <v>9019</v>
      </c>
      <c r="N617" s="5" t="s">
        <v>9020</v>
      </c>
      <c r="O617" s="5" t="s">
        <v>9021</v>
      </c>
      <c r="P617" s="5" t="s">
        <v>9022</v>
      </c>
      <c r="Q617" s="5" t="s">
        <v>9023</v>
      </c>
      <c r="R617" s="5" t="s">
        <v>9024</v>
      </c>
      <c r="S617" s="5" t="s">
        <v>9025</v>
      </c>
      <c r="U617" s="5" t="s">
        <v>438</v>
      </c>
      <c r="AB617" s="5" t="s">
        <v>9026</v>
      </c>
      <c r="AE617" s="5" t="s">
        <v>993</v>
      </c>
      <c r="AJ617" s="5">
        <v>15347354</v>
      </c>
      <c r="AL617" s="5" t="s">
        <v>9027</v>
      </c>
      <c r="AM617" s="5">
        <v>26631258</v>
      </c>
      <c r="AN617" s="5" t="s">
        <v>75</v>
      </c>
      <c r="AO617" s="5" t="s">
        <v>9028</v>
      </c>
      <c r="AP617" s="5" t="s">
        <v>76</v>
      </c>
      <c r="AQ617" s="5" t="s">
        <v>77</v>
      </c>
      <c r="AR617" s="5" t="s">
        <v>141</v>
      </c>
      <c r="AS617" s="5" t="s">
        <v>78</v>
      </c>
      <c r="AT617" s="5" t="s">
        <v>9029</v>
      </c>
      <c r="AU617" s="5" t="str">
        <f t="shared" si="27"/>
        <v>2016_Keshet-Sitton_Can</v>
      </c>
      <c r="AV617" s="6" t="str">
        <f t="shared" si="28"/>
        <v>2016_Keshet-Sitton_Can.pdf</v>
      </c>
      <c r="AW617" s="7" t="str">
        <f t="shared" si="29"/>
        <v>https://sci-hub.se/10.1177/1534735415618787</v>
      </c>
      <c r="AX617" s="5" t="s">
        <v>80</v>
      </c>
    </row>
    <row r="618" spans="1:50" ht="17" customHeight="1" x14ac:dyDescent="0.2">
      <c r="A618" s="4" t="s">
        <v>9030</v>
      </c>
      <c r="B618" s="4" t="s">
        <v>9031</v>
      </c>
      <c r="C618" s="4" t="s">
        <v>9032</v>
      </c>
      <c r="D618" s="4">
        <v>2011</v>
      </c>
      <c r="E618" s="4" t="s">
        <v>7911</v>
      </c>
      <c r="F618" s="5">
        <v>4</v>
      </c>
      <c r="H618" s="5">
        <v>334</v>
      </c>
      <c r="L618" s="5">
        <v>15</v>
      </c>
      <c r="M618" s="5" t="s">
        <v>9033</v>
      </c>
      <c r="N618" s="5" t="s">
        <v>9034</v>
      </c>
      <c r="O618" s="5" t="s">
        <v>895</v>
      </c>
      <c r="P618" s="5" t="s">
        <v>9035</v>
      </c>
      <c r="Q618" s="5" t="s">
        <v>9036</v>
      </c>
      <c r="AB618" s="5" t="s">
        <v>900</v>
      </c>
      <c r="AJ618" s="5">
        <v>17560500</v>
      </c>
      <c r="AN618" s="5" t="s">
        <v>75</v>
      </c>
      <c r="AO618" s="5" t="s">
        <v>7920</v>
      </c>
      <c r="AP618" s="5" t="s">
        <v>76</v>
      </c>
      <c r="AQ618" s="5" t="s">
        <v>77</v>
      </c>
      <c r="AR618" s="5" t="s">
        <v>141</v>
      </c>
      <c r="AS618" s="5" t="s">
        <v>78</v>
      </c>
      <c r="AT618" s="5" t="s">
        <v>9037</v>
      </c>
      <c r="AU618" s="5" t="str">
        <f t="shared" si="27"/>
        <v>2011_Figueiro_Implications</v>
      </c>
      <c r="AV618" s="6" t="str">
        <f t="shared" si="28"/>
        <v>2011_Figueiro_Implications.pdf</v>
      </c>
      <c r="AW618" s="7" t="str">
        <f t="shared" si="29"/>
        <v>https://sci-hub.se/10.1186/1756-0500-4-334</v>
      </c>
      <c r="AX618" s="5" t="s">
        <v>80</v>
      </c>
    </row>
    <row r="619" spans="1:50" ht="17" customHeight="1" x14ac:dyDescent="0.2">
      <c r="A619" s="4" t="s">
        <v>9038</v>
      </c>
      <c r="B619" s="4" t="s">
        <v>9039</v>
      </c>
      <c r="C619" s="4" t="s">
        <v>9040</v>
      </c>
      <c r="D619" s="4">
        <v>1998</v>
      </c>
      <c r="E619" s="4" t="s">
        <v>9041</v>
      </c>
      <c r="F619" s="5">
        <v>50</v>
      </c>
      <c r="G619" s="5">
        <v>5</v>
      </c>
      <c r="I619" s="5">
        <v>1445</v>
      </c>
      <c r="J619" s="5">
        <v>1450</v>
      </c>
      <c r="L619" s="5">
        <v>15</v>
      </c>
      <c r="M619" s="5" t="s">
        <v>9042</v>
      </c>
      <c r="N619" s="5" t="s">
        <v>9043</v>
      </c>
      <c r="O619" s="5" t="s">
        <v>9044</v>
      </c>
      <c r="P619" s="5" t="s">
        <v>9045</v>
      </c>
      <c r="Q619" s="5" t="s">
        <v>9046</v>
      </c>
      <c r="S619" s="5" t="s">
        <v>9047</v>
      </c>
      <c r="U619" s="5" t="s">
        <v>136</v>
      </c>
      <c r="AB619" s="5" t="s">
        <v>9048</v>
      </c>
      <c r="AE619" s="5" t="s">
        <v>1279</v>
      </c>
      <c r="AJ619" s="5">
        <v>283878</v>
      </c>
      <c r="AL619" s="5" t="s">
        <v>9049</v>
      </c>
      <c r="AM619" s="5">
        <v>9596003</v>
      </c>
      <c r="AN619" s="5" t="s">
        <v>75</v>
      </c>
      <c r="AO619" s="5" t="s">
        <v>9041</v>
      </c>
      <c r="AP619" s="5" t="s">
        <v>76</v>
      </c>
      <c r="AQ619" s="5" t="s">
        <v>77</v>
      </c>
      <c r="AS619" s="5" t="s">
        <v>78</v>
      </c>
      <c r="AT619" s="5" t="s">
        <v>9050</v>
      </c>
      <c r="AU619" s="5" t="str">
        <f t="shared" si="27"/>
        <v>1998_Hätönen_Bright</v>
      </c>
      <c r="AV619" s="6" t="str">
        <f t="shared" si="28"/>
        <v>1998_Hätönen_Bright.pdf</v>
      </c>
      <c r="AW619" s="7" t="str">
        <f t="shared" si="29"/>
        <v>https://sci-hub.se/10.1212/WNL.50.5.1445</v>
      </c>
      <c r="AX619" s="5" t="s">
        <v>80</v>
      </c>
    </row>
    <row r="620" spans="1:50" ht="17" customHeight="1" x14ac:dyDescent="0.2">
      <c r="A620" s="4" t="s">
        <v>9051</v>
      </c>
      <c r="B620" s="4" t="s">
        <v>6385</v>
      </c>
      <c r="C620" s="4" t="s">
        <v>9052</v>
      </c>
      <c r="D620" s="4">
        <v>2012</v>
      </c>
      <c r="E620" s="4" t="s">
        <v>641</v>
      </c>
      <c r="F620" s="5">
        <v>7</v>
      </c>
      <c r="G620" s="5">
        <v>9</v>
      </c>
      <c r="H620" s="5" t="s">
        <v>9053</v>
      </c>
      <c r="L620" s="5">
        <v>15</v>
      </c>
      <c r="M620" s="5" t="s">
        <v>9054</v>
      </c>
      <c r="N620" s="5" t="s">
        <v>9055</v>
      </c>
      <c r="O620" s="5" t="s">
        <v>9056</v>
      </c>
      <c r="P620" s="5" t="s">
        <v>9057</v>
      </c>
      <c r="Q620" s="5" t="s">
        <v>9058</v>
      </c>
      <c r="S620" s="5" t="s">
        <v>9059</v>
      </c>
      <c r="U620" s="5" t="s">
        <v>9060</v>
      </c>
      <c r="AB620" s="5" t="s">
        <v>9061</v>
      </c>
      <c r="AJ620" s="5">
        <v>19326203</v>
      </c>
      <c r="AM620" s="5">
        <v>23049792</v>
      </c>
      <c r="AN620" s="5" t="s">
        <v>75</v>
      </c>
      <c r="AO620" s="5" t="s">
        <v>641</v>
      </c>
      <c r="AP620" s="5" t="s">
        <v>76</v>
      </c>
      <c r="AQ620" s="5" t="s">
        <v>77</v>
      </c>
      <c r="AR620" s="5" t="s">
        <v>141</v>
      </c>
      <c r="AS620" s="5" t="s">
        <v>78</v>
      </c>
      <c r="AT620" s="5" t="s">
        <v>9062</v>
      </c>
      <c r="AU620" s="5" t="str">
        <f t="shared" si="27"/>
        <v>2012_Blasic_Phosphorylation</v>
      </c>
      <c r="AV620" s="6" t="str">
        <f t="shared" si="28"/>
        <v>2012_Blasic_Phosphorylation.pdf</v>
      </c>
      <c r="AW620" s="7" t="str">
        <f t="shared" si="29"/>
        <v>https://sci-hub.se/10.1371/journal.pone.0045387</v>
      </c>
      <c r="AX620" s="5" t="s">
        <v>80</v>
      </c>
    </row>
    <row r="621" spans="1:50" ht="17" customHeight="1" x14ac:dyDescent="0.2">
      <c r="A621" s="4" t="s">
        <v>9063</v>
      </c>
      <c r="B621" s="4" t="s">
        <v>9064</v>
      </c>
      <c r="C621" s="4" t="s">
        <v>9065</v>
      </c>
      <c r="D621" s="4">
        <v>1994</v>
      </c>
      <c r="E621" s="4" t="s">
        <v>9066</v>
      </c>
      <c r="F621" s="5">
        <v>72</v>
      </c>
      <c r="G621" s="5">
        <v>4</v>
      </c>
      <c r="I621" s="5">
        <v>955</v>
      </c>
      <c r="J621" s="5">
        <v>962</v>
      </c>
      <c r="L621" s="5">
        <v>15</v>
      </c>
      <c r="M621" s="5" t="s">
        <v>9067</v>
      </c>
      <c r="N621" s="5" t="s">
        <v>9068</v>
      </c>
      <c r="O621" s="5" t="s">
        <v>9069</v>
      </c>
      <c r="P621" s="5" t="s">
        <v>9070</v>
      </c>
      <c r="Q621" s="5" t="s">
        <v>9071</v>
      </c>
      <c r="S621" s="5" t="s">
        <v>9072</v>
      </c>
      <c r="U621" s="5" t="s">
        <v>9073</v>
      </c>
      <c r="AB621" s="5" t="s">
        <v>9074</v>
      </c>
      <c r="AJ621" s="5">
        <v>218812</v>
      </c>
      <c r="AM621" s="5">
        <v>8014162</v>
      </c>
      <c r="AN621" s="5" t="s">
        <v>75</v>
      </c>
      <c r="AO621" s="5" t="s">
        <v>9075</v>
      </c>
      <c r="AP621" s="5" t="s">
        <v>76</v>
      </c>
      <c r="AQ621" s="5" t="s">
        <v>77</v>
      </c>
      <c r="AS621" s="5" t="s">
        <v>78</v>
      </c>
      <c r="AT621" s="5" t="s">
        <v>9076</v>
      </c>
      <c r="AU621" s="5" t="str">
        <f t="shared" si="27"/>
        <v>1994_von_Effects</v>
      </c>
      <c r="AV621" s="6" t="str">
        <f t="shared" si="28"/>
        <v>1994_von_Effects.pdf</v>
      </c>
      <c r="AW621" s="7" t="str">
        <f t="shared" si="29"/>
        <v>https://sci-hub.se/10.2527/1994.724955x</v>
      </c>
      <c r="AX621" s="5" t="s">
        <v>80</v>
      </c>
    </row>
    <row r="622" spans="1:50" ht="17" customHeight="1" x14ac:dyDescent="0.2">
      <c r="A622" s="4" t="s">
        <v>9077</v>
      </c>
      <c r="B622" s="4" t="s">
        <v>9078</v>
      </c>
      <c r="C622" s="4" t="s">
        <v>9079</v>
      </c>
      <c r="D622" s="4">
        <v>1991</v>
      </c>
      <c r="E622" s="4" t="s">
        <v>9080</v>
      </c>
      <c r="F622" s="5">
        <v>29</v>
      </c>
      <c r="G622" s="5">
        <v>1</v>
      </c>
      <c r="I622" s="5">
        <v>15</v>
      </c>
      <c r="J622" s="5">
        <v>18</v>
      </c>
      <c r="L622" s="5">
        <v>14</v>
      </c>
      <c r="M622" s="9"/>
      <c r="N622" s="5" t="s">
        <v>9081</v>
      </c>
      <c r="O622" s="5" t="s">
        <v>9082</v>
      </c>
      <c r="P622" s="5" t="s">
        <v>9083</v>
      </c>
      <c r="Q622" s="5" t="s">
        <v>9084</v>
      </c>
      <c r="S622" s="5" t="s">
        <v>9085</v>
      </c>
      <c r="U622" s="5" t="s">
        <v>9086</v>
      </c>
      <c r="AB622" s="5" t="s">
        <v>9087</v>
      </c>
      <c r="AJ622" s="5">
        <v>2398508</v>
      </c>
      <c r="AM622" s="5">
        <v>1783093</v>
      </c>
      <c r="AN622" s="5" t="s">
        <v>75</v>
      </c>
      <c r="AO622" s="5" t="s">
        <v>9088</v>
      </c>
      <c r="AP622" s="5" t="s">
        <v>76</v>
      </c>
      <c r="AQ622" s="5" t="s">
        <v>77</v>
      </c>
      <c r="AS622" s="5" t="s">
        <v>78</v>
      </c>
      <c r="AT622" s="5" t="s">
        <v>9089</v>
      </c>
      <c r="AU622" s="5" t="str">
        <f t="shared" si="27"/>
        <v>1991_Persengiev_Melatonin</v>
      </c>
      <c r="AV622" s="6" t="str">
        <f t="shared" si="28"/>
        <v>1991_Persengiev_Melatonin.pdf</v>
      </c>
      <c r="AW622" s="7" t="str">
        <f t="shared" si="29"/>
        <v>https://sci-hub.se/</v>
      </c>
      <c r="AX622" s="9" t="s">
        <v>756</v>
      </c>
    </row>
    <row r="623" spans="1:50" ht="17" customHeight="1" x14ac:dyDescent="0.2">
      <c r="A623" s="4" t="s">
        <v>9090</v>
      </c>
      <c r="B623" s="4" t="s">
        <v>9091</v>
      </c>
      <c r="C623" s="4" t="s">
        <v>9092</v>
      </c>
      <c r="D623" s="4">
        <v>1982</v>
      </c>
      <c r="E623" s="4" t="s">
        <v>8462</v>
      </c>
      <c r="F623" s="5">
        <v>92</v>
      </c>
      <c r="I623" s="5">
        <v>57</v>
      </c>
      <c r="J623" s="5">
        <v>65</v>
      </c>
      <c r="L623" s="5">
        <v>14</v>
      </c>
      <c r="M623" s="9"/>
      <c r="N623" s="5" t="s">
        <v>9093</v>
      </c>
      <c r="P623" s="5" t="s">
        <v>9094</v>
      </c>
      <c r="Q623" s="5" t="s">
        <v>9095</v>
      </c>
      <c r="S623" s="5" t="s">
        <v>9096</v>
      </c>
      <c r="U623" s="5" t="s">
        <v>9097</v>
      </c>
      <c r="AB623" s="5" t="s">
        <v>9098</v>
      </c>
      <c r="AJ623" s="5">
        <v>3617742</v>
      </c>
      <c r="AM623" s="5">
        <v>7202215</v>
      </c>
      <c r="AN623" s="5" t="s">
        <v>75</v>
      </c>
      <c r="AO623" s="5" t="s">
        <v>8469</v>
      </c>
      <c r="AP623" s="5" t="s">
        <v>76</v>
      </c>
      <c r="AQ623" s="5" t="s">
        <v>77</v>
      </c>
      <c r="AS623" s="5" t="s">
        <v>78</v>
      </c>
      <c r="AT623" s="5" t="s">
        <v>9099</v>
      </c>
      <c r="AU623" s="5" t="str">
        <f t="shared" si="27"/>
        <v>1982_Reiter_Studies</v>
      </c>
      <c r="AV623" s="6" t="str">
        <f t="shared" si="28"/>
        <v>1982_Reiter_Studies.pdf</v>
      </c>
      <c r="AW623" s="7" t="str">
        <f t="shared" si="29"/>
        <v>https://sci-hub.se/</v>
      </c>
      <c r="AX623" s="9" t="s">
        <v>756</v>
      </c>
    </row>
    <row r="624" spans="1:50" ht="17" customHeight="1" x14ac:dyDescent="0.2">
      <c r="A624" s="4" t="s">
        <v>9100</v>
      </c>
      <c r="B624" s="4" t="s">
        <v>9101</v>
      </c>
      <c r="C624" s="4" t="s">
        <v>9102</v>
      </c>
      <c r="D624" s="4">
        <v>1998</v>
      </c>
      <c r="E624" s="4" t="s">
        <v>984</v>
      </c>
      <c r="F624" s="5">
        <v>13</v>
      </c>
      <c r="G624" s="5">
        <v>6</v>
      </c>
      <c r="I624" s="5">
        <v>479</v>
      </c>
      <c r="J624" s="5">
        <v>493</v>
      </c>
      <c r="L624" s="5">
        <v>14</v>
      </c>
      <c r="M624" s="5" t="s">
        <v>9103</v>
      </c>
      <c r="N624" s="5" t="s">
        <v>9104</v>
      </c>
      <c r="O624" s="5" t="s">
        <v>9105</v>
      </c>
      <c r="P624" s="5" t="s">
        <v>9106</v>
      </c>
      <c r="Q624" s="5" t="s">
        <v>9107</v>
      </c>
      <c r="R624" s="5" t="s">
        <v>9108</v>
      </c>
      <c r="S624" s="5" t="s">
        <v>9109</v>
      </c>
      <c r="U624" s="5" t="s">
        <v>9110</v>
      </c>
      <c r="AB624" s="5" t="s">
        <v>9111</v>
      </c>
      <c r="AE624" s="5" t="s">
        <v>993</v>
      </c>
      <c r="AJ624" s="5">
        <v>7487304</v>
      </c>
      <c r="AL624" s="5" t="s">
        <v>994</v>
      </c>
      <c r="AM624" s="5">
        <v>9850009</v>
      </c>
      <c r="AN624" s="5" t="s">
        <v>75</v>
      </c>
      <c r="AO624" s="5" t="s">
        <v>995</v>
      </c>
      <c r="AP624" s="5" t="s">
        <v>76</v>
      </c>
      <c r="AQ624" s="5" t="s">
        <v>77</v>
      </c>
      <c r="AS624" s="5" t="s">
        <v>78</v>
      </c>
      <c r="AT624" s="5" t="s">
        <v>9112</v>
      </c>
      <c r="AU624" s="5" t="str">
        <f t="shared" si="27"/>
        <v>1998_Nikaido_Day/Night</v>
      </c>
      <c r="AV624" s="6" t="str">
        <f t="shared" si="28"/>
        <v>1998_Nikaido_Day/Night.pdf</v>
      </c>
      <c r="AW624" s="7" t="str">
        <f t="shared" si="29"/>
        <v>https://sci-hub.se/10.1177/074873098129000318</v>
      </c>
      <c r="AX624" s="9" t="s">
        <v>9113</v>
      </c>
    </row>
    <row r="625" spans="1:50" ht="17" customHeight="1" x14ac:dyDescent="0.2">
      <c r="A625" s="4" t="s">
        <v>9114</v>
      </c>
      <c r="B625" s="4" t="s">
        <v>9115</v>
      </c>
      <c r="C625" s="4" t="s">
        <v>9116</v>
      </c>
      <c r="D625" s="4">
        <v>1994</v>
      </c>
      <c r="E625" s="4" t="s">
        <v>9117</v>
      </c>
      <c r="F625" s="5">
        <v>4</v>
      </c>
      <c r="G625" s="5">
        <v>1</v>
      </c>
      <c r="I625" s="5">
        <v>7</v>
      </c>
      <c r="J625" s="5">
        <v>11</v>
      </c>
      <c r="L625" s="5">
        <v>14</v>
      </c>
      <c r="M625" s="5" t="s">
        <v>9118</v>
      </c>
      <c r="N625" s="5" t="s">
        <v>9119</v>
      </c>
      <c r="O625" s="5" t="s">
        <v>9120</v>
      </c>
      <c r="P625" s="5" t="s">
        <v>9121</v>
      </c>
      <c r="Q625" s="5" t="s">
        <v>9122</v>
      </c>
      <c r="R625" s="5" t="s">
        <v>9123</v>
      </c>
      <c r="S625" s="5" t="s">
        <v>9124</v>
      </c>
      <c r="U625" s="5" t="s">
        <v>2515</v>
      </c>
      <c r="AB625" s="5" t="s">
        <v>9125</v>
      </c>
      <c r="AJ625" s="5">
        <v>10531807</v>
      </c>
      <c r="AM625" s="5">
        <v>8148559</v>
      </c>
      <c r="AN625" s="5" t="s">
        <v>75</v>
      </c>
      <c r="AO625" s="5" t="s">
        <v>9126</v>
      </c>
      <c r="AP625" s="5" t="s">
        <v>76</v>
      </c>
      <c r="AQ625" s="5" t="s">
        <v>77</v>
      </c>
      <c r="AS625" s="5" t="s">
        <v>78</v>
      </c>
      <c r="AT625" s="5" t="s">
        <v>9127</v>
      </c>
      <c r="AU625" s="5" t="str">
        <f t="shared" si="27"/>
        <v>1994_Schiffman_Effect</v>
      </c>
      <c r="AV625" s="6" t="str">
        <f t="shared" si="28"/>
        <v>1994_Schiffman_Effect.pdf</v>
      </c>
      <c r="AW625" s="7" t="str">
        <f t="shared" si="29"/>
        <v>https://sci-hub.se/10.1002/jmri.1880040104</v>
      </c>
      <c r="AX625" s="5" t="s">
        <v>80</v>
      </c>
    </row>
    <row r="626" spans="1:50" ht="17" customHeight="1" x14ac:dyDescent="0.2">
      <c r="A626" s="4" t="s">
        <v>9128</v>
      </c>
      <c r="B626" s="4" t="s">
        <v>9129</v>
      </c>
      <c r="C626" s="4" t="s">
        <v>9130</v>
      </c>
      <c r="D626" s="4">
        <v>2000</v>
      </c>
      <c r="E626" s="4" t="s">
        <v>9131</v>
      </c>
      <c r="F626" s="5">
        <v>25</v>
      </c>
      <c r="G626" s="5">
        <v>3</v>
      </c>
      <c r="I626" s="5">
        <v>253</v>
      </c>
      <c r="J626" s="5">
        <v>256</v>
      </c>
      <c r="L626" s="5">
        <v>14</v>
      </c>
      <c r="M626" s="5" t="s">
        <v>9132</v>
      </c>
      <c r="N626" s="5" t="s">
        <v>9133</v>
      </c>
      <c r="O626" s="5" t="s">
        <v>9134</v>
      </c>
      <c r="P626" s="5" t="s">
        <v>9135</v>
      </c>
      <c r="Q626" s="5" t="s">
        <v>9136</v>
      </c>
      <c r="R626" s="5" t="s">
        <v>9137</v>
      </c>
      <c r="S626" s="5" t="s">
        <v>9138</v>
      </c>
      <c r="U626" s="5" t="s">
        <v>9139</v>
      </c>
      <c r="W626" s="5" t="s">
        <v>3908</v>
      </c>
      <c r="AB626" s="5" t="s">
        <v>9140</v>
      </c>
      <c r="AE626" s="5" t="s">
        <v>9141</v>
      </c>
      <c r="AJ626" s="5">
        <v>2505991</v>
      </c>
      <c r="AL626" s="5" t="s">
        <v>9142</v>
      </c>
      <c r="AM626" s="5">
        <v>11022226</v>
      </c>
      <c r="AN626" s="5" t="s">
        <v>75</v>
      </c>
      <c r="AO626" s="5" t="s">
        <v>9143</v>
      </c>
      <c r="AP626" s="5" t="s">
        <v>76</v>
      </c>
      <c r="AQ626" s="5" t="s">
        <v>77</v>
      </c>
      <c r="AS626" s="5" t="s">
        <v>78</v>
      </c>
      <c r="AT626" s="5" t="s">
        <v>9144</v>
      </c>
      <c r="AU626" s="5" t="str">
        <f t="shared" si="27"/>
        <v>2000_Maitra_Role</v>
      </c>
      <c r="AV626" s="6" t="str">
        <f t="shared" si="28"/>
        <v>2000_Maitra_Role.pdf</v>
      </c>
      <c r="AW626" s="7" t="str">
        <f t="shared" si="29"/>
        <v>https://sci-hub.se/10.1007/BF02703932</v>
      </c>
      <c r="AX626" s="5" t="s">
        <v>80</v>
      </c>
    </row>
    <row r="627" spans="1:50" ht="17" customHeight="1" x14ac:dyDescent="0.2">
      <c r="A627" s="4" t="s">
        <v>9145</v>
      </c>
      <c r="B627" s="4" t="s">
        <v>9146</v>
      </c>
      <c r="C627" s="4" t="s">
        <v>9147</v>
      </c>
      <c r="D627" s="4">
        <v>2011</v>
      </c>
      <c r="E627" s="4" t="s">
        <v>9148</v>
      </c>
      <c r="F627" s="5">
        <v>44</v>
      </c>
      <c r="G627" s="5">
        <v>2</v>
      </c>
      <c r="I627" s="5">
        <v>35</v>
      </c>
      <c r="J627" s="5">
        <v>47</v>
      </c>
      <c r="L627" s="5">
        <v>14</v>
      </c>
      <c r="M627" s="5" t="s">
        <v>9149</v>
      </c>
      <c r="N627" s="5" t="s">
        <v>9150</v>
      </c>
      <c r="O627" s="5" t="s">
        <v>9151</v>
      </c>
      <c r="P627" s="5" t="s">
        <v>9152</v>
      </c>
      <c r="Q627" s="5" t="s">
        <v>9153</v>
      </c>
      <c r="R627" s="5" t="s">
        <v>9154</v>
      </c>
      <c r="S627" s="5" t="s">
        <v>9155</v>
      </c>
      <c r="AB627" s="5" t="s">
        <v>9156</v>
      </c>
      <c r="AJ627" s="5">
        <v>1448609</v>
      </c>
      <c r="AL627" s="5" t="s">
        <v>9157</v>
      </c>
      <c r="AN627" s="5" t="s">
        <v>75</v>
      </c>
      <c r="AO627" s="5" t="s">
        <v>9158</v>
      </c>
      <c r="AP627" s="5" t="s">
        <v>76</v>
      </c>
      <c r="AQ627" s="5" t="s">
        <v>77</v>
      </c>
      <c r="AS627" s="5" t="s">
        <v>78</v>
      </c>
      <c r="AT627" s="5" t="s">
        <v>9159</v>
      </c>
      <c r="AU627" s="5" t="str">
        <f t="shared" si="27"/>
        <v>2011_Leclercq_The</v>
      </c>
      <c r="AV627" s="6" t="str">
        <f t="shared" si="28"/>
        <v>2011_Leclercq_The.pdf</v>
      </c>
      <c r="AW627" s="7" t="str">
        <f t="shared" si="29"/>
        <v>https://sci-hub.se/10.1016/j.aquaeng.2010.12.001</v>
      </c>
      <c r="AX627" s="5" t="s">
        <v>80</v>
      </c>
    </row>
    <row r="628" spans="1:50" ht="17" customHeight="1" x14ac:dyDescent="0.2">
      <c r="A628" s="4" t="s">
        <v>9160</v>
      </c>
      <c r="B628" s="4" t="s">
        <v>9161</v>
      </c>
      <c r="C628" s="4" t="s">
        <v>9162</v>
      </c>
      <c r="D628" s="4">
        <v>2008</v>
      </c>
      <c r="E628" s="4" t="s">
        <v>9163</v>
      </c>
      <c r="F628" s="5">
        <v>54</v>
      </c>
      <c r="G628" s="5">
        <v>7</v>
      </c>
      <c r="I628" s="5">
        <v>1168</v>
      </c>
      <c r="J628" s="5">
        <v>1174</v>
      </c>
      <c r="L628" s="5">
        <v>14</v>
      </c>
      <c r="M628" s="5" t="s">
        <v>9164</v>
      </c>
      <c r="N628" s="5" t="s">
        <v>9165</v>
      </c>
      <c r="O628" s="5" t="s">
        <v>9166</v>
      </c>
      <c r="P628" s="5" t="s">
        <v>9167</v>
      </c>
      <c r="Q628" s="5" t="s">
        <v>9168</v>
      </c>
      <c r="R628" s="5" t="s">
        <v>9169</v>
      </c>
      <c r="S628" s="5" t="s">
        <v>9170</v>
      </c>
      <c r="X628" s="5" t="s">
        <v>9171</v>
      </c>
      <c r="Y628" s="5" t="s">
        <v>9172</v>
      </c>
      <c r="AB628" s="5" t="s">
        <v>9173</v>
      </c>
      <c r="AE628" s="5" t="s">
        <v>384</v>
      </c>
      <c r="AJ628" s="5">
        <v>221910</v>
      </c>
      <c r="AL628" s="5" t="s">
        <v>9174</v>
      </c>
      <c r="AM628" s="5">
        <v>18634790</v>
      </c>
      <c r="AN628" s="5" t="s">
        <v>75</v>
      </c>
      <c r="AO628" s="5" t="s">
        <v>9175</v>
      </c>
      <c r="AP628" s="5" t="s">
        <v>76</v>
      </c>
      <c r="AQ628" s="5" t="s">
        <v>77</v>
      </c>
      <c r="AS628" s="5" t="s">
        <v>78</v>
      </c>
      <c r="AT628" s="5" t="s">
        <v>9176</v>
      </c>
      <c r="AU628" s="5" t="str">
        <f t="shared" si="27"/>
        <v>2008_Suzuki_UV</v>
      </c>
      <c r="AV628" s="6" t="str">
        <f t="shared" si="28"/>
        <v>2008_Suzuki_UV.pdf</v>
      </c>
      <c r="AW628" s="7" t="str">
        <f t="shared" si="29"/>
        <v>https://sci-hub.se/10.1016/j.jinsphys.2008.06.005</v>
      </c>
      <c r="AX628" s="5" t="s">
        <v>80</v>
      </c>
    </row>
    <row r="629" spans="1:50" ht="17" customHeight="1" x14ac:dyDescent="0.2">
      <c r="A629" s="4" t="s">
        <v>9177</v>
      </c>
      <c r="B629" s="4" t="s">
        <v>9178</v>
      </c>
      <c r="C629" s="4" t="s">
        <v>9179</v>
      </c>
      <c r="D629" s="4">
        <v>2017</v>
      </c>
      <c r="E629" s="4" t="s">
        <v>9180</v>
      </c>
      <c r="F629" s="5">
        <v>104</v>
      </c>
      <c r="I629" s="5">
        <v>1</v>
      </c>
      <c r="J629" s="5">
        <v>14</v>
      </c>
      <c r="L629" s="5">
        <v>14</v>
      </c>
      <c r="M629" s="5" t="s">
        <v>9181</v>
      </c>
      <c r="N629" s="5" t="s">
        <v>9182</v>
      </c>
      <c r="O629" s="5" t="s">
        <v>9183</v>
      </c>
      <c r="P629" s="5" t="s">
        <v>9184</v>
      </c>
      <c r="Q629" s="5" t="s">
        <v>9185</v>
      </c>
      <c r="R629" s="5" t="s">
        <v>9186</v>
      </c>
      <c r="S629" s="5" t="s">
        <v>9187</v>
      </c>
      <c r="U629" s="5" t="s">
        <v>9188</v>
      </c>
      <c r="AB629" s="5" t="s">
        <v>9189</v>
      </c>
      <c r="AE629" s="5" t="s">
        <v>423</v>
      </c>
      <c r="AJ629" s="5">
        <v>9699961</v>
      </c>
      <c r="AL629" s="5" t="s">
        <v>9190</v>
      </c>
      <c r="AM629" s="5">
        <v>28438504</v>
      </c>
      <c r="AN629" s="5" t="s">
        <v>75</v>
      </c>
      <c r="AO629" s="5" t="s">
        <v>9191</v>
      </c>
      <c r="AP629" s="5" t="s">
        <v>76</v>
      </c>
      <c r="AQ629" s="5" t="s">
        <v>77</v>
      </c>
      <c r="AS629" s="5" t="s">
        <v>78</v>
      </c>
      <c r="AT629" s="5" t="s">
        <v>9192</v>
      </c>
      <c r="AU629" s="5" t="str">
        <f t="shared" si="27"/>
        <v>2017_Tchekalarova_Agomelatine</v>
      </c>
      <c r="AV629" s="6" t="str">
        <f t="shared" si="28"/>
        <v>2017_Tchekalarova_Agomelatine.pdf</v>
      </c>
      <c r="AW629" s="7" t="str">
        <f t="shared" si="29"/>
        <v>https://sci-hub.se/10.1016/j.nbd.2017.04.017</v>
      </c>
      <c r="AX629" s="5" t="s">
        <v>80</v>
      </c>
    </row>
    <row r="630" spans="1:50" ht="17" customHeight="1" x14ac:dyDescent="0.2">
      <c r="A630" s="4" t="s">
        <v>9193</v>
      </c>
      <c r="B630" s="4" t="s">
        <v>9194</v>
      </c>
      <c r="C630" s="4" t="s">
        <v>9195</v>
      </c>
      <c r="D630" s="4">
        <v>1997</v>
      </c>
      <c r="E630" s="4" t="s">
        <v>687</v>
      </c>
      <c r="F630" s="5">
        <v>765</v>
      </c>
      <c r="G630" s="5">
        <v>1</v>
      </c>
      <c r="I630" s="5">
        <v>61</v>
      </c>
      <c r="J630" s="5">
        <v>66</v>
      </c>
      <c r="L630" s="5">
        <v>14</v>
      </c>
      <c r="M630" s="5" t="s">
        <v>9196</v>
      </c>
      <c r="N630" s="5" t="s">
        <v>9197</v>
      </c>
      <c r="O630" s="5" t="s">
        <v>9198</v>
      </c>
      <c r="P630" s="5" t="s">
        <v>9199</v>
      </c>
      <c r="Q630" s="5" t="s">
        <v>9200</v>
      </c>
      <c r="R630" s="5" t="s">
        <v>9201</v>
      </c>
      <c r="S630" s="5" t="s">
        <v>9202</v>
      </c>
      <c r="U630" s="5" t="s">
        <v>9203</v>
      </c>
      <c r="X630" s="5" t="s">
        <v>4543</v>
      </c>
      <c r="Y630" s="5" t="s">
        <v>9204</v>
      </c>
      <c r="AB630" s="5" t="s">
        <v>9205</v>
      </c>
      <c r="AJ630" s="5">
        <v>68993</v>
      </c>
      <c r="AL630" s="5" t="s">
        <v>696</v>
      </c>
      <c r="AM630" s="5">
        <v>9310394</v>
      </c>
      <c r="AN630" s="5" t="s">
        <v>75</v>
      </c>
      <c r="AO630" s="5" t="s">
        <v>697</v>
      </c>
      <c r="AP630" s="5" t="s">
        <v>76</v>
      </c>
      <c r="AQ630" s="5" t="s">
        <v>77</v>
      </c>
      <c r="AS630" s="5" t="s">
        <v>78</v>
      </c>
      <c r="AT630" s="5" t="s">
        <v>9206</v>
      </c>
      <c r="AU630" s="5" t="str">
        <f t="shared" si="27"/>
        <v>1997_Itoh_Hydroxyindole-O-methyltransferase</v>
      </c>
      <c r="AV630" s="6" t="str">
        <f t="shared" si="28"/>
        <v>1997_Itoh_Hydroxyindole-O-methyltransferase.pdf</v>
      </c>
      <c r="AW630" s="7" t="str">
        <f t="shared" si="29"/>
        <v>https://sci-hub.se/10.1016/S0006-8993(97)00482-4</v>
      </c>
      <c r="AX630" s="5" t="s">
        <v>80</v>
      </c>
    </row>
    <row r="631" spans="1:50" ht="17" customHeight="1" x14ac:dyDescent="0.2">
      <c r="A631" s="4" t="s">
        <v>9207</v>
      </c>
      <c r="B631" s="4" t="s">
        <v>9208</v>
      </c>
      <c r="C631" s="4" t="s">
        <v>9209</v>
      </c>
      <c r="D631" s="4">
        <v>2003</v>
      </c>
      <c r="E631" s="4" t="s">
        <v>1961</v>
      </c>
      <c r="F631" s="5">
        <v>73</v>
      </c>
      <c r="G631" s="5">
        <v>20</v>
      </c>
      <c r="I631" s="5">
        <v>2603</v>
      </c>
      <c r="J631" s="5">
        <v>2610</v>
      </c>
      <c r="L631" s="5">
        <v>14</v>
      </c>
      <c r="M631" s="5" t="s">
        <v>9210</v>
      </c>
      <c r="N631" s="5" t="s">
        <v>9211</v>
      </c>
      <c r="O631" s="5" t="s">
        <v>9212</v>
      </c>
      <c r="P631" s="5" t="s">
        <v>9213</v>
      </c>
      <c r="Q631" s="5" t="s">
        <v>9214</v>
      </c>
      <c r="R631" s="5" t="s">
        <v>9215</v>
      </c>
      <c r="S631" s="5" t="s">
        <v>9216</v>
      </c>
      <c r="U631" s="5" t="s">
        <v>9217</v>
      </c>
      <c r="AB631" s="5" t="s">
        <v>9218</v>
      </c>
      <c r="AE631" s="5" t="s">
        <v>1543</v>
      </c>
      <c r="AJ631" s="5">
        <v>243205</v>
      </c>
      <c r="AL631" s="5" t="s">
        <v>1974</v>
      </c>
      <c r="AM631" s="5">
        <v>12967684</v>
      </c>
      <c r="AN631" s="5" t="s">
        <v>75</v>
      </c>
      <c r="AO631" s="5" t="s">
        <v>1975</v>
      </c>
      <c r="AP631" s="5" t="s">
        <v>76</v>
      </c>
      <c r="AQ631" s="5" t="s">
        <v>77</v>
      </c>
      <c r="AS631" s="5" t="s">
        <v>78</v>
      </c>
      <c r="AT631" s="5" t="s">
        <v>9219</v>
      </c>
      <c r="AU631" s="5" t="str">
        <f t="shared" si="27"/>
        <v>2003_Musshoff_Diurnal</v>
      </c>
      <c r="AV631" s="6" t="str">
        <f t="shared" si="28"/>
        <v>2003_Musshoff_Diurnal.pdf</v>
      </c>
      <c r="AW631" s="7" t="str">
        <f t="shared" si="29"/>
        <v>https://sci-hub.se/10.1016/S0024-3205(03)00614-3</v>
      </c>
      <c r="AX631" s="5" t="s">
        <v>80</v>
      </c>
    </row>
    <row r="632" spans="1:50" ht="17" customHeight="1" x14ac:dyDescent="0.2">
      <c r="A632" s="4" t="s">
        <v>9220</v>
      </c>
      <c r="B632" s="4" t="s">
        <v>9221</v>
      </c>
      <c r="C632" s="4" t="s">
        <v>9222</v>
      </c>
      <c r="D632" s="4">
        <v>1998</v>
      </c>
      <c r="E632" s="4" t="s">
        <v>2663</v>
      </c>
      <c r="F632" s="5">
        <v>65</v>
      </c>
      <c r="G632" s="5">
        <v>2</v>
      </c>
      <c r="I632" s="5">
        <v>219</v>
      </c>
      <c r="J632" s="5">
        <v>224</v>
      </c>
      <c r="L632" s="5">
        <v>14</v>
      </c>
      <c r="M632" s="5" t="s">
        <v>9223</v>
      </c>
      <c r="N632" s="5" t="s">
        <v>9224</v>
      </c>
      <c r="O632" s="5" t="s">
        <v>9225</v>
      </c>
      <c r="P632" s="5" t="s">
        <v>9226</v>
      </c>
      <c r="Q632" s="5" t="s">
        <v>9227</v>
      </c>
      <c r="R632" s="5" t="s">
        <v>9228</v>
      </c>
      <c r="S632" s="5" t="s">
        <v>9229</v>
      </c>
      <c r="U632" s="5" t="s">
        <v>136</v>
      </c>
      <c r="AB632" s="5" t="s">
        <v>9230</v>
      </c>
      <c r="AE632" s="5" t="s">
        <v>1543</v>
      </c>
      <c r="AJ632" s="5">
        <v>319384</v>
      </c>
      <c r="AL632" s="5" t="s">
        <v>2672</v>
      </c>
      <c r="AM632" s="5">
        <v>9855469</v>
      </c>
      <c r="AN632" s="5" t="s">
        <v>75</v>
      </c>
      <c r="AO632" s="5" t="s">
        <v>2673</v>
      </c>
      <c r="AP632" s="5" t="s">
        <v>76</v>
      </c>
      <c r="AQ632" s="5" t="s">
        <v>77</v>
      </c>
      <c r="AS632" s="5" t="s">
        <v>78</v>
      </c>
      <c r="AT632" s="5" t="s">
        <v>9231</v>
      </c>
      <c r="AU632" s="5" t="str">
        <f t="shared" si="27"/>
        <v>1998_Witte_Effects</v>
      </c>
      <c r="AV632" s="6" t="str">
        <f t="shared" si="28"/>
        <v>1998_Witte_Effects.pdf</v>
      </c>
      <c r="AW632" s="7" t="str">
        <f t="shared" si="29"/>
        <v>https://sci-hub.se/10.1016/S0031-9384(98)00040-7</v>
      </c>
      <c r="AX632" s="5" t="s">
        <v>80</v>
      </c>
    </row>
    <row r="633" spans="1:50" ht="17" customHeight="1" x14ac:dyDescent="0.2">
      <c r="A633" s="4" t="s">
        <v>9232</v>
      </c>
      <c r="B633" s="4" t="s">
        <v>9233</v>
      </c>
      <c r="C633" s="4" t="s">
        <v>9234</v>
      </c>
      <c r="D633" s="4">
        <v>2003</v>
      </c>
      <c r="E633" s="4" t="s">
        <v>1557</v>
      </c>
      <c r="F633" s="5">
        <v>347</v>
      </c>
      <c r="G633" s="5">
        <v>1</v>
      </c>
      <c r="I633" s="5">
        <v>37</v>
      </c>
      <c r="J633" s="5">
        <v>40</v>
      </c>
      <c r="L633" s="5">
        <v>14</v>
      </c>
      <c r="M633" s="5" t="s">
        <v>9235</v>
      </c>
      <c r="N633" s="5" t="s">
        <v>9236</v>
      </c>
      <c r="O633" s="5" t="s">
        <v>9237</v>
      </c>
      <c r="P633" s="5" t="s">
        <v>9238</v>
      </c>
      <c r="Q633" s="5" t="s">
        <v>9239</v>
      </c>
      <c r="R633" s="5" t="s">
        <v>9240</v>
      </c>
      <c r="S633" s="5" t="s">
        <v>9241</v>
      </c>
      <c r="U633" s="5" t="s">
        <v>9242</v>
      </c>
      <c r="W633" s="5" t="s">
        <v>3722</v>
      </c>
      <c r="X633" s="10" t="s">
        <v>9243</v>
      </c>
      <c r="Y633" s="5" t="s">
        <v>9244</v>
      </c>
      <c r="AB633" s="5" t="s">
        <v>9245</v>
      </c>
      <c r="AE633" s="5" t="s">
        <v>8966</v>
      </c>
      <c r="AJ633" s="5">
        <v>3043940</v>
      </c>
      <c r="AL633" s="5" t="s">
        <v>1568</v>
      </c>
      <c r="AM633" s="5">
        <v>12865136</v>
      </c>
      <c r="AN633" s="5" t="s">
        <v>75</v>
      </c>
      <c r="AO633" s="5" t="s">
        <v>1569</v>
      </c>
      <c r="AP633" s="5" t="s">
        <v>76</v>
      </c>
      <c r="AQ633" s="5" t="s">
        <v>77</v>
      </c>
      <c r="AS633" s="5" t="s">
        <v>78</v>
      </c>
      <c r="AT633" s="5" t="s">
        <v>9246</v>
      </c>
      <c r="AU633" s="5" t="str">
        <f t="shared" si="27"/>
        <v>2003_Zawilska_The</v>
      </c>
      <c r="AV633" s="6" t="str">
        <f t="shared" si="28"/>
        <v>2003_Zawilska_The.pdf</v>
      </c>
      <c r="AW633" s="7" t="str">
        <f t="shared" si="29"/>
        <v>https://sci-hub.se/10.1016/S0304-3940(03)00643-8</v>
      </c>
      <c r="AX633" s="5" t="s">
        <v>80</v>
      </c>
    </row>
    <row r="634" spans="1:50" ht="17" customHeight="1" x14ac:dyDescent="0.2">
      <c r="A634" s="4" t="s">
        <v>9247</v>
      </c>
      <c r="B634" s="4" t="s">
        <v>9248</v>
      </c>
      <c r="C634" s="4" t="s">
        <v>9249</v>
      </c>
      <c r="D634" s="4">
        <v>2000</v>
      </c>
      <c r="E634" s="4" t="s">
        <v>392</v>
      </c>
      <c r="F634" s="5">
        <v>28</v>
      </c>
      <c r="G634" s="5">
        <v>1</v>
      </c>
      <c r="I634" s="5">
        <v>16</v>
      </c>
      <c r="J634" s="5">
        <v>25</v>
      </c>
      <c r="L634" s="5">
        <v>14</v>
      </c>
      <c r="M634" s="5" t="s">
        <v>9250</v>
      </c>
      <c r="N634" s="5" t="s">
        <v>9251</v>
      </c>
      <c r="O634" s="5" t="s">
        <v>4775</v>
      </c>
      <c r="P634" s="5" t="s">
        <v>9252</v>
      </c>
      <c r="Q634" s="5" t="s">
        <v>9253</v>
      </c>
      <c r="R634" s="5" t="s">
        <v>9254</v>
      </c>
      <c r="S634" s="5" t="s">
        <v>9255</v>
      </c>
      <c r="U634" s="5" t="s">
        <v>9256</v>
      </c>
      <c r="AB634" s="5" t="s">
        <v>9257</v>
      </c>
      <c r="AJ634" s="5">
        <v>7423098</v>
      </c>
      <c r="AL634" s="5" t="s">
        <v>547</v>
      </c>
      <c r="AM634" s="5">
        <v>10626597</v>
      </c>
      <c r="AN634" s="5" t="s">
        <v>75</v>
      </c>
      <c r="AO634" s="5" t="s">
        <v>401</v>
      </c>
      <c r="AP634" s="5" t="s">
        <v>76</v>
      </c>
      <c r="AQ634" s="5" t="s">
        <v>77</v>
      </c>
      <c r="AS634" s="5" t="s">
        <v>78</v>
      </c>
      <c r="AT634" s="5" t="s">
        <v>9258</v>
      </c>
      <c r="AU634" s="5" t="str">
        <f t="shared" si="27"/>
        <v>2000_Kennaway_Effect</v>
      </c>
      <c r="AV634" s="6" t="str">
        <f t="shared" si="28"/>
        <v>2000_Kennaway_Effect.pdf</v>
      </c>
      <c r="AW634" s="7" t="str">
        <f t="shared" si="29"/>
        <v>https://sci-hub.se/10.1034/j.1600-079X.2000.280103.x</v>
      </c>
      <c r="AX634" s="5" t="s">
        <v>80</v>
      </c>
    </row>
    <row r="635" spans="1:50" ht="17" customHeight="1" x14ac:dyDescent="0.2">
      <c r="A635" s="4" t="s">
        <v>9259</v>
      </c>
      <c r="B635" s="4" t="s">
        <v>9260</v>
      </c>
      <c r="C635" s="4" t="s">
        <v>9261</v>
      </c>
      <c r="D635" s="4">
        <v>2017</v>
      </c>
      <c r="E635" s="4" t="s">
        <v>4951</v>
      </c>
      <c r="F635" s="5">
        <v>7</v>
      </c>
      <c r="G635" s="5">
        <v>1</v>
      </c>
      <c r="H635" s="5">
        <v>2808</v>
      </c>
      <c r="L635" s="5">
        <v>14</v>
      </c>
      <c r="M635" s="5" t="s">
        <v>9262</v>
      </c>
      <c r="N635" s="5" t="s">
        <v>9263</v>
      </c>
      <c r="O635" s="5" t="s">
        <v>9264</v>
      </c>
      <c r="P635" s="5" t="s">
        <v>9265</v>
      </c>
      <c r="Q635" s="5" t="s">
        <v>9266</v>
      </c>
      <c r="AB635" s="5" t="s">
        <v>9267</v>
      </c>
      <c r="AE635" s="5" t="s">
        <v>1194</v>
      </c>
      <c r="AJ635" s="5">
        <v>20452322</v>
      </c>
      <c r="AM635" s="5">
        <v>28584229</v>
      </c>
      <c r="AN635" s="5" t="s">
        <v>75</v>
      </c>
      <c r="AO635" s="5" t="s">
        <v>4959</v>
      </c>
      <c r="AP635" s="5" t="s">
        <v>76</v>
      </c>
      <c r="AQ635" s="5" t="s">
        <v>77</v>
      </c>
      <c r="AR635" s="5" t="s">
        <v>141</v>
      </c>
      <c r="AS635" s="5" t="s">
        <v>78</v>
      </c>
      <c r="AT635" s="5" t="s">
        <v>9268</v>
      </c>
      <c r="AU635" s="5" t="str">
        <f t="shared" si="27"/>
        <v>2017_Yoon_Circadian-tunable</v>
      </c>
      <c r="AV635" s="6" t="str">
        <f t="shared" si="28"/>
        <v>2017_Yoon_Circadian-tunable.pdf</v>
      </c>
      <c r="AW635" s="7" t="str">
        <f t="shared" si="29"/>
        <v>https://sci-hub.se/10.1038/s41598-017-03063-7</v>
      </c>
      <c r="AX635" s="5" t="s">
        <v>80</v>
      </c>
    </row>
    <row r="636" spans="1:50" ht="17" customHeight="1" x14ac:dyDescent="0.2">
      <c r="A636" s="4" t="s">
        <v>9269</v>
      </c>
      <c r="B636" s="4" t="s">
        <v>9270</v>
      </c>
      <c r="C636" s="4" t="s">
        <v>9271</v>
      </c>
      <c r="D636" s="4">
        <v>2004</v>
      </c>
      <c r="E636" s="4" t="s">
        <v>9272</v>
      </c>
      <c r="F636" s="5">
        <v>13</v>
      </c>
      <c r="G636" s="5">
        <v>1</v>
      </c>
      <c r="I636" s="5">
        <v>3</v>
      </c>
      <c r="J636" s="5">
        <v>7</v>
      </c>
      <c r="L636" s="5">
        <v>14</v>
      </c>
      <c r="M636" s="5" t="s">
        <v>9273</v>
      </c>
      <c r="N636" s="5" t="s">
        <v>9274</v>
      </c>
      <c r="O636" s="5" t="s">
        <v>9275</v>
      </c>
      <c r="P636" s="5" t="s">
        <v>9276</v>
      </c>
      <c r="Q636" s="5" t="s">
        <v>9277</v>
      </c>
      <c r="R636" s="5" t="s">
        <v>9278</v>
      </c>
      <c r="S636" s="5" t="s">
        <v>9279</v>
      </c>
      <c r="U636" s="5" t="s">
        <v>9280</v>
      </c>
      <c r="V636" s="5" t="s">
        <v>9281</v>
      </c>
      <c r="W636" s="5" t="s">
        <v>9282</v>
      </c>
      <c r="AB636" s="5" t="s">
        <v>9283</v>
      </c>
      <c r="AE636" s="5" t="s">
        <v>9284</v>
      </c>
      <c r="AJ636" s="5" t="s">
        <v>9285</v>
      </c>
      <c r="AN636" s="5" t="s">
        <v>75</v>
      </c>
      <c r="AO636" s="5" t="s">
        <v>9286</v>
      </c>
      <c r="AP636" s="5" t="s">
        <v>76</v>
      </c>
      <c r="AQ636" s="5" t="s">
        <v>77</v>
      </c>
      <c r="AS636" s="5" t="s">
        <v>78</v>
      </c>
      <c r="AT636" s="5" t="s">
        <v>9287</v>
      </c>
      <c r="AU636" s="5" t="str">
        <f t="shared" si="27"/>
        <v>2004_Johnson-Delaney_Medical</v>
      </c>
      <c r="AV636" s="6" t="str">
        <f t="shared" si="28"/>
        <v>2004_Johnson-Delaney_Medical.pdf</v>
      </c>
      <c r="AW636" s="7" t="str">
        <f t="shared" si="29"/>
        <v>https://sci-hub.se/10.1053/S1055-937X(03)00052-5</v>
      </c>
      <c r="AX636" s="5" t="s">
        <v>80</v>
      </c>
    </row>
    <row r="637" spans="1:50" ht="17" customHeight="1" x14ac:dyDescent="0.2">
      <c r="A637" s="4" t="s">
        <v>9288</v>
      </c>
      <c r="B637" s="4" t="s">
        <v>9289</v>
      </c>
      <c r="C637" s="4" t="s">
        <v>9290</v>
      </c>
      <c r="D637" s="4">
        <v>1982</v>
      </c>
      <c r="E637" s="4" t="s">
        <v>7841</v>
      </c>
      <c r="F637" s="5">
        <v>27</v>
      </c>
      <c r="G637" s="5">
        <v>3</v>
      </c>
      <c r="I637" s="5">
        <v>602</v>
      </c>
      <c r="J637" s="5">
        <v>608</v>
      </c>
      <c r="L637" s="5">
        <v>14</v>
      </c>
      <c r="M637" s="5" t="s">
        <v>9291</v>
      </c>
      <c r="N637" s="5" t="s">
        <v>9292</v>
      </c>
      <c r="O637" s="5" t="s">
        <v>9293</v>
      </c>
      <c r="P637" s="5" t="s">
        <v>9294</v>
      </c>
      <c r="Q637" s="5" t="s">
        <v>9295</v>
      </c>
      <c r="S637" s="5" t="s">
        <v>9296</v>
      </c>
      <c r="U637" s="5" t="s">
        <v>9297</v>
      </c>
      <c r="W637" s="5" t="s">
        <v>3908</v>
      </c>
      <c r="AJ637" s="5">
        <v>63363</v>
      </c>
      <c r="AL637" s="5" t="s">
        <v>7848</v>
      </c>
      <c r="AM637" s="5">
        <v>7139009</v>
      </c>
      <c r="AN637" s="5" t="s">
        <v>75</v>
      </c>
      <c r="AO637" s="5" t="s">
        <v>7849</v>
      </c>
      <c r="AP637" s="5" t="s">
        <v>76</v>
      </c>
      <c r="AQ637" s="5" t="s">
        <v>77</v>
      </c>
      <c r="AR637" s="5" t="s">
        <v>141</v>
      </c>
      <c r="AS637" s="5" t="s">
        <v>78</v>
      </c>
      <c r="AT637" s="5" t="s">
        <v>9298</v>
      </c>
      <c r="AU637" s="5" t="str">
        <f t="shared" si="27"/>
        <v>1982_Sisk_Daily</v>
      </c>
      <c r="AV637" s="6" t="str">
        <f t="shared" si="28"/>
        <v>1982_Sisk_Daily.pdf</v>
      </c>
      <c r="AW637" s="7" t="str">
        <f t="shared" si="29"/>
        <v>https://sci-hub.se/10.1095/biolreprod27.3.602</v>
      </c>
      <c r="AX637" s="5" t="s">
        <v>80</v>
      </c>
    </row>
    <row r="638" spans="1:50" ht="17" customHeight="1" x14ac:dyDescent="0.2">
      <c r="A638" s="4" t="s">
        <v>2079</v>
      </c>
      <c r="B638" s="4" t="s">
        <v>2080</v>
      </c>
      <c r="C638" s="4" t="s">
        <v>9299</v>
      </c>
      <c r="D638" s="4">
        <v>1999</v>
      </c>
      <c r="E638" s="4" t="s">
        <v>9300</v>
      </c>
      <c r="F638" s="5">
        <v>14</v>
      </c>
      <c r="G638" s="5">
        <v>3</v>
      </c>
      <c r="I638" s="5">
        <v>189</v>
      </c>
      <c r="J638" s="5">
        <v>192</v>
      </c>
      <c r="L638" s="5">
        <v>14</v>
      </c>
      <c r="M638" s="5" t="s">
        <v>9301</v>
      </c>
      <c r="N638" s="5" t="s">
        <v>9302</v>
      </c>
      <c r="O638" s="5" t="s">
        <v>9303</v>
      </c>
      <c r="P638" s="5" t="s">
        <v>9304</v>
      </c>
      <c r="Q638" s="5" t="s">
        <v>9305</v>
      </c>
      <c r="R638" s="5" t="s">
        <v>9306</v>
      </c>
      <c r="S638" s="5" t="s">
        <v>9307</v>
      </c>
      <c r="U638" s="5" t="s">
        <v>136</v>
      </c>
      <c r="AB638" s="5" t="s">
        <v>9308</v>
      </c>
      <c r="AE638" s="5" t="s">
        <v>1279</v>
      </c>
      <c r="AJ638" s="5">
        <v>2681315</v>
      </c>
      <c r="AL638" s="5" t="s">
        <v>9309</v>
      </c>
      <c r="AM638" s="5">
        <v>10435774</v>
      </c>
      <c r="AN638" s="5" t="s">
        <v>75</v>
      </c>
      <c r="AO638" s="5" t="s">
        <v>9310</v>
      </c>
      <c r="AP638" s="5" t="s">
        <v>76</v>
      </c>
      <c r="AQ638" s="5" t="s">
        <v>77</v>
      </c>
      <c r="AS638" s="5" t="s">
        <v>78</v>
      </c>
      <c r="AT638" s="5" t="s">
        <v>9311</v>
      </c>
      <c r="AU638" s="5" t="str">
        <f t="shared" si="27"/>
        <v>1999_Nathan_The</v>
      </c>
      <c r="AV638" s="6" t="str">
        <f t="shared" si="28"/>
        <v>1999_Nathan_The.pdf</v>
      </c>
      <c r="AW638" s="7" t="str">
        <f t="shared" si="29"/>
        <v>https://sci-hub.se/10.1097/00004850-199905030-00008</v>
      </c>
      <c r="AX638" s="5" t="s">
        <v>80</v>
      </c>
    </row>
    <row r="639" spans="1:50" ht="17" customHeight="1" x14ac:dyDescent="0.2">
      <c r="A639" s="4" t="s">
        <v>9312</v>
      </c>
      <c r="B639" s="4" t="s">
        <v>9313</v>
      </c>
      <c r="C639" s="4" t="s">
        <v>9314</v>
      </c>
      <c r="D639" s="4">
        <v>1994</v>
      </c>
      <c r="E639" s="4" t="s">
        <v>392</v>
      </c>
      <c r="F639" s="5">
        <v>16</v>
      </c>
      <c r="G639" s="5">
        <v>3</v>
      </c>
      <c r="I639" s="5">
        <v>145</v>
      </c>
      <c r="J639" s="5">
        <v>153</v>
      </c>
      <c r="L639" s="5">
        <v>14</v>
      </c>
      <c r="M639" s="5" t="s">
        <v>9315</v>
      </c>
      <c r="N639" s="5" t="s">
        <v>9316</v>
      </c>
      <c r="O639" s="5" t="s">
        <v>9317</v>
      </c>
      <c r="P639" s="5" t="s">
        <v>9318</v>
      </c>
      <c r="Q639" s="5" t="s">
        <v>9319</v>
      </c>
      <c r="R639" s="5" t="s">
        <v>9320</v>
      </c>
      <c r="S639" s="5" t="s">
        <v>9321</v>
      </c>
      <c r="U639" s="5" t="s">
        <v>9322</v>
      </c>
      <c r="AB639" s="5" t="s">
        <v>9323</v>
      </c>
      <c r="AJ639" s="5">
        <v>7423098</v>
      </c>
      <c r="AM639" s="5">
        <v>7932037</v>
      </c>
      <c r="AN639" s="5" t="s">
        <v>75</v>
      </c>
      <c r="AO639" s="5" t="s">
        <v>401</v>
      </c>
      <c r="AP639" s="5" t="s">
        <v>76</v>
      </c>
      <c r="AQ639" s="5" t="s">
        <v>77</v>
      </c>
      <c r="AS639" s="5" t="s">
        <v>78</v>
      </c>
      <c r="AT639" s="5" t="s">
        <v>9324</v>
      </c>
      <c r="AU639" s="5" t="str">
        <f t="shared" si="27"/>
        <v>1994_Reiter_The</v>
      </c>
      <c r="AV639" s="6" t="str">
        <f t="shared" si="28"/>
        <v>1994_Reiter_The.pdf</v>
      </c>
      <c r="AW639" s="7" t="str">
        <f t="shared" si="29"/>
        <v>https://sci-hub.se/10.1111/j.1600-079X.1994.tb00094.x</v>
      </c>
      <c r="AX639" s="5" t="s">
        <v>80</v>
      </c>
    </row>
    <row r="640" spans="1:50" ht="17" customHeight="1" x14ac:dyDescent="0.2">
      <c r="A640" s="4" t="s">
        <v>9325</v>
      </c>
      <c r="B640" s="4" t="s">
        <v>9326</v>
      </c>
      <c r="C640" s="4" t="s">
        <v>9327</v>
      </c>
      <c r="D640" s="4">
        <v>1999</v>
      </c>
      <c r="E640" s="4" t="s">
        <v>392</v>
      </c>
      <c r="F640" s="5">
        <v>26</v>
      </c>
      <c r="G640" s="5">
        <v>3</v>
      </c>
      <c r="I640" s="5">
        <v>178</v>
      </c>
      <c r="J640" s="5">
        <v>183</v>
      </c>
      <c r="L640" s="5">
        <v>14</v>
      </c>
      <c r="M640" s="5" t="s">
        <v>9328</v>
      </c>
      <c r="N640" s="5" t="s">
        <v>9329</v>
      </c>
      <c r="O640" s="5" t="s">
        <v>9330</v>
      </c>
      <c r="P640" s="5" t="s">
        <v>9331</v>
      </c>
      <c r="Q640" s="5" t="s">
        <v>9332</v>
      </c>
      <c r="R640" s="5" t="s">
        <v>9333</v>
      </c>
      <c r="S640" s="5" t="s">
        <v>9334</v>
      </c>
      <c r="U640" s="5" t="s">
        <v>9335</v>
      </c>
      <c r="AB640" s="5" t="s">
        <v>9336</v>
      </c>
      <c r="AE640" s="5" t="s">
        <v>4308</v>
      </c>
      <c r="AJ640" s="5">
        <v>7423098</v>
      </c>
      <c r="AL640" s="5" t="s">
        <v>547</v>
      </c>
      <c r="AM640" s="5">
        <v>10231732</v>
      </c>
      <c r="AN640" s="5" t="s">
        <v>75</v>
      </c>
      <c r="AO640" s="5" t="s">
        <v>401</v>
      </c>
      <c r="AP640" s="5" t="s">
        <v>76</v>
      </c>
      <c r="AQ640" s="5" t="s">
        <v>77</v>
      </c>
      <c r="AS640" s="5" t="s">
        <v>78</v>
      </c>
      <c r="AT640" s="5" t="s">
        <v>9337</v>
      </c>
      <c r="AU640" s="5" t="str">
        <f t="shared" si="27"/>
        <v>1999_Hayashi_Mechanisms</v>
      </c>
      <c r="AV640" s="6" t="str">
        <f t="shared" si="28"/>
        <v>1999_Hayashi_Mechanisms.pdf</v>
      </c>
      <c r="AW640" s="7" t="str">
        <f t="shared" si="29"/>
        <v>https://sci-hub.se/10.1111/j.1600-079X.1999.tb00581.x</v>
      </c>
      <c r="AX640" s="5" t="s">
        <v>80</v>
      </c>
    </row>
    <row r="641" spans="1:50" ht="17" customHeight="1" x14ac:dyDescent="0.2">
      <c r="A641" s="4" t="s">
        <v>9338</v>
      </c>
      <c r="B641" s="4" t="s">
        <v>9339</v>
      </c>
      <c r="C641" s="4" t="s">
        <v>9340</v>
      </c>
      <c r="D641" s="4">
        <v>1994</v>
      </c>
      <c r="E641" s="4" t="s">
        <v>984</v>
      </c>
      <c r="F641" s="5">
        <v>9</v>
      </c>
      <c r="G641" s="5">
        <v>2</v>
      </c>
      <c r="I641" s="5">
        <v>137</v>
      </c>
      <c r="J641" s="5">
        <v>144</v>
      </c>
      <c r="L641" s="5">
        <v>14</v>
      </c>
      <c r="M641" s="5" t="s">
        <v>9341</v>
      </c>
      <c r="N641" s="5" t="s">
        <v>9342</v>
      </c>
      <c r="O641" s="5" t="s">
        <v>9343</v>
      </c>
      <c r="P641" s="5" t="s">
        <v>9344</v>
      </c>
      <c r="Q641" s="5" t="s">
        <v>9345</v>
      </c>
      <c r="R641" s="5" t="s">
        <v>9346</v>
      </c>
      <c r="S641" s="5" t="s">
        <v>9347</v>
      </c>
      <c r="U641" s="5" t="s">
        <v>73</v>
      </c>
      <c r="AJ641" s="5">
        <v>7487304</v>
      </c>
      <c r="AM641" s="5">
        <v>7873773</v>
      </c>
      <c r="AN641" s="5" t="s">
        <v>75</v>
      </c>
      <c r="AO641" s="5" t="s">
        <v>995</v>
      </c>
      <c r="AP641" s="5" t="s">
        <v>76</v>
      </c>
      <c r="AQ641" s="5" t="s">
        <v>77</v>
      </c>
      <c r="AS641" s="5" t="s">
        <v>78</v>
      </c>
      <c r="AT641" s="5" t="s">
        <v>9348</v>
      </c>
      <c r="AU641" s="5" t="str">
        <f t="shared" si="27"/>
        <v>1994_Dawson_Thyroidectomy</v>
      </c>
      <c r="AV641" s="6" t="str">
        <f t="shared" si="28"/>
        <v>1994_Dawson_Thyroidectomy.pdf</v>
      </c>
      <c r="AW641" s="7" t="str">
        <f t="shared" si="29"/>
        <v>https://sci-hub.se/10.1177/074873049400900204</v>
      </c>
      <c r="AX641" s="5" t="s">
        <v>80</v>
      </c>
    </row>
    <row r="642" spans="1:50" ht="17" customHeight="1" x14ac:dyDescent="0.2">
      <c r="A642" s="4" t="s">
        <v>9349</v>
      </c>
      <c r="B642" s="4" t="s">
        <v>9350</v>
      </c>
      <c r="C642" s="4" t="s">
        <v>9351</v>
      </c>
      <c r="D642" s="4">
        <v>2009</v>
      </c>
      <c r="E642" s="4" t="s">
        <v>8852</v>
      </c>
      <c r="F642" s="5">
        <v>7</v>
      </c>
      <c r="H642" s="5">
        <v>8</v>
      </c>
      <c r="L642" s="5">
        <v>14</v>
      </c>
      <c r="M642" s="5" t="s">
        <v>9352</v>
      </c>
      <c r="N642" s="5" t="s">
        <v>9353</v>
      </c>
      <c r="O642" s="5" t="s">
        <v>9354</v>
      </c>
      <c r="P642" s="5" t="s">
        <v>9355</v>
      </c>
      <c r="Q642" s="5" t="s">
        <v>9356</v>
      </c>
      <c r="S642" s="5" t="s">
        <v>9357</v>
      </c>
      <c r="U642" s="5" t="s">
        <v>136</v>
      </c>
      <c r="AB642" s="5" t="s">
        <v>9358</v>
      </c>
      <c r="AJ642" s="5">
        <v>17403391</v>
      </c>
      <c r="AN642" s="5" t="s">
        <v>75</v>
      </c>
      <c r="AO642" s="5" t="s">
        <v>8857</v>
      </c>
      <c r="AP642" s="5" t="s">
        <v>76</v>
      </c>
      <c r="AQ642" s="5" t="s">
        <v>77</v>
      </c>
      <c r="AR642" s="5" t="s">
        <v>141</v>
      </c>
      <c r="AS642" s="5" t="s">
        <v>78</v>
      </c>
      <c r="AT642" s="5" t="s">
        <v>9359</v>
      </c>
      <c r="AU642" s="5" t="str">
        <f t="shared" ref="AU642:AU705" si="30">CONCATENATE(D642, "_", (LEFT(A642,FIND(" ",A642,1)-1)), "_", (LEFT(C642,FIND(" ",C642,1)-1)))</f>
        <v>2009_Canton_Phase</v>
      </c>
      <c r="AV642" s="6" t="str">
        <f t="shared" ref="AV642:AV705" si="31">CONCATENATE(AU642, ".pdf")</f>
        <v>2009_Canton_Phase.pdf</v>
      </c>
      <c r="AW642" s="7" t="str">
        <f t="shared" ref="AW642:AW705" si="32">HYPERLINK(CONCATENATE("https://sci-hub.se/",M642))</f>
        <v>https://sci-hub.se/10.1186/1740-3391-7-8</v>
      </c>
      <c r="AX642" s="5" t="s">
        <v>80</v>
      </c>
    </row>
    <row r="643" spans="1:50" ht="17" customHeight="1" x14ac:dyDescent="0.2">
      <c r="A643" s="4" t="s">
        <v>9360</v>
      </c>
      <c r="B643" s="4" t="s">
        <v>9361</v>
      </c>
      <c r="C643" s="4" t="s">
        <v>9362</v>
      </c>
      <c r="D643" s="4">
        <v>2013</v>
      </c>
      <c r="E643" s="4" t="s">
        <v>641</v>
      </c>
      <c r="F643" s="5">
        <v>8</v>
      </c>
      <c r="G643" s="5">
        <v>3</v>
      </c>
      <c r="H643" s="5" t="s">
        <v>9363</v>
      </c>
      <c r="L643" s="5">
        <v>14</v>
      </c>
      <c r="M643" s="5" t="s">
        <v>9364</v>
      </c>
      <c r="N643" s="5" t="s">
        <v>9365</v>
      </c>
      <c r="O643" s="5" t="s">
        <v>9366</v>
      </c>
      <c r="P643" s="5" t="s">
        <v>9367</v>
      </c>
      <c r="Q643" s="5" t="s">
        <v>9368</v>
      </c>
      <c r="S643" s="5" t="s">
        <v>9369</v>
      </c>
      <c r="U643" s="5" t="s">
        <v>9370</v>
      </c>
      <c r="AB643" s="5" t="s">
        <v>9371</v>
      </c>
      <c r="AJ643" s="5">
        <v>19326203</v>
      </c>
      <c r="AM643" s="5">
        <v>23555953</v>
      </c>
      <c r="AN643" s="5" t="s">
        <v>75</v>
      </c>
      <c r="AO643" s="5" t="s">
        <v>641</v>
      </c>
      <c r="AP643" s="5" t="s">
        <v>76</v>
      </c>
      <c r="AQ643" s="5" t="s">
        <v>77</v>
      </c>
      <c r="AR643" s="5" t="s">
        <v>141</v>
      </c>
      <c r="AS643" s="5" t="s">
        <v>78</v>
      </c>
      <c r="AT643" s="5" t="s">
        <v>9372</v>
      </c>
      <c r="AU643" s="5" t="str">
        <f t="shared" si="30"/>
        <v>2013_Higuchi_Melanopsin</v>
      </c>
      <c r="AV643" s="6" t="str">
        <f t="shared" si="31"/>
        <v>2013_Higuchi_Melanopsin.pdf</v>
      </c>
      <c r="AW643" s="7" t="str">
        <f t="shared" si="32"/>
        <v>https://sci-hub.se/10.1371/journal.pone.0060310</v>
      </c>
      <c r="AX643" s="5" t="s">
        <v>80</v>
      </c>
    </row>
    <row r="644" spans="1:50" ht="17" customHeight="1" x14ac:dyDescent="0.2">
      <c r="A644" s="4" t="s">
        <v>9373</v>
      </c>
      <c r="B644" s="4" t="s">
        <v>9374</v>
      </c>
      <c r="C644" s="4" t="s">
        <v>9375</v>
      </c>
      <c r="D644" s="4">
        <v>2003</v>
      </c>
      <c r="E644" s="4" t="s">
        <v>9376</v>
      </c>
      <c r="F644" s="5">
        <v>22</v>
      </c>
      <c r="G644" s="5">
        <v>6</v>
      </c>
      <c r="I644" s="5">
        <v>257</v>
      </c>
      <c r="J644" s="5">
        <v>263</v>
      </c>
      <c r="L644" s="5">
        <v>14</v>
      </c>
      <c r="M644" s="5" t="s">
        <v>9377</v>
      </c>
      <c r="N644" s="5" t="s">
        <v>9378</v>
      </c>
      <c r="O644" s="5" t="s">
        <v>9379</v>
      </c>
      <c r="P644" s="5" t="s">
        <v>9380</v>
      </c>
      <c r="Q644" s="5" t="s">
        <v>9381</v>
      </c>
      <c r="R644" s="5" t="s">
        <v>9382</v>
      </c>
      <c r="S644" s="5" t="s">
        <v>9383</v>
      </c>
      <c r="U644" s="5" t="s">
        <v>73</v>
      </c>
      <c r="AB644" s="5" t="s">
        <v>9384</v>
      </c>
      <c r="AJ644" s="5">
        <v>13453475</v>
      </c>
      <c r="AM644" s="5">
        <v>14646259</v>
      </c>
      <c r="AN644" s="5" t="s">
        <v>75</v>
      </c>
      <c r="AO644" s="5" t="s">
        <v>9385</v>
      </c>
      <c r="AP644" s="5" t="s">
        <v>76</v>
      </c>
      <c r="AQ644" s="5" t="s">
        <v>77</v>
      </c>
      <c r="AR644" s="5" t="s">
        <v>141</v>
      </c>
      <c r="AS644" s="5" t="s">
        <v>78</v>
      </c>
      <c r="AT644" s="5" t="s">
        <v>9386</v>
      </c>
      <c r="AU644" s="5" t="str">
        <f t="shared" si="30"/>
        <v>2003_Yokoi_Effect</v>
      </c>
      <c r="AV644" s="6" t="str">
        <f t="shared" si="31"/>
        <v>2003_Yokoi_Effect.pdf</v>
      </c>
      <c r="AW644" s="7" t="str">
        <f t="shared" si="32"/>
        <v>https://sci-hub.se/10.2114/jpa.22.257</v>
      </c>
      <c r="AX644" s="5" t="s">
        <v>80</v>
      </c>
    </row>
    <row r="645" spans="1:50" ht="17" customHeight="1" x14ac:dyDescent="0.2">
      <c r="A645" s="4" t="s">
        <v>9387</v>
      </c>
      <c r="B645" s="4" t="s">
        <v>9388</v>
      </c>
      <c r="C645" s="4" t="s">
        <v>9389</v>
      </c>
      <c r="D645" s="4">
        <v>2010</v>
      </c>
      <c r="E645" s="4" t="s">
        <v>187</v>
      </c>
      <c r="F645" s="5">
        <v>27</v>
      </c>
      <c r="G645" s="5">
        <v>7</v>
      </c>
      <c r="I645" s="5">
        <v>1438</v>
      </c>
      <c r="J645" s="5">
        <v>1453</v>
      </c>
      <c r="L645" s="5">
        <v>14</v>
      </c>
      <c r="M645" s="5" t="s">
        <v>9390</v>
      </c>
      <c r="N645" s="5" t="s">
        <v>9391</v>
      </c>
      <c r="O645" s="5" t="s">
        <v>9392</v>
      </c>
      <c r="P645" s="5" t="s">
        <v>9393</v>
      </c>
      <c r="Q645" s="5" t="s">
        <v>9394</v>
      </c>
      <c r="R645" s="5" t="s">
        <v>9395</v>
      </c>
      <c r="S645" s="5" t="s">
        <v>9396</v>
      </c>
      <c r="U645" s="5" t="s">
        <v>9397</v>
      </c>
      <c r="X645" s="10" t="s">
        <v>9398</v>
      </c>
      <c r="Y645" s="5" t="s">
        <v>9399</v>
      </c>
      <c r="AB645" s="5" t="s">
        <v>9400</v>
      </c>
      <c r="AJ645" s="5">
        <v>7420528</v>
      </c>
      <c r="AL645" s="5" t="s">
        <v>200</v>
      </c>
      <c r="AM645" s="5">
        <v>20795885</v>
      </c>
      <c r="AN645" s="5" t="s">
        <v>75</v>
      </c>
      <c r="AO645" s="5" t="s">
        <v>201</v>
      </c>
      <c r="AP645" s="5" t="s">
        <v>76</v>
      </c>
      <c r="AQ645" s="5" t="s">
        <v>77</v>
      </c>
      <c r="AS645" s="5" t="s">
        <v>78</v>
      </c>
      <c r="AT645" s="5" t="s">
        <v>9401</v>
      </c>
      <c r="AU645" s="5" t="str">
        <f t="shared" si="30"/>
        <v>2010_Parry_Increased</v>
      </c>
      <c r="AV645" s="6" t="str">
        <f t="shared" si="31"/>
        <v>2010_Parry_Increased.pdf</v>
      </c>
      <c r="AW645" s="7" t="str">
        <f t="shared" si="32"/>
        <v>https://sci-hub.se/10.3109/07420528.2010.503331</v>
      </c>
      <c r="AX645" s="5" t="s">
        <v>80</v>
      </c>
    </row>
    <row r="646" spans="1:50" ht="17" customHeight="1" x14ac:dyDescent="0.2">
      <c r="A646" s="4" t="s">
        <v>9402</v>
      </c>
      <c r="B646" s="4" t="s">
        <v>9403</v>
      </c>
      <c r="C646" s="4" t="s">
        <v>9404</v>
      </c>
      <c r="D646" s="4">
        <v>2011</v>
      </c>
      <c r="E646" s="4" t="s">
        <v>187</v>
      </c>
      <c r="F646" s="5">
        <v>28</v>
      </c>
      <c r="G646" s="5">
        <v>7</v>
      </c>
      <c r="I646" s="5">
        <v>572</v>
      </c>
      <c r="J646" s="5">
        <v>585</v>
      </c>
      <c r="L646" s="5">
        <v>14</v>
      </c>
      <c r="M646" s="5" t="s">
        <v>9405</v>
      </c>
      <c r="N646" s="5" t="s">
        <v>9406</v>
      </c>
      <c r="O646" s="5" t="s">
        <v>9407</v>
      </c>
      <c r="P646" s="5" t="s">
        <v>9408</v>
      </c>
      <c r="Q646" s="5" t="s">
        <v>9409</v>
      </c>
      <c r="R646" s="5" t="s">
        <v>9410</v>
      </c>
      <c r="S646" s="5" t="s">
        <v>9411</v>
      </c>
      <c r="U646" s="5" t="s">
        <v>9412</v>
      </c>
      <c r="X646" s="10" t="s">
        <v>9413</v>
      </c>
      <c r="Y646" s="5" t="s">
        <v>9414</v>
      </c>
      <c r="AB646" s="5" t="s">
        <v>9415</v>
      </c>
      <c r="AJ646" s="5">
        <v>7420528</v>
      </c>
      <c r="AL646" s="5" t="s">
        <v>200</v>
      </c>
      <c r="AM646" s="5">
        <v>21777116</v>
      </c>
      <c r="AN646" s="5" t="s">
        <v>75</v>
      </c>
      <c r="AO646" s="5" t="s">
        <v>201</v>
      </c>
      <c r="AP646" s="5" t="s">
        <v>76</v>
      </c>
      <c r="AQ646" s="5" t="s">
        <v>77</v>
      </c>
      <c r="AS646" s="5" t="s">
        <v>78</v>
      </c>
      <c r="AT646" s="5" t="s">
        <v>9416</v>
      </c>
      <c r="AU646" s="5" t="str">
        <f t="shared" si="30"/>
        <v>2011_Seth_Neural</v>
      </c>
      <c r="AV646" s="6" t="str">
        <f t="shared" si="31"/>
        <v>2011_Seth_Neural.pdf</v>
      </c>
      <c r="AW646" s="7" t="str">
        <f t="shared" si="32"/>
        <v>https://sci-hub.se/10.3109/07420528.2011.590913</v>
      </c>
      <c r="AX646" s="5" t="s">
        <v>80</v>
      </c>
    </row>
    <row r="647" spans="1:50" ht="17" customHeight="1" x14ac:dyDescent="0.2">
      <c r="A647" s="4" t="s">
        <v>9417</v>
      </c>
      <c r="B647" s="4" t="s">
        <v>9418</v>
      </c>
      <c r="C647" s="4" t="s">
        <v>9419</v>
      </c>
      <c r="D647" s="4">
        <v>1996</v>
      </c>
      <c r="E647" s="4" t="s">
        <v>187</v>
      </c>
      <c r="F647" s="5">
        <v>13</v>
      </c>
      <c r="G647" s="5">
        <v>1</v>
      </c>
      <c r="I647" s="5">
        <v>35</v>
      </c>
      <c r="J647" s="5">
        <v>45</v>
      </c>
      <c r="L647" s="5">
        <v>14</v>
      </c>
      <c r="M647" s="5" t="s">
        <v>9420</v>
      </c>
      <c r="N647" s="5" t="s">
        <v>9421</v>
      </c>
      <c r="O647" s="5" t="s">
        <v>9422</v>
      </c>
      <c r="P647" s="5" t="s">
        <v>9423</v>
      </c>
      <c r="Q647" s="5" t="s">
        <v>9424</v>
      </c>
      <c r="R647" s="5" t="s">
        <v>9425</v>
      </c>
      <c r="S647" s="5" t="s">
        <v>9426</v>
      </c>
      <c r="U647" s="5" t="s">
        <v>8770</v>
      </c>
      <c r="AB647" s="5" t="s">
        <v>9427</v>
      </c>
      <c r="AE647" s="5" t="s">
        <v>199</v>
      </c>
      <c r="AJ647" s="5">
        <v>7420528</v>
      </c>
      <c r="AL647" s="5" t="s">
        <v>200</v>
      </c>
      <c r="AM647" s="5">
        <v>8761935</v>
      </c>
      <c r="AN647" s="5" t="s">
        <v>75</v>
      </c>
      <c r="AO647" s="5" t="s">
        <v>9428</v>
      </c>
      <c r="AP647" s="5" t="s">
        <v>76</v>
      </c>
      <c r="AQ647" s="5" t="s">
        <v>77</v>
      </c>
      <c r="AS647" s="5" t="s">
        <v>78</v>
      </c>
      <c r="AT647" s="5" t="s">
        <v>9429</v>
      </c>
      <c r="AU647" s="5" t="str">
        <f t="shared" si="30"/>
        <v>1996_Foret_The</v>
      </c>
      <c r="AV647" s="6" t="str">
        <f t="shared" si="31"/>
        <v>1996_Foret_The.pdf</v>
      </c>
      <c r="AW647" s="7" t="str">
        <f t="shared" si="32"/>
        <v>https://sci-hub.se/10.3109/07420529609040840</v>
      </c>
      <c r="AX647" s="5" t="s">
        <v>80</v>
      </c>
    </row>
    <row r="648" spans="1:50" ht="17" customHeight="1" x14ac:dyDescent="0.2">
      <c r="A648" s="4" t="s">
        <v>9430</v>
      </c>
      <c r="B648" s="4" t="s">
        <v>9431</v>
      </c>
      <c r="C648" s="4" t="s">
        <v>9432</v>
      </c>
      <c r="D648" s="4">
        <v>1984</v>
      </c>
      <c r="E648" s="4" t="s">
        <v>9433</v>
      </c>
      <c r="F648" s="5">
        <v>10</v>
      </c>
      <c r="G648" s="5">
        <v>2</v>
      </c>
      <c r="I648" s="5">
        <v>113</v>
      </c>
      <c r="J648" s="5">
        <v>121</v>
      </c>
      <c r="L648" s="5">
        <v>14</v>
      </c>
      <c r="M648" s="5" t="s">
        <v>9434</v>
      </c>
      <c r="N648" s="5" t="s">
        <v>9435</v>
      </c>
      <c r="O648" s="5" t="s">
        <v>9436</v>
      </c>
      <c r="P648" s="5" t="s">
        <v>9437</v>
      </c>
      <c r="Q648" s="5" t="s">
        <v>9438</v>
      </c>
      <c r="S648" s="5" t="s">
        <v>9439</v>
      </c>
      <c r="U648" s="5" t="s">
        <v>7787</v>
      </c>
      <c r="X648" s="5" t="s">
        <v>9440</v>
      </c>
      <c r="Y648" s="5" t="s">
        <v>9441</v>
      </c>
      <c r="AB648" s="5" t="s">
        <v>9442</v>
      </c>
      <c r="AE648" s="5" t="s">
        <v>199</v>
      </c>
      <c r="AJ648" s="5">
        <v>7435800</v>
      </c>
      <c r="AL648" s="5" t="s">
        <v>9443</v>
      </c>
      <c r="AM648" s="5">
        <v>6541997</v>
      </c>
      <c r="AN648" s="5" t="s">
        <v>75</v>
      </c>
      <c r="AO648" s="5" t="s">
        <v>9444</v>
      </c>
      <c r="AP648" s="5" t="s">
        <v>76</v>
      </c>
      <c r="AQ648" s="5" t="s">
        <v>77</v>
      </c>
      <c r="AS648" s="5" t="s">
        <v>78</v>
      </c>
      <c r="AT648" s="5" t="s">
        <v>9445</v>
      </c>
      <c r="AU648" s="5" t="str">
        <f t="shared" si="30"/>
        <v>1984_Reiter_Non-suppressibility</v>
      </c>
      <c r="AV648" s="6" t="str">
        <f t="shared" si="31"/>
        <v>1984_Reiter_Non-suppressibility.pdf</v>
      </c>
      <c r="AW648" s="7" t="str">
        <f t="shared" si="32"/>
        <v>https://sci-hub.se/10.3109/07435808409035412</v>
      </c>
      <c r="AX648" s="5" t="s">
        <v>80</v>
      </c>
    </row>
    <row r="649" spans="1:50" ht="17" customHeight="1" x14ac:dyDescent="0.2">
      <c r="A649" s="4" t="s">
        <v>9446</v>
      </c>
      <c r="B649" s="4" t="s">
        <v>9447</v>
      </c>
      <c r="C649" s="4" t="s">
        <v>9448</v>
      </c>
      <c r="D649" s="4">
        <v>2002</v>
      </c>
      <c r="E649" s="4" t="s">
        <v>1013</v>
      </c>
      <c r="F649" s="5">
        <v>85</v>
      </c>
      <c r="G649" s="5">
        <v>11</v>
      </c>
      <c r="I649" s="5">
        <v>2843</v>
      </c>
      <c r="J649" s="5">
        <v>2849</v>
      </c>
      <c r="L649" s="5">
        <v>14</v>
      </c>
      <c r="M649" s="5" t="s">
        <v>9449</v>
      </c>
      <c r="N649" s="5" t="s">
        <v>9450</v>
      </c>
      <c r="O649" s="5" t="s">
        <v>9451</v>
      </c>
      <c r="P649" s="5" t="s">
        <v>9452</v>
      </c>
      <c r="Q649" s="5" t="s">
        <v>9453</v>
      </c>
      <c r="R649" s="5" t="s">
        <v>9454</v>
      </c>
      <c r="S649" s="5" t="s">
        <v>9455</v>
      </c>
      <c r="U649" s="5" t="s">
        <v>9456</v>
      </c>
      <c r="AB649" s="5" t="s">
        <v>9457</v>
      </c>
      <c r="AE649" s="5" t="s">
        <v>1025</v>
      </c>
      <c r="AJ649" s="5">
        <v>220302</v>
      </c>
      <c r="AM649" s="5">
        <v>12487451</v>
      </c>
      <c r="AN649" s="5" t="s">
        <v>75</v>
      </c>
      <c r="AO649" s="5" t="s">
        <v>1026</v>
      </c>
      <c r="AP649" s="5" t="s">
        <v>76</v>
      </c>
      <c r="AQ649" s="5" t="s">
        <v>77</v>
      </c>
      <c r="AR649" s="5" t="s">
        <v>141</v>
      </c>
      <c r="AS649" s="5" t="s">
        <v>78</v>
      </c>
      <c r="AT649" s="5" t="s">
        <v>9458</v>
      </c>
      <c r="AU649" s="5" t="str">
        <f t="shared" si="30"/>
        <v>2002_Rodriguez_Effect</v>
      </c>
      <c r="AV649" s="6" t="str">
        <f t="shared" si="31"/>
        <v>2002_Rodriguez_Effect.pdf</v>
      </c>
      <c r="AW649" s="7" t="str">
        <f t="shared" si="32"/>
        <v>https://sci-hub.se/10.3168/jds.S0022-0302(02)74371-3</v>
      </c>
      <c r="AX649" s="5" t="s">
        <v>80</v>
      </c>
    </row>
    <row r="650" spans="1:50" ht="17" customHeight="1" x14ac:dyDescent="0.2">
      <c r="A650" s="4" t="s">
        <v>9459</v>
      </c>
      <c r="B650" s="4" t="s">
        <v>9460</v>
      </c>
      <c r="C650" s="4" t="s">
        <v>9461</v>
      </c>
      <c r="D650" s="4">
        <v>1996</v>
      </c>
      <c r="E650" s="4" t="s">
        <v>5525</v>
      </c>
      <c r="F650" s="5">
        <v>10</v>
      </c>
      <c r="G650" s="5">
        <v>1</v>
      </c>
      <c r="I650" s="5">
        <v>27</v>
      </c>
      <c r="J650" s="5">
        <v>30</v>
      </c>
      <c r="L650" s="5">
        <v>13</v>
      </c>
      <c r="M650" s="9"/>
      <c r="N650" s="5" t="s">
        <v>9462</v>
      </c>
      <c r="O650" s="5" t="s">
        <v>9463</v>
      </c>
      <c r="P650" s="5" t="s">
        <v>9464</v>
      </c>
      <c r="Q650" s="5" t="s">
        <v>9465</v>
      </c>
      <c r="R650" s="5" t="s">
        <v>9466</v>
      </c>
      <c r="S650" s="5" t="s">
        <v>9467</v>
      </c>
      <c r="U650" s="5" t="s">
        <v>9468</v>
      </c>
      <c r="W650" s="5" t="s">
        <v>9469</v>
      </c>
      <c r="AB650" s="5" t="s">
        <v>9470</v>
      </c>
      <c r="AE650" s="5" t="s">
        <v>9471</v>
      </c>
      <c r="AJ650" s="5" t="s">
        <v>5534</v>
      </c>
      <c r="AL650" s="5" t="s">
        <v>5535</v>
      </c>
      <c r="AM650" s="5">
        <v>9049779</v>
      </c>
      <c r="AN650" s="5" t="s">
        <v>75</v>
      </c>
      <c r="AO650" s="5" t="s">
        <v>9472</v>
      </c>
      <c r="AP650" s="5" t="s">
        <v>76</v>
      </c>
      <c r="AQ650" s="5" t="s">
        <v>77</v>
      </c>
      <c r="AS650" s="5" t="s">
        <v>78</v>
      </c>
      <c r="AT650" s="5" t="s">
        <v>9473</v>
      </c>
      <c r="AU650" s="5" t="str">
        <f t="shared" si="30"/>
        <v>1996_Lissoni_Immunomodulatory</v>
      </c>
      <c r="AV650" s="6" t="str">
        <f t="shared" si="31"/>
        <v>1996_Lissoni_Immunomodulatory.pdf</v>
      </c>
      <c r="AW650" s="7" t="str">
        <f t="shared" si="32"/>
        <v>https://sci-hub.se/</v>
      </c>
      <c r="AX650" s="9" t="s">
        <v>756</v>
      </c>
    </row>
    <row r="651" spans="1:50" ht="17" customHeight="1" x14ac:dyDescent="0.2">
      <c r="A651" s="4" t="s">
        <v>9474</v>
      </c>
      <c r="B651" s="4" t="s">
        <v>9475</v>
      </c>
      <c r="C651" s="4" t="s">
        <v>9476</v>
      </c>
      <c r="D651" s="4">
        <v>1994</v>
      </c>
      <c r="E651" s="4" t="s">
        <v>1602</v>
      </c>
      <c r="F651" s="5">
        <v>175</v>
      </c>
      <c r="G651" s="5">
        <v>1</v>
      </c>
      <c r="I651" s="5">
        <v>75</v>
      </c>
      <c r="J651" s="5">
        <v>82</v>
      </c>
      <c r="L651" s="5">
        <v>13</v>
      </c>
      <c r="M651" s="5" t="s">
        <v>9477</v>
      </c>
      <c r="N651" s="5" t="s">
        <v>9478</v>
      </c>
      <c r="O651" s="5" t="s">
        <v>9479</v>
      </c>
      <c r="P651" s="5" t="s">
        <v>9480</v>
      </c>
      <c r="Q651" s="5" t="s">
        <v>9481</v>
      </c>
      <c r="R651" s="5" t="s">
        <v>9482</v>
      </c>
      <c r="S651" s="5" t="s">
        <v>9483</v>
      </c>
      <c r="U651" s="5" t="s">
        <v>73</v>
      </c>
      <c r="AB651" s="5" t="s">
        <v>9484</v>
      </c>
      <c r="AE651" s="5" t="s">
        <v>1041</v>
      </c>
      <c r="AJ651" s="5">
        <v>3407594</v>
      </c>
      <c r="AL651" s="5" t="s">
        <v>1232</v>
      </c>
      <c r="AM651" s="5">
        <v>8083848</v>
      </c>
      <c r="AN651" s="5" t="s">
        <v>75</v>
      </c>
      <c r="AO651" s="5" t="s">
        <v>5994</v>
      </c>
      <c r="AP651" s="5" t="s">
        <v>76</v>
      </c>
      <c r="AQ651" s="5" t="s">
        <v>77</v>
      </c>
      <c r="AS651" s="5" t="s">
        <v>78</v>
      </c>
      <c r="AT651" s="5" t="s">
        <v>9485</v>
      </c>
      <c r="AU651" s="5" t="str">
        <f t="shared" si="30"/>
        <v>1994_Chabot_Feeding</v>
      </c>
      <c r="AV651" s="6" t="str">
        <f t="shared" si="31"/>
        <v>1994_Chabot_Feeding.pdf</v>
      </c>
      <c r="AW651" s="7" t="str">
        <f t="shared" si="32"/>
        <v>https://sci-hub.se/10.1007/BF00217438</v>
      </c>
      <c r="AX651" s="5" t="s">
        <v>80</v>
      </c>
    </row>
    <row r="652" spans="1:50" ht="17" customHeight="1" x14ac:dyDescent="0.2">
      <c r="A652" s="4" t="s">
        <v>9486</v>
      </c>
      <c r="B652" s="4" t="s">
        <v>9487</v>
      </c>
      <c r="C652" s="4" t="s">
        <v>9488</v>
      </c>
      <c r="D652" s="4">
        <v>1984</v>
      </c>
      <c r="E652" s="4" t="s">
        <v>3596</v>
      </c>
      <c r="F652" s="5">
        <v>59</v>
      </c>
      <c r="G652" s="5">
        <v>4</v>
      </c>
      <c r="I652" s="5">
        <v>299</v>
      </c>
      <c r="J652" s="5">
        <v>307</v>
      </c>
      <c r="L652" s="5">
        <v>13</v>
      </c>
      <c r="M652" s="5" t="s">
        <v>9489</v>
      </c>
      <c r="N652" s="5" t="s">
        <v>9490</v>
      </c>
      <c r="O652" s="5" t="s">
        <v>9491</v>
      </c>
      <c r="P652" s="5" t="s">
        <v>9492</v>
      </c>
      <c r="Q652" s="5" t="s">
        <v>9493</v>
      </c>
      <c r="S652" s="5" t="s">
        <v>9494</v>
      </c>
      <c r="U652" s="5" t="s">
        <v>9495</v>
      </c>
      <c r="AB652" s="5" t="s">
        <v>9496</v>
      </c>
      <c r="AE652" s="5" t="s">
        <v>1041</v>
      </c>
      <c r="AJ652" s="5">
        <v>3009564</v>
      </c>
      <c r="AL652" s="5" t="s">
        <v>3605</v>
      </c>
      <c r="AM652" s="5">
        <v>6747624</v>
      </c>
      <c r="AN652" s="5" t="s">
        <v>75</v>
      </c>
      <c r="AO652" s="5" t="s">
        <v>3606</v>
      </c>
      <c r="AP652" s="5" t="s">
        <v>76</v>
      </c>
      <c r="AQ652" s="5" t="s">
        <v>77</v>
      </c>
      <c r="AS652" s="5" t="s">
        <v>78</v>
      </c>
      <c r="AT652" s="5" t="s">
        <v>9497</v>
      </c>
      <c r="AU652" s="5" t="str">
        <f t="shared" si="30"/>
        <v>1984_Petterborg_Acute</v>
      </c>
      <c r="AV652" s="6" t="str">
        <f t="shared" si="31"/>
        <v>1984_Petterborg_Acute.pdf</v>
      </c>
      <c r="AW652" s="7" t="str">
        <f t="shared" si="32"/>
        <v>https://sci-hub.se/10.1007/BF01255598</v>
      </c>
      <c r="AX652" s="5" t="s">
        <v>80</v>
      </c>
    </row>
    <row r="653" spans="1:50" ht="17" customHeight="1" x14ac:dyDescent="0.2">
      <c r="A653" s="4" t="s">
        <v>9498</v>
      </c>
      <c r="B653" s="4" t="s">
        <v>9499</v>
      </c>
      <c r="C653" s="4" t="s">
        <v>9500</v>
      </c>
      <c r="D653" s="4">
        <v>1989</v>
      </c>
      <c r="E653" s="4" t="s">
        <v>4216</v>
      </c>
      <c r="F653" s="5">
        <v>15</v>
      </c>
      <c r="G653" s="5">
        <v>4</v>
      </c>
      <c r="I653" s="5">
        <v>567</v>
      </c>
      <c r="J653" s="5">
        <v>573</v>
      </c>
      <c r="L653" s="5">
        <v>13</v>
      </c>
      <c r="M653" s="5" t="s">
        <v>9501</v>
      </c>
      <c r="N653" s="5" t="s">
        <v>9502</v>
      </c>
      <c r="O653" s="5" t="s">
        <v>9503</v>
      </c>
      <c r="P653" s="5" t="s">
        <v>9504</v>
      </c>
      <c r="Q653" s="5" t="s">
        <v>9505</v>
      </c>
      <c r="AB653" s="5" t="s">
        <v>9506</v>
      </c>
      <c r="AJ653" s="5">
        <v>1970186</v>
      </c>
      <c r="AL653" s="5" t="s">
        <v>4228</v>
      </c>
      <c r="AN653" s="5" t="s">
        <v>75</v>
      </c>
      <c r="AO653" s="5" t="s">
        <v>4229</v>
      </c>
      <c r="AP653" s="5" t="s">
        <v>76</v>
      </c>
      <c r="AQ653" s="5" t="s">
        <v>77</v>
      </c>
      <c r="AS653" s="5" t="s">
        <v>78</v>
      </c>
      <c r="AT653" s="5" t="s">
        <v>9507</v>
      </c>
      <c r="AU653" s="5" t="str">
        <f t="shared" si="30"/>
        <v>1989_Nowak_Serotonin</v>
      </c>
      <c r="AV653" s="6" t="str">
        <f t="shared" si="31"/>
        <v>1989_Nowak_Serotonin.pdf</v>
      </c>
      <c r="AW653" s="7" t="str">
        <f t="shared" si="32"/>
        <v>https://sci-hub.se/10.1016/0197-0186(89)90177-0</v>
      </c>
      <c r="AX653" s="5" t="s">
        <v>80</v>
      </c>
    </row>
    <row r="654" spans="1:50" ht="17" customHeight="1" x14ac:dyDescent="0.2">
      <c r="A654" s="4" t="s">
        <v>9508</v>
      </c>
      <c r="B654" s="4" t="s">
        <v>9509</v>
      </c>
      <c r="C654" s="4" t="s">
        <v>9510</v>
      </c>
      <c r="D654" s="4">
        <v>1995</v>
      </c>
      <c r="E654" s="4" t="s">
        <v>1557</v>
      </c>
      <c r="F654" s="5">
        <v>198</v>
      </c>
      <c r="G654" s="5">
        <v>1</v>
      </c>
      <c r="I654" s="5">
        <v>65</v>
      </c>
      <c r="J654" s="5">
        <v>67</v>
      </c>
      <c r="L654" s="5">
        <v>13</v>
      </c>
      <c r="M654" s="5" t="s">
        <v>9511</v>
      </c>
      <c r="N654" s="5" t="s">
        <v>9512</v>
      </c>
      <c r="O654" s="5" t="s">
        <v>9513</v>
      </c>
      <c r="P654" s="5" t="s">
        <v>9514</v>
      </c>
      <c r="Q654" s="5" t="s">
        <v>9515</v>
      </c>
      <c r="R654" s="5" t="s">
        <v>9516</v>
      </c>
      <c r="S654" s="5" t="s">
        <v>9517</v>
      </c>
      <c r="U654" s="5" t="s">
        <v>545</v>
      </c>
      <c r="X654" s="5" t="s">
        <v>9518</v>
      </c>
      <c r="Y654" s="5" t="s">
        <v>9519</v>
      </c>
      <c r="AB654" s="5" t="s">
        <v>9520</v>
      </c>
      <c r="AJ654" s="5">
        <v>3043940</v>
      </c>
      <c r="AL654" s="5" t="s">
        <v>1568</v>
      </c>
      <c r="AM654" s="5">
        <v>8570099</v>
      </c>
      <c r="AN654" s="5" t="s">
        <v>75</v>
      </c>
      <c r="AO654" s="5" t="s">
        <v>1569</v>
      </c>
      <c r="AP654" s="5" t="s">
        <v>76</v>
      </c>
      <c r="AQ654" s="5" t="s">
        <v>77</v>
      </c>
      <c r="AS654" s="5" t="s">
        <v>78</v>
      </c>
      <c r="AT654" s="5" t="s">
        <v>9521</v>
      </c>
      <c r="AU654" s="5" t="str">
        <f t="shared" si="30"/>
        <v>1995_Lerchl_Sustained</v>
      </c>
      <c r="AV654" s="6" t="str">
        <f t="shared" si="31"/>
        <v>1995_Lerchl_Sustained.pdf</v>
      </c>
      <c r="AW654" s="7" t="str">
        <f t="shared" si="32"/>
        <v>https://sci-hub.se/10.1016/0304-3940(95)11952-S</v>
      </c>
      <c r="AX654" s="5" t="s">
        <v>80</v>
      </c>
    </row>
    <row r="655" spans="1:50" ht="17" customHeight="1" x14ac:dyDescent="0.2">
      <c r="A655" s="4" t="s">
        <v>9522</v>
      </c>
      <c r="B655" s="4" t="s">
        <v>9523</v>
      </c>
      <c r="C655" s="4" t="s">
        <v>9524</v>
      </c>
      <c r="D655" s="4">
        <v>2013</v>
      </c>
      <c r="E655" s="4" t="s">
        <v>1557</v>
      </c>
      <c r="F655" s="5">
        <v>542</v>
      </c>
      <c r="I655" s="5">
        <v>123</v>
      </c>
      <c r="J655" s="5">
        <v>125</v>
      </c>
      <c r="L655" s="5">
        <v>13</v>
      </c>
      <c r="M655" s="5" t="s">
        <v>9525</v>
      </c>
      <c r="N655" s="5" t="s">
        <v>9526</v>
      </c>
      <c r="O655" s="5" t="s">
        <v>9527</v>
      </c>
      <c r="P655" s="5" t="s">
        <v>9528</v>
      </c>
      <c r="Q655" s="5" t="s">
        <v>9529</v>
      </c>
      <c r="R655" s="5" t="s">
        <v>9530</v>
      </c>
      <c r="S655" s="5" t="s">
        <v>9531</v>
      </c>
      <c r="U655" s="5" t="s">
        <v>9532</v>
      </c>
      <c r="X655" s="10" t="s">
        <v>9533</v>
      </c>
      <c r="Y655" s="5" t="s">
        <v>9534</v>
      </c>
      <c r="AB655" s="5" t="s">
        <v>9535</v>
      </c>
      <c r="AJ655" s="5">
        <v>3043940</v>
      </c>
      <c r="AL655" s="5" t="s">
        <v>1568</v>
      </c>
      <c r="AM655" s="5">
        <v>23528860</v>
      </c>
      <c r="AN655" s="5" t="s">
        <v>75</v>
      </c>
      <c r="AO655" s="5" t="s">
        <v>1569</v>
      </c>
      <c r="AP655" s="5" t="s">
        <v>76</v>
      </c>
      <c r="AQ655" s="5" t="s">
        <v>77</v>
      </c>
      <c r="AS655" s="5" t="s">
        <v>78</v>
      </c>
      <c r="AT655" s="5" t="s">
        <v>9536</v>
      </c>
      <c r="AU655" s="5" t="str">
        <f t="shared" si="30"/>
        <v>2013_Bedrosian_Evidence</v>
      </c>
      <c r="AV655" s="6" t="str">
        <f t="shared" si="31"/>
        <v>2013_Bedrosian_Evidence.pdf</v>
      </c>
      <c r="AW655" s="7" t="str">
        <f t="shared" si="32"/>
        <v>https://sci-hub.se/10.1016/j.neulet.2013.03.021</v>
      </c>
      <c r="AX655" s="5" t="s">
        <v>80</v>
      </c>
    </row>
    <row r="656" spans="1:50" ht="17" customHeight="1" x14ac:dyDescent="0.2">
      <c r="A656" s="4" t="s">
        <v>9537</v>
      </c>
      <c r="B656" s="4" t="s">
        <v>9538</v>
      </c>
      <c r="C656" s="4" t="s">
        <v>9539</v>
      </c>
      <c r="D656" s="4">
        <v>1997</v>
      </c>
      <c r="E656" s="4" t="s">
        <v>1076</v>
      </c>
      <c r="F656" s="5">
        <v>42</v>
      </c>
      <c r="G656" s="5">
        <v>6</v>
      </c>
      <c r="I656" s="5">
        <v>509</v>
      </c>
      <c r="J656" s="5">
        <v>513</v>
      </c>
      <c r="L656" s="5">
        <v>13</v>
      </c>
      <c r="M656" s="5" t="s">
        <v>9540</v>
      </c>
      <c r="N656" s="5" t="s">
        <v>9541</v>
      </c>
      <c r="O656" s="5" t="s">
        <v>9542</v>
      </c>
      <c r="P656" s="5" t="s">
        <v>9543</v>
      </c>
      <c r="Q656" s="5" t="s">
        <v>9544</v>
      </c>
      <c r="R656" s="5" t="s">
        <v>9545</v>
      </c>
      <c r="S656" s="5" t="s">
        <v>9546</v>
      </c>
      <c r="U656" s="5" t="s">
        <v>545</v>
      </c>
      <c r="AB656" s="5" t="s">
        <v>9547</v>
      </c>
      <c r="AJ656" s="5">
        <v>63223</v>
      </c>
      <c r="AL656" s="5" t="s">
        <v>1087</v>
      </c>
      <c r="AM656" s="5">
        <v>9285086</v>
      </c>
      <c r="AN656" s="5" t="s">
        <v>75</v>
      </c>
      <c r="AO656" s="5" t="s">
        <v>5595</v>
      </c>
      <c r="AP656" s="5" t="s">
        <v>76</v>
      </c>
      <c r="AQ656" s="5" t="s">
        <v>77</v>
      </c>
      <c r="AS656" s="5" t="s">
        <v>78</v>
      </c>
      <c r="AT656" s="5" t="s">
        <v>9548</v>
      </c>
      <c r="AU656" s="5" t="str">
        <f t="shared" si="30"/>
        <v>1997_Partonen_Suppression</v>
      </c>
      <c r="AV656" s="6" t="str">
        <f t="shared" si="31"/>
        <v>1997_Partonen_Suppression.pdf</v>
      </c>
      <c r="AW656" s="7" t="str">
        <f t="shared" si="32"/>
        <v>https://sci-hub.se/10.1016/S0006-3223(96)00376-9</v>
      </c>
      <c r="AX656" s="5" t="s">
        <v>80</v>
      </c>
    </row>
    <row r="657" spans="1:50" ht="17" customHeight="1" x14ac:dyDescent="0.2">
      <c r="A657" s="4" t="s">
        <v>9549</v>
      </c>
      <c r="B657" s="4" t="s">
        <v>9550</v>
      </c>
      <c r="C657" s="4" t="s">
        <v>9551</v>
      </c>
      <c r="D657" s="4">
        <v>1998</v>
      </c>
      <c r="E657" s="4" t="s">
        <v>1557</v>
      </c>
      <c r="F657" s="5">
        <v>242</v>
      </c>
      <c r="G657" s="5">
        <v>1</v>
      </c>
      <c r="I657" s="5">
        <v>53</v>
      </c>
      <c r="J657" s="5">
        <v>56</v>
      </c>
      <c r="L657" s="5">
        <v>13</v>
      </c>
      <c r="M657" s="5" t="s">
        <v>9552</v>
      </c>
      <c r="N657" s="5" t="s">
        <v>9553</v>
      </c>
      <c r="O657" s="5" t="s">
        <v>9554</v>
      </c>
      <c r="P657" s="5" t="s">
        <v>9555</v>
      </c>
      <c r="Q657" s="5" t="s">
        <v>9556</v>
      </c>
      <c r="R657" s="5" t="s">
        <v>9557</v>
      </c>
      <c r="S657" s="5" t="s">
        <v>9558</v>
      </c>
      <c r="U657" s="5" t="s">
        <v>9559</v>
      </c>
      <c r="AB657" s="5" t="s">
        <v>9560</v>
      </c>
      <c r="AJ657" s="5">
        <v>3043940</v>
      </c>
      <c r="AL657" s="5" t="s">
        <v>1568</v>
      </c>
      <c r="AM657" s="5">
        <v>9510003</v>
      </c>
      <c r="AN657" s="5" t="s">
        <v>75</v>
      </c>
      <c r="AO657" s="5" t="s">
        <v>1569</v>
      </c>
      <c r="AP657" s="5" t="s">
        <v>76</v>
      </c>
      <c r="AQ657" s="5" t="s">
        <v>77</v>
      </c>
      <c r="AS657" s="5" t="s">
        <v>78</v>
      </c>
      <c r="AT657" s="5" t="s">
        <v>9561</v>
      </c>
      <c r="AU657" s="5" t="str">
        <f t="shared" si="30"/>
        <v>1998_Deacon_Atenolol</v>
      </c>
      <c r="AV657" s="6" t="str">
        <f t="shared" si="31"/>
        <v>1998_Deacon_Atenolol.pdf</v>
      </c>
      <c r="AW657" s="7" t="str">
        <f t="shared" si="32"/>
        <v>https://sci-hub.se/10.1016/S0304-3940(98)00024-X</v>
      </c>
      <c r="AX657" s="5" t="s">
        <v>80</v>
      </c>
    </row>
    <row r="658" spans="1:50" ht="17" customHeight="1" x14ac:dyDescent="0.2">
      <c r="A658" s="4" t="s">
        <v>9562</v>
      </c>
      <c r="B658" s="4" t="s">
        <v>9563</v>
      </c>
      <c r="C658" s="4" t="s">
        <v>9564</v>
      </c>
      <c r="D658" s="4">
        <v>2003</v>
      </c>
      <c r="E658" s="4" t="s">
        <v>9565</v>
      </c>
      <c r="F658" s="5">
        <v>49</v>
      </c>
      <c r="G658" s="5">
        <v>1</v>
      </c>
      <c r="I658" s="5">
        <v>31</v>
      </c>
      <c r="J658" s="5">
        <v>40</v>
      </c>
      <c r="L658" s="5">
        <v>13</v>
      </c>
      <c r="M658" s="5" t="s">
        <v>9566</v>
      </c>
      <c r="N658" s="5" t="s">
        <v>9567</v>
      </c>
      <c r="O658" s="5" t="s">
        <v>9568</v>
      </c>
      <c r="P658" s="5" t="s">
        <v>9569</v>
      </c>
      <c r="Q658" s="5" t="s">
        <v>9570</v>
      </c>
      <c r="R658" s="5" t="s">
        <v>9571</v>
      </c>
      <c r="S658" s="5" t="s">
        <v>9572</v>
      </c>
      <c r="X658" s="5" t="s">
        <v>9573</v>
      </c>
      <c r="Y658" s="5" t="s">
        <v>9574</v>
      </c>
      <c r="AB658" s="5" t="s">
        <v>9575</v>
      </c>
      <c r="AE658" s="5" t="s">
        <v>3392</v>
      </c>
      <c r="AJ658" s="5">
        <v>9214488</v>
      </c>
      <c r="AL658" s="5" t="s">
        <v>9576</v>
      </c>
      <c r="AN658" s="5" t="s">
        <v>75</v>
      </c>
      <c r="AO658" s="5" t="s">
        <v>9577</v>
      </c>
      <c r="AP658" s="5" t="s">
        <v>76</v>
      </c>
      <c r="AQ658" s="5" t="s">
        <v>77</v>
      </c>
      <c r="AS658" s="5" t="s">
        <v>78</v>
      </c>
      <c r="AT658" s="5" t="s">
        <v>9578</v>
      </c>
      <c r="AU658" s="5" t="str">
        <f t="shared" si="30"/>
        <v>2003_Wuliji_Evaluation</v>
      </c>
      <c r="AV658" s="6" t="str">
        <f t="shared" si="31"/>
        <v>2003_Wuliji_Evaluation.pdf</v>
      </c>
      <c r="AW658" s="7" t="str">
        <f t="shared" si="32"/>
        <v>https://sci-hub.se/10.1016/S0921-4488(03)00055-5</v>
      </c>
      <c r="AX658" s="5" t="s">
        <v>80</v>
      </c>
    </row>
    <row r="659" spans="1:50" ht="17" customHeight="1" x14ac:dyDescent="0.2">
      <c r="A659" s="4" t="s">
        <v>9579</v>
      </c>
      <c r="B659" s="4" t="s">
        <v>9580</v>
      </c>
      <c r="C659" s="4" t="s">
        <v>9581</v>
      </c>
      <c r="D659" s="4">
        <v>2004</v>
      </c>
      <c r="E659" s="4" t="s">
        <v>392</v>
      </c>
      <c r="F659" s="5">
        <v>36</v>
      </c>
      <c r="G659" s="5">
        <v>2</v>
      </c>
      <c r="I659" s="5">
        <v>80</v>
      </c>
      <c r="J659" s="5">
        <v>86</v>
      </c>
      <c r="L659" s="5">
        <v>13</v>
      </c>
      <c r="M659" s="5" t="s">
        <v>9582</v>
      </c>
      <c r="N659" s="5" t="s">
        <v>9583</v>
      </c>
      <c r="O659" s="5" t="s">
        <v>9584</v>
      </c>
      <c r="P659" s="5" t="s">
        <v>9585</v>
      </c>
      <c r="Q659" s="5" t="s">
        <v>9586</v>
      </c>
      <c r="R659" s="5" t="s">
        <v>9587</v>
      </c>
      <c r="S659" s="5" t="s">
        <v>9588</v>
      </c>
      <c r="U659" s="5" t="s">
        <v>9589</v>
      </c>
      <c r="V659" s="5" t="s">
        <v>9590</v>
      </c>
      <c r="W659" s="5" t="s">
        <v>9591</v>
      </c>
      <c r="AB659" s="5" t="s">
        <v>9592</v>
      </c>
      <c r="AJ659" s="5">
        <v>7423098</v>
      </c>
      <c r="AL659" s="5" t="s">
        <v>547</v>
      </c>
      <c r="AM659" s="5">
        <v>14962058</v>
      </c>
      <c r="AN659" s="5" t="s">
        <v>75</v>
      </c>
      <c r="AO659" s="5" t="s">
        <v>401</v>
      </c>
      <c r="AP659" s="5" t="s">
        <v>76</v>
      </c>
      <c r="AQ659" s="5" t="s">
        <v>77</v>
      </c>
      <c r="AS659" s="5" t="s">
        <v>78</v>
      </c>
      <c r="AT659" s="5" t="s">
        <v>9593</v>
      </c>
      <c r="AU659" s="5" t="str">
        <f t="shared" si="30"/>
        <v>2004_Zawilska_Suppression</v>
      </c>
      <c r="AV659" s="6" t="str">
        <f t="shared" si="31"/>
        <v>2004_Zawilska_Suppression.pdf</v>
      </c>
      <c r="AW659" s="7" t="str">
        <f t="shared" si="32"/>
        <v>https://sci-hub.se/10.1046/j.1600-079X.2003.00101.x</v>
      </c>
      <c r="AX659" s="5" t="s">
        <v>80</v>
      </c>
    </row>
    <row r="660" spans="1:50" ht="17" customHeight="1" x14ac:dyDescent="0.2">
      <c r="A660" s="4" t="s">
        <v>9594</v>
      </c>
      <c r="B660" s="4" t="s">
        <v>9595</v>
      </c>
      <c r="C660" s="4" t="s">
        <v>9596</v>
      </c>
      <c r="D660" s="4">
        <v>1992</v>
      </c>
      <c r="E660" s="4" t="s">
        <v>392</v>
      </c>
      <c r="F660" s="5">
        <v>12</v>
      </c>
      <c r="G660" s="5">
        <v>4</v>
      </c>
      <c r="I660" s="5">
        <v>181</v>
      </c>
      <c r="J660" s="5">
        <v>189</v>
      </c>
      <c r="L660" s="5">
        <v>13</v>
      </c>
      <c r="M660" s="5" t="s">
        <v>9597</v>
      </c>
      <c r="N660" s="5" t="s">
        <v>9598</v>
      </c>
      <c r="O660" s="5" t="s">
        <v>9599</v>
      </c>
      <c r="P660" s="5" t="s">
        <v>9600</v>
      </c>
      <c r="Q660" s="5" t="s">
        <v>9601</v>
      </c>
      <c r="R660" s="5" t="s">
        <v>9602</v>
      </c>
      <c r="S660" s="5" t="s">
        <v>9603</v>
      </c>
      <c r="U660" s="5" t="s">
        <v>8796</v>
      </c>
      <c r="AB660" s="5" t="s">
        <v>9604</v>
      </c>
      <c r="AJ660" s="5">
        <v>7423098</v>
      </c>
      <c r="AM660" s="5">
        <v>1403610</v>
      </c>
      <c r="AN660" s="5" t="s">
        <v>75</v>
      </c>
      <c r="AO660" s="5" t="s">
        <v>401</v>
      </c>
      <c r="AP660" s="5" t="s">
        <v>76</v>
      </c>
      <c r="AQ660" s="5" t="s">
        <v>77</v>
      </c>
      <c r="AS660" s="5" t="s">
        <v>78</v>
      </c>
      <c r="AT660" s="5" t="s">
        <v>9605</v>
      </c>
      <c r="AU660" s="5" t="str">
        <f t="shared" si="30"/>
        <v>1992_Buchanan_Prolonged</v>
      </c>
      <c r="AV660" s="6" t="str">
        <f t="shared" si="31"/>
        <v>1992_Buchanan_Prolonged.pdf</v>
      </c>
      <c r="AW660" s="7" t="str">
        <f t="shared" si="32"/>
        <v>https://sci-hub.se/10.1111/j.1600-079X.1992.tb00046.x</v>
      </c>
      <c r="AX660" s="5" t="s">
        <v>80</v>
      </c>
    </row>
    <row r="661" spans="1:50" ht="17" customHeight="1" x14ac:dyDescent="0.2">
      <c r="A661" s="4" t="s">
        <v>9606</v>
      </c>
      <c r="B661" s="4" t="s">
        <v>9607</v>
      </c>
      <c r="C661" s="4" t="s">
        <v>9608</v>
      </c>
      <c r="D661" s="4">
        <v>1998</v>
      </c>
      <c r="E661" s="4" t="s">
        <v>392</v>
      </c>
      <c r="F661" s="5">
        <v>25</v>
      </c>
      <c r="G661" s="5">
        <v>4</v>
      </c>
      <c r="I661" s="5">
        <v>245</v>
      </c>
      <c r="J661" s="5">
        <v>250</v>
      </c>
      <c r="L661" s="5">
        <v>13</v>
      </c>
      <c r="M661" s="5" t="s">
        <v>9609</v>
      </c>
      <c r="N661" s="5" t="s">
        <v>9610</v>
      </c>
      <c r="O661" s="5" t="s">
        <v>9611</v>
      </c>
      <c r="P661" s="5" t="s">
        <v>9612</v>
      </c>
      <c r="Q661" s="5" t="s">
        <v>9613</v>
      </c>
      <c r="R661" s="5" t="s">
        <v>9614</v>
      </c>
      <c r="S661" s="5" t="s">
        <v>9615</v>
      </c>
      <c r="U661" s="5" t="s">
        <v>9616</v>
      </c>
      <c r="AB661" s="5" t="s">
        <v>9617</v>
      </c>
      <c r="AJ661" s="5">
        <v>7423098</v>
      </c>
      <c r="AL661" s="5" t="s">
        <v>547</v>
      </c>
      <c r="AM661" s="5">
        <v>9885994</v>
      </c>
      <c r="AN661" s="5" t="s">
        <v>75</v>
      </c>
      <c r="AO661" s="5" t="s">
        <v>401</v>
      </c>
      <c r="AP661" s="5" t="s">
        <v>76</v>
      </c>
      <c r="AQ661" s="5" t="s">
        <v>77</v>
      </c>
      <c r="AS661" s="5" t="s">
        <v>78</v>
      </c>
      <c r="AT661" s="5" t="s">
        <v>9618</v>
      </c>
      <c r="AU661" s="5" t="str">
        <f t="shared" si="30"/>
        <v>1998_Okatani_Effect</v>
      </c>
      <c r="AV661" s="6" t="str">
        <f t="shared" si="31"/>
        <v>1998_Okatani_Effect.pdf</v>
      </c>
      <c r="AW661" s="7" t="str">
        <f t="shared" si="32"/>
        <v>https://sci-hub.se/10.1111/j.1600-079X.1998.tb00394.x</v>
      </c>
      <c r="AX661" s="5" t="s">
        <v>80</v>
      </c>
    </row>
    <row r="662" spans="1:50" ht="17" customHeight="1" x14ac:dyDescent="0.2">
      <c r="A662" s="4" t="s">
        <v>9619</v>
      </c>
      <c r="B662" s="4" t="s">
        <v>9620</v>
      </c>
      <c r="C662" s="4" t="s">
        <v>9621</v>
      </c>
      <c r="D662" s="4">
        <v>2009</v>
      </c>
      <c r="E662" s="4" t="s">
        <v>9622</v>
      </c>
      <c r="F662" s="5">
        <v>21</v>
      </c>
      <c r="G662" s="5">
        <v>5</v>
      </c>
      <c r="I662" s="5">
        <v>246</v>
      </c>
      <c r="J662" s="5">
        <v>255</v>
      </c>
      <c r="L662" s="5">
        <v>13</v>
      </c>
      <c r="M662" s="5" t="s">
        <v>9623</v>
      </c>
      <c r="N662" s="5" t="s">
        <v>9624</v>
      </c>
      <c r="O662" s="5" t="s">
        <v>9625</v>
      </c>
      <c r="P662" s="5" t="s">
        <v>9626</v>
      </c>
      <c r="Q662" s="5" t="s">
        <v>9627</v>
      </c>
      <c r="R662" s="5" t="s">
        <v>9628</v>
      </c>
      <c r="S662" s="5" t="s">
        <v>9629</v>
      </c>
      <c r="U662" s="5" t="s">
        <v>136</v>
      </c>
      <c r="AB662" s="5" t="s">
        <v>9630</v>
      </c>
      <c r="AE662" s="5" t="s">
        <v>2111</v>
      </c>
      <c r="AJ662" s="5">
        <v>9242708</v>
      </c>
      <c r="AL662" s="5" t="s">
        <v>9631</v>
      </c>
      <c r="AN662" s="5" t="s">
        <v>75</v>
      </c>
      <c r="AO662" s="5" t="s">
        <v>9632</v>
      </c>
      <c r="AP662" s="5" t="s">
        <v>76</v>
      </c>
      <c r="AQ662" s="5" t="s">
        <v>77</v>
      </c>
      <c r="AS662" s="5" t="s">
        <v>78</v>
      </c>
      <c r="AT662" s="5" t="s">
        <v>9633</v>
      </c>
      <c r="AU662" s="5" t="str">
        <f t="shared" si="30"/>
        <v>2009_Hallam_Abnormal</v>
      </c>
      <c r="AV662" s="6" t="str">
        <f t="shared" si="31"/>
        <v>2009_Hallam_Abnormal.pdf</v>
      </c>
      <c r="AW662" s="7" t="str">
        <f t="shared" si="32"/>
        <v>https://sci-hub.se/10.1111/j.1601-5215.2009.00416.x</v>
      </c>
      <c r="AX662" s="5" t="s">
        <v>80</v>
      </c>
    </row>
    <row r="663" spans="1:50" ht="17" customHeight="1" x14ac:dyDescent="0.2">
      <c r="A663" s="4" t="s">
        <v>9634</v>
      </c>
      <c r="B663" s="4" t="s">
        <v>9635</v>
      </c>
      <c r="C663" s="4" t="s">
        <v>9636</v>
      </c>
      <c r="D663" s="4">
        <v>2017</v>
      </c>
      <c r="E663" s="4" t="s">
        <v>392</v>
      </c>
      <c r="F663" s="5">
        <v>63</v>
      </c>
      <c r="G663" s="5">
        <v>2</v>
      </c>
      <c r="H663" s="5" t="s">
        <v>9637</v>
      </c>
      <c r="L663" s="5">
        <v>13</v>
      </c>
      <c r="M663" s="5" t="s">
        <v>9638</v>
      </c>
      <c r="N663" s="5" t="s">
        <v>9639</v>
      </c>
      <c r="O663" s="5" t="s">
        <v>9640</v>
      </c>
      <c r="P663" s="5" t="s">
        <v>9641</v>
      </c>
      <c r="Q663" s="5" t="s">
        <v>9642</v>
      </c>
      <c r="R663" s="5" t="s">
        <v>9643</v>
      </c>
      <c r="S663" s="5" t="s">
        <v>9644</v>
      </c>
      <c r="U663" s="5" t="s">
        <v>9645</v>
      </c>
      <c r="X663" s="10" t="s">
        <v>9646</v>
      </c>
      <c r="Y663" s="5" t="s">
        <v>9647</v>
      </c>
      <c r="AB663" s="5" t="s">
        <v>9648</v>
      </c>
      <c r="AE663" s="5" t="s">
        <v>2111</v>
      </c>
      <c r="AJ663" s="5">
        <v>7423098</v>
      </c>
      <c r="AL663" s="5" t="s">
        <v>547</v>
      </c>
      <c r="AM663" s="5">
        <v>28580603</v>
      </c>
      <c r="AN663" s="5" t="s">
        <v>75</v>
      </c>
      <c r="AO663" s="5" t="s">
        <v>401</v>
      </c>
      <c r="AP663" s="5" t="s">
        <v>76</v>
      </c>
      <c r="AQ663" s="5" t="s">
        <v>77</v>
      </c>
      <c r="AR663" s="5" t="s">
        <v>141</v>
      </c>
      <c r="AS663" s="5" t="s">
        <v>78</v>
      </c>
      <c r="AT663" s="5" t="s">
        <v>9649</v>
      </c>
      <c r="AU663" s="5" t="str">
        <f t="shared" si="30"/>
        <v>2017_Onphachanh_Enhancement</v>
      </c>
      <c r="AV663" s="6" t="str">
        <f t="shared" si="31"/>
        <v>2017_Onphachanh_Enhancement.pdf</v>
      </c>
      <c r="AW663" s="7" t="str">
        <f t="shared" si="32"/>
        <v>https://sci-hub.se/10.1111/jpi.12427</v>
      </c>
      <c r="AX663" s="5" t="s">
        <v>80</v>
      </c>
    </row>
    <row r="664" spans="1:50" ht="17" customHeight="1" x14ac:dyDescent="0.2">
      <c r="A664" s="4" t="s">
        <v>5691</v>
      </c>
      <c r="B664" s="4" t="s">
        <v>5692</v>
      </c>
      <c r="C664" s="4" t="s">
        <v>9650</v>
      </c>
      <c r="D664" s="4">
        <v>1988</v>
      </c>
      <c r="E664" s="4" t="s">
        <v>956</v>
      </c>
      <c r="F664" s="5">
        <v>48</v>
      </c>
      <c r="G664" s="5">
        <v>4</v>
      </c>
      <c r="I664" s="5">
        <v>387</v>
      </c>
      <c r="J664" s="5">
        <v>393</v>
      </c>
      <c r="L664" s="5">
        <v>13</v>
      </c>
      <c r="M664" s="5" t="s">
        <v>9651</v>
      </c>
      <c r="N664" s="5" t="s">
        <v>9652</v>
      </c>
      <c r="O664" s="5" t="s">
        <v>9653</v>
      </c>
      <c r="P664" s="5" t="s">
        <v>9654</v>
      </c>
      <c r="Q664" s="5" t="s">
        <v>9655</v>
      </c>
      <c r="R664" s="5" t="s">
        <v>9656</v>
      </c>
      <c r="S664" s="5" t="s">
        <v>9657</v>
      </c>
      <c r="U664" s="5" t="s">
        <v>9658</v>
      </c>
      <c r="AB664" s="5" t="s">
        <v>9659</v>
      </c>
      <c r="AJ664" s="5">
        <v>283835</v>
      </c>
      <c r="AM664" s="5">
        <v>3211283</v>
      </c>
      <c r="AN664" s="5" t="s">
        <v>75</v>
      </c>
      <c r="AO664" s="5" t="s">
        <v>956</v>
      </c>
      <c r="AP664" s="5" t="s">
        <v>76</v>
      </c>
      <c r="AQ664" s="5" t="s">
        <v>77</v>
      </c>
      <c r="AS664" s="5" t="s">
        <v>78</v>
      </c>
      <c r="AT664" s="5" t="s">
        <v>9660</v>
      </c>
      <c r="AU664" s="5" t="str">
        <f t="shared" si="30"/>
        <v>1988_Strassman_Lack</v>
      </c>
      <c r="AV664" s="6" t="str">
        <f t="shared" si="31"/>
        <v>1988_Strassman_Lack.pdf</v>
      </c>
      <c r="AW664" s="7" t="str">
        <f t="shared" si="32"/>
        <v>https://sci-hub.se/10.1159/000125039</v>
      </c>
      <c r="AX664" s="5" t="s">
        <v>80</v>
      </c>
    </row>
    <row r="665" spans="1:50" ht="17" customHeight="1" x14ac:dyDescent="0.2">
      <c r="A665" s="4" t="s">
        <v>9661</v>
      </c>
      <c r="B665" s="4" t="s">
        <v>9662</v>
      </c>
      <c r="C665" s="4" t="s">
        <v>9663</v>
      </c>
      <c r="D665" s="4">
        <v>1990</v>
      </c>
      <c r="E665" s="4" t="s">
        <v>956</v>
      </c>
      <c r="F665" s="5">
        <v>51</v>
      </c>
      <c r="G665" s="5">
        <v>2</v>
      </c>
      <c r="I665" s="5">
        <v>139</v>
      </c>
      <c r="J665" s="5">
        <v>146</v>
      </c>
      <c r="L665" s="5">
        <v>13</v>
      </c>
      <c r="M665" s="5" t="s">
        <v>9664</v>
      </c>
      <c r="N665" s="5" t="s">
        <v>9665</v>
      </c>
      <c r="O665" s="5" t="s">
        <v>9666</v>
      </c>
      <c r="P665" s="5" t="s">
        <v>9667</v>
      </c>
      <c r="Q665" s="5" t="s">
        <v>9668</v>
      </c>
      <c r="R665" s="5" t="s">
        <v>9669</v>
      </c>
      <c r="S665" s="5" t="s">
        <v>9670</v>
      </c>
      <c r="U665" s="5" t="s">
        <v>9671</v>
      </c>
      <c r="W665" s="5" t="s">
        <v>339</v>
      </c>
      <c r="AB665" s="5" t="s">
        <v>9672</v>
      </c>
      <c r="AJ665" s="5">
        <v>283835</v>
      </c>
      <c r="AM665" s="5">
        <v>2106094</v>
      </c>
      <c r="AN665" s="5" t="s">
        <v>75</v>
      </c>
      <c r="AO665" s="5" t="s">
        <v>956</v>
      </c>
      <c r="AP665" s="5" t="s">
        <v>76</v>
      </c>
      <c r="AQ665" s="5" t="s">
        <v>77</v>
      </c>
      <c r="AS665" s="5" t="s">
        <v>78</v>
      </c>
      <c r="AT665" s="5" t="s">
        <v>9673</v>
      </c>
      <c r="AU665" s="5" t="str">
        <f t="shared" si="30"/>
        <v>1990_Bronstein_Light-induced</v>
      </c>
      <c r="AV665" s="6" t="str">
        <f t="shared" si="31"/>
        <v>1990_Bronstein_Light-induced.pdf</v>
      </c>
      <c r="AW665" s="7" t="str">
        <f t="shared" si="32"/>
        <v>https://sci-hub.se/10.1159/000125329</v>
      </c>
      <c r="AX665" s="5" t="s">
        <v>80</v>
      </c>
    </row>
    <row r="666" spans="1:50" ht="17" customHeight="1" x14ac:dyDescent="0.2">
      <c r="A666" s="4" t="s">
        <v>9674</v>
      </c>
      <c r="B666" s="4" t="s">
        <v>9675</v>
      </c>
      <c r="C666" s="4" t="s">
        <v>9676</v>
      </c>
      <c r="D666" s="4">
        <v>1982</v>
      </c>
      <c r="E666" s="4" t="s">
        <v>8113</v>
      </c>
      <c r="F666" s="5">
        <v>28</v>
      </c>
      <c r="G666" s="5">
        <v>6</v>
      </c>
      <c r="I666" s="5">
        <v>345</v>
      </c>
      <c r="J666" s="5">
        <v>353</v>
      </c>
      <c r="L666" s="5">
        <v>13</v>
      </c>
      <c r="M666" s="5" t="s">
        <v>9677</v>
      </c>
      <c r="N666" s="5" t="s">
        <v>9678</v>
      </c>
      <c r="O666" s="5" t="s">
        <v>9679</v>
      </c>
      <c r="P666" s="5" t="s">
        <v>9680</v>
      </c>
      <c r="Q666" s="5" t="s">
        <v>9681</v>
      </c>
      <c r="R666" s="5" t="s">
        <v>9682</v>
      </c>
      <c r="S666" s="5" t="s">
        <v>9683</v>
      </c>
      <c r="U666" s="5" t="s">
        <v>9684</v>
      </c>
      <c r="AB666" s="5" t="s">
        <v>9685</v>
      </c>
      <c r="AJ666" s="5" t="s">
        <v>8122</v>
      </c>
      <c r="AM666" s="5">
        <v>7160621</v>
      </c>
      <c r="AN666" s="5" t="s">
        <v>75</v>
      </c>
      <c r="AO666" s="5" t="s">
        <v>8113</v>
      </c>
      <c r="AP666" s="5" t="s">
        <v>76</v>
      </c>
      <c r="AQ666" s="5" t="s">
        <v>77</v>
      </c>
      <c r="AS666" s="5" t="s">
        <v>78</v>
      </c>
      <c r="AT666" s="5" t="s">
        <v>9686</v>
      </c>
      <c r="AU666" s="5" t="str">
        <f t="shared" si="30"/>
        <v>1982_Vaughan_Interaction</v>
      </c>
      <c r="AV666" s="6" t="str">
        <f t="shared" si="31"/>
        <v>1982_Vaughan_Interaction.pdf</v>
      </c>
      <c r="AW666" s="7" t="str">
        <f t="shared" si="32"/>
        <v>https://sci-hub.se/10.1159/000212555</v>
      </c>
      <c r="AX666" s="5" t="s">
        <v>80</v>
      </c>
    </row>
    <row r="667" spans="1:50" ht="17" customHeight="1" x14ac:dyDescent="0.2">
      <c r="A667" s="4" t="s">
        <v>9687</v>
      </c>
      <c r="B667" s="4" t="s">
        <v>9688</v>
      </c>
      <c r="C667" s="4" t="s">
        <v>9689</v>
      </c>
      <c r="D667" s="4">
        <v>2012</v>
      </c>
      <c r="E667" s="4" t="s">
        <v>9690</v>
      </c>
      <c r="F667" s="5">
        <v>215</v>
      </c>
      <c r="G667" s="5">
        <v>22</v>
      </c>
      <c r="I667" s="5">
        <v>4034</v>
      </c>
      <c r="J667" s="5">
        <v>4040</v>
      </c>
      <c r="L667" s="5">
        <v>13</v>
      </c>
      <c r="M667" s="5" t="s">
        <v>9691</v>
      </c>
      <c r="N667" s="5" t="s">
        <v>9692</v>
      </c>
      <c r="O667" s="5" t="s">
        <v>9693</v>
      </c>
      <c r="P667" s="5" t="s">
        <v>9694</v>
      </c>
      <c r="Q667" s="5" t="s">
        <v>9695</v>
      </c>
      <c r="R667" s="5" t="s">
        <v>9696</v>
      </c>
      <c r="S667" s="5" t="s">
        <v>9697</v>
      </c>
      <c r="U667" s="5" t="s">
        <v>9698</v>
      </c>
      <c r="AB667" s="5" t="s">
        <v>9699</v>
      </c>
      <c r="AJ667" s="5">
        <v>220949</v>
      </c>
      <c r="AL667" s="5" t="s">
        <v>9700</v>
      </c>
      <c r="AM667" s="5">
        <v>22933613</v>
      </c>
      <c r="AN667" s="5" t="s">
        <v>75</v>
      </c>
      <c r="AO667" s="5" t="s">
        <v>9701</v>
      </c>
      <c r="AP667" s="5" t="s">
        <v>76</v>
      </c>
      <c r="AQ667" s="5" t="s">
        <v>77</v>
      </c>
      <c r="AR667" s="5" t="s">
        <v>141</v>
      </c>
      <c r="AS667" s="5" t="s">
        <v>78</v>
      </c>
      <c r="AT667" s="5" t="s">
        <v>9702</v>
      </c>
      <c r="AU667" s="5" t="str">
        <f t="shared" si="30"/>
        <v>2012_Ashkenazi_Light</v>
      </c>
      <c r="AV667" s="6" t="str">
        <f t="shared" si="31"/>
        <v>2012_Ashkenazi_Light.pdf</v>
      </c>
      <c r="AW667" s="7" t="str">
        <f t="shared" si="32"/>
        <v>https://sci-hub.se/10.1242/jeb.073429</v>
      </c>
      <c r="AX667" s="5" t="s">
        <v>80</v>
      </c>
    </row>
    <row r="668" spans="1:50" ht="17" customHeight="1" x14ac:dyDescent="0.2">
      <c r="A668" s="4" t="s">
        <v>9703</v>
      </c>
      <c r="B668" s="4" t="s">
        <v>9704</v>
      </c>
      <c r="C668" s="4" t="s">
        <v>9705</v>
      </c>
      <c r="D668" s="4">
        <v>2014</v>
      </c>
      <c r="E668" s="4" t="s">
        <v>9706</v>
      </c>
      <c r="F668" s="5">
        <v>5</v>
      </c>
      <c r="G668" s="5" t="s">
        <v>7305</v>
      </c>
      <c r="H668" s="5">
        <v>232</v>
      </c>
      <c r="L668" s="5">
        <v>13</v>
      </c>
      <c r="M668" s="5" t="s">
        <v>9707</v>
      </c>
      <c r="N668" s="5" t="s">
        <v>9708</v>
      </c>
      <c r="O668" s="5" t="s">
        <v>9709</v>
      </c>
      <c r="P668" s="5" t="s">
        <v>9710</v>
      </c>
      <c r="Q668" s="5" t="s">
        <v>9711</v>
      </c>
      <c r="R668" s="5" t="s">
        <v>9712</v>
      </c>
      <c r="S668" s="5" t="s">
        <v>9713</v>
      </c>
      <c r="U668" s="5" t="s">
        <v>9714</v>
      </c>
      <c r="AB668" s="5" t="s">
        <v>9715</v>
      </c>
      <c r="AE668" s="5" t="s">
        <v>7316</v>
      </c>
      <c r="AJ668" s="5">
        <v>16642392</v>
      </c>
      <c r="AN668" s="5" t="s">
        <v>75</v>
      </c>
      <c r="AO668" s="5" t="s">
        <v>9716</v>
      </c>
      <c r="AP668" s="5" t="s">
        <v>76</v>
      </c>
      <c r="AQ668" s="5" t="s">
        <v>77</v>
      </c>
      <c r="AR668" s="5" t="s">
        <v>141</v>
      </c>
      <c r="AS668" s="5" t="s">
        <v>78</v>
      </c>
      <c r="AT668" s="5" t="s">
        <v>9717</v>
      </c>
      <c r="AU668" s="5" t="str">
        <f t="shared" si="30"/>
        <v>2014_Seron-Ferre_Impact</v>
      </c>
      <c r="AV668" s="6" t="str">
        <f t="shared" si="31"/>
        <v>2014_Seron-Ferre_Impact.pdf</v>
      </c>
      <c r="AW668" s="7" t="str">
        <f t="shared" si="32"/>
        <v>https://sci-hub.se/10.3389/fendo.2014.00232</v>
      </c>
      <c r="AX668" s="5" t="s">
        <v>80</v>
      </c>
    </row>
    <row r="669" spans="1:50" ht="17" customHeight="1" x14ac:dyDescent="0.2">
      <c r="A669" s="4" t="s">
        <v>9718</v>
      </c>
      <c r="B669" s="4" t="s">
        <v>9719</v>
      </c>
      <c r="C669" s="4" t="s">
        <v>9720</v>
      </c>
      <c r="D669" s="4">
        <v>2015</v>
      </c>
      <c r="E669" s="4" t="s">
        <v>9721</v>
      </c>
      <c r="F669" s="5">
        <v>2015</v>
      </c>
      <c r="G669" s="5">
        <v>7</v>
      </c>
      <c r="H669" s="5">
        <v>1075</v>
      </c>
      <c r="L669" s="5">
        <v>12</v>
      </c>
      <c r="M669" s="9"/>
      <c r="N669" s="5" t="s">
        <v>9722</v>
      </c>
      <c r="O669" s="5" t="s">
        <v>9723</v>
      </c>
      <c r="P669" s="5" t="s">
        <v>9724</v>
      </c>
      <c r="Q669" s="5" t="s">
        <v>9725</v>
      </c>
      <c r="R669" s="5" t="s">
        <v>9726</v>
      </c>
      <c r="S669" s="5" t="s">
        <v>9727</v>
      </c>
      <c r="U669" s="5" t="s">
        <v>9728</v>
      </c>
      <c r="AB669" s="5" t="s">
        <v>9729</v>
      </c>
      <c r="AE669" s="5" t="s">
        <v>9730</v>
      </c>
      <c r="AJ669" s="5">
        <v>21678359</v>
      </c>
      <c r="AN669" s="5" t="s">
        <v>75</v>
      </c>
      <c r="AO669" s="5" t="s">
        <v>9721</v>
      </c>
      <c r="AP669" s="5" t="s">
        <v>76</v>
      </c>
      <c r="AQ669" s="5" t="s">
        <v>77</v>
      </c>
      <c r="AS669" s="5" t="s">
        <v>78</v>
      </c>
      <c r="AT669" s="5" t="s">
        <v>9731</v>
      </c>
      <c r="AU669" s="5" t="str">
        <f t="shared" si="30"/>
        <v>2015_Durrant_Constant</v>
      </c>
      <c r="AV669" s="6" t="str">
        <f t="shared" si="31"/>
        <v>2015_Durrant_Constant.pdf</v>
      </c>
      <c r="AW669" s="7" t="str">
        <f t="shared" si="32"/>
        <v>https://sci-hub.se/</v>
      </c>
      <c r="AX669" s="9" t="s">
        <v>756</v>
      </c>
    </row>
    <row r="670" spans="1:50" ht="17" customHeight="1" x14ac:dyDescent="0.2">
      <c r="A670" s="4" t="s">
        <v>9732</v>
      </c>
      <c r="B670" s="4" t="s">
        <v>9733</v>
      </c>
      <c r="C670" s="4" t="s">
        <v>9734</v>
      </c>
      <c r="D670" s="4">
        <v>2015</v>
      </c>
      <c r="E670" s="4" t="s">
        <v>9735</v>
      </c>
      <c r="F670" s="5">
        <v>75</v>
      </c>
      <c r="G670" s="5">
        <v>2</v>
      </c>
      <c r="I670" s="5">
        <v>131</v>
      </c>
      <c r="J670" s="5">
        <v>144</v>
      </c>
      <c r="L670" s="5">
        <v>12</v>
      </c>
      <c r="M670" s="5" t="s">
        <v>9736</v>
      </c>
      <c r="N670" s="5" t="s">
        <v>9737</v>
      </c>
      <c r="O670" s="5" t="s">
        <v>9738</v>
      </c>
      <c r="P670" s="5" t="s">
        <v>9739</v>
      </c>
      <c r="Q670" s="5" t="s">
        <v>9740</v>
      </c>
      <c r="R670" s="5" t="s">
        <v>9741</v>
      </c>
      <c r="S670" s="5" t="s">
        <v>9742</v>
      </c>
      <c r="U670" s="5" t="s">
        <v>9743</v>
      </c>
      <c r="X670" s="5" t="s">
        <v>9744</v>
      </c>
      <c r="AB670" s="5" t="s">
        <v>9745</v>
      </c>
      <c r="AE670" s="5" t="s">
        <v>9746</v>
      </c>
      <c r="AJ670" s="5">
        <v>19328451</v>
      </c>
      <c r="AM670" s="5">
        <v>25045046</v>
      </c>
      <c r="AN670" s="5" t="s">
        <v>75</v>
      </c>
      <c r="AO670" s="5" t="s">
        <v>9747</v>
      </c>
      <c r="AP670" s="5" t="s">
        <v>76</v>
      </c>
      <c r="AQ670" s="5" t="s">
        <v>77</v>
      </c>
      <c r="AS670" s="5" t="s">
        <v>78</v>
      </c>
      <c r="AT670" s="5" t="s">
        <v>9748</v>
      </c>
      <c r="AU670" s="5" t="str">
        <f t="shared" si="30"/>
        <v>2015_Houdek_Melatonin</v>
      </c>
      <c r="AV670" s="6" t="str">
        <f t="shared" si="31"/>
        <v>2015_Houdek_Melatonin.pdf</v>
      </c>
      <c r="AW670" s="7" t="str">
        <f t="shared" si="32"/>
        <v>https://sci-hub.se/10.1002/dneu.22213</v>
      </c>
      <c r="AX670" s="5" t="s">
        <v>80</v>
      </c>
    </row>
    <row r="671" spans="1:50" ht="17" customHeight="1" x14ac:dyDescent="0.2">
      <c r="A671" s="4" t="s">
        <v>9749</v>
      </c>
      <c r="B671" s="4" t="s">
        <v>9750</v>
      </c>
      <c r="C671" s="4" t="s">
        <v>9751</v>
      </c>
      <c r="D671" s="4">
        <v>2014</v>
      </c>
      <c r="E671" s="4" t="s">
        <v>9752</v>
      </c>
      <c r="F671" s="5">
        <v>54</v>
      </c>
      <c r="G671" s="5">
        <v>7</v>
      </c>
      <c r="I671" s="5">
        <v>979</v>
      </c>
      <c r="J671" s="5">
        <v>985</v>
      </c>
      <c r="L671" s="5">
        <v>12</v>
      </c>
      <c r="M671" s="5" t="s">
        <v>9753</v>
      </c>
      <c r="N671" s="5" t="s">
        <v>9754</v>
      </c>
      <c r="O671" s="5" t="s">
        <v>9755</v>
      </c>
      <c r="P671" s="5" t="s">
        <v>9756</v>
      </c>
      <c r="Q671" s="5" t="s">
        <v>9757</v>
      </c>
      <c r="R671" s="5" t="s">
        <v>9758</v>
      </c>
      <c r="X671" s="10" t="s">
        <v>9759</v>
      </c>
      <c r="AB671" s="5" t="s">
        <v>9760</v>
      </c>
      <c r="AE671" s="5" t="s">
        <v>9761</v>
      </c>
      <c r="AJ671" s="5">
        <v>212148</v>
      </c>
      <c r="AL671" s="5" t="s">
        <v>9762</v>
      </c>
      <c r="AN671" s="5" t="s">
        <v>75</v>
      </c>
      <c r="AO671" s="5" t="s">
        <v>9763</v>
      </c>
      <c r="AP671" s="5" t="s">
        <v>76</v>
      </c>
      <c r="AQ671" s="5" t="s">
        <v>77</v>
      </c>
      <c r="AS671" s="5" t="s">
        <v>78</v>
      </c>
      <c r="AT671" s="5" t="s">
        <v>9764</v>
      </c>
      <c r="AU671" s="5" t="str">
        <f t="shared" si="30"/>
        <v>2014_Hu_Hybrid</v>
      </c>
      <c r="AV671" s="6" t="str">
        <f t="shared" si="31"/>
        <v>2014_Hu_Hybrid.pdf</v>
      </c>
      <c r="AW671" s="7" t="str">
        <f t="shared" si="32"/>
        <v>https://sci-hub.se/10.1002/ijch.201400066</v>
      </c>
      <c r="AX671" s="5" t="s">
        <v>80</v>
      </c>
    </row>
    <row r="672" spans="1:50" ht="17" customHeight="1" x14ac:dyDescent="0.2">
      <c r="A672" s="4" t="s">
        <v>9765</v>
      </c>
      <c r="B672" s="4" t="s">
        <v>9766</v>
      </c>
      <c r="C672" s="4" t="s">
        <v>9767</v>
      </c>
      <c r="D672" s="4">
        <v>1988</v>
      </c>
      <c r="E672" s="4" t="s">
        <v>9768</v>
      </c>
      <c r="F672" s="5">
        <v>9</v>
      </c>
      <c r="G672" s="5">
        <v>1</v>
      </c>
      <c r="I672" s="5">
        <v>21</v>
      </c>
      <c r="J672" s="5">
        <v>30</v>
      </c>
      <c r="L672" s="5">
        <v>12</v>
      </c>
      <c r="M672" s="5" t="s">
        <v>9769</v>
      </c>
      <c r="N672" s="5" t="s">
        <v>9770</v>
      </c>
      <c r="O672" s="5" t="s">
        <v>9771</v>
      </c>
      <c r="P672" s="5" t="s">
        <v>9772</v>
      </c>
      <c r="Q672" s="5" t="s">
        <v>9773</v>
      </c>
      <c r="R672" s="5" t="s">
        <v>9774</v>
      </c>
      <c r="S672" s="5" t="s">
        <v>9775</v>
      </c>
      <c r="U672" s="5" t="s">
        <v>9776</v>
      </c>
      <c r="AB672" s="5" t="s">
        <v>9777</v>
      </c>
      <c r="AJ672" s="5">
        <v>1963635</v>
      </c>
      <c r="AM672" s="5">
        <v>3346178</v>
      </c>
      <c r="AN672" s="5" t="s">
        <v>75</v>
      </c>
      <c r="AO672" s="5" t="s">
        <v>9778</v>
      </c>
      <c r="AP672" s="5" t="s">
        <v>76</v>
      </c>
      <c r="AQ672" s="5" t="s">
        <v>77</v>
      </c>
      <c r="AS672" s="5" t="s">
        <v>78</v>
      </c>
      <c r="AT672" s="5" t="s">
        <v>9779</v>
      </c>
      <c r="AU672" s="5" t="str">
        <f t="shared" si="30"/>
        <v>1988_FAIL_Influence</v>
      </c>
      <c r="AV672" s="6" t="str">
        <f t="shared" si="31"/>
        <v>1988_FAIL_Influence.pdf</v>
      </c>
      <c r="AW672" s="7" t="str">
        <f t="shared" si="32"/>
        <v>https://sci-hub.se/10.1002/j.1939-4640.1988.tb01004.x</v>
      </c>
      <c r="AX672" s="5" t="s">
        <v>80</v>
      </c>
    </row>
    <row r="673" spans="1:50" ht="17" customHeight="1" x14ac:dyDescent="0.2">
      <c r="A673" s="4" t="s">
        <v>9780</v>
      </c>
      <c r="B673" s="4" t="s">
        <v>9781</v>
      </c>
      <c r="C673" s="4" t="s">
        <v>9782</v>
      </c>
      <c r="D673" s="4">
        <v>1991</v>
      </c>
      <c r="E673" s="4" t="s">
        <v>3596</v>
      </c>
      <c r="F673" s="5">
        <v>84</v>
      </c>
      <c r="G673" s="5">
        <v>3</v>
      </c>
      <c r="I673" s="5">
        <v>171</v>
      </c>
      <c r="J673" s="5">
        <v>182</v>
      </c>
      <c r="L673" s="5">
        <v>12</v>
      </c>
      <c r="M673" s="5" t="s">
        <v>9783</v>
      </c>
      <c r="N673" s="5" t="s">
        <v>9784</v>
      </c>
      <c r="O673" s="5" t="s">
        <v>9785</v>
      </c>
      <c r="P673" s="5" t="s">
        <v>9786</v>
      </c>
      <c r="Q673" s="5" t="s">
        <v>9787</v>
      </c>
      <c r="R673" s="5" t="s">
        <v>9788</v>
      </c>
      <c r="S673" s="5" t="s">
        <v>9789</v>
      </c>
      <c r="U673" s="5" t="s">
        <v>9790</v>
      </c>
      <c r="W673" s="5" t="s">
        <v>9791</v>
      </c>
      <c r="AB673" s="5" t="s">
        <v>9792</v>
      </c>
      <c r="AE673" s="5" t="s">
        <v>1041</v>
      </c>
      <c r="AJ673" s="5">
        <v>3009564</v>
      </c>
      <c r="AL673" s="5" t="s">
        <v>3605</v>
      </c>
      <c r="AM673" s="5">
        <v>1715719</v>
      </c>
      <c r="AN673" s="5" t="s">
        <v>75</v>
      </c>
      <c r="AO673" s="5" t="s">
        <v>3606</v>
      </c>
      <c r="AP673" s="5" t="s">
        <v>76</v>
      </c>
      <c r="AQ673" s="5" t="s">
        <v>77</v>
      </c>
      <c r="AS673" s="5" t="s">
        <v>78</v>
      </c>
      <c r="AT673" s="5" t="s">
        <v>9793</v>
      </c>
      <c r="AU673" s="5" t="str">
        <f t="shared" si="30"/>
        <v>1991_Zawilska_Calcium</v>
      </c>
      <c r="AV673" s="6" t="str">
        <f t="shared" si="31"/>
        <v>1991_Zawilska_Calcium.pdf</v>
      </c>
      <c r="AW673" s="7" t="str">
        <f t="shared" si="32"/>
        <v>https://sci-hub.se/10.1007/BF01244968</v>
      </c>
      <c r="AX673" s="5" t="s">
        <v>80</v>
      </c>
    </row>
    <row r="674" spans="1:50" ht="17" customHeight="1" x14ac:dyDescent="0.2">
      <c r="A674" s="4" t="s">
        <v>9794</v>
      </c>
      <c r="B674" s="4" t="s">
        <v>9795</v>
      </c>
      <c r="C674" s="4" t="s">
        <v>9796</v>
      </c>
      <c r="D674" s="4">
        <v>1996</v>
      </c>
      <c r="E674" s="4" t="s">
        <v>3537</v>
      </c>
      <c r="F674" s="5">
        <v>21</v>
      </c>
      <c r="G674" s="5">
        <v>5</v>
      </c>
      <c r="I674" s="5">
        <v>469</v>
      </c>
      <c r="J674" s="5">
        <v>478</v>
      </c>
      <c r="L674" s="5">
        <v>12</v>
      </c>
      <c r="M674" s="5" t="s">
        <v>9797</v>
      </c>
      <c r="N674" s="5" t="s">
        <v>9798</v>
      </c>
      <c r="O674" s="5" t="s">
        <v>9799</v>
      </c>
      <c r="P674" s="5" t="s">
        <v>9800</v>
      </c>
      <c r="Q674" s="5" t="s">
        <v>9801</v>
      </c>
      <c r="R674" s="5" t="s">
        <v>9802</v>
      </c>
      <c r="S674" s="5" t="s">
        <v>9803</v>
      </c>
      <c r="U674" s="5" t="s">
        <v>9804</v>
      </c>
      <c r="X674" s="10" t="s">
        <v>9805</v>
      </c>
      <c r="Y674" s="5" t="s">
        <v>9806</v>
      </c>
      <c r="AB674" s="5" t="s">
        <v>9807</v>
      </c>
      <c r="AE674" s="5" t="s">
        <v>384</v>
      </c>
      <c r="AJ674" s="5">
        <v>3064530</v>
      </c>
      <c r="AL674" s="5" t="s">
        <v>3546</v>
      </c>
      <c r="AM674" s="5">
        <v>8888369</v>
      </c>
      <c r="AN674" s="5" t="s">
        <v>75</v>
      </c>
      <c r="AO674" s="5" t="s">
        <v>9808</v>
      </c>
      <c r="AP674" s="5" t="s">
        <v>76</v>
      </c>
      <c r="AQ674" s="5" t="s">
        <v>77</v>
      </c>
      <c r="AS674" s="5" t="s">
        <v>78</v>
      </c>
      <c r="AT674" s="5" t="s">
        <v>9809</v>
      </c>
      <c r="AU674" s="5" t="str">
        <f t="shared" si="30"/>
        <v>1996_Zimmermann_The</v>
      </c>
      <c r="AV674" s="6" t="str">
        <f t="shared" si="31"/>
        <v>1996_Zimmermann_The.pdf</v>
      </c>
      <c r="AW674" s="7" t="str">
        <f t="shared" si="32"/>
        <v>https://sci-hub.se/10.1016/0306-4530(95)00049-6</v>
      </c>
      <c r="AX674" s="5" t="s">
        <v>80</v>
      </c>
    </row>
    <row r="675" spans="1:50" ht="17" customHeight="1" x14ac:dyDescent="0.2">
      <c r="A675" s="4" t="s">
        <v>9810</v>
      </c>
      <c r="B675" s="4" t="s">
        <v>9811</v>
      </c>
      <c r="C675" s="4" t="s">
        <v>9812</v>
      </c>
      <c r="D675" s="4">
        <v>2009</v>
      </c>
      <c r="E675" s="4" t="s">
        <v>687</v>
      </c>
      <c r="F675" s="5">
        <v>1269</v>
      </c>
      <c r="I675" s="5">
        <v>61</v>
      </c>
      <c r="J675" s="5">
        <v>67</v>
      </c>
      <c r="L675" s="5">
        <v>12</v>
      </c>
      <c r="M675" s="5" t="s">
        <v>9813</v>
      </c>
      <c r="N675" s="5" t="s">
        <v>9814</v>
      </c>
      <c r="O675" s="5" t="s">
        <v>9815</v>
      </c>
      <c r="P675" s="5" t="s">
        <v>9816</v>
      </c>
      <c r="Q675" s="5" t="s">
        <v>9817</v>
      </c>
      <c r="R675" s="5" t="s">
        <v>9818</v>
      </c>
      <c r="S675" s="5" t="s">
        <v>9819</v>
      </c>
      <c r="U675" s="5" t="s">
        <v>2515</v>
      </c>
      <c r="X675" s="10" t="s">
        <v>9820</v>
      </c>
      <c r="Y675" s="5" t="s">
        <v>9821</v>
      </c>
      <c r="AB675" s="5" t="s">
        <v>9822</v>
      </c>
      <c r="AJ675" s="5">
        <v>68993</v>
      </c>
      <c r="AL675" s="5" t="s">
        <v>696</v>
      </c>
      <c r="AM675" s="5">
        <v>19303864</v>
      </c>
      <c r="AN675" s="5" t="s">
        <v>75</v>
      </c>
      <c r="AO675" s="5" t="s">
        <v>697</v>
      </c>
      <c r="AP675" s="5" t="s">
        <v>76</v>
      </c>
      <c r="AQ675" s="5" t="s">
        <v>77</v>
      </c>
      <c r="AS675" s="5" t="s">
        <v>78</v>
      </c>
      <c r="AT675" s="5" t="s">
        <v>9823</v>
      </c>
      <c r="AU675" s="5" t="str">
        <f t="shared" si="30"/>
        <v>2009_Martinez-Chavez_Retinal</v>
      </c>
      <c r="AV675" s="6" t="str">
        <f t="shared" si="31"/>
        <v>2009_Martinez-Chavez_Retinal.pdf</v>
      </c>
      <c r="AW675" s="7" t="str">
        <f t="shared" si="32"/>
        <v>https://sci-hub.se/10.1016/j.brainres.2009.03.009</v>
      </c>
      <c r="AX675" s="5" t="s">
        <v>80</v>
      </c>
    </row>
    <row r="676" spans="1:50" ht="17" customHeight="1" x14ac:dyDescent="0.2">
      <c r="A676" s="4" t="s">
        <v>9824</v>
      </c>
      <c r="B676" s="4" t="s">
        <v>9825</v>
      </c>
      <c r="C676" s="4" t="s">
        <v>9826</v>
      </c>
      <c r="D676" s="4">
        <v>2017</v>
      </c>
      <c r="E676" s="4" t="s">
        <v>3992</v>
      </c>
      <c r="F676" s="5">
        <v>154</v>
      </c>
      <c r="I676" s="5">
        <v>168</v>
      </c>
      <c r="J676" s="5">
        <v>176</v>
      </c>
      <c r="L676" s="5">
        <v>12</v>
      </c>
      <c r="M676" s="5" t="s">
        <v>9827</v>
      </c>
      <c r="N676" s="5" t="s">
        <v>9828</v>
      </c>
      <c r="O676" s="5" t="s">
        <v>9829</v>
      </c>
      <c r="P676" s="5" t="s">
        <v>9830</v>
      </c>
      <c r="Q676" s="5" t="s">
        <v>9831</v>
      </c>
      <c r="R676" s="5" t="s">
        <v>9832</v>
      </c>
      <c r="S676" s="5" t="s">
        <v>9833</v>
      </c>
      <c r="U676" s="5" t="s">
        <v>9834</v>
      </c>
      <c r="AB676" s="5" t="s">
        <v>9835</v>
      </c>
      <c r="AE676" s="5" t="s">
        <v>9836</v>
      </c>
      <c r="AJ676" s="5">
        <v>144835</v>
      </c>
      <c r="AL676" s="5" t="s">
        <v>4002</v>
      </c>
      <c r="AM676" s="5">
        <v>27914990</v>
      </c>
      <c r="AN676" s="5" t="s">
        <v>75</v>
      </c>
      <c r="AO676" s="5" t="s">
        <v>4003</v>
      </c>
      <c r="AP676" s="5" t="s">
        <v>76</v>
      </c>
      <c r="AQ676" s="5" t="s">
        <v>77</v>
      </c>
      <c r="AS676" s="5" t="s">
        <v>78</v>
      </c>
      <c r="AT676" s="5" t="s">
        <v>9837</v>
      </c>
      <c r="AU676" s="5" t="str">
        <f t="shared" si="30"/>
        <v>2017_Alkozi_Presence</v>
      </c>
      <c r="AV676" s="6" t="str">
        <f t="shared" si="31"/>
        <v>2017_Alkozi_Presence.pdf</v>
      </c>
      <c r="AW676" s="7" t="str">
        <f t="shared" si="32"/>
        <v>https://sci-hub.se/10.1016/j.exer.2016.11.019</v>
      </c>
      <c r="AX676" s="5" t="s">
        <v>80</v>
      </c>
    </row>
    <row r="677" spans="1:50" ht="17" customHeight="1" x14ac:dyDescent="0.2">
      <c r="A677" s="4" t="s">
        <v>9838</v>
      </c>
      <c r="B677" s="4" t="s">
        <v>9839</v>
      </c>
      <c r="C677" s="4" t="s">
        <v>9840</v>
      </c>
      <c r="D677" s="4">
        <v>2013</v>
      </c>
      <c r="E677" s="4" t="s">
        <v>9841</v>
      </c>
      <c r="F677" s="5">
        <v>196</v>
      </c>
      <c r="G677" s="5">
        <v>2</v>
      </c>
      <c r="I677" s="5">
        <v>231</v>
      </c>
      <c r="J677" s="5">
        <v>235</v>
      </c>
      <c r="L677" s="5">
        <v>12</v>
      </c>
      <c r="M677" s="5" t="s">
        <v>9842</v>
      </c>
      <c r="N677" s="5" t="s">
        <v>9843</v>
      </c>
      <c r="O677" s="5" t="s">
        <v>9844</v>
      </c>
      <c r="P677" s="5" t="s">
        <v>9845</v>
      </c>
      <c r="Q677" s="5" t="s">
        <v>9846</v>
      </c>
      <c r="R677" s="5" t="s">
        <v>9847</v>
      </c>
      <c r="S677" s="5" t="s">
        <v>9848</v>
      </c>
      <c r="U677" s="5" t="s">
        <v>2906</v>
      </c>
      <c r="AB677" s="5" t="s">
        <v>9849</v>
      </c>
      <c r="AJ677" s="5">
        <v>10900233</v>
      </c>
      <c r="AL677" s="5" t="s">
        <v>9850</v>
      </c>
      <c r="AM677" s="5">
        <v>23079244</v>
      </c>
      <c r="AN677" s="5" t="s">
        <v>75</v>
      </c>
      <c r="AO677" s="5" t="s">
        <v>9851</v>
      </c>
      <c r="AP677" s="5" t="s">
        <v>76</v>
      </c>
      <c r="AQ677" s="5" t="s">
        <v>77</v>
      </c>
      <c r="AS677" s="5" t="s">
        <v>78</v>
      </c>
      <c r="AT677" s="5" t="s">
        <v>9852</v>
      </c>
      <c r="AU677" s="5" t="str">
        <f t="shared" si="30"/>
        <v>2013_Walsh_Blue</v>
      </c>
      <c r="AV677" s="6" t="str">
        <f t="shared" si="31"/>
        <v>2013_Walsh_Blue.pdf</v>
      </c>
      <c r="AW677" s="7" t="str">
        <f t="shared" si="32"/>
        <v>https://sci-hub.se/10.1016/j.tvjl.2012.09.003</v>
      </c>
      <c r="AX677" s="5" t="s">
        <v>80</v>
      </c>
    </row>
    <row r="678" spans="1:50" ht="17" customHeight="1" x14ac:dyDescent="0.2">
      <c r="A678" s="4" t="s">
        <v>9853</v>
      </c>
      <c r="B678" s="4" t="s">
        <v>9854</v>
      </c>
      <c r="C678" s="4" t="s">
        <v>9855</v>
      </c>
      <c r="D678" s="4">
        <v>2013</v>
      </c>
      <c r="E678" s="4" t="s">
        <v>1698</v>
      </c>
      <c r="F678" s="5">
        <v>194</v>
      </c>
      <c r="I678" s="5">
        <v>240</v>
      </c>
      <c r="J678" s="5">
        <v>247</v>
      </c>
      <c r="L678" s="5">
        <v>12</v>
      </c>
      <c r="M678" s="5" t="s">
        <v>9856</v>
      </c>
      <c r="N678" s="5" t="s">
        <v>9857</v>
      </c>
      <c r="O678" s="5" t="s">
        <v>9858</v>
      </c>
      <c r="P678" s="5" t="s">
        <v>9859</v>
      </c>
      <c r="Q678" s="5" t="s">
        <v>9860</v>
      </c>
      <c r="R678" s="5" t="s">
        <v>9861</v>
      </c>
      <c r="S678" s="5" t="s">
        <v>9862</v>
      </c>
      <c r="U678" s="5" t="s">
        <v>9863</v>
      </c>
      <c r="X678" s="5" t="s">
        <v>9864</v>
      </c>
      <c r="Y678" s="5" t="s">
        <v>9865</v>
      </c>
      <c r="AB678" s="5" t="s">
        <v>9866</v>
      </c>
      <c r="AE678" s="5" t="s">
        <v>423</v>
      </c>
      <c r="AJ678" s="5">
        <v>166480</v>
      </c>
      <c r="AL678" s="5" t="s">
        <v>1708</v>
      </c>
      <c r="AM678" s="5">
        <v>24090612</v>
      </c>
      <c r="AN678" s="5" t="s">
        <v>75</v>
      </c>
      <c r="AO678" s="5" t="s">
        <v>1709</v>
      </c>
      <c r="AP678" s="5" t="s">
        <v>76</v>
      </c>
      <c r="AQ678" s="5" t="s">
        <v>77</v>
      </c>
      <c r="AS678" s="5" t="s">
        <v>78</v>
      </c>
      <c r="AT678" s="5" t="s">
        <v>9867</v>
      </c>
      <c r="AU678" s="5" t="str">
        <f t="shared" si="30"/>
        <v>2013_Badruzzaman_Possible</v>
      </c>
      <c r="AV678" s="6" t="str">
        <f t="shared" si="31"/>
        <v>2013_Badruzzaman_Possible.pdf</v>
      </c>
      <c r="AW678" s="7" t="str">
        <f t="shared" si="32"/>
        <v>https://sci-hub.se/10.1016/j.ygcen.2013.09.012</v>
      </c>
      <c r="AX678" s="5" t="s">
        <v>80</v>
      </c>
    </row>
    <row r="679" spans="1:50" ht="17" customHeight="1" x14ac:dyDescent="0.2">
      <c r="A679" s="4" t="s">
        <v>9868</v>
      </c>
      <c r="B679" s="4" t="s">
        <v>9869</v>
      </c>
      <c r="C679" s="4" t="s">
        <v>9870</v>
      </c>
      <c r="D679" s="4">
        <v>1999</v>
      </c>
      <c r="E679" s="4" t="s">
        <v>2663</v>
      </c>
      <c r="F679" s="5">
        <v>67</v>
      </c>
      <c r="G679" s="5">
        <v>4</v>
      </c>
      <c r="I679" s="5">
        <v>623</v>
      </c>
      <c r="J679" s="5">
        <v>626</v>
      </c>
      <c r="L679" s="5">
        <v>12</v>
      </c>
      <c r="M679" s="5" t="s">
        <v>9871</v>
      </c>
      <c r="N679" s="5" t="s">
        <v>9872</v>
      </c>
      <c r="O679" s="5" t="s">
        <v>9873</v>
      </c>
      <c r="P679" s="5" t="s">
        <v>9874</v>
      </c>
      <c r="Q679" s="5" t="s">
        <v>9875</v>
      </c>
      <c r="R679" s="5" t="s">
        <v>9876</v>
      </c>
      <c r="S679" s="5" t="s">
        <v>9877</v>
      </c>
      <c r="U679" s="5" t="s">
        <v>136</v>
      </c>
      <c r="X679" s="10" t="s">
        <v>9878</v>
      </c>
      <c r="Y679" s="5" t="s">
        <v>9879</v>
      </c>
      <c r="AB679" s="5" t="s">
        <v>9880</v>
      </c>
      <c r="AE679" s="5" t="s">
        <v>1543</v>
      </c>
      <c r="AJ679" s="5">
        <v>319384</v>
      </c>
      <c r="AL679" s="5" t="s">
        <v>2672</v>
      </c>
      <c r="AM679" s="5">
        <v>10549903</v>
      </c>
      <c r="AN679" s="5" t="s">
        <v>75</v>
      </c>
      <c r="AO679" s="5" t="s">
        <v>2673</v>
      </c>
      <c r="AP679" s="5" t="s">
        <v>76</v>
      </c>
      <c r="AQ679" s="5" t="s">
        <v>77</v>
      </c>
      <c r="AS679" s="5" t="s">
        <v>78</v>
      </c>
      <c r="AT679" s="5" t="s">
        <v>9881</v>
      </c>
      <c r="AU679" s="5" t="str">
        <f t="shared" si="30"/>
        <v>1999_Funk_Conditioned</v>
      </c>
      <c r="AV679" s="6" t="str">
        <f t="shared" si="31"/>
        <v>1999_Funk_Conditioned.pdf</v>
      </c>
      <c r="AW679" s="7" t="str">
        <f t="shared" si="32"/>
        <v>https://sci-hub.se/10.1016/S0031-9384(99)00073-6</v>
      </c>
      <c r="AX679" s="5" t="s">
        <v>80</v>
      </c>
    </row>
    <row r="680" spans="1:50" ht="17" customHeight="1" x14ac:dyDescent="0.2">
      <c r="A680" s="4" t="s">
        <v>9882</v>
      </c>
      <c r="B680" s="4" t="s">
        <v>9883</v>
      </c>
      <c r="C680" s="4" t="s">
        <v>9884</v>
      </c>
      <c r="D680" s="4">
        <v>1998</v>
      </c>
      <c r="E680" s="4" t="s">
        <v>2457</v>
      </c>
      <c r="F680" s="5">
        <v>81</v>
      </c>
      <c r="G680" s="5">
        <v>1</v>
      </c>
      <c r="I680" s="5">
        <v>9</v>
      </c>
      <c r="J680" s="5">
        <v>17</v>
      </c>
      <c r="L680" s="5">
        <v>12</v>
      </c>
      <c r="M680" s="5" t="s">
        <v>9885</v>
      </c>
      <c r="N680" s="5" t="s">
        <v>9886</v>
      </c>
      <c r="O680" s="5" t="s">
        <v>9887</v>
      </c>
      <c r="P680" s="5" t="s">
        <v>9888</v>
      </c>
      <c r="Q680" s="5" t="s">
        <v>9889</v>
      </c>
      <c r="R680" s="5" t="s">
        <v>9890</v>
      </c>
      <c r="S680" s="5" t="s">
        <v>9891</v>
      </c>
      <c r="U680" s="5" t="s">
        <v>9892</v>
      </c>
      <c r="X680" s="10" t="s">
        <v>9893</v>
      </c>
      <c r="Y680" s="5" t="s">
        <v>9894</v>
      </c>
      <c r="AB680" s="5" t="s">
        <v>9895</v>
      </c>
      <c r="AJ680" s="5">
        <v>1651781</v>
      </c>
      <c r="AL680" s="5" t="s">
        <v>2468</v>
      </c>
      <c r="AM680" s="5">
        <v>9829646</v>
      </c>
      <c r="AN680" s="5" t="s">
        <v>75</v>
      </c>
      <c r="AO680" s="5" t="s">
        <v>2469</v>
      </c>
      <c r="AP680" s="5" t="s">
        <v>76</v>
      </c>
      <c r="AQ680" s="5" t="s">
        <v>77</v>
      </c>
      <c r="AS680" s="5" t="s">
        <v>78</v>
      </c>
      <c r="AT680" s="5" t="s">
        <v>9896</v>
      </c>
      <c r="AU680" s="5" t="str">
        <f t="shared" si="30"/>
        <v>1998_Mayeda_Effects</v>
      </c>
      <c r="AV680" s="6" t="str">
        <f t="shared" si="31"/>
        <v>1998_Mayeda_Effects.pdf</v>
      </c>
      <c r="AW680" s="7" t="str">
        <f t="shared" si="32"/>
        <v>https://sci-hub.se/10.1016/S0165-1781(98)00069-9</v>
      </c>
      <c r="AX680" s="5" t="s">
        <v>80</v>
      </c>
    </row>
    <row r="681" spans="1:50" ht="17" customHeight="1" x14ac:dyDescent="0.2">
      <c r="A681" s="4" t="s">
        <v>9897</v>
      </c>
      <c r="B681" s="4" t="s">
        <v>9898</v>
      </c>
      <c r="C681" s="4" t="s">
        <v>9899</v>
      </c>
      <c r="D681" s="4">
        <v>2003</v>
      </c>
      <c r="E681" s="4" t="s">
        <v>392</v>
      </c>
      <c r="F681" s="5">
        <v>34</v>
      </c>
      <c r="G681" s="5">
        <v>2</v>
      </c>
      <c r="I681" s="5">
        <v>127</v>
      </c>
      <c r="J681" s="5">
        <v>133</v>
      </c>
      <c r="L681" s="5">
        <v>12</v>
      </c>
      <c r="M681" s="5" t="s">
        <v>9900</v>
      </c>
      <c r="N681" s="5" t="s">
        <v>9901</v>
      </c>
      <c r="O681" s="5" t="s">
        <v>9902</v>
      </c>
      <c r="P681" s="5" t="s">
        <v>9903</v>
      </c>
      <c r="Q681" s="5" t="s">
        <v>9904</v>
      </c>
      <c r="R681" s="5" t="s">
        <v>9905</v>
      </c>
      <c r="S681" s="5" t="s">
        <v>9906</v>
      </c>
      <c r="U681" s="5" t="s">
        <v>9907</v>
      </c>
      <c r="W681" s="5" t="s">
        <v>3722</v>
      </c>
      <c r="AB681" s="5" t="s">
        <v>9908</v>
      </c>
      <c r="AJ681" s="5">
        <v>7423098</v>
      </c>
      <c r="AL681" s="5" t="s">
        <v>547</v>
      </c>
      <c r="AM681" s="5">
        <v>12562504</v>
      </c>
      <c r="AN681" s="5" t="s">
        <v>75</v>
      </c>
      <c r="AO681" s="5" t="s">
        <v>401</v>
      </c>
      <c r="AP681" s="5" t="s">
        <v>76</v>
      </c>
      <c r="AQ681" s="5" t="s">
        <v>77</v>
      </c>
      <c r="AS681" s="5" t="s">
        <v>78</v>
      </c>
      <c r="AT681" s="5" t="s">
        <v>9909</v>
      </c>
      <c r="AU681" s="5" t="str">
        <f t="shared" si="30"/>
        <v>2003_Rasmussen_Suppression</v>
      </c>
      <c r="AV681" s="6" t="str">
        <f t="shared" si="31"/>
        <v>2003_Rasmussen_Suppression.pdf</v>
      </c>
      <c r="AW681" s="7" t="str">
        <f t="shared" si="32"/>
        <v>https://sci-hub.se/10.1034/j.1600-079X.2003.00019.x</v>
      </c>
      <c r="AX681" s="5" t="s">
        <v>80</v>
      </c>
    </row>
    <row r="682" spans="1:50" ht="17" customHeight="1" x14ac:dyDescent="0.2">
      <c r="A682" s="4" t="s">
        <v>9910</v>
      </c>
      <c r="B682" s="4" t="s">
        <v>9911</v>
      </c>
      <c r="C682" s="4" t="s">
        <v>9912</v>
      </c>
      <c r="D682" s="4">
        <v>2015</v>
      </c>
      <c r="E682" s="4" t="s">
        <v>4951</v>
      </c>
      <c r="F682" s="5">
        <v>5</v>
      </c>
      <c r="H682" s="5">
        <v>15185</v>
      </c>
      <c r="L682" s="5">
        <v>12</v>
      </c>
      <c r="M682" s="5" t="s">
        <v>9913</v>
      </c>
      <c r="N682" s="5" t="s">
        <v>9914</v>
      </c>
      <c r="O682" s="5" t="s">
        <v>9915</v>
      </c>
      <c r="P682" s="5" t="s">
        <v>9916</v>
      </c>
      <c r="Q682" s="5" t="s">
        <v>9917</v>
      </c>
      <c r="S682" s="5" t="s">
        <v>9918</v>
      </c>
      <c r="U682" s="5" t="s">
        <v>9919</v>
      </c>
      <c r="X682" s="10" t="s">
        <v>9920</v>
      </c>
      <c r="Y682" s="5" t="s">
        <v>9921</v>
      </c>
      <c r="AB682" s="5" t="s">
        <v>9922</v>
      </c>
      <c r="AE682" s="5" t="s">
        <v>1194</v>
      </c>
      <c r="AJ682" s="5">
        <v>20452322</v>
      </c>
      <c r="AM682" s="5">
        <v>26478261</v>
      </c>
      <c r="AN682" s="5" t="s">
        <v>75</v>
      </c>
      <c r="AO682" s="5" t="s">
        <v>4959</v>
      </c>
      <c r="AP682" s="5" t="s">
        <v>76</v>
      </c>
      <c r="AQ682" s="5" t="s">
        <v>77</v>
      </c>
      <c r="AR682" s="5" t="s">
        <v>141</v>
      </c>
      <c r="AS682" s="5" t="s">
        <v>78</v>
      </c>
      <c r="AT682" s="5" t="s">
        <v>9923</v>
      </c>
      <c r="AU682" s="5" t="str">
        <f t="shared" si="30"/>
        <v>2015_Munch_Comparison</v>
      </c>
      <c r="AV682" s="6" t="str">
        <f t="shared" si="31"/>
        <v>2015_Munch_Comparison.pdf</v>
      </c>
      <c r="AW682" s="7" t="str">
        <f t="shared" si="32"/>
        <v>https://sci-hub.se/10.1038/srep15185</v>
      </c>
      <c r="AX682" s="5" t="s">
        <v>80</v>
      </c>
    </row>
    <row r="683" spans="1:50" ht="17" customHeight="1" x14ac:dyDescent="0.2">
      <c r="A683" s="4" t="s">
        <v>9924</v>
      </c>
      <c r="B683" s="4" t="s">
        <v>9925</v>
      </c>
      <c r="C683" s="4" t="s">
        <v>9926</v>
      </c>
      <c r="D683" s="4">
        <v>2015</v>
      </c>
      <c r="E683" s="4" t="s">
        <v>4951</v>
      </c>
      <c r="F683" s="5">
        <v>5</v>
      </c>
      <c r="H683" s="5">
        <v>17616</v>
      </c>
      <c r="L683" s="5">
        <v>12</v>
      </c>
      <c r="M683" s="5" t="s">
        <v>9927</v>
      </c>
      <c r="N683" s="5" t="s">
        <v>9928</v>
      </c>
      <c r="O683" s="5" t="s">
        <v>9929</v>
      </c>
      <c r="P683" s="5" t="s">
        <v>9930</v>
      </c>
      <c r="Q683" s="5" t="s">
        <v>9931</v>
      </c>
      <c r="S683" s="5" t="s">
        <v>9932</v>
      </c>
      <c r="X683" s="10" t="s">
        <v>9933</v>
      </c>
      <c r="Y683" s="5" t="s">
        <v>9934</v>
      </c>
      <c r="AB683" s="5" t="s">
        <v>9935</v>
      </c>
      <c r="AE683" s="5" t="s">
        <v>1194</v>
      </c>
      <c r="AJ683" s="5">
        <v>20452322</v>
      </c>
      <c r="AM683" s="5">
        <v>26626567</v>
      </c>
      <c r="AN683" s="5" t="s">
        <v>75</v>
      </c>
      <c r="AO683" s="5" t="s">
        <v>4959</v>
      </c>
      <c r="AP683" s="5" t="s">
        <v>76</v>
      </c>
      <c r="AQ683" s="5" t="s">
        <v>77</v>
      </c>
      <c r="AR683" s="5" t="s">
        <v>141</v>
      </c>
      <c r="AS683" s="5" t="s">
        <v>78</v>
      </c>
      <c r="AT683" s="5" t="s">
        <v>9936</v>
      </c>
      <c r="AU683" s="5" t="str">
        <f t="shared" si="30"/>
        <v>2015_Xue_Circadian</v>
      </c>
      <c r="AV683" s="6" t="str">
        <f t="shared" si="31"/>
        <v>2015_Xue_Circadian.pdf</v>
      </c>
      <c r="AW683" s="7" t="str">
        <f t="shared" si="32"/>
        <v>https://sci-hub.se/10.1038/srep17616</v>
      </c>
      <c r="AX683" s="5" t="s">
        <v>80</v>
      </c>
    </row>
    <row r="684" spans="1:50" ht="17" customHeight="1" x14ac:dyDescent="0.2">
      <c r="A684" s="4" t="s">
        <v>9937</v>
      </c>
      <c r="B684" s="4" t="s">
        <v>9938</v>
      </c>
      <c r="C684" s="4" t="s">
        <v>9939</v>
      </c>
      <c r="D684" s="4">
        <v>2009</v>
      </c>
      <c r="E684" s="4" t="s">
        <v>187</v>
      </c>
      <c r="F684" s="5">
        <v>26</v>
      </c>
      <c r="G684" s="5">
        <v>4</v>
      </c>
      <c r="I684" s="5">
        <v>726</v>
      </c>
      <c r="J684" s="5">
        <v>739</v>
      </c>
      <c r="L684" s="5">
        <v>12</v>
      </c>
      <c r="M684" s="5" t="s">
        <v>9940</v>
      </c>
      <c r="N684" s="5" t="s">
        <v>9941</v>
      </c>
      <c r="O684" s="5" t="s">
        <v>9942</v>
      </c>
      <c r="P684" s="5" t="s">
        <v>9943</v>
      </c>
      <c r="Q684" s="5" t="s">
        <v>9944</v>
      </c>
      <c r="R684" s="5" t="s">
        <v>9945</v>
      </c>
      <c r="S684" s="5" t="s">
        <v>9946</v>
      </c>
      <c r="U684" s="5" t="s">
        <v>73</v>
      </c>
      <c r="V684" s="5" t="s">
        <v>9947</v>
      </c>
      <c r="X684" s="10" t="s">
        <v>9948</v>
      </c>
      <c r="Y684" s="5" t="s">
        <v>9949</v>
      </c>
      <c r="AB684" s="5" t="s">
        <v>9950</v>
      </c>
      <c r="AJ684" s="5">
        <v>7420528</v>
      </c>
      <c r="AL684" s="5" t="s">
        <v>200</v>
      </c>
      <c r="AM684" s="5">
        <v>19444752</v>
      </c>
      <c r="AN684" s="5" t="s">
        <v>75</v>
      </c>
      <c r="AO684" s="5" t="s">
        <v>201</v>
      </c>
      <c r="AP684" s="5" t="s">
        <v>76</v>
      </c>
      <c r="AQ684" s="5" t="s">
        <v>77</v>
      </c>
      <c r="AS684" s="5" t="s">
        <v>78</v>
      </c>
      <c r="AT684" s="5" t="s">
        <v>9951</v>
      </c>
      <c r="AU684" s="5" t="str">
        <f t="shared" si="30"/>
        <v>2009_Figueiro_A</v>
      </c>
      <c r="AV684" s="6" t="str">
        <f t="shared" si="31"/>
        <v>2009_Figueiro_A.pdf</v>
      </c>
      <c r="AW684" s="7" t="str">
        <f t="shared" si="32"/>
        <v>https://sci-hub.se/10.1080/07420520902927809</v>
      </c>
      <c r="AX684" s="5" t="s">
        <v>80</v>
      </c>
    </row>
    <row r="685" spans="1:50" ht="17" customHeight="1" x14ac:dyDescent="0.2">
      <c r="A685" s="4" t="s">
        <v>9952</v>
      </c>
      <c r="B685" s="4" t="s">
        <v>9953</v>
      </c>
      <c r="C685" s="4" t="s">
        <v>9954</v>
      </c>
      <c r="D685" s="4">
        <v>1995</v>
      </c>
      <c r="E685" s="4" t="s">
        <v>9955</v>
      </c>
      <c r="F685" s="5">
        <v>35</v>
      </c>
      <c r="G685" s="5">
        <v>3</v>
      </c>
      <c r="I685" s="5">
        <v>203</v>
      </c>
      <c r="J685" s="5">
        <v>214</v>
      </c>
      <c r="L685" s="5">
        <v>12</v>
      </c>
      <c r="M685" s="5" t="s">
        <v>9956</v>
      </c>
      <c r="N685" s="5" t="s">
        <v>9957</v>
      </c>
      <c r="O685" s="5" t="s">
        <v>9958</v>
      </c>
      <c r="P685" s="5" t="s">
        <v>9959</v>
      </c>
      <c r="Q685" s="5" t="s">
        <v>9960</v>
      </c>
      <c r="AB685" s="5" t="s">
        <v>9961</v>
      </c>
      <c r="AJ685" s="5">
        <v>15407063</v>
      </c>
      <c r="AN685" s="5" t="s">
        <v>75</v>
      </c>
      <c r="AO685" s="5" t="s">
        <v>9962</v>
      </c>
      <c r="AP685" s="5" t="s">
        <v>76</v>
      </c>
      <c r="AQ685" s="5" t="s">
        <v>77</v>
      </c>
      <c r="AS685" s="5" t="s">
        <v>78</v>
      </c>
      <c r="AT685" s="5" t="s">
        <v>9963</v>
      </c>
      <c r="AU685" s="5" t="str">
        <f t="shared" si="30"/>
        <v>1995_Eloranta_Seasonal</v>
      </c>
      <c r="AV685" s="6" t="str">
        <f t="shared" si="31"/>
        <v>1995_Eloranta_Seasonal.pdf</v>
      </c>
      <c r="AW685" s="7" t="str">
        <f t="shared" si="32"/>
        <v>https://sci-hub.se/10.1093/icb/35.3.203</v>
      </c>
      <c r="AX685" s="5" t="s">
        <v>80</v>
      </c>
    </row>
    <row r="686" spans="1:50" ht="17" customHeight="1" x14ac:dyDescent="0.2">
      <c r="A686" s="4" t="s">
        <v>9964</v>
      </c>
      <c r="B686" s="4" t="s">
        <v>9965</v>
      </c>
      <c r="C686" s="4" t="s">
        <v>9966</v>
      </c>
      <c r="D686" s="4">
        <v>2009</v>
      </c>
      <c r="E686" s="4" t="s">
        <v>1333</v>
      </c>
      <c r="F686" s="5">
        <v>29</v>
      </c>
      <c r="G686" s="5">
        <v>10</v>
      </c>
      <c r="I686" s="5">
        <v>2009</v>
      </c>
      <c r="J686" s="5">
        <v>2016</v>
      </c>
      <c r="L686" s="5">
        <v>12</v>
      </c>
      <c r="M686" s="5" t="s">
        <v>9967</v>
      </c>
      <c r="N686" s="5" t="s">
        <v>9968</v>
      </c>
      <c r="O686" s="5" t="s">
        <v>9969</v>
      </c>
      <c r="P686" s="5" t="s">
        <v>9970</v>
      </c>
      <c r="Q686" s="5" t="s">
        <v>9971</v>
      </c>
      <c r="R686" s="5" t="s">
        <v>9972</v>
      </c>
      <c r="S686" s="5" t="s">
        <v>9973</v>
      </c>
      <c r="U686" s="5" t="s">
        <v>9974</v>
      </c>
      <c r="AB686" s="5" t="s">
        <v>9975</v>
      </c>
      <c r="AJ686" s="5" t="s">
        <v>1343</v>
      </c>
      <c r="AL686" s="5" t="s">
        <v>1344</v>
      </c>
      <c r="AM686" s="5">
        <v>19453634</v>
      </c>
      <c r="AN686" s="5" t="s">
        <v>75</v>
      </c>
      <c r="AO686" s="5" t="s">
        <v>1345</v>
      </c>
      <c r="AP686" s="5" t="s">
        <v>76</v>
      </c>
      <c r="AQ686" s="5" t="s">
        <v>77</v>
      </c>
      <c r="AS686" s="5" t="s">
        <v>78</v>
      </c>
      <c r="AT686" s="5" t="s">
        <v>9976</v>
      </c>
      <c r="AU686" s="5" t="str">
        <f t="shared" si="30"/>
        <v>2009_Wongchitrat_Endogenous</v>
      </c>
      <c r="AV686" s="6" t="str">
        <f t="shared" si="31"/>
        <v>2009_Wongchitrat_Endogenous.pdf</v>
      </c>
      <c r="AW686" s="7" t="str">
        <f t="shared" si="32"/>
        <v>https://sci-hub.se/10.1111/j.1460-9568.2009.06742.x</v>
      </c>
      <c r="AX686" s="5" t="s">
        <v>80</v>
      </c>
    </row>
    <row r="687" spans="1:50" ht="17" customHeight="1" x14ac:dyDescent="0.2">
      <c r="A687" s="4" t="s">
        <v>9977</v>
      </c>
      <c r="B687" s="4" t="s">
        <v>9978</v>
      </c>
      <c r="C687" s="4" t="s">
        <v>9979</v>
      </c>
      <c r="D687" s="4">
        <v>1987</v>
      </c>
      <c r="E687" s="4" t="s">
        <v>392</v>
      </c>
      <c r="F687" s="5">
        <v>4</v>
      </c>
      <c r="G687" s="5">
        <v>2</v>
      </c>
      <c r="I687" s="5">
        <v>185</v>
      </c>
      <c r="J687" s="5">
        <v>195</v>
      </c>
      <c r="L687" s="5">
        <v>12</v>
      </c>
      <c r="M687" s="5" t="s">
        <v>9980</v>
      </c>
      <c r="N687" s="5" t="s">
        <v>9981</v>
      </c>
      <c r="O687" s="5" t="s">
        <v>9982</v>
      </c>
      <c r="P687" s="5" t="s">
        <v>9983</v>
      </c>
      <c r="Q687" s="5" t="s">
        <v>9984</v>
      </c>
      <c r="R687" s="5" t="s">
        <v>9985</v>
      </c>
      <c r="S687" s="5" t="s">
        <v>9986</v>
      </c>
      <c r="U687" s="5" t="s">
        <v>9987</v>
      </c>
      <c r="AB687" s="5" t="s">
        <v>9988</v>
      </c>
      <c r="AJ687" s="5">
        <v>7423098</v>
      </c>
      <c r="AM687" s="5">
        <v>3598853</v>
      </c>
      <c r="AN687" s="5" t="s">
        <v>75</v>
      </c>
      <c r="AO687" s="5" t="s">
        <v>401</v>
      </c>
      <c r="AP687" s="5" t="s">
        <v>76</v>
      </c>
      <c r="AQ687" s="5" t="s">
        <v>77</v>
      </c>
      <c r="AS687" s="5" t="s">
        <v>78</v>
      </c>
      <c r="AT687" s="5" t="s">
        <v>9989</v>
      </c>
      <c r="AU687" s="5" t="str">
        <f t="shared" si="30"/>
        <v>1987_Troiani_Depression</v>
      </c>
      <c r="AV687" s="6" t="str">
        <f t="shared" si="31"/>
        <v>1987_Troiani_Depression.pdf</v>
      </c>
      <c r="AW687" s="7" t="str">
        <f t="shared" si="32"/>
        <v>https://sci-hub.se/10.1111/j.1600-079X.1987.tb00855.x</v>
      </c>
      <c r="AX687" s="5" t="s">
        <v>80</v>
      </c>
    </row>
    <row r="688" spans="1:50" ht="17" customHeight="1" x14ac:dyDescent="0.2">
      <c r="A688" s="4" t="s">
        <v>9990</v>
      </c>
      <c r="B688" s="4" t="s">
        <v>9991</v>
      </c>
      <c r="C688" s="4" t="s">
        <v>9992</v>
      </c>
      <c r="D688" s="4">
        <v>1998</v>
      </c>
      <c r="E688" s="4" t="s">
        <v>392</v>
      </c>
      <c r="F688" s="5">
        <v>24</v>
      </c>
      <c r="G688" s="5">
        <v>4</v>
      </c>
      <c r="I688" s="5">
        <v>224</v>
      </c>
      <c r="J688" s="5">
        <v>229</v>
      </c>
      <c r="L688" s="5">
        <v>12</v>
      </c>
      <c r="M688" s="5" t="s">
        <v>9993</v>
      </c>
      <c r="N688" s="5" t="s">
        <v>9994</v>
      </c>
      <c r="O688" s="5" t="s">
        <v>9995</v>
      </c>
      <c r="P688" s="5" t="s">
        <v>9996</v>
      </c>
      <c r="Q688" s="5" t="s">
        <v>9997</v>
      </c>
      <c r="R688" s="5" t="s">
        <v>9998</v>
      </c>
      <c r="S688" s="5" t="s">
        <v>9999</v>
      </c>
      <c r="U688" s="5" t="s">
        <v>10000</v>
      </c>
      <c r="AB688" s="5" t="s">
        <v>10001</v>
      </c>
      <c r="AE688" s="5" t="s">
        <v>2111</v>
      </c>
      <c r="AJ688" s="5">
        <v>7423098</v>
      </c>
      <c r="AL688" s="5" t="s">
        <v>547</v>
      </c>
      <c r="AM688" s="5">
        <v>9572532</v>
      </c>
      <c r="AN688" s="5" t="s">
        <v>75</v>
      </c>
      <c r="AO688" s="5" t="s">
        <v>401</v>
      </c>
      <c r="AP688" s="5" t="s">
        <v>76</v>
      </c>
      <c r="AQ688" s="5" t="s">
        <v>77</v>
      </c>
      <c r="AS688" s="5" t="s">
        <v>78</v>
      </c>
      <c r="AT688" s="5" t="s">
        <v>10002</v>
      </c>
      <c r="AU688" s="5" t="str">
        <f t="shared" si="30"/>
        <v>1998_Okatani_Estrogen</v>
      </c>
      <c r="AV688" s="6" t="str">
        <f t="shared" si="31"/>
        <v>1998_Okatani_Estrogen.pdf</v>
      </c>
      <c r="AW688" s="7" t="str">
        <f t="shared" si="32"/>
        <v>https://sci-hub.se/10.1111/j.1600-079X.1998.tb00537.x</v>
      </c>
      <c r="AX688" s="5" t="s">
        <v>80</v>
      </c>
    </row>
    <row r="689" spans="1:50" ht="17" customHeight="1" x14ac:dyDescent="0.2">
      <c r="A689" s="4" t="s">
        <v>10003</v>
      </c>
      <c r="B689" s="4" t="s">
        <v>10004</v>
      </c>
      <c r="C689" s="4" t="s">
        <v>10005</v>
      </c>
      <c r="D689" s="4">
        <v>2018</v>
      </c>
      <c r="E689" s="4" t="s">
        <v>392</v>
      </c>
      <c r="F689" s="5">
        <v>64</v>
      </c>
      <c r="G689" s="5">
        <v>3</v>
      </c>
      <c r="H689" s="5" t="s">
        <v>10006</v>
      </c>
      <c r="L689" s="5">
        <v>12</v>
      </c>
      <c r="M689" s="5" t="s">
        <v>10007</v>
      </c>
      <c r="N689" s="5" t="s">
        <v>10008</v>
      </c>
      <c r="O689" s="5" t="s">
        <v>10009</v>
      </c>
      <c r="P689" s="5" t="s">
        <v>10010</v>
      </c>
      <c r="Q689" s="5" t="s">
        <v>10011</v>
      </c>
      <c r="R689" s="5" t="s">
        <v>10012</v>
      </c>
      <c r="S689" s="5" t="s">
        <v>10013</v>
      </c>
      <c r="U689" s="5" t="s">
        <v>10014</v>
      </c>
      <c r="X689" s="10" t="s">
        <v>10015</v>
      </c>
      <c r="Y689" s="5" t="s">
        <v>10016</v>
      </c>
      <c r="Z689" s="5" t="s">
        <v>10017</v>
      </c>
      <c r="AA689" s="5" t="s">
        <v>10018</v>
      </c>
      <c r="AB689" s="5" t="s">
        <v>10019</v>
      </c>
      <c r="AE689" s="5" t="s">
        <v>2111</v>
      </c>
      <c r="AJ689" s="5">
        <v>7423098</v>
      </c>
      <c r="AL689" s="5" t="s">
        <v>547</v>
      </c>
      <c r="AM689" s="5">
        <v>29247541</v>
      </c>
      <c r="AN689" s="5" t="s">
        <v>75</v>
      </c>
      <c r="AO689" s="5" t="s">
        <v>401</v>
      </c>
      <c r="AP689" s="5" t="s">
        <v>76</v>
      </c>
      <c r="AQ689" s="5" t="s">
        <v>77</v>
      </c>
      <c r="AS689" s="5" t="s">
        <v>78</v>
      </c>
      <c r="AT689" s="5" t="s">
        <v>10020</v>
      </c>
      <c r="AU689" s="5" t="str">
        <f t="shared" si="30"/>
        <v>2018_Owino_Nocturnal</v>
      </c>
      <c r="AV689" s="6" t="str">
        <f t="shared" si="31"/>
        <v>2018_Owino_Nocturnal.pdf</v>
      </c>
      <c r="AW689" s="7" t="str">
        <f t="shared" si="32"/>
        <v>https://sci-hub.se/10.1111/jpi.12462</v>
      </c>
      <c r="AX689" s="5" t="s">
        <v>80</v>
      </c>
    </row>
    <row r="690" spans="1:50" ht="17" customHeight="1" x14ac:dyDescent="0.2">
      <c r="A690" s="4" t="s">
        <v>10021</v>
      </c>
      <c r="B690" s="4" t="s">
        <v>10022</v>
      </c>
      <c r="C690" s="4" t="s">
        <v>10023</v>
      </c>
      <c r="D690" s="4">
        <v>2014</v>
      </c>
      <c r="E690" s="4" t="s">
        <v>7911</v>
      </c>
      <c r="F690" s="5">
        <v>7</v>
      </c>
      <c r="G690" s="5">
        <v>1</v>
      </c>
      <c r="H690" s="5">
        <v>113</v>
      </c>
      <c r="L690" s="5">
        <v>12</v>
      </c>
      <c r="M690" s="5" t="s">
        <v>10024</v>
      </c>
      <c r="N690" s="5" t="s">
        <v>10025</v>
      </c>
      <c r="O690" s="5" t="s">
        <v>10026</v>
      </c>
      <c r="P690" s="5" t="s">
        <v>10027</v>
      </c>
      <c r="Q690" s="5" t="s">
        <v>10028</v>
      </c>
      <c r="R690" s="5" t="s">
        <v>10029</v>
      </c>
      <c r="S690" s="5" t="s">
        <v>10030</v>
      </c>
      <c r="AB690" s="5" t="s">
        <v>10031</v>
      </c>
      <c r="AJ690" s="5">
        <v>17560500</v>
      </c>
      <c r="AM690" s="5">
        <v>24568149</v>
      </c>
      <c r="AN690" s="5" t="s">
        <v>75</v>
      </c>
      <c r="AO690" s="5" t="s">
        <v>7920</v>
      </c>
      <c r="AP690" s="5" t="s">
        <v>76</v>
      </c>
      <c r="AQ690" s="5" t="s">
        <v>77</v>
      </c>
      <c r="AR690" s="5" t="s">
        <v>141</v>
      </c>
      <c r="AS690" s="5" t="s">
        <v>78</v>
      </c>
      <c r="AT690" s="5" t="s">
        <v>10032</v>
      </c>
      <c r="AU690" s="5" t="str">
        <f t="shared" si="30"/>
        <v>2014_Okamoto_Temporal</v>
      </c>
      <c r="AV690" s="6" t="str">
        <f t="shared" si="31"/>
        <v>2014_Okamoto_Temporal.pdf</v>
      </c>
      <c r="AW690" s="7" t="str">
        <f t="shared" si="32"/>
        <v>https://sci-hub.se/10.1186/1756-0500-7-113</v>
      </c>
      <c r="AX690" s="5" t="s">
        <v>80</v>
      </c>
    </row>
    <row r="691" spans="1:50" ht="17" customHeight="1" x14ac:dyDescent="0.2">
      <c r="A691" s="4" t="s">
        <v>10033</v>
      </c>
      <c r="B691" s="4" t="s">
        <v>10034</v>
      </c>
      <c r="C691" s="4" t="s">
        <v>10035</v>
      </c>
      <c r="D691" s="4">
        <v>2014</v>
      </c>
      <c r="E691" s="4" t="s">
        <v>10036</v>
      </c>
      <c r="F691" s="5">
        <v>6</v>
      </c>
      <c r="I691" s="5">
        <v>149</v>
      </c>
      <c r="J691" s="5">
        <v>156</v>
      </c>
      <c r="L691" s="5">
        <v>12</v>
      </c>
      <c r="M691" s="5" t="s">
        <v>10037</v>
      </c>
      <c r="N691" s="5" t="s">
        <v>10038</v>
      </c>
      <c r="O691" s="5" t="s">
        <v>6752</v>
      </c>
      <c r="P691" s="5" t="s">
        <v>10039</v>
      </c>
      <c r="Q691" s="5" t="s">
        <v>10040</v>
      </c>
      <c r="R691" s="5" t="s">
        <v>10041</v>
      </c>
      <c r="X691" s="5" t="s">
        <v>10042</v>
      </c>
      <c r="Y691" s="5" t="s">
        <v>10043</v>
      </c>
      <c r="AB691" s="5" t="s">
        <v>5685</v>
      </c>
      <c r="AE691" s="5" t="s">
        <v>10044</v>
      </c>
      <c r="AJ691" s="5">
        <v>11791608</v>
      </c>
      <c r="AN691" s="5" t="s">
        <v>75</v>
      </c>
      <c r="AO691" s="5" t="s">
        <v>10045</v>
      </c>
      <c r="AP691" s="5" t="s">
        <v>76</v>
      </c>
      <c r="AQ691" s="5" t="s">
        <v>77</v>
      </c>
      <c r="AR691" s="5" t="s">
        <v>141</v>
      </c>
      <c r="AS691" s="5" t="s">
        <v>78</v>
      </c>
      <c r="AT691" s="5" t="s">
        <v>10046</v>
      </c>
      <c r="AU691" s="5" t="str">
        <f t="shared" si="30"/>
        <v>2014_Figueiro_Pulsing</v>
      </c>
      <c r="AV691" s="6" t="str">
        <f t="shared" si="31"/>
        <v>2014_Figueiro_Pulsing.pdf</v>
      </c>
      <c r="AW691" s="7" t="str">
        <f t="shared" si="32"/>
        <v>https://sci-hub.se/10.2147/NSS.S73856</v>
      </c>
      <c r="AX691" s="5" t="s">
        <v>80</v>
      </c>
    </row>
    <row r="692" spans="1:50" ht="17" customHeight="1" x14ac:dyDescent="0.2">
      <c r="A692" s="4" t="s">
        <v>10047</v>
      </c>
      <c r="B692" s="4" t="s">
        <v>10048</v>
      </c>
      <c r="C692" s="4" t="s">
        <v>10049</v>
      </c>
      <c r="D692" s="4">
        <v>2017</v>
      </c>
      <c r="E692" s="4" t="s">
        <v>10050</v>
      </c>
      <c r="F692" s="5">
        <v>8</v>
      </c>
      <c r="G692" s="5">
        <v>47</v>
      </c>
      <c r="I692" s="5">
        <v>82280</v>
      </c>
      <c r="J692" s="5">
        <v>82293</v>
      </c>
      <c r="L692" s="5">
        <v>11</v>
      </c>
      <c r="M692" s="5" t="s">
        <v>10051</v>
      </c>
      <c r="N692" s="5" t="s">
        <v>10052</v>
      </c>
      <c r="O692" s="5" t="s">
        <v>10053</v>
      </c>
      <c r="P692" s="5" t="s">
        <v>10054</v>
      </c>
      <c r="Q692" s="5" t="s">
        <v>10055</v>
      </c>
      <c r="R692" s="5" t="s">
        <v>10056</v>
      </c>
      <c r="S692" s="5" t="s">
        <v>10057</v>
      </c>
      <c r="U692" s="5" t="s">
        <v>10058</v>
      </c>
      <c r="X692" s="10" t="s">
        <v>10059</v>
      </c>
      <c r="Y692" s="5" t="s">
        <v>10060</v>
      </c>
      <c r="Z692" s="5" t="s">
        <v>10061</v>
      </c>
      <c r="AB692" s="5" t="s">
        <v>10062</v>
      </c>
      <c r="AE692" s="5" t="s">
        <v>10063</v>
      </c>
      <c r="AJ692" s="5">
        <v>19492553</v>
      </c>
      <c r="AN692" s="5" t="s">
        <v>75</v>
      </c>
      <c r="AO692" s="5" t="s">
        <v>10050</v>
      </c>
      <c r="AP692" s="5" t="s">
        <v>76</v>
      </c>
      <c r="AQ692" s="5" t="s">
        <v>77</v>
      </c>
      <c r="AR692" s="5" t="s">
        <v>141</v>
      </c>
      <c r="AS692" s="5" t="s">
        <v>78</v>
      </c>
      <c r="AT692" s="5" t="s">
        <v>10064</v>
      </c>
      <c r="AU692" s="5" t="str">
        <f t="shared" si="30"/>
        <v>2017_Wang_Melatonin</v>
      </c>
      <c r="AV692" s="6" t="str">
        <f t="shared" si="31"/>
        <v>2017_Wang_Melatonin.pdf</v>
      </c>
      <c r="AW692" s="7" t="str">
        <f t="shared" si="32"/>
        <v>https://sci-hub.se/10.18632/oncotarget.19316</v>
      </c>
      <c r="AX692" s="9" t="s">
        <v>756</v>
      </c>
    </row>
    <row r="693" spans="1:50" ht="17" customHeight="1" x14ac:dyDescent="0.2">
      <c r="A693" s="4" t="s">
        <v>10065</v>
      </c>
      <c r="B693" s="4" t="s">
        <v>10066</v>
      </c>
      <c r="C693" s="4" t="s">
        <v>10067</v>
      </c>
      <c r="D693" s="4">
        <v>2017</v>
      </c>
      <c r="E693" s="4" t="s">
        <v>3613</v>
      </c>
      <c r="F693" s="5">
        <v>28</v>
      </c>
      <c r="G693" s="5">
        <v>12</v>
      </c>
      <c r="I693" s="5">
        <v>3325</v>
      </c>
      <c r="J693" s="5">
        <v>3337</v>
      </c>
      <c r="L693" s="5">
        <v>11</v>
      </c>
      <c r="M693" s="5" t="s">
        <v>10068</v>
      </c>
      <c r="N693" s="5" t="s">
        <v>10069</v>
      </c>
      <c r="O693" s="5" t="s">
        <v>10070</v>
      </c>
      <c r="P693" s="5" t="s">
        <v>10071</v>
      </c>
      <c r="Q693" s="5" t="s">
        <v>10072</v>
      </c>
      <c r="R693" s="5" t="s">
        <v>10073</v>
      </c>
      <c r="S693" s="5" t="s">
        <v>10074</v>
      </c>
      <c r="U693" s="5" t="s">
        <v>10075</v>
      </c>
      <c r="X693" s="10" t="s">
        <v>10076</v>
      </c>
      <c r="Y693" s="5" t="s">
        <v>10077</v>
      </c>
      <c r="AB693" s="5" t="s">
        <v>10078</v>
      </c>
      <c r="AE693" s="5" t="s">
        <v>10079</v>
      </c>
      <c r="AJ693" s="5" t="s">
        <v>3622</v>
      </c>
      <c r="AL693" s="5" t="s">
        <v>3623</v>
      </c>
      <c r="AM693" s="5">
        <v>28956094</v>
      </c>
      <c r="AN693" s="5" t="s">
        <v>75</v>
      </c>
      <c r="AO693" s="5" t="s">
        <v>3624</v>
      </c>
      <c r="AP693" s="5" t="s">
        <v>76</v>
      </c>
      <c r="AQ693" s="5" t="s">
        <v>77</v>
      </c>
      <c r="AS693" s="5" t="s">
        <v>78</v>
      </c>
      <c r="AT693" s="5" t="s">
        <v>10080</v>
      </c>
      <c r="AU693" s="5" t="str">
        <f t="shared" si="30"/>
        <v>2017_Zhou_Melatonin</v>
      </c>
      <c r="AV693" s="6" t="str">
        <f t="shared" si="31"/>
        <v>2017_Zhou_Melatonin.pdf</v>
      </c>
      <c r="AW693" s="7" t="str">
        <f t="shared" si="32"/>
        <v>https://sci-hub.se/10.1007/s00198-017-4127-8</v>
      </c>
      <c r="AX693" s="5" t="s">
        <v>80</v>
      </c>
    </row>
    <row r="694" spans="1:50" ht="17" customHeight="1" x14ac:dyDescent="0.2">
      <c r="A694" s="4" t="s">
        <v>10081</v>
      </c>
      <c r="B694" s="4" t="s">
        <v>10082</v>
      </c>
      <c r="C694" s="4" t="s">
        <v>10083</v>
      </c>
      <c r="D694" s="4">
        <v>2018</v>
      </c>
      <c r="E694" s="4" t="s">
        <v>10084</v>
      </c>
      <c r="F694" s="5">
        <v>33</v>
      </c>
      <c r="I694" s="5">
        <v>256</v>
      </c>
      <c r="J694" s="5">
        <v>265</v>
      </c>
      <c r="L694" s="5">
        <v>11</v>
      </c>
      <c r="M694" s="5" t="s">
        <v>10085</v>
      </c>
      <c r="N694" s="5" t="s">
        <v>10086</v>
      </c>
      <c r="O694" s="5" t="s">
        <v>10087</v>
      </c>
      <c r="P694" s="5" t="s">
        <v>10088</v>
      </c>
      <c r="Q694" s="5" t="s">
        <v>10089</v>
      </c>
      <c r="R694" s="5" t="s">
        <v>10090</v>
      </c>
      <c r="X694" s="10" t="s">
        <v>10091</v>
      </c>
      <c r="Y694" s="5" t="s">
        <v>10092</v>
      </c>
      <c r="AB694" s="5" t="s">
        <v>10093</v>
      </c>
      <c r="AE694" s="5" t="s">
        <v>1525</v>
      </c>
      <c r="AJ694" s="5">
        <v>22119264</v>
      </c>
      <c r="AN694" s="5" t="s">
        <v>75</v>
      </c>
      <c r="AO694" s="5" t="s">
        <v>10094</v>
      </c>
      <c r="AP694" s="5" t="s">
        <v>76</v>
      </c>
      <c r="AQ694" s="5" t="s">
        <v>77</v>
      </c>
      <c r="AS694" s="5" t="s">
        <v>78</v>
      </c>
      <c r="AT694" s="5" t="s">
        <v>10095</v>
      </c>
      <c r="AU694" s="5" t="str">
        <f t="shared" si="30"/>
        <v>2018_Ding_Melatonin</v>
      </c>
      <c r="AV694" s="6" t="str">
        <f t="shared" si="31"/>
        <v>2018_Ding_Melatonin.pdf</v>
      </c>
      <c r="AW694" s="7" t="str">
        <f t="shared" si="32"/>
        <v>https://sci-hub.se/10.1016/j.algal.2018.05.021</v>
      </c>
      <c r="AX694" s="5" t="s">
        <v>80</v>
      </c>
    </row>
    <row r="695" spans="1:50" ht="17" customHeight="1" x14ac:dyDescent="0.2">
      <c r="A695" s="4" t="s">
        <v>10096</v>
      </c>
      <c r="B695" s="4" t="s">
        <v>10097</v>
      </c>
      <c r="C695" s="4" t="s">
        <v>10098</v>
      </c>
      <c r="D695" s="4">
        <v>2017</v>
      </c>
      <c r="E695" s="4" t="s">
        <v>892</v>
      </c>
      <c r="F695" s="5">
        <v>58</v>
      </c>
      <c r="I695" s="5">
        <v>446</v>
      </c>
      <c r="J695" s="5">
        <v>453</v>
      </c>
      <c r="L695" s="5">
        <v>11</v>
      </c>
      <c r="M695" s="5" t="s">
        <v>10099</v>
      </c>
      <c r="N695" s="5" t="s">
        <v>10100</v>
      </c>
      <c r="O695" s="5" t="s">
        <v>10101</v>
      </c>
      <c r="P695" s="5" t="s">
        <v>10102</v>
      </c>
      <c r="Q695" s="5" t="s">
        <v>10103</v>
      </c>
      <c r="R695" s="5" t="s">
        <v>10104</v>
      </c>
      <c r="S695" s="5" t="s">
        <v>10105</v>
      </c>
      <c r="U695" s="5" t="s">
        <v>438</v>
      </c>
      <c r="X695" s="5" t="s">
        <v>10106</v>
      </c>
      <c r="Y695" s="5" t="s">
        <v>10107</v>
      </c>
      <c r="AB695" s="5" t="s">
        <v>10108</v>
      </c>
      <c r="AE695" s="5" t="s">
        <v>384</v>
      </c>
      <c r="AJ695" s="5">
        <v>36870</v>
      </c>
      <c r="AL695" s="5" t="s">
        <v>901</v>
      </c>
      <c r="AM695" s="5">
        <v>27633241</v>
      </c>
      <c r="AN695" s="5" t="s">
        <v>75</v>
      </c>
      <c r="AO695" s="5" t="s">
        <v>902</v>
      </c>
      <c r="AP695" s="5" t="s">
        <v>76</v>
      </c>
      <c r="AQ695" s="5" t="s">
        <v>77</v>
      </c>
      <c r="AS695" s="5" t="s">
        <v>78</v>
      </c>
      <c r="AT695" s="5" t="s">
        <v>10109</v>
      </c>
      <c r="AU695" s="5" t="str">
        <f t="shared" si="30"/>
        <v>2017_Kraneburg_Effect</v>
      </c>
      <c r="AV695" s="6" t="str">
        <f t="shared" si="31"/>
        <v>2017_Kraneburg_Effect.pdf</v>
      </c>
      <c r="AW695" s="7" t="str">
        <f t="shared" si="32"/>
        <v>https://sci-hub.se/10.1016/j.apergo.2016.08.006</v>
      </c>
      <c r="AX695" s="5" t="s">
        <v>80</v>
      </c>
    </row>
    <row r="696" spans="1:50" ht="17" customHeight="1" x14ac:dyDescent="0.2">
      <c r="A696" s="4" t="s">
        <v>10110</v>
      </c>
      <c r="B696" s="4" t="s">
        <v>10111</v>
      </c>
      <c r="C696" s="4" t="s">
        <v>10112</v>
      </c>
      <c r="D696" s="4">
        <v>2016</v>
      </c>
      <c r="E696" s="4" t="s">
        <v>622</v>
      </c>
      <c r="F696" s="5">
        <v>26</v>
      </c>
      <c r="G696" s="5">
        <v>19</v>
      </c>
      <c r="I696" s="5">
        <v>2681</v>
      </c>
      <c r="J696" s="5">
        <v>2689</v>
      </c>
      <c r="L696" s="5">
        <v>11</v>
      </c>
      <c r="M696" s="5" t="s">
        <v>10113</v>
      </c>
      <c r="N696" s="5" t="s">
        <v>10114</v>
      </c>
      <c r="O696" s="5" t="s">
        <v>10115</v>
      </c>
      <c r="P696" s="5" t="s">
        <v>10116</v>
      </c>
      <c r="Q696" s="5" t="s">
        <v>10117</v>
      </c>
      <c r="R696" s="5" t="s">
        <v>10118</v>
      </c>
      <c r="S696" s="5" t="s">
        <v>10119</v>
      </c>
      <c r="U696" s="5" t="s">
        <v>438</v>
      </c>
      <c r="X696" s="10" t="s">
        <v>10120</v>
      </c>
      <c r="Y696" s="5" t="s">
        <v>10121</v>
      </c>
      <c r="AB696" s="5" t="s">
        <v>10122</v>
      </c>
      <c r="AE696" s="5" t="s">
        <v>4095</v>
      </c>
      <c r="AJ696" s="5">
        <v>9609822</v>
      </c>
      <c r="AL696" s="5" t="s">
        <v>633</v>
      </c>
      <c r="AM696" s="5">
        <v>27666972</v>
      </c>
      <c r="AN696" s="5" t="s">
        <v>75</v>
      </c>
      <c r="AO696" s="5" t="s">
        <v>634</v>
      </c>
      <c r="AP696" s="5" t="s">
        <v>76</v>
      </c>
      <c r="AQ696" s="5" t="s">
        <v>77</v>
      </c>
      <c r="AR696" s="5" t="s">
        <v>141</v>
      </c>
      <c r="AS696" s="5" t="s">
        <v>78</v>
      </c>
      <c r="AT696" s="5" t="s">
        <v>10123</v>
      </c>
      <c r="AU696" s="5" t="str">
        <f t="shared" si="30"/>
        <v>2016_Feng_“Singing”</v>
      </c>
      <c r="AV696" s="6" t="str">
        <f t="shared" si="31"/>
        <v>2016_Feng_“Singing”.pdf</v>
      </c>
      <c r="AW696" s="7" t="str">
        <f t="shared" si="32"/>
        <v>https://sci-hub.se/10.1016/j.cub.2016.07.079</v>
      </c>
      <c r="AX696" s="5" t="s">
        <v>80</v>
      </c>
    </row>
    <row r="697" spans="1:50" ht="17" customHeight="1" x14ac:dyDescent="0.2">
      <c r="A697" s="4" t="s">
        <v>10124</v>
      </c>
      <c r="B697" s="4" t="s">
        <v>10125</v>
      </c>
      <c r="C697" s="4" t="s">
        <v>10126</v>
      </c>
      <c r="D697" s="4">
        <v>2000</v>
      </c>
      <c r="E697" s="4" t="s">
        <v>1961</v>
      </c>
      <c r="F697" s="5">
        <v>67</v>
      </c>
      <c r="G697" s="5">
        <v>18</v>
      </c>
      <c r="I697" s="5">
        <v>2233</v>
      </c>
      <c r="J697" s="5">
        <v>2246</v>
      </c>
      <c r="L697" s="5">
        <v>11</v>
      </c>
      <c r="M697" s="5" t="s">
        <v>10127</v>
      </c>
      <c r="N697" s="5" t="s">
        <v>10128</v>
      </c>
      <c r="O697" s="5" t="s">
        <v>10129</v>
      </c>
      <c r="P697" s="5" t="s">
        <v>10130</v>
      </c>
      <c r="Q697" s="5" t="s">
        <v>10131</v>
      </c>
      <c r="R697" s="5" t="s">
        <v>10132</v>
      </c>
      <c r="S697" s="5" t="s">
        <v>10133</v>
      </c>
      <c r="U697" s="5" t="s">
        <v>10134</v>
      </c>
      <c r="W697" s="5" t="s">
        <v>10135</v>
      </c>
      <c r="X697" s="10" t="s">
        <v>10136</v>
      </c>
      <c r="Y697" s="5" t="s">
        <v>10137</v>
      </c>
      <c r="AB697" s="5" t="s">
        <v>10138</v>
      </c>
      <c r="AJ697" s="5">
        <v>243205</v>
      </c>
      <c r="AL697" s="5" t="s">
        <v>1974</v>
      </c>
      <c r="AM697" s="5">
        <v>11045604</v>
      </c>
      <c r="AN697" s="5" t="s">
        <v>75</v>
      </c>
      <c r="AO697" s="5" t="s">
        <v>1975</v>
      </c>
      <c r="AP697" s="5" t="s">
        <v>76</v>
      </c>
      <c r="AQ697" s="5" t="s">
        <v>77</v>
      </c>
      <c r="AS697" s="5" t="s">
        <v>78</v>
      </c>
      <c r="AT697" s="5" t="s">
        <v>10139</v>
      </c>
      <c r="AU697" s="5" t="str">
        <f t="shared" si="30"/>
        <v>2000_Zawilska_Near-ultraviolet</v>
      </c>
      <c r="AV697" s="6" t="str">
        <f t="shared" si="31"/>
        <v>2000_Zawilska_Near-ultraviolet.pdf</v>
      </c>
      <c r="AW697" s="7" t="str">
        <f t="shared" si="32"/>
        <v>https://sci-hub.se/10.1016/S0024-3205(00)00805-5</v>
      </c>
      <c r="AX697" s="5" t="s">
        <v>80</v>
      </c>
    </row>
    <row r="698" spans="1:50" ht="17" customHeight="1" x14ac:dyDescent="0.2">
      <c r="A698" s="4" t="s">
        <v>10140</v>
      </c>
      <c r="B698" s="4" t="s">
        <v>10141</v>
      </c>
      <c r="C698" s="4" t="s">
        <v>10142</v>
      </c>
      <c r="D698" s="4">
        <v>1986</v>
      </c>
      <c r="E698" s="4" t="s">
        <v>10143</v>
      </c>
      <c r="F698" s="5">
        <v>2</v>
      </c>
      <c r="G698" s="5">
        <v>3</v>
      </c>
      <c r="I698" s="5">
        <v>205</v>
      </c>
      <c r="J698" s="5">
        <v>213</v>
      </c>
      <c r="L698" s="5">
        <v>11</v>
      </c>
      <c r="M698" s="5" t="s">
        <v>10144</v>
      </c>
      <c r="N698" s="5" t="s">
        <v>10145</v>
      </c>
      <c r="O698" s="5" t="s">
        <v>10146</v>
      </c>
      <c r="P698" s="5" t="s">
        <v>10147</v>
      </c>
      <c r="Q698" s="5" t="s">
        <v>10148</v>
      </c>
      <c r="S698" s="5" t="s">
        <v>10149</v>
      </c>
      <c r="U698" s="5" t="s">
        <v>10150</v>
      </c>
      <c r="AB698" s="5" t="s">
        <v>10151</v>
      </c>
      <c r="AJ698" s="5">
        <v>87563320</v>
      </c>
      <c r="AM698" s="5">
        <v>3503107</v>
      </c>
      <c r="AN698" s="5" t="s">
        <v>75</v>
      </c>
      <c r="AO698" s="5" t="s">
        <v>10152</v>
      </c>
      <c r="AP698" s="5" t="s">
        <v>76</v>
      </c>
      <c r="AQ698" s="5" t="s">
        <v>77</v>
      </c>
      <c r="AS698" s="5" t="s">
        <v>78</v>
      </c>
      <c r="AT698" s="5" t="s">
        <v>10153</v>
      </c>
      <c r="AU698" s="5" t="str">
        <f t="shared" si="30"/>
        <v>1986_Lauber_Plasma</v>
      </c>
      <c r="AV698" s="6" t="str">
        <f t="shared" si="31"/>
        <v>1986_Lauber_Plasma.pdf</v>
      </c>
      <c r="AW698" s="7" t="str">
        <f t="shared" si="32"/>
        <v>https://sci-hub.se/10.1089/jop.1986.2.205</v>
      </c>
      <c r="AX698" s="5" t="s">
        <v>80</v>
      </c>
    </row>
    <row r="699" spans="1:50" ht="17" customHeight="1" x14ac:dyDescent="0.2">
      <c r="A699" s="4" t="s">
        <v>10154</v>
      </c>
      <c r="B699" s="4" t="s">
        <v>10155</v>
      </c>
      <c r="C699" s="4" t="s">
        <v>10156</v>
      </c>
      <c r="D699" s="4">
        <v>2018</v>
      </c>
      <c r="E699" s="4" t="s">
        <v>603</v>
      </c>
      <c r="F699" s="5">
        <v>41</v>
      </c>
      <c r="G699" s="5">
        <v>8</v>
      </c>
      <c r="L699" s="5">
        <v>11</v>
      </c>
      <c r="M699" s="5" t="s">
        <v>10157</v>
      </c>
      <c r="N699" s="5" t="s">
        <v>10158</v>
      </c>
      <c r="O699" s="5" t="s">
        <v>10159</v>
      </c>
      <c r="P699" s="5" t="s">
        <v>10160</v>
      </c>
      <c r="Q699" s="5" t="s">
        <v>10161</v>
      </c>
      <c r="R699" s="5" t="s">
        <v>10162</v>
      </c>
      <c r="S699" s="5" t="s">
        <v>10163</v>
      </c>
      <c r="U699" s="5" t="s">
        <v>10164</v>
      </c>
      <c r="X699" s="5" t="s">
        <v>10165</v>
      </c>
      <c r="Y699" s="5" t="s">
        <v>10166</v>
      </c>
      <c r="AB699" s="5" t="s">
        <v>10167</v>
      </c>
      <c r="AE699" s="5" t="s">
        <v>138</v>
      </c>
      <c r="AJ699" s="5">
        <v>1618105</v>
      </c>
      <c r="AL699" s="5" t="s">
        <v>613</v>
      </c>
      <c r="AM699" s="5">
        <v>29788219</v>
      </c>
      <c r="AN699" s="5" t="s">
        <v>75</v>
      </c>
      <c r="AO699" s="5" t="s">
        <v>603</v>
      </c>
      <c r="AP699" s="5" t="s">
        <v>76</v>
      </c>
      <c r="AQ699" s="5" t="s">
        <v>77</v>
      </c>
      <c r="AR699" s="5" t="s">
        <v>141</v>
      </c>
      <c r="AS699" s="5" t="s">
        <v>78</v>
      </c>
      <c r="AT699" s="5" t="s">
        <v>10168</v>
      </c>
      <c r="AU699" s="5" t="str">
        <f t="shared" si="30"/>
        <v>2018_Allen_Exploiting</v>
      </c>
      <c r="AV699" s="6" t="str">
        <f t="shared" si="31"/>
        <v>2018_Allen_Exploiting.pdf</v>
      </c>
      <c r="AW699" s="7" t="str">
        <f t="shared" si="32"/>
        <v>https://sci-hub.se/10.1093/sleep/zsy100</v>
      </c>
      <c r="AX699" s="5" t="s">
        <v>80</v>
      </c>
    </row>
    <row r="700" spans="1:50" ht="17" customHeight="1" x14ac:dyDescent="0.2">
      <c r="A700" s="4" t="s">
        <v>10169</v>
      </c>
      <c r="B700" s="4" t="s">
        <v>10170</v>
      </c>
      <c r="C700" s="4" t="s">
        <v>10171</v>
      </c>
      <c r="D700" s="4">
        <v>2008</v>
      </c>
      <c r="E700" s="4" t="s">
        <v>7019</v>
      </c>
      <c r="F700" s="5">
        <v>17</v>
      </c>
      <c r="G700" s="5">
        <v>5</v>
      </c>
      <c r="I700" s="5">
        <v>467</v>
      </c>
      <c r="J700" s="5">
        <v>472</v>
      </c>
      <c r="L700" s="5">
        <v>11</v>
      </c>
      <c r="M700" s="5" t="s">
        <v>10172</v>
      </c>
      <c r="N700" s="5" t="s">
        <v>10173</v>
      </c>
      <c r="O700" s="5" t="s">
        <v>10174</v>
      </c>
      <c r="P700" s="5" t="s">
        <v>10175</v>
      </c>
      <c r="Q700" s="5" t="s">
        <v>10176</v>
      </c>
      <c r="R700" s="5" t="s">
        <v>10177</v>
      </c>
      <c r="S700" s="5" t="s">
        <v>10178</v>
      </c>
      <c r="U700" s="5" t="s">
        <v>10179</v>
      </c>
      <c r="AB700" s="5" t="s">
        <v>10180</v>
      </c>
      <c r="AJ700" s="5">
        <v>9598278</v>
      </c>
      <c r="AL700" s="5" t="s">
        <v>7028</v>
      </c>
      <c r="AM700" s="5">
        <v>18714190</v>
      </c>
      <c r="AN700" s="5" t="s">
        <v>75</v>
      </c>
      <c r="AO700" s="5" t="s">
        <v>7029</v>
      </c>
      <c r="AP700" s="5" t="s">
        <v>76</v>
      </c>
      <c r="AQ700" s="5" t="s">
        <v>77</v>
      </c>
      <c r="AS700" s="5" t="s">
        <v>78</v>
      </c>
      <c r="AT700" s="5" t="s">
        <v>10181</v>
      </c>
      <c r="AU700" s="5" t="str">
        <f t="shared" si="30"/>
        <v>2008_Merklinger-Gruchala_Low</v>
      </c>
      <c r="AV700" s="6" t="str">
        <f t="shared" si="31"/>
        <v>2008_Merklinger-Gruchala_Low.pdf</v>
      </c>
      <c r="AW700" s="7" t="str">
        <f t="shared" si="32"/>
        <v>https://sci-hub.se/10.1097/CEJ.0b013e3282f75f67</v>
      </c>
      <c r="AX700" s="5" t="s">
        <v>80</v>
      </c>
    </row>
    <row r="701" spans="1:50" ht="17" customHeight="1" x14ac:dyDescent="0.2">
      <c r="A701" s="4" t="s">
        <v>10182</v>
      </c>
      <c r="B701" s="4" t="s">
        <v>10183</v>
      </c>
      <c r="C701" s="4" t="s">
        <v>10184</v>
      </c>
      <c r="D701" s="4">
        <v>1985</v>
      </c>
      <c r="E701" s="4" t="s">
        <v>392</v>
      </c>
      <c r="F701" s="5">
        <v>2</v>
      </c>
      <c r="G701" s="5">
        <v>4</v>
      </c>
      <c r="I701" s="5">
        <v>375</v>
      </c>
      <c r="J701" s="5">
        <v>386</v>
      </c>
      <c r="L701" s="5">
        <v>11</v>
      </c>
      <c r="M701" s="5" t="s">
        <v>10185</v>
      </c>
      <c r="N701" s="5" t="s">
        <v>10186</v>
      </c>
      <c r="O701" s="5" t="s">
        <v>9982</v>
      </c>
      <c r="P701" s="5" t="s">
        <v>10187</v>
      </c>
      <c r="Q701" s="5" t="s">
        <v>10188</v>
      </c>
      <c r="R701" s="5" t="s">
        <v>10189</v>
      </c>
      <c r="S701" s="5" t="s">
        <v>10190</v>
      </c>
      <c r="U701" s="5" t="s">
        <v>10191</v>
      </c>
      <c r="AB701" s="5" t="s">
        <v>10192</v>
      </c>
      <c r="AJ701" s="5">
        <v>7423098</v>
      </c>
      <c r="AM701" s="5">
        <v>3007730</v>
      </c>
      <c r="AN701" s="5" t="s">
        <v>75</v>
      </c>
      <c r="AO701" s="5" t="s">
        <v>401</v>
      </c>
      <c r="AP701" s="5" t="s">
        <v>76</v>
      </c>
      <c r="AQ701" s="5" t="s">
        <v>77</v>
      </c>
      <c r="AS701" s="5" t="s">
        <v>78</v>
      </c>
      <c r="AT701" s="5" t="s">
        <v>10193</v>
      </c>
      <c r="AU701" s="5" t="str">
        <f t="shared" si="30"/>
        <v>1985_Nürnberger_Responsiveness</v>
      </c>
      <c r="AV701" s="6" t="str">
        <f t="shared" si="31"/>
        <v>1985_Nürnberger_Responsiveness.pdf</v>
      </c>
      <c r="AW701" s="7" t="str">
        <f t="shared" si="32"/>
        <v>https://sci-hub.se/10.1111/j.1600-079X.1985.tb00717.x</v>
      </c>
      <c r="AX701" s="5" t="s">
        <v>80</v>
      </c>
    </row>
    <row r="702" spans="1:50" ht="17" customHeight="1" x14ac:dyDescent="0.2">
      <c r="A702" s="4" t="s">
        <v>10194</v>
      </c>
      <c r="B702" s="4" t="s">
        <v>10195</v>
      </c>
      <c r="C702" s="4" t="s">
        <v>10196</v>
      </c>
      <c r="D702" s="4">
        <v>1988</v>
      </c>
      <c r="E702" s="4" t="s">
        <v>392</v>
      </c>
      <c r="F702" s="5">
        <v>5</v>
      </c>
      <c r="G702" s="5">
        <v>3</v>
      </c>
      <c r="I702" s="5">
        <v>301</v>
      </c>
      <c r="J702" s="5">
        <v>315</v>
      </c>
      <c r="L702" s="5">
        <v>11</v>
      </c>
      <c r="M702" s="5" t="s">
        <v>10197</v>
      </c>
      <c r="N702" s="5" t="s">
        <v>10198</v>
      </c>
      <c r="O702" s="5" t="s">
        <v>10199</v>
      </c>
      <c r="P702" s="5" t="s">
        <v>10200</v>
      </c>
      <c r="Q702" s="5" t="s">
        <v>10201</v>
      </c>
      <c r="R702" s="5" t="s">
        <v>10202</v>
      </c>
      <c r="S702" s="5" t="s">
        <v>10203</v>
      </c>
      <c r="U702" s="5" t="s">
        <v>10204</v>
      </c>
      <c r="AB702" s="5" t="s">
        <v>10205</v>
      </c>
      <c r="AJ702" s="5">
        <v>7423098</v>
      </c>
      <c r="AM702" s="5">
        <v>3404400</v>
      </c>
      <c r="AN702" s="5" t="s">
        <v>75</v>
      </c>
      <c r="AO702" s="5" t="s">
        <v>401</v>
      </c>
      <c r="AP702" s="5" t="s">
        <v>76</v>
      </c>
      <c r="AQ702" s="5" t="s">
        <v>77</v>
      </c>
      <c r="AS702" s="5" t="s">
        <v>78</v>
      </c>
      <c r="AT702" s="5" t="s">
        <v>10206</v>
      </c>
      <c r="AU702" s="5" t="str">
        <f t="shared" si="30"/>
        <v>1988_Reiter_Elevated</v>
      </c>
      <c r="AV702" s="6" t="str">
        <f t="shared" si="31"/>
        <v>1988_Reiter_Elevated.pdf</v>
      </c>
      <c r="AW702" s="7" t="str">
        <f t="shared" si="32"/>
        <v>https://sci-hub.se/10.1111/j.1600-079X.1988.tb00656.x</v>
      </c>
      <c r="AX702" s="5" t="s">
        <v>80</v>
      </c>
    </row>
    <row r="703" spans="1:50" ht="17" customHeight="1" x14ac:dyDescent="0.2">
      <c r="A703" s="4" t="s">
        <v>10207</v>
      </c>
      <c r="B703" s="4" t="s">
        <v>10208</v>
      </c>
      <c r="C703" s="4" t="s">
        <v>10209</v>
      </c>
      <c r="D703" s="4">
        <v>1994</v>
      </c>
      <c r="E703" s="4" t="s">
        <v>392</v>
      </c>
      <c r="F703" s="5">
        <v>17</v>
      </c>
      <c r="G703" s="5">
        <v>2</v>
      </c>
      <c r="I703" s="5">
        <v>63</v>
      </c>
      <c r="J703" s="5">
        <v>68</v>
      </c>
      <c r="L703" s="5">
        <v>11</v>
      </c>
      <c r="M703" s="5" t="s">
        <v>10210</v>
      </c>
      <c r="N703" s="5" t="s">
        <v>10211</v>
      </c>
      <c r="O703" s="5" t="s">
        <v>10212</v>
      </c>
      <c r="P703" s="5" t="s">
        <v>10213</v>
      </c>
      <c r="Q703" s="5" t="s">
        <v>10214</v>
      </c>
      <c r="R703" s="5" t="s">
        <v>10215</v>
      </c>
      <c r="S703" s="5" t="s">
        <v>10216</v>
      </c>
      <c r="U703" s="5" t="s">
        <v>10217</v>
      </c>
      <c r="AB703" s="5" t="s">
        <v>10218</v>
      </c>
      <c r="AJ703" s="5">
        <v>7423098</v>
      </c>
      <c r="AM703" s="5">
        <v>7869229</v>
      </c>
      <c r="AN703" s="5" t="s">
        <v>75</v>
      </c>
      <c r="AO703" s="5" t="s">
        <v>401</v>
      </c>
      <c r="AP703" s="5" t="s">
        <v>76</v>
      </c>
      <c r="AQ703" s="5" t="s">
        <v>77</v>
      </c>
      <c r="AS703" s="5" t="s">
        <v>78</v>
      </c>
      <c r="AT703" s="5" t="s">
        <v>10219</v>
      </c>
      <c r="AU703" s="5" t="str">
        <f t="shared" si="30"/>
        <v>1994_Zawilska_Clonidine</v>
      </c>
      <c r="AV703" s="6" t="str">
        <f t="shared" si="31"/>
        <v>1994_Zawilska_Clonidine.pdf</v>
      </c>
      <c r="AW703" s="7" t="str">
        <f t="shared" si="32"/>
        <v>https://sci-hub.se/10.1111/j.1600-079X.1994.tb00115.x</v>
      </c>
      <c r="AX703" s="5" t="s">
        <v>80</v>
      </c>
    </row>
    <row r="704" spans="1:50" ht="17" customHeight="1" x14ac:dyDescent="0.2">
      <c r="A704" s="4" t="s">
        <v>10220</v>
      </c>
      <c r="B704" s="4" t="s">
        <v>10221</v>
      </c>
      <c r="C704" s="4" t="s">
        <v>10222</v>
      </c>
      <c r="D704" s="4">
        <v>2006</v>
      </c>
      <c r="E704" s="4" t="s">
        <v>984</v>
      </c>
      <c r="F704" s="5">
        <v>21</v>
      </c>
      <c r="G704" s="5">
        <v>5</v>
      </c>
      <c r="I704" s="5">
        <v>373</v>
      </c>
      <c r="J704" s="5">
        <v>383</v>
      </c>
      <c r="L704" s="5">
        <v>11</v>
      </c>
      <c r="M704" s="5" t="s">
        <v>10223</v>
      </c>
      <c r="N704" s="5" t="s">
        <v>10224</v>
      </c>
      <c r="O704" s="5" t="s">
        <v>10225</v>
      </c>
      <c r="P704" s="5" t="s">
        <v>10226</v>
      </c>
      <c r="Q704" s="5" t="s">
        <v>10227</v>
      </c>
      <c r="R704" s="5" t="s">
        <v>10228</v>
      </c>
      <c r="S704" s="5" t="s">
        <v>10229</v>
      </c>
      <c r="U704" s="5" t="s">
        <v>10230</v>
      </c>
      <c r="AB704" s="5" t="s">
        <v>10231</v>
      </c>
      <c r="AJ704" s="5">
        <v>7487304</v>
      </c>
      <c r="AL704" s="5" t="s">
        <v>994</v>
      </c>
      <c r="AM704" s="5">
        <v>16998157</v>
      </c>
      <c r="AN704" s="5" t="s">
        <v>75</v>
      </c>
      <c r="AO704" s="5" t="s">
        <v>995</v>
      </c>
      <c r="AP704" s="5" t="s">
        <v>76</v>
      </c>
      <c r="AQ704" s="5" t="s">
        <v>77</v>
      </c>
      <c r="AS704" s="5" t="s">
        <v>78</v>
      </c>
      <c r="AT704" s="5" t="s">
        <v>10232</v>
      </c>
      <c r="AU704" s="5" t="str">
        <f t="shared" si="30"/>
        <v>2006_Jin_Interval</v>
      </c>
      <c r="AV704" s="6" t="str">
        <f t="shared" si="31"/>
        <v>2006_Jin_Interval.pdf</v>
      </c>
      <c r="AW704" s="7" t="str">
        <f t="shared" si="32"/>
        <v>https://sci-hub.se/10.1177/0748730406292315</v>
      </c>
      <c r="AX704" s="5" t="s">
        <v>80</v>
      </c>
    </row>
    <row r="705" spans="1:50" ht="17" customHeight="1" x14ac:dyDescent="0.2">
      <c r="A705" s="4" t="s">
        <v>10233</v>
      </c>
      <c r="B705" s="4" t="s">
        <v>10234</v>
      </c>
      <c r="C705" s="4" t="s">
        <v>10235</v>
      </c>
      <c r="D705" s="4">
        <v>2013</v>
      </c>
      <c r="E705" s="4" t="s">
        <v>984</v>
      </c>
      <c r="F705" s="5">
        <v>28</v>
      </c>
      <c r="G705" s="5">
        <v>1</v>
      </c>
      <c r="I705" s="5">
        <v>79</v>
      </c>
      <c r="J705" s="5">
        <v>89</v>
      </c>
      <c r="L705" s="5">
        <v>11</v>
      </c>
      <c r="M705" s="5" t="s">
        <v>10236</v>
      </c>
      <c r="N705" s="5" t="s">
        <v>10237</v>
      </c>
      <c r="O705" s="5" t="s">
        <v>10238</v>
      </c>
      <c r="P705" s="5" t="s">
        <v>10239</v>
      </c>
      <c r="Q705" s="5" t="s">
        <v>10240</v>
      </c>
      <c r="R705" s="5" t="s">
        <v>10241</v>
      </c>
      <c r="S705" s="5" t="s">
        <v>10242</v>
      </c>
      <c r="U705" s="5" t="s">
        <v>10243</v>
      </c>
      <c r="AB705" s="5" t="s">
        <v>10244</v>
      </c>
      <c r="AJ705" s="5">
        <v>7487304</v>
      </c>
      <c r="AL705" s="5" t="s">
        <v>994</v>
      </c>
      <c r="AM705" s="5">
        <v>23382594</v>
      </c>
      <c r="AN705" s="5" t="s">
        <v>75</v>
      </c>
      <c r="AO705" s="5" t="s">
        <v>995</v>
      </c>
      <c r="AP705" s="5" t="s">
        <v>76</v>
      </c>
      <c r="AQ705" s="5" t="s">
        <v>77</v>
      </c>
      <c r="AS705" s="5" t="s">
        <v>78</v>
      </c>
      <c r="AT705" s="5" t="s">
        <v>10245</v>
      </c>
      <c r="AU705" s="5" t="str">
        <f t="shared" si="30"/>
        <v>2013_Breslow_A</v>
      </c>
      <c r="AV705" s="6" t="str">
        <f t="shared" si="31"/>
        <v>2013_Breslow_A.pdf</v>
      </c>
      <c r="AW705" s="7" t="str">
        <f t="shared" si="32"/>
        <v>https://sci-hub.se/10.1177/0748730412468081</v>
      </c>
      <c r="AX705" s="5" t="s">
        <v>80</v>
      </c>
    </row>
    <row r="706" spans="1:50" ht="17" customHeight="1" x14ac:dyDescent="0.2">
      <c r="A706" s="4" t="s">
        <v>10246</v>
      </c>
      <c r="B706" s="4" t="s">
        <v>10247</v>
      </c>
      <c r="C706" s="4" t="s">
        <v>10248</v>
      </c>
      <c r="D706" s="4">
        <v>2017</v>
      </c>
      <c r="E706" s="4" t="s">
        <v>641</v>
      </c>
      <c r="F706" s="5">
        <v>12</v>
      </c>
      <c r="G706" s="5">
        <v>1</v>
      </c>
      <c r="H706" s="5" t="s">
        <v>10249</v>
      </c>
      <c r="L706" s="5">
        <v>11</v>
      </c>
      <c r="M706" s="5" t="s">
        <v>10250</v>
      </c>
      <c r="N706" s="5" t="s">
        <v>10251</v>
      </c>
      <c r="O706" s="5" t="s">
        <v>10252</v>
      </c>
      <c r="P706" s="5" t="s">
        <v>10253</v>
      </c>
      <c r="Q706" s="5" t="s">
        <v>10254</v>
      </c>
      <c r="S706" s="5" t="s">
        <v>10255</v>
      </c>
      <c r="U706" s="5" t="s">
        <v>438</v>
      </c>
      <c r="V706" s="5" t="s">
        <v>10256</v>
      </c>
      <c r="W706" s="5" t="s">
        <v>10257</v>
      </c>
      <c r="AE706" s="5" t="s">
        <v>4204</v>
      </c>
      <c r="AJ706" s="5">
        <v>19326203</v>
      </c>
      <c r="AL706" s="5" t="s">
        <v>2908</v>
      </c>
      <c r="AM706" s="5">
        <v>28045969</v>
      </c>
      <c r="AN706" s="5" t="s">
        <v>75</v>
      </c>
      <c r="AO706" s="5" t="s">
        <v>641</v>
      </c>
      <c r="AP706" s="5" t="s">
        <v>76</v>
      </c>
      <c r="AQ706" s="5" t="s">
        <v>77</v>
      </c>
      <c r="AR706" s="5" t="s">
        <v>141</v>
      </c>
      <c r="AS706" s="5" t="s">
        <v>78</v>
      </c>
      <c r="AT706" s="5" t="s">
        <v>10258</v>
      </c>
      <c r="AU706" s="5" t="str">
        <f t="shared" ref="AU706:AU769" si="33">CONCATENATE(D706, "_", (LEFT(A706,FIND(" ",A706,1)-1)), "_", (LEFT(C706,FIND(" ",C706,1)-1)))</f>
        <v>2017_Leung_Blue-light</v>
      </c>
      <c r="AV706" s="6" t="str">
        <f t="shared" ref="AV706:AV769" si="34">CONCATENATE(AU706, ".pdf")</f>
        <v>2017_Leung_Blue-light.pdf</v>
      </c>
      <c r="AW706" s="7" t="str">
        <f t="shared" ref="AW706:AW769" si="35">HYPERLINK(CONCATENATE("https://sci-hub.se/",M706))</f>
        <v>https://sci-hub.se/10.1371/journal.pone.0169114</v>
      </c>
      <c r="AX706" s="5" t="s">
        <v>80</v>
      </c>
    </row>
    <row r="707" spans="1:50" ht="17" customHeight="1" x14ac:dyDescent="0.2">
      <c r="A707" s="4" t="s">
        <v>10259</v>
      </c>
      <c r="B707" s="4" t="s">
        <v>10260</v>
      </c>
      <c r="C707" s="4" t="s">
        <v>10261</v>
      </c>
      <c r="D707" s="4">
        <v>2007</v>
      </c>
      <c r="E707" s="4" t="s">
        <v>7286</v>
      </c>
      <c r="F707" s="5">
        <v>26</v>
      </c>
      <c r="G707" s="5">
        <v>2</v>
      </c>
      <c r="I707" s="5">
        <v>113</v>
      </c>
      <c r="J707" s="5">
        <v>121</v>
      </c>
      <c r="L707" s="5">
        <v>11</v>
      </c>
      <c r="M707" s="5" t="s">
        <v>10262</v>
      </c>
      <c r="N707" s="5" t="s">
        <v>10263</v>
      </c>
      <c r="O707" s="5" t="s">
        <v>10264</v>
      </c>
      <c r="P707" s="5" t="s">
        <v>10265</v>
      </c>
      <c r="Q707" s="5" t="s">
        <v>10266</v>
      </c>
      <c r="R707" s="5" t="s">
        <v>10267</v>
      </c>
      <c r="S707" s="5" t="s">
        <v>10268</v>
      </c>
      <c r="U707" s="5" t="s">
        <v>73</v>
      </c>
      <c r="AB707" s="5" t="s">
        <v>10269</v>
      </c>
      <c r="AJ707" s="5">
        <v>18806791</v>
      </c>
      <c r="AM707" s="5">
        <v>17435353</v>
      </c>
      <c r="AN707" s="5" t="s">
        <v>75</v>
      </c>
      <c r="AO707" s="5" t="s">
        <v>7299</v>
      </c>
      <c r="AP707" s="5" t="s">
        <v>76</v>
      </c>
      <c r="AQ707" s="5" t="s">
        <v>77</v>
      </c>
      <c r="AR707" s="5" t="s">
        <v>141</v>
      </c>
      <c r="AS707" s="5" t="s">
        <v>78</v>
      </c>
      <c r="AT707" s="5" t="s">
        <v>10270</v>
      </c>
      <c r="AU707" s="5" t="str">
        <f t="shared" si="33"/>
        <v>2007_Yasukouchi_Variations</v>
      </c>
      <c r="AV707" s="6" t="str">
        <f t="shared" si="34"/>
        <v>2007_Yasukouchi_Variations.pdf</v>
      </c>
      <c r="AW707" s="7" t="str">
        <f t="shared" si="35"/>
        <v>https://sci-hub.se/10.2114/jpa2.26.113</v>
      </c>
      <c r="AX707" s="5" t="s">
        <v>80</v>
      </c>
    </row>
    <row r="708" spans="1:50" ht="17" customHeight="1" x14ac:dyDescent="0.2">
      <c r="A708" s="4" t="s">
        <v>10271</v>
      </c>
      <c r="B708" s="4" t="s">
        <v>10272</v>
      </c>
      <c r="C708" s="4" t="s">
        <v>10273</v>
      </c>
      <c r="D708" s="4">
        <v>2014</v>
      </c>
      <c r="E708" s="4" t="s">
        <v>187</v>
      </c>
      <c r="F708" s="5">
        <v>31</v>
      </c>
      <c r="G708" s="5">
        <v>3</v>
      </c>
      <c r="I708" s="5">
        <v>343</v>
      </c>
      <c r="J708" s="5">
        <v>348</v>
      </c>
      <c r="L708" s="5">
        <v>11</v>
      </c>
      <c r="M708" s="5" t="s">
        <v>10274</v>
      </c>
      <c r="N708" s="5" t="s">
        <v>10275</v>
      </c>
      <c r="O708" s="5" t="s">
        <v>10276</v>
      </c>
      <c r="P708" s="5" t="s">
        <v>10277</v>
      </c>
      <c r="Q708" s="5" t="s">
        <v>10278</v>
      </c>
      <c r="R708" s="5" t="s">
        <v>10279</v>
      </c>
      <c r="S708" s="5" t="s">
        <v>10280</v>
      </c>
      <c r="U708" s="5" t="s">
        <v>136</v>
      </c>
      <c r="X708" s="5" t="s">
        <v>10281</v>
      </c>
      <c r="Y708" s="5" t="s">
        <v>10282</v>
      </c>
      <c r="AB708" s="5" t="s">
        <v>10283</v>
      </c>
      <c r="AJ708" s="5">
        <v>7420528</v>
      </c>
      <c r="AL708" s="5" t="s">
        <v>200</v>
      </c>
      <c r="AM708" s="5">
        <v>24224577</v>
      </c>
      <c r="AN708" s="5" t="s">
        <v>75</v>
      </c>
      <c r="AO708" s="5" t="s">
        <v>201</v>
      </c>
      <c r="AP708" s="5" t="s">
        <v>76</v>
      </c>
      <c r="AQ708" s="5" t="s">
        <v>77</v>
      </c>
      <c r="AS708" s="5" t="s">
        <v>78</v>
      </c>
      <c r="AT708" s="5" t="s">
        <v>10284</v>
      </c>
      <c r="AU708" s="5" t="str">
        <f t="shared" si="33"/>
        <v>2014_Bromundt_Extraocular</v>
      </c>
      <c r="AV708" s="6" t="str">
        <f t="shared" si="34"/>
        <v>2014_Bromundt_Extraocular.pdf</v>
      </c>
      <c r="AW708" s="7" t="str">
        <f t="shared" si="35"/>
        <v>https://sci-hub.se/10.3109/07420528.2013.854250</v>
      </c>
      <c r="AX708" s="5" t="s">
        <v>80</v>
      </c>
    </row>
    <row r="709" spans="1:50" ht="17" customHeight="1" x14ac:dyDescent="0.2">
      <c r="A709" s="4" t="s">
        <v>10285</v>
      </c>
      <c r="B709" s="4" t="s">
        <v>10286</v>
      </c>
      <c r="C709" s="4" t="s">
        <v>10287</v>
      </c>
      <c r="D709" s="4">
        <v>2010</v>
      </c>
      <c r="E709" s="4" t="s">
        <v>10288</v>
      </c>
      <c r="F709" s="5">
        <v>13</v>
      </c>
      <c r="G709" s="5">
        <v>9</v>
      </c>
      <c r="I709" s="5">
        <v>431</v>
      </c>
      <c r="J709" s="5">
        <v>436</v>
      </c>
      <c r="L709" s="5">
        <v>10</v>
      </c>
      <c r="M709" s="5" t="s">
        <v>10289</v>
      </c>
      <c r="N709" s="5" t="s">
        <v>10290</v>
      </c>
      <c r="O709" s="5" t="s">
        <v>10291</v>
      </c>
      <c r="P709" s="5" t="s">
        <v>10292</v>
      </c>
      <c r="Q709" s="5" t="s">
        <v>10293</v>
      </c>
      <c r="R709" s="5" t="s">
        <v>10294</v>
      </c>
      <c r="S709" s="5" t="s">
        <v>10295</v>
      </c>
      <c r="AB709" s="5" t="s">
        <v>10296</v>
      </c>
      <c r="AE709" s="5" t="s">
        <v>10297</v>
      </c>
      <c r="AJ709" s="5">
        <v>10288880</v>
      </c>
      <c r="AM709" s="5">
        <v>20973396</v>
      </c>
      <c r="AN709" s="5" t="s">
        <v>75</v>
      </c>
      <c r="AO709" s="5" t="s">
        <v>10298</v>
      </c>
      <c r="AP709" s="5" t="s">
        <v>76</v>
      </c>
      <c r="AQ709" s="5" t="s">
        <v>77</v>
      </c>
      <c r="AR709" s="5" t="s">
        <v>141</v>
      </c>
      <c r="AS709" s="5" t="s">
        <v>78</v>
      </c>
      <c r="AT709" s="5" t="s">
        <v>10299</v>
      </c>
      <c r="AU709" s="5" t="str">
        <f t="shared" si="33"/>
        <v>2010_Zamanian_Effect</v>
      </c>
      <c r="AV709" s="6" t="str">
        <f t="shared" si="34"/>
        <v>2010_Zamanian_Effect.pdf</v>
      </c>
      <c r="AW709" s="7" t="str">
        <f t="shared" si="35"/>
        <v>https://sci-hub.se/10.3923/pjbs.2010.431.436</v>
      </c>
      <c r="AX709" s="9" t="s">
        <v>756</v>
      </c>
    </row>
    <row r="710" spans="1:50" ht="17" customHeight="1" x14ac:dyDescent="0.2">
      <c r="A710" s="4" t="s">
        <v>10300</v>
      </c>
      <c r="B710" s="4" t="s">
        <v>10301</v>
      </c>
      <c r="C710" s="4" t="s">
        <v>10302</v>
      </c>
      <c r="D710" s="4">
        <v>1999</v>
      </c>
      <c r="E710" s="4" t="s">
        <v>2929</v>
      </c>
      <c r="F710" s="5">
        <v>49</v>
      </c>
      <c r="G710" s="5">
        <v>3</v>
      </c>
      <c r="I710" s="5">
        <v>297</v>
      </c>
      <c r="J710" s="5">
        <v>304</v>
      </c>
      <c r="L710" s="5">
        <v>10</v>
      </c>
      <c r="M710" s="9"/>
      <c r="N710" s="5" t="s">
        <v>10303</v>
      </c>
      <c r="O710" s="5" t="s">
        <v>10304</v>
      </c>
      <c r="P710" s="5" t="s">
        <v>10305</v>
      </c>
      <c r="Q710" s="5" t="s">
        <v>10306</v>
      </c>
      <c r="S710" s="5" t="s">
        <v>10307</v>
      </c>
      <c r="U710" s="5" t="s">
        <v>545</v>
      </c>
      <c r="AB710" s="5" t="s">
        <v>10308</v>
      </c>
      <c r="AJ710" s="5">
        <v>236764</v>
      </c>
      <c r="AL710" s="5" t="s">
        <v>2937</v>
      </c>
      <c r="AM710" s="5">
        <v>10403445</v>
      </c>
      <c r="AN710" s="5" t="s">
        <v>75</v>
      </c>
      <c r="AO710" s="5" t="s">
        <v>2938</v>
      </c>
      <c r="AP710" s="5" t="s">
        <v>76</v>
      </c>
      <c r="AQ710" s="5" t="s">
        <v>77</v>
      </c>
      <c r="AS710" s="5" t="s">
        <v>78</v>
      </c>
      <c r="AT710" s="5" t="s">
        <v>10309</v>
      </c>
      <c r="AU710" s="5" t="str">
        <f t="shared" si="33"/>
        <v>1999_Heeke_Light-emitting</v>
      </c>
      <c r="AV710" s="6" t="str">
        <f t="shared" si="34"/>
        <v>1999_Heeke_Light-emitting.pdf</v>
      </c>
      <c r="AW710" s="7" t="str">
        <f t="shared" si="35"/>
        <v>https://sci-hub.se/</v>
      </c>
      <c r="AX710" s="9" t="s">
        <v>756</v>
      </c>
    </row>
    <row r="711" spans="1:50" ht="17" customHeight="1" x14ac:dyDescent="0.2">
      <c r="A711" s="4" t="s">
        <v>10310</v>
      </c>
      <c r="B711" s="4" t="s">
        <v>10311</v>
      </c>
      <c r="C711" s="4" t="s">
        <v>10312</v>
      </c>
      <c r="D711" s="4">
        <v>2003</v>
      </c>
      <c r="E711" s="4" t="s">
        <v>2135</v>
      </c>
      <c r="F711" s="5">
        <v>24</v>
      </c>
      <c r="G711" s="5">
        <v>2</v>
      </c>
      <c r="I711" s="5">
        <v>118</v>
      </c>
      <c r="J711" s="5">
        <v>124</v>
      </c>
      <c r="L711" s="5">
        <v>10</v>
      </c>
      <c r="M711" s="5" t="s">
        <v>10313</v>
      </c>
      <c r="N711" s="5" t="s">
        <v>10314</v>
      </c>
      <c r="O711" s="5" t="s">
        <v>10315</v>
      </c>
      <c r="P711" s="5" t="s">
        <v>10316</v>
      </c>
      <c r="Q711" s="5" t="s">
        <v>10317</v>
      </c>
      <c r="R711" s="5" t="s">
        <v>10318</v>
      </c>
      <c r="S711" s="5" t="s">
        <v>10319</v>
      </c>
      <c r="U711" s="5" t="s">
        <v>73</v>
      </c>
      <c r="AB711" s="5" t="s">
        <v>10320</v>
      </c>
      <c r="AJ711" s="5">
        <v>1978462</v>
      </c>
      <c r="AL711" s="5" t="s">
        <v>8483</v>
      </c>
      <c r="AM711" s="5">
        <v>12524678</v>
      </c>
      <c r="AN711" s="5" t="s">
        <v>75</v>
      </c>
      <c r="AO711" s="5" t="s">
        <v>2135</v>
      </c>
      <c r="AP711" s="5" t="s">
        <v>76</v>
      </c>
      <c r="AQ711" s="5" t="s">
        <v>77</v>
      </c>
      <c r="AS711" s="5" t="s">
        <v>78</v>
      </c>
      <c r="AT711" s="5" t="s">
        <v>10321</v>
      </c>
      <c r="AU711" s="5" t="str">
        <f t="shared" si="33"/>
        <v>2003_Tripp_Circularly</v>
      </c>
      <c r="AV711" s="6" t="str">
        <f t="shared" si="34"/>
        <v>2003_Tripp_Circularly.pdf</v>
      </c>
      <c r="AW711" s="7" t="str">
        <f t="shared" si="35"/>
        <v>https://sci-hub.se/10.1002/bem.10075</v>
      </c>
      <c r="AX711" s="5" t="s">
        <v>80</v>
      </c>
    </row>
    <row r="712" spans="1:50" ht="17" customHeight="1" x14ac:dyDescent="0.2">
      <c r="A712" s="4" t="s">
        <v>10322</v>
      </c>
      <c r="B712" s="4" t="s">
        <v>10323</v>
      </c>
      <c r="C712" s="4" t="s">
        <v>10324</v>
      </c>
      <c r="D712" s="4">
        <v>2002</v>
      </c>
      <c r="E712" s="4" t="s">
        <v>10325</v>
      </c>
      <c r="F712" s="5">
        <v>75</v>
      </c>
      <c r="G712" s="5">
        <v>3</v>
      </c>
      <c r="I712" s="5">
        <v>171</v>
      </c>
      <c r="J712" s="5">
        <v>178</v>
      </c>
      <c r="L712" s="5">
        <v>10</v>
      </c>
      <c r="M712" s="5" t="s">
        <v>10326</v>
      </c>
      <c r="N712" s="5" t="s">
        <v>10327</v>
      </c>
      <c r="O712" s="5" t="s">
        <v>10328</v>
      </c>
      <c r="P712" s="5" t="s">
        <v>10329</v>
      </c>
      <c r="Q712" s="5" t="s">
        <v>10330</v>
      </c>
      <c r="R712" s="5" t="s">
        <v>10331</v>
      </c>
      <c r="S712" s="5" t="s">
        <v>10332</v>
      </c>
      <c r="U712" s="5" t="s">
        <v>73</v>
      </c>
      <c r="V712" s="5" t="s">
        <v>10333</v>
      </c>
      <c r="W712" s="5" t="s">
        <v>10334</v>
      </c>
      <c r="AB712" s="5" t="s">
        <v>10335</v>
      </c>
      <c r="AJ712" s="5">
        <v>3400131</v>
      </c>
      <c r="AL712" s="5" t="s">
        <v>10336</v>
      </c>
      <c r="AM712" s="5">
        <v>11954984</v>
      </c>
      <c r="AN712" s="5" t="s">
        <v>75</v>
      </c>
      <c r="AO712" s="5" t="s">
        <v>10337</v>
      </c>
      <c r="AP712" s="5" t="s">
        <v>76</v>
      </c>
      <c r="AQ712" s="5" t="s">
        <v>77</v>
      </c>
      <c r="AS712" s="5" t="s">
        <v>78</v>
      </c>
      <c r="AT712" s="5" t="s">
        <v>10338</v>
      </c>
      <c r="AU712" s="5" t="str">
        <f t="shared" si="33"/>
        <v>2002_Griefahn_Experiments</v>
      </c>
      <c r="AV712" s="6" t="str">
        <f t="shared" si="34"/>
        <v>2002_Griefahn_Experiments.pdf</v>
      </c>
      <c r="AW712" s="7" t="str">
        <f t="shared" si="35"/>
        <v>https://sci-hub.se/10.1007/s00420-001-0292-2</v>
      </c>
      <c r="AX712" s="5" t="s">
        <v>80</v>
      </c>
    </row>
    <row r="713" spans="1:50" ht="17" customHeight="1" x14ac:dyDescent="0.2">
      <c r="A713" s="4" t="s">
        <v>10339</v>
      </c>
      <c r="B713" s="4" t="s">
        <v>10340</v>
      </c>
      <c r="C713" s="4" t="s">
        <v>10341</v>
      </c>
      <c r="D713" s="4">
        <v>1996</v>
      </c>
      <c r="E713" s="4" t="s">
        <v>1512</v>
      </c>
      <c r="F713" s="5">
        <v>312</v>
      </c>
      <c r="G713" s="5">
        <v>2</v>
      </c>
      <c r="I713" s="5">
        <v>171</v>
      </c>
      <c r="J713" s="5">
        <v>178</v>
      </c>
      <c r="L713" s="5">
        <v>10</v>
      </c>
      <c r="M713" s="5" t="s">
        <v>10342</v>
      </c>
      <c r="N713" s="5" t="s">
        <v>10343</v>
      </c>
      <c r="O713" s="5" t="s">
        <v>10344</v>
      </c>
      <c r="P713" s="5" t="s">
        <v>10345</v>
      </c>
      <c r="Q713" s="5" t="s">
        <v>10346</v>
      </c>
      <c r="R713" s="5" t="s">
        <v>10347</v>
      </c>
      <c r="S713" s="5" t="s">
        <v>10348</v>
      </c>
      <c r="U713" s="5" t="s">
        <v>664</v>
      </c>
      <c r="W713" s="5" t="s">
        <v>4306</v>
      </c>
      <c r="AB713" s="5" t="s">
        <v>10349</v>
      </c>
      <c r="AE713" s="5" t="s">
        <v>1525</v>
      </c>
      <c r="AJ713" s="5">
        <v>142999</v>
      </c>
      <c r="AL713" s="5" t="s">
        <v>1526</v>
      </c>
      <c r="AM713" s="5">
        <v>8894592</v>
      </c>
      <c r="AN713" s="5" t="s">
        <v>75</v>
      </c>
      <c r="AO713" s="5" t="s">
        <v>1527</v>
      </c>
      <c r="AP713" s="5" t="s">
        <v>76</v>
      </c>
      <c r="AQ713" s="5" t="s">
        <v>77</v>
      </c>
      <c r="AS713" s="5" t="s">
        <v>78</v>
      </c>
      <c r="AT713" s="5" t="s">
        <v>10350</v>
      </c>
      <c r="AU713" s="5" t="str">
        <f t="shared" si="33"/>
        <v>1996_Deprés-Brummer_Pharmacokinetically</v>
      </c>
      <c r="AV713" s="6" t="str">
        <f t="shared" si="34"/>
        <v>1996_Deprés-Brummer_Pharmacokinetically.pdf</v>
      </c>
      <c r="AW713" s="7" t="str">
        <f t="shared" si="35"/>
        <v>https://sci-hub.se/10.1016/0014-2999(96)00491-8</v>
      </c>
      <c r="AX713" s="5" t="s">
        <v>80</v>
      </c>
    </row>
    <row r="714" spans="1:50" ht="17" customHeight="1" x14ac:dyDescent="0.2">
      <c r="A714" s="4" t="s">
        <v>10351</v>
      </c>
      <c r="B714" s="4" t="s">
        <v>10352</v>
      </c>
      <c r="C714" s="4" t="s">
        <v>10353</v>
      </c>
      <c r="D714" s="4">
        <v>2013</v>
      </c>
      <c r="E714" s="4" t="s">
        <v>3537</v>
      </c>
      <c r="F714" s="5">
        <v>38</v>
      </c>
      <c r="G714" s="5">
        <v>8</v>
      </c>
      <c r="I714" s="5">
        <v>1426</v>
      </c>
      <c r="J714" s="5">
        <v>1434</v>
      </c>
      <c r="L714" s="5">
        <v>10</v>
      </c>
      <c r="M714" s="5" t="s">
        <v>10354</v>
      </c>
      <c r="N714" s="5" t="s">
        <v>10355</v>
      </c>
      <c r="O714" s="5" t="s">
        <v>10356</v>
      </c>
      <c r="P714" s="5" t="s">
        <v>10357</v>
      </c>
      <c r="Q714" s="5" t="s">
        <v>10358</v>
      </c>
      <c r="R714" s="5" t="s">
        <v>10359</v>
      </c>
      <c r="S714" s="5" t="s">
        <v>10360</v>
      </c>
      <c r="U714" s="5" t="s">
        <v>10361</v>
      </c>
      <c r="X714" s="10" t="s">
        <v>10362</v>
      </c>
      <c r="Y714" s="5" t="s">
        <v>10363</v>
      </c>
      <c r="Z714" s="5" t="s">
        <v>10364</v>
      </c>
      <c r="AB714" s="5" t="s">
        <v>10365</v>
      </c>
      <c r="AJ714" s="5">
        <v>3064530</v>
      </c>
      <c r="AL714" s="5" t="s">
        <v>3546</v>
      </c>
      <c r="AM714" s="5">
        <v>23337408</v>
      </c>
      <c r="AN714" s="5" t="s">
        <v>75</v>
      </c>
      <c r="AO714" s="5" t="s">
        <v>3537</v>
      </c>
      <c r="AP714" s="5" t="s">
        <v>76</v>
      </c>
      <c r="AQ714" s="5" t="s">
        <v>77</v>
      </c>
      <c r="AS714" s="5" t="s">
        <v>78</v>
      </c>
      <c r="AT714" s="5" t="s">
        <v>10366</v>
      </c>
      <c r="AU714" s="5" t="str">
        <f t="shared" si="33"/>
        <v>2013_Guesdon_Rapid</v>
      </c>
      <c r="AV714" s="6" t="str">
        <f t="shared" si="34"/>
        <v>2013_Guesdon_Rapid.pdf</v>
      </c>
      <c r="AW714" s="7" t="str">
        <f t="shared" si="35"/>
        <v>https://sci-hub.se/10.1016/j.psyneuen.2012.12.011</v>
      </c>
      <c r="AX714" s="5" t="s">
        <v>80</v>
      </c>
    </row>
    <row r="715" spans="1:50" ht="17" customHeight="1" x14ac:dyDescent="0.2">
      <c r="A715" s="4" t="s">
        <v>10367</v>
      </c>
      <c r="B715" s="4" t="s">
        <v>10368</v>
      </c>
      <c r="C715" s="4" t="s">
        <v>10369</v>
      </c>
      <c r="D715" s="4">
        <v>2017</v>
      </c>
      <c r="E715" s="4" t="s">
        <v>7604</v>
      </c>
      <c r="F715" s="5">
        <v>34</v>
      </c>
      <c r="I715" s="5">
        <v>148</v>
      </c>
      <c r="J715" s="5">
        <v>155</v>
      </c>
      <c r="L715" s="5">
        <v>10</v>
      </c>
      <c r="M715" s="5" t="s">
        <v>10370</v>
      </c>
      <c r="N715" s="5" t="s">
        <v>10371</v>
      </c>
      <c r="O715" s="5" t="s">
        <v>10372</v>
      </c>
      <c r="P715" s="5" t="s">
        <v>10373</v>
      </c>
      <c r="Q715" s="5" t="s">
        <v>10374</v>
      </c>
      <c r="R715" s="5" t="s">
        <v>10375</v>
      </c>
      <c r="S715" s="5" t="s">
        <v>10376</v>
      </c>
      <c r="U715" s="5" t="s">
        <v>438</v>
      </c>
      <c r="X715" s="5" t="s">
        <v>4746</v>
      </c>
      <c r="Y715" s="5" t="s">
        <v>10377</v>
      </c>
      <c r="AB715" s="5" t="s">
        <v>10378</v>
      </c>
      <c r="AE715" s="5" t="s">
        <v>1525</v>
      </c>
      <c r="AJ715" s="5">
        <v>13899457</v>
      </c>
      <c r="AL715" s="5" t="s">
        <v>7615</v>
      </c>
      <c r="AM715" s="5">
        <v>28522084</v>
      </c>
      <c r="AN715" s="5" t="s">
        <v>75</v>
      </c>
      <c r="AO715" s="5" t="s">
        <v>7616</v>
      </c>
      <c r="AP715" s="5" t="s">
        <v>76</v>
      </c>
      <c r="AQ715" s="5" t="s">
        <v>77</v>
      </c>
      <c r="AS715" s="5" t="s">
        <v>78</v>
      </c>
      <c r="AT715" s="5" t="s">
        <v>10379</v>
      </c>
      <c r="AU715" s="5" t="str">
        <f t="shared" si="33"/>
        <v>2017_Moderie_Circadian</v>
      </c>
      <c r="AV715" s="6" t="str">
        <f t="shared" si="34"/>
        <v>2017_Moderie_Circadian.pdf</v>
      </c>
      <c r="AW715" s="7" t="str">
        <f t="shared" si="35"/>
        <v>https://sci-hub.se/10.1016/j.sleep.2017.03.021</v>
      </c>
      <c r="AX715" s="5" t="s">
        <v>80</v>
      </c>
    </row>
    <row r="716" spans="1:50" ht="17" customHeight="1" x14ac:dyDescent="0.2">
      <c r="A716" s="4" t="s">
        <v>10380</v>
      </c>
      <c r="B716" s="4" t="s">
        <v>10381</v>
      </c>
      <c r="C716" s="4" t="s">
        <v>10382</v>
      </c>
      <c r="D716" s="4">
        <v>2014</v>
      </c>
      <c r="E716" s="4" t="s">
        <v>1698</v>
      </c>
      <c r="F716" s="5">
        <v>204</v>
      </c>
      <c r="I716" s="5">
        <v>158</v>
      </c>
      <c r="J716" s="5">
        <v>165</v>
      </c>
      <c r="L716" s="5">
        <v>10</v>
      </c>
      <c r="M716" s="5" t="s">
        <v>10383</v>
      </c>
      <c r="N716" s="5" t="s">
        <v>10384</v>
      </c>
      <c r="O716" s="5" t="s">
        <v>10385</v>
      </c>
      <c r="P716" s="5" t="s">
        <v>10386</v>
      </c>
      <c r="Q716" s="5" t="s">
        <v>10387</v>
      </c>
      <c r="R716" s="5" t="s">
        <v>10388</v>
      </c>
      <c r="S716" s="5" t="s">
        <v>10389</v>
      </c>
      <c r="T716" s="5" t="s">
        <v>10390</v>
      </c>
      <c r="U716" s="5" t="s">
        <v>10391</v>
      </c>
      <c r="X716" s="5" t="s">
        <v>10392</v>
      </c>
      <c r="Y716" s="5" t="s">
        <v>10393</v>
      </c>
      <c r="AB716" s="5" t="s">
        <v>10394</v>
      </c>
      <c r="AE716" s="5" t="s">
        <v>423</v>
      </c>
      <c r="AJ716" s="5">
        <v>166480</v>
      </c>
      <c r="AL716" s="5" t="s">
        <v>1708</v>
      </c>
      <c r="AM716" s="5">
        <v>24859252</v>
      </c>
      <c r="AN716" s="5" t="s">
        <v>75</v>
      </c>
      <c r="AO716" s="5" t="s">
        <v>1709</v>
      </c>
      <c r="AP716" s="5" t="s">
        <v>76</v>
      </c>
      <c r="AQ716" s="5" t="s">
        <v>77</v>
      </c>
      <c r="AS716" s="5" t="s">
        <v>78</v>
      </c>
      <c r="AT716" s="5" t="s">
        <v>10395</v>
      </c>
      <c r="AU716" s="5" t="str">
        <f t="shared" si="33"/>
        <v>2014_Takeuchi_Effects</v>
      </c>
      <c r="AV716" s="6" t="str">
        <f t="shared" si="34"/>
        <v>2014_Takeuchi_Effects.pdf</v>
      </c>
      <c r="AW716" s="7" t="str">
        <f t="shared" si="35"/>
        <v>https://sci-hub.se/10.1016/j.ygcen.2014.05.015</v>
      </c>
      <c r="AX716" s="5" t="s">
        <v>80</v>
      </c>
    </row>
    <row r="717" spans="1:50" ht="17" customHeight="1" x14ac:dyDescent="0.2">
      <c r="A717" s="4" t="s">
        <v>10396</v>
      </c>
      <c r="B717" s="4" t="s">
        <v>10397</v>
      </c>
      <c r="C717" s="4" t="s">
        <v>10398</v>
      </c>
      <c r="D717" s="4">
        <v>1988</v>
      </c>
      <c r="E717" s="4" t="s">
        <v>3992</v>
      </c>
      <c r="F717" s="5">
        <v>46</v>
      </c>
      <c r="G717" s="5">
        <v>6</v>
      </c>
      <c r="I717" s="5">
        <v>909</v>
      </c>
      <c r="J717" s="5">
        <v>918</v>
      </c>
      <c r="L717" s="5">
        <v>10</v>
      </c>
      <c r="M717" s="5" t="s">
        <v>10399</v>
      </c>
      <c r="N717" s="5" t="s">
        <v>10400</v>
      </c>
      <c r="O717" s="5" t="s">
        <v>10401</v>
      </c>
      <c r="P717" s="5" t="s">
        <v>10402</v>
      </c>
      <c r="Q717" s="5" t="s">
        <v>10403</v>
      </c>
      <c r="R717" s="5" t="s">
        <v>10404</v>
      </c>
      <c r="S717" s="5" t="s">
        <v>10405</v>
      </c>
      <c r="U717" s="5" t="s">
        <v>10406</v>
      </c>
      <c r="X717" s="10" t="s">
        <v>10407</v>
      </c>
      <c r="Y717" s="5" t="s">
        <v>10408</v>
      </c>
      <c r="AB717" s="5" t="s">
        <v>10409</v>
      </c>
      <c r="AJ717" s="5">
        <v>144835</v>
      </c>
      <c r="AL717" s="5" t="s">
        <v>4002</v>
      </c>
      <c r="AM717" s="5">
        <v>3197760</v>
      </c>
      <c r="AN717" s="5" t="s">
        <v>75</v>
      </c>
      <c r="AO717" s="5" t="s">
        <v>4003</v>
      </c>
      <c r="AP717" s="5" t="s">
        <v>76</v>
      </c>
      <c r="AQ717" s="5" t="s">
        <v>77</v>
      </c>
      <c r="AS717" s="5" t="s">
        <v>78</v>
      </c>
      <c r="AT717" s="5" t="s">
        <v>10410</v>
      </c>
      <c r="AU717" s="5" t="str">
        <f t="shared" si="33"/>
        <v>1988_Wallingford_A</v>
      </c>
      <c r="AV717" s="6" t="str">
        <f t="shared" si="34"/>
        <v>1988_Wallingford_A.pdf</v>
      </c>
      <c r="AW717" s="7" t="str">
        <f t="shared" si="35"/>
        <v>https://sci-hub.se/10.1016/S0014-4835(88)80042-3</v>
      </c>
      <c r="AX717" s="5" t="s">
        <v>80</v>
      </c>
    </row>
    <row r="718" spans="1:50" ht="17" customHeight="1" x14ac:dyDescent="0.2">
      <c r="A718" s="4" t="s">
        <v>10124</v>
      </c>
      <c r="B718" s="4" t="s">
        <v>10125</v>
      </c>
      <c r="C718" s="4" t="s">
        <v>10411</v>
      </c>
      <c r="D718" s="4">
        <v>1998</v>
      </c>
      <c r="E718" s="4" t="s">
        <v>1557</v>
      </c>
      <c r="F718" s="5">
        <v>243</v>
      </c>
      <c r="G718" s="11">
        <v>43525</v>
      </c>
      <c r="I718" s="5">
        <v>49</v>
      </c>
      <c r="J718" s="5">
        <v>52</v>
      </c>
      <c r="L718" s="5">
        <v>10</v>
      </c>
      <c r="M718" s="5" t="s">
        <v>10412</v>
      </c>
      <c r="N718" s="5" t="s">
        <v>10413</v>
      </c>
      <c r="O718" s="5" t="s">
        <v>10414</v>
      </c>
      <c r="P718" s="5" t="s">
        <v>10415</v>
      </c>
      <c r="Q718" s="5" t="s">
        <v>10416</v>
      </c>
      <c r="R718" s="5" t="s">
        <v>10417</v>
      </c>
      <c r="S718" s="5" t="s">
        <v>10418</v>
      </c>
      <c r="U718" s="5" t="s">
        <v>10419</v>
      </c>
      <c r="X718" s="5" t="s">
        <v>10420</v>
      </c>
      <c r="Y718" s="5" t="s">
        <v>10421</v>
      </c>
      <c r="AB718" s="5" t="s">
        <v>10422</v>
      </c>
      <c r="AJ718" s="5">
        <v>3043940</v>
      </c>
      <c r="AL718" s="5" t="s">
        <v>1568</v>
      </c>
      <c r="AM718" s="5">
        <v>9535110</v>
      </c>
      <c r="AN718" s="5" t="s">
        <v>75</v>
      </c>
      <c r="AO718" s="5" t="s">
        <v>1569</v>
      </c>
      <c r="AP718" s="5" t="s">
        <v>76</v>
      </c>
      <c r="AQ718" s="5" t="s">
        <v>77</v>
      </c>
      <c r="AS718" s="5" t="s">
        <v>78</v>
      </c>
      <c r="AT718" s="5" t="s">
        <v>10423</v>
      </c>
      <c r="AU718" s="5" t="str">
        <f t="shared" si="33"/>
        <v>1998_Zawilska_Effects</v>
      </c>
      <c r="AV718" s="6" t="str">
        <f t="shared" si="34"/>
        <v>1998_Zawilska_Effects.pdf</v>
      </c>
      <c r="AW718" s="7" t="str">
        <f t="shared" si="35"/>
        <v>https://sci-hub.se/10.1016/S0304-3940(98)00085-8</v>
      </c>
      <c r="AX718" s="5" t="s">
        <v>80</v>
      </c>
    </row>
    <row r="719" spans="1:50" ht="17" customHeight="1" x14ac:dyDescent="0.2">
      <c r="A719" s="4" t="s">
        <v>10424</v>
      </c>
      <c r="B719" s="4" t="s">
        <v>10425</v>
      </c>
      <c r="C719" s="4" t="s">
        <v>10426</v>
      </c>
      <c r="D719" s="4">
        <v>2017</v>
      </c>
      <c r="E719" s="4" t="s">
        <v>4951</v>
      </c>
      <c r="F719" s="5">
        <v>7</v>
      </c>
      <c r="H719" s="5">
        <v>43832</v>
      </c>
      <c r="L719" s="5">
        <v>10</v>
      </c>
      <c r="M719" s="5" t="s">
        <v>10427</v>
      </c>
      <c r="N719" s="5" t="s">
        <v>10428</v>
      </c>
      <c r="O719" s="5" t="s">
        <v>10429</v>
      </c>
      <c r="P719" s="5" t="s">
        <v>10430</v>
      </c>
      <c r="Q719" s="5" t="s">
        <v>10431</v>
      </c>
      <c r="S719" s="5" t="s">
        <v>10432</v>
      </c>
      <c r="U719" s="5" t="s">
        <v>438</v>
      </c>
      <c r="AB719" s="5" t="s">
        <v>10433</v>
      </c>
      <c r="AE719" s="5" t="s">
        <v>1194</v>
      </c>
      <c r="AJ719" s="5">
        <v>20452322</v>
      </c>
      <c r="AM719" s="5">
        <v>28266650</v>
      </c>
      <c r="AN719" s="5" t="s">
        <v>75</v>
      </c>
      <c r="AO719" s="5" t="s">
        <v>4959</v>
      </c>
      <c r="AP719" s="5" t="s">
        <v>76</v>
      </c>
      <c r="AQ719" s="5" t="s">
        <v>77</v>
      </c>
      <c r="AR719" s="5" t="s">
        <v>141</v>
      </c>
      <c r="AS719" s="5" t="s">
        <v>78</v>
      </c>
      <c r="AT719" s="5" t="s">
        <v>10434</v>
      </c>
      <c r="AU719" s="5" t="str">
        <f t="shared" si="33"/>
        <v>2017_Rukmini_Pupillary</v>
      </c>
      <c r="AV719" s="6" t="str">
        <f t="shared" si="34"/>
        <v>2017_Rukmini_Pupillary.pdf</v>
      </c>
      <c r="AW719" s="7" t="str">
        <f t="shared" si="35"/>
        <v>https://sci-hub.se/10.1038/srep43832</v>
      </c>
      <c r="AX719" s="5" t="s">
        <v>80</v>
      </c>
    </row>
    <row r="720" spans="1:50" ht="17" customHeight="1" x14ac:dyDescent="0.2">
      <c r="A720" s="4" t="s">
        <v>10435</v>
      </c>
      <c r="B720" s="4" t="s">
        <v>10436</v>
      </c>
      <c r="C720" s="4" t="s">
        <v>10437</v>
      </c>
      <c r="D720" s="4">
        <v>1993</v>
      </c>
      <c r="E720" s="4" t="s">
        <v>7841</v>
      </c>
      <c r="F720" s="5">
        <v>49</v>
      </c>
      <c r="G720" s="5">
        <v>3</v>
      </c>
      <c r="I720" s="5">
        <v>555</v>
      </c>
      <c r="J720" s="5">
        <v>560</v>
      </c>
      <c r="L720" s="5">
        <v>10</v>
      </c>
      <c r="M720" s="5" t="s">
        <v>10438</v>
      </c>
      <c r="N720" s="5" t="s">
        <v>10439</v>
      </c>
      <c r="O720" s="5" t="s">
        <v>10440</v>
      </c>
      <c r="P720" s="5" t="s">
        <v>10441</v>
      </c>
      <c r="Q720" s="5" t="s">
        <v>10442</v>
      </c>
      <c r="S720" s="5" t="s">
        <v>10443</v>
      </c>
      <c r="U720" s="5" t="s">
        <v>10444</v>
      </c>
      <c r="AB720" s="5" t="s">
        <v>10445</v>
      </c>
      <c r="AJ720" s="5">
        <v>63363</v>
      </c>
      <c r="AL720" s="5" t="s">
        <v>7848</v>
      </c>
      <c r="AM720" s="5">
        <v>8399850</v>
      </c>
      <c r="AN720" s="5" t="s">
        <v>75</v>
      </c>
      <c r="AO720" s="5" t="s">
        <v>7849</v>
      </c>
      <c r="AP720" s="5" t="s">
        <v>76</v>
      </c>
      <c r="AQ720" s="5" t="s">
        <v>77</v>
      </c>
      <c r="AR720" s="5" t="s">
        <v>141</v>
      </c>
      <c r="AS720" s="5" t="s">
        <v>78</v>
      </c>
      <c r="AT720" s="5" t="s">
        <v>10446</v>
      </c>
      <c r="AU720" s="5" t="str">
        <f t="shared" si="33"/>
        <v>1993_Whaling_Sustained</v>
      </c>
      <c r="AV720" s="6" t="str">
        <f t="shared" si="34"/>
        <v>1993_Whaling_Sustained.pdf</v>
      </c>
      <c r="AW720" s="7" t="str">
        <f t="shared" si="35"/>
        <v>https://sci-hub.se/10.1095/biolreprod49.3.555</v>
      </c>
      <c r="AX720" s="5" t="s">
        <v>80</v>
      </c>
    </row>
    <row r="721" spans="1:50" ht="17" customHeight="1" x14ac:dyDescent="0.2">
      <c r="A721" s="4" t="s">
        <v>10447</v>
      </c>
      <c r="B721" s="4" t="s">
        <v>10448</v>
      </c>
      <c r="C721" s="4" t="s">
        <v>10449</v>
      </c>
      <c r="D721" s="4">
        <v>2014</v>
      </c>
      <c r="E721" s="4" t="s">
        <v>10450</v>
      </c>
      <c r="F721" s="5">
        <v>6</v>
      </c>
      <c r="G721" s="5">
        <v>3</v>
      </c>
      <c r="H721" s="5">
        <v>6804694</v>
      </c>
      <c r="L721" s="5">
        <v>10</v>
      </c>
      <c r="M721" s="5" t="s">
        <v>10451</v>
      </c>
      <c r="N721" s="5" t="s">
        <v>10452</v>
      </c>
      <c r="O721" s="5" t="s">
        <v>10453</v>
      </c>
      <c r="P721" s="5" t="s">
        <v>10454</v>
      </c>
      <c r="Q721" s="5" t="s">
        <v>10455</v>
      </c>
      <c r="R721" s="5" t="s">
        <v>10456</v>
      </c>
      <c r="S721" s="5" t="s">
        <v>10457</v>
      </c>
      <c r="AB721" s="5" t="s">
        <v>10458</v>
      </c>
      <c r="AE721" s="5" t="s">
        <v>10459</v>
      </c>
      <c r="AJ721" s="5">
        <v>19430655</v>
      </c>
      <c r="AN721" s="5" t="s">
        <v>75</v>
      </c>
      <c r="AO721" s="5" t="s">
        <v>10460</v>
      </c>
      <c r="AP721" s="5" t="s">
        <v>76</v>
      </c>
      <c r="AQ721" s="5" t="s">
        <v>77</v>
      </c>
      <c r="AR721" s="5" t="s">
        <v>141</v>
      </c>
      <c r="AS721" s="5" t="s">
        <v>78</v>
      </c>
      <c r="AT721" s="5" t="s">
        <v>10461</v>
      </c>
      <c r="AU721" s="5" t="str">
        <f t="shared" si="33"/>
        <v>2014_Žukauskas_Firelight</v>
      </c>
      <c r="AV721" s="6" t="str">
        <f t="shared" si="34"/>
        <v>2014_Žukauskas_Firelight.pdf</v>
      </c>
      <c r="AW721" s="7" t="str">
        <f t="shared" si="35"/>
        <v>https://sci-hub.se/10.1109/JPHOT.2014.2319102</v>
      </c>
      <c r="AX721" s="5" t="s">
        <v>80</v>
      </c>
    </row>
    <row r="722" spans="1:50" ht="17" customHeight="1" x14ac:dyDescent="0.2">
      <c r="A722" s="4" t="s">
        <v>10462</v>
      </c>
      <c r="B722" s="4" t="s">
        <v>10463</v>
      </c>
      <c r="C722" s="4" t="s">
        <v>10464</v>
      </c>
      <c r="D722" s="4">
        <v>1997</v>
      </c>
      <c r="E722" s="4" t="s">
        <v>392</v>
      </c>
      <c r="F722" s="5">
        <v>23</v>
      </c>
      <c r="G722" s="5">
        <v>4</v>
      </c>
      <c r="I722" s="5">
        <v>221</v>
      </c>
      <c r="J722" s="5">
        <v>229</v>
      </c>
      <c r="L722" s="5">
        <v>10</v>
      </c>
      <c r="M722" s="5" t="s">
        <v>10465</v>
      </c>
      <c r="N722" s="5" t="s">
        <v>10466</v>
      </c>
      <c r="O722" s="5" t="s">
        <v>10467</v>
      </c>
      <c r="P722" s="5" t="s">
        <v>10468</v>
      </c>
      <c r="Q722" s="5" t="s">
        <v>10469</v>
      </c>
      <c r="R722" s="5" t="s">
        <v>10470</v>
      </c>
      <c r="S722" s="5" t="s">
        <v>10471</v>
      </c>
      <c r="U722" s="5" t="s">
        <v>10472</v>
      </c>
      <c r="AB722" s="5" t="s">
        <v>10473</v>
      </c>
      <c r="AE722" s="5" t="s">
        <v>2111</v>
      </c>
      <c r="AJ722" s="5">
        <v>7423098</v>
      </c>
      <c r="AL722" s="5" t="s">
        <v>547</v>
      </c>
      <c r="AM722" s="5">
        <v>9462854</v>
      </c>
      <c r="AN722" s="5" t="s">
        <v>75</v>
      </c>
      <c r="AO722" s="5" t="s">
        <v>401</v>
      </c>
      <c r="AP722" s="5" t="s">
        <v>76</v>
      </c>
      <c r="AQ722" s="5" t="s">
        <v>77</v>
      </c>
      <c r="AS722" s="5" t="s">
        <v>78</v>
      </c>
      <c r="AT722" s="5" t="s">
        <v>10474</v>
      </c>
      <c r="AU722" s="5" t="str">
        <f t="shared" si="33"/>
        <v>1997_Nakahara_Involvement</v>
      </c>
      <c r="AV722" s="6" t="str">
        <f t="shared" si="34"/>
        <v>1997_Nakahara_Involvement.pdf</v>
      </c>
      <c r="AW722" s="7" t="str">
        <f t="shared" si="35"/>
        <v>https://sci-hub.se/10.1111/j.1600-079X.1997.tb00357.x</v>
      </c>
      <c r="AX722" s="5" t="s">
        <v>80</v>
      </c>
    </row>
    <row r="723" spans="1:50" ht="17" customHeight="1" x14ac:dyDescent="0.2">
      <c r="A723" s="4" t="s">
        <v>10475</v>
      </c>
      <c r="B723" s="4" t="s">
        <v>10476</v>
      </c>
      <c r="C723" s="4" t="s">
        <v>10477</v>
      </c>
      <c r="D723" s="4">
        <v>1999</v>
      </c>
      <c r="E723" s="4" t="s">
        <v>392</v>
      </c>
      <c r="F723" s="5">
        <v>26</v>
      </c>
      <c r="G723" s="5">
        <v>3</v>
      </c>
      <c r="I723" s="5">
        <v>174</v>
      </c>
      <c r="J723" s="5">
        <v>177</v>
      </c>
      <c r="L723" s="5">
        <v>10</v>
      </c>
      <c r="M723" s="5" t="s">
        <v>10478</v>
      </c>
      <c r="N723" s="5" t="s">
        <v>10479</v>
      </c>
      <c r="O723" s="5" t="s">
        <v>10480</v>
      </c>
      <c r="P723" s="5" t="s">
        <v>10481</v>
      </c>
      <c r="Q723" s="5" t="s">
        <v>10482</v>
      </c>
      <c r="R723" s="5" t="s">
        <v>10483</v>
      </c>
      <c r="S723" s="5" t="s">
        <v>10484</v>
      </c>
      <c r="U723" s="5" t="s">
        <v>8757</v>
      </c>
      <c r="AB723" s="5" t="s">
        <v>10485</v>
      </c>
      <c r="AE723" s="5" t="s">
        <v>4308</v>
      </c>
      <c r="AJ723" s="5">
        <v>7423098</v>
      </c>
      <c r="AL723" s="5" t="s">
        <v>547</v>
      </c>
      <c r="AM723" s="5">
        <v>10231731</v>
      </c>
      <c r="AN723" s="5" t="s">
        <v>75</v>
      </c>
      <c r="AO723" s="5" t="s">
        <v>401</v>
      </c>
      <c r="AP723" s="5" t="s">
        <v>76</v>
      </c>
      <c r="AQ723" s="5" t="s">
        <v>77</v>
      </c>
      <c r="AS723" s="5" t="s">
        <v>78</v>
      </c>
      <c r="AT723" s="5" t="s">
        <v>10486</v>
      </c>
      <c r="AU723" s="5" t="str">
        <f t="shared" si="33"/>
        <v>1999_Withyachumnarnkul_Sexual</v>
      </c>
      <c r="AV723" s="6" t="str">
        <f t="shared" si="34"/>
        <v>1999_Withyachumnarnkul_Sexual.pdf</v>
      </c>
      <c r="AW723" s="7" t="str">
        <f t="shared" si="35"/>
        <v>https://sci-hub.se/10.1111/j.1600-079X.1999.tb00580.x</v>
      </c>
      <c r="AX723" s="5" t="s">
        <v>80</v>
      </c>
    </row>
    <row r="724" spans="1:50" ht="17" customHeight="1" x14ac:dyDescent="0.2">
      <c r="A724" s="4" t="s">
        <v>10487</v>
      </c>
      <c r="B724" s="4" t="s">
        <v>10488</v>
      </c>
      <c r="C724" s="4" t="s">
        <v>10489</v>
      </c>
      <c r="D724" s="4">
        <v>2009</v>
      </c>
      <c r="E724" s="4" t="s">
        <v>392</v>
      </c>
      <c r="F724" s="5">
        <v>47</v>
      </c>
      <c r="G724" s="5">
        <v>2</v>
      </c>
      <c r="I724" s="5">
        <v>143</v>
      </c>
      <c r="J724" s="5">
        <v>146</v>
      </c>
      <c r="L724" s="5">
        <v>10</v>
      </c>
      <c r="M724" s="5" t="s">
        <v>10490</v>
      </c>
      <c r="N724" s="5" t="s">
        <v>10491</v>
      </c>
      <c r="O724" s="5" t="s">
        <v>10492</v>
      </c>
      <c r="P724" s="5" t="s">
        <v>10493</v>
      </c>
      <c r="Q724" s="5" t="s">
        <v>10494</v>
      </c>
      <c r="R724" s="5" t="s">
        <v>10495</v>
      </c>
      <c r="S724" s="5" t="s">
        <v>10496</v>
      </c>
      <c r="U724" s="5" t="s">
        <v>3418</v>
      </c>
      <c r="AB724" s="5" t="s">
        <v>10497</v>
      </c>
      <c r="AJ724" s="5">
        <v>7423098</v>
      </c>
      <c r="AL724" s="5" t="s">
        <v>547</v>
      </c>
      <c r="AM724" s="5">
        <v>19555449</v>
      </c>
      <c r="AN724" s="5" t="s">
        <v>75</v>
      </c>
      <c r="AO724" s="5" t="s">
        <v>401</v>
      </c>
      <c r="AP724" s="5" t="s">
        <v>76</v>
      </c>
      <c r="AQ724" s="5" t="s">
        <v>77</v>
      </c>
      <c r="AS724" s="5" t="s">
        <v>78</v>
      </c>
      <c r="AT724" s="5" t="s">
        <v>10498</v>
      </c>
      <c r="AU724" s="5" t="str">
        <f t="shared" si="33"/>
        <v>2009_Lerchl_Indirect</v>
      </c>
      <c r="AV724" s="6" t="str">
        <f t="shared" si="34"/>
        <v>2009_Lerchl_Indirect.pdf</v>
      </c>
      <c r="AW724" s="7" t="str">
        <f t="shared" si="35"/>
        <v>https://sci-hub.se/10.1111/j.1600-079X.2009.00691.x</v>
      </c>
      <c r="AX724" s="5" t="s">
        <v>80</v>
      </c>
    </row>
    <row r="725" spans="1:50" ht="17" customHeight="1" x14ac:dyDescent="0.2">
      <c r="A725" s="4" t="s">
        <v>10499</v>
      </c>
      <c r="B725" s="4" t="s">
        <v>10500</v>
      </c>
      <c r="C725" s="4" t="s">
        <v>10501</v>
      </c>
      <c r="D725" s="4">
        <v>2010</v>
      </c>
      <c r="E725" s="4" t="s">
        <v>392</v>
      </c>
      <c r="F725" s="5">
        <v>48</v>
      </c>
      <c r="G725" s="5">
        <v>3</v>
      </c>
      <c r="I725" s="5">
        <v>290</v>
      </c>
      <c r="J725" s="5">
        <v>296</v>
      </c>
      <c r="L725" s="5">
        <v>10</v>
      </c>
      <c r="M725" s="5" t="s">
        <v>10502</v>
      </c>
      <c r="N725" s="5" t="s">
        <v>10503</v>
      </c>
      <c r="O725" s="5" t="s">
        <v>10504</v>
      </c>
      <c r="P725" s="5" t="s">
        <v>10505</v>
      </c>
      <c r="Q725" s="5" t="s">
        <v>10506</v>
      </c>
      <c r="R725" s="5" t="s">
        <v>10507</v>
      </c>
      <c r="S725" s="5" t="s">
        <v>10508</v>
      </c>
      <c r="U725" s="5" t="s">
        <v>10509</v>
      </c>
      <c r="AB725" s="5" t="s">
        <v>10510</v>
      </c>
      <c r="AJ725" s="5">
        <v>7423098</v>
      </c>
      <c r="AL725" s="5" t="s">
        <v>547</v>
      </c>
      <c r="AM725" s="5">
        <v>20210853</v>
      </c>
      <c r="AN725" s="5" t="s">
        <v>75</v>
      </c>
      <c r="AO725" s="5" t="s">
        <v>401</v>
      </c>
      <c r="AP725" s="5" t="s">
        <v>76</v>
      </c>
      <c r="AQ725" s="5" t="s">
        <v>77</v>
      </c>
      <c r="AS725" s="5" t="s">
        <v>78</v>
      </c>
      <c r="AT725" s="5" t="s">
        <v>10511</v>
      </c>
      <c r="AU725" s="5" t="str">
        <f t="shared" si="33"/>
        <v>2010_Huang_N-terminal</v>
      </c>
      <c r="AV725" s="6" t="str">
        <f t="shared" si="34"/>
        <v>2010_Huang_N-terminal.pdf</v>
      </c>
      <c r="AW725" s="7" t="str">
        <f t="shared" si="35"/>
        <v>https://sci-hub.se/10.1111/j.1600-079X.2010.00753.x</v>
      </c>
      <c r="AX725" s="5" t="s">
        <v>80</v>
      </c>
    </row>
    <row r="726" spans="1:50" ht="17" customHeight="1" x14ac:dyDescent="0.2">
      <c r="A726" s="4" t="s">
        <v>10512</v>
      </c>
      <c r="B726" s="4" t="s">
        <v>10513</v>
      </c>
      <c r="C726" s="4" t="s">
        <v>10514</v>
      </c>
      <c r="D726" s="4">
        <v>2018</v>
      </c>
      <c r="E726" s="4" t="s">
        <v>109</v>
      </c>
      <c r="F726" s="5">
        <v>596</v>
      </c>
      <c r="G726" s="5">
        <v>11</v>
      </c>
      <c r="I726" s="5">
        <v>2147</v>
      </c>
      <c r="J726" s="5">
        <v>2157</v>
      </c>
      <c r="L726" s="5">
        <v>10</v>
      </c>
      <c r="M726" s="5" t="s">
        <v>10515</v>
      </c>
      <c r="N726" s="5" t="s">
        <v>10516</v>
      </c>
      <c r="O726" s="5" t="s">
        <v>10517</v>
      </c>
      <c r="P726" s="5" t="s">
        <v>10518</v>
      </c>
      <c r="Q726" s="5" t="s">
        <v>10519</v>
      </c>
      <c r="R726" s="5" t="s">
        <v>10520</v>
      </c>
      <c r="S726" s="5" t="s">
        <v>10521</v>
      </c>
      <c r="U726" s="5" t="s">
        <v>438</v>
      </c>
      <c r="X726" s="10" t="s">
        <v>10522</v>
      </c>
      <c r="Y726" s="5" t="s">
        <v>10523</v>
      </c>
      <c r="Z726" s="5" t="s">
        <v>10524</v>
      </c>
      <c r="AA726" s="5" t="s">
        <v>10525</v>
      </c>
      <c r="AB726" s="5" t="s">
        <v>10526</v>
      </c>
      <c r="AE726" s="5" t="s">
        <v>2111</v>
      </c>
      <c r="AJ726" s="5">
        <v>223751</v>
      </c>
      <c r="AL726" s="5" t="s">
        <v>118</v>
      </c>
      <c r="AM726" s="5">
        <v>29707782</v>
      </c>
      <c r="AN726" s="5" t="s">
        <v>75</v>
      </c>
      <c r="AO726" s="5" t="s">
        <v>119</v>
      </c>
      <c r="AP726" s="5" t="s">
        <v>76</v>
      </c>
      <c r="AQ726" s="5" t="s">
        <v>77</v>
      </c>
      <c r="AS726" s="5" t="s">
        <v>78</v>
      </c>
      <c r="AT726" s="5" t="s">
        <v>10527</v>
      </c>
      <c r="AU726" s="5" t="str">
        <f t="shared" si="33"/>
        <v>2018_Rahman_Functional</v>
      </c>
      <c r="AV726" s="6" t="str">
        <f t="shared" si="34"/>
        <v>2018_Rahman_Functional.pdf</v>
      </c>
      <c r="AW726" s="7" t="str">
        <f t="shared" si="35"/>
        <v>https://sci-hub.se/10.1113/JP275501</v>
      </c>
      <c r="AX726" s="5" t="s">
        <v>80</v>
      </c>
    </row>
    <row r="727" spans="1:50" ht="17" customHeight="1" x14ac:dyDescent="0.2">
      <c r="A727" s="4" t="s">
        <v>10528</v>
      </c>
      <c r="B727" s="4" t="s">
        <v>10529</v>
      </c>
      <c r="C727" s="4" t="s">
        <v>10530</v>
      </c>
      <c r="D727" s="4">
        <v>2016</v>
      </c>
      <c r="E727" s="4" t="s">
        <v>10531</v>
      </c>
      <c r="F727" s="5">
        <v>2016</v>
      </c>
      <c r="H727" s="5">
        <v>2589483</v>
      </c>
      <c r="L727" s="5">
        <v>10</v>
      </c>
      <c r="M727" s="5" t="s">
        <v>10532</v>
      </c>
      <c r="N727" s="5" t="s">
        <v>10533</v>
      </c>
      <c r="O727" s="5" t="s">
        <v>10534</v>
      </c>
      <c r="P727" s="5" t="s">
        <v>10535</v>
      </c>
      <c r="Q727" s="5" t="s">
        <v>10536</v>
      </c>
      <c r="S727" s="5" t="s">
        <v>10537</v>
      </c>
      <c r="U727" s="5" t="s">
        <v>10538</v>
      </c>
      <c r="X727" s="5" t="s">
        <v>10539</v>
      </c>
      <c r="Y727" s="5" t="s">
        <v>10540</v>
      </c>
      <c r="AB727" s="5" t="s">
        <v>10541</v>
      </c>
      <c r="AE727" s="5" t="s">
        <v>10542</v>
      </c>
      <c r="AJ727" s="5">
        <v>9629351</v>
      </c>
      <c r="AL727" s="5" t="s">
        <v>10543</v>
      </c>
      <c r="AM727" s="5">
        <v>27212805</v>
      </c>
      <c r="AN727" s="5" t="s">
        <v>75</v>
      </c>
      <c r="AO727" s="5" t="s">
        <v>10544</v>
      </c>
      <c r="AP727" s="5" t="s">
        <v>76</v>
      </c>
      <c r="AQ727" s="5" t="s">
        <v>77</v>
      </c>
      <c r="AR727" s="5" t="s">
        <v>141</v>
      </c>
      <c r="AS727" s="5" t="s">
        <v>78</v>
      </c>
      <c r="AT727" s="5" t="s">
        <v>10545</v>
      </c>
      <c r="AU727" s="5" t="str">
        <f t="shared" si="33"/>
        <v>2016_Herman_Central</v>
      </c>
      <c r="AV727" s="6" t="str">
        <f t="shared" si="34"/>
        <v>2016_Herman_Central.pdf</v>
      </c>
      <c r="AW727" s="7" t="str">
        <f t="shared" si="35"/>
        <v>https://sci-hub.se/10.1155/2016/2589483</v>
      </c>
      <c r="AX727" s="5" t="s">
        <v>80</v>
      </c>
    </row>
    <row r="728" spans="1:50" ht="17" customHeight="1" x14ac:dyDescent="0.2">
      <c r="A728" s="4" t="s">
        <v>10546</v>
      </c>
      <c r="B728" s="4" t="s">
        <v>10547</v>
      </c>
      <c r="C728" s="4" t="s">
        <v>10548</v>
      </c>
      <c r="D728" s="4">
        <v>2014</v>
      </c>
      <c r="E728" s="4" t="s">
        <v>10549</v>
      </c>
      <c r="F728" s="5">
        <v>34</v>
      </c>
      <c r="G728" s="5">
        <v>6</v>
      </c>
      <c r="I728" s="5">
        <v>2117</v>
      </c>
      <c r="J728" s="5">
        <v>2127</v>
      </c>
      <c r="L728" s="5">
        <v>10</v>
      </c>
      <c r="M728" s="5" t="s">
        <v>10550</v>
      </c>
      <c r="N728" s="5" t="s">
        <v>10551</v>
      </c>
      <c r="O728" s="5" t="s">
        <v>10552</v>
      </c>
      <c r="P728" s="5" t="s">
        <v>10553</v>
      </c>
      <c r="Q728" s="5" t="s">
        <v>10554</v>
      </c>
      <c r="R728" s="5" t="s">
        <v>10555</v>
      </c>
      <c r="S728" s="5" t="s">
        <v>10556</v>
      </c>
      <c r="U728" s="5" t="s">
        <v>10557</v>
      </c>
      <c r="V728" s="5" t="s">
        <v>10558</v>
      </c>
      <c r="W728" s="5" t="s">
        <v>3722</v>
      </c>
      <c r="AB728" s="5" t="s">
        <v>10559</v>
      </c>
      <c r="AE728" s="5" t="s">
        <v>3895</v>
      </c>
      <c r="AJ728" s="5">
        <v>10158987</v>
      </c>
      <c r="AL728" s="5" t="s">
        <v>10560</v>
      </c>
      <c r="AM728" s="5">
        <v>25562159</v>
      </c>
      <c r="AN728" s="5" t="s">
        <v>75</v>
      </c>
      <c r="AO728" s="5" t="s">
        <v>10561</v>
      </c>
      <c r="AP728" s="5" t="s">
        <v>76</v>
      </c>
      <c r="AQ728" s="5" t="s">
        <v>77</v>
      </c>
      <c r="AR728" s="5" t="s">
        <v>141</v>
      </c>
      <c r="AS728" s="5" t="s">
        <v>78</v>
      </c>
      <c r="AT728" s="5" t="s">
        <v>10562</v>
      </c>
      <c r="AU728" s="5" t="str">
        <f t="shared" si="33"/>
        <v>2014_Tan_Melatonin</v>
      </c>
      <c r="AV728" s="6" t="str">
        <f t="shared" si="34"/>
        <v>2014_Tan_Melatonin.pdf</v>
      </c>
      <c r="AW728" s="7" t="str">
        <f t="shared" si="35"/>
        <v>https://sci-hub.se/10.1159/000369656</v>
      </c>
      <c r="AX728" s="5" t="s">
        <v>80</v>
      </c>
    </row>
    <row r="729" spans="1:50" ht="17" customHeight="1" x14ac:dyDescent="0.2">
      <c r="A729" s="4" t="s">
        <v>10563</v>
      </c>
      <c r="B729" s="4" t="s">
        <v>10564</v>
      </c>
      <c r="C729" s="4" t="s">
        <v>10565</v>
      </c>
      <c r="D729" s="4">
        <v>2011</v>
      </c>
      <c r="E729" s="4" t="s">
        <v>9690</v>
      </c>
      <c r="F729" s="5">
        <v>214</v>
      </c>
      <c r="G729" s="5">
        <v>19</v>
      </c>
      <c r="I729" s="5">
        <v>3206</v>
      </c>
      <c r="J729" s="5">
        <v>3217</v>
      </c>
      <c r="L729" s="5">
        <v>10</v>
      </c>
      <c r="M729" s="5" t="s">
        <v>10566</v>
      </c>
      <c r="N729" s="5" t="s">
        <v>10567</v>
      </c>
      <c r="O729" s="5" t="s">
        <v>10568</v>
      </c>
      <c r="P729" s="5" t="s">
        <v>10569</v>
      </c>
      <c r="Q729" s="5" t="s">
        <v>10570</v>
      </c>
      <c r="R729" s="5" t="s">
        <v>10571</v>
      </c>
      <c r="S729" s="5" t="s">
        <v>10572</v>
      </c>
      <c r="U729" s="5" t="s">
        <v>10573</v>
      </c>
      <c r="AB729" s="5" t="s">
        <v>10574</v>
      </c>
      <c r="AJ729" s="5">
        <v>220949</v>
      </c>
      <c r="AL729" s="5" t="s">
        <v>9700</v>
      </c>
      <c r="AM729" s="5">
        <v>21900468</v>
      </c>
      <c r="AN729" s="5" t="s">
        <v>75</v>
      </c>
      <c r="AO729" s="5" t="s">
        <v>9701</v>
      </c>
      <c r="AP729" s="5" t="s">
        <v>76</v>
      </c>
      <c r="AQ729" s="5" t="s">
        <v>77</v>
      </c>
      <c r="AR729" s="5" t="s">
        <v>141</v>
      </c>
      <c r="AS729" s="5" t="s">
        <v>78</v>
      </c>
      <c r="AT729" s="5" t="s">
        <v>10575</v>
      </c>
      <c r="AU729" s="5" t="str">
        <f t="shared" si="33"/>
        <v>2011_Zubidat_Spectral</v>
      </c>
      <c r="AV729" s="6" t="str">
        <f t="shared" si="34"/>
        <v>2011_Zubidat_Spectral.pdf</v>
      </c>
      <c r="AW729" s="7" t="str">
        <f t="shared" si="35"/>
        <v>https://sci-hub.se/10.1242/jeb.058883</v>
      </c>
      <c r="AX729" s="5" t="s">
        <v>80</v>
      </c>
    </row>
    <row r="730" spans="1:50" ht="17" customHeight="1" x14ac:dyDescent="0.2">
      <c r="A730" s="4" t="s">
        <v>10576</v>
      </c>
      <c r="B730" s="4" t="s">
        <v>10577</v>
      </c>
      <c r="C730" s="4" t="s">
        <v>10578</v>
      </c>
      <c r="D730" s="4">
        <v>2000</v>
      </c>
      <c r="E730" s="4" t="s">
        <v>5914</v>
      </c>
      <c r="F730" s="5">
        <v>71</v>
      </c>
      <c r="G730" s="5">
        <v>6</v>
      </c>
      <c r="I730" s="5">
        <v>766</v>
      </c>
      <c r="J730" s="5">
        <v>770</v>
      </c>
      <c r="L730" s="5">
        <v>10</v>
      </c>
      <c r="M730" s="5" t="s">
        <v>10579</v>
      </c>
      <c r="N730" s="5" t="s">
        <v>10580</v>
      </c>
      <c r="O730" s="5" t="s">
        <v>10581</v>
      </c>
      <c r="P730" s="5" t="s">
        <v>10582</v>
      </c>
      <c r="Q730" s="5" t="s">
        <v>10583</v>
      </c>
      <c r="S730" s="5" t="s">
        <v>10584</v>
      </c>
      <c r="U730" s="5" t="s">
        <v>73</v>
      </c>
      <c r="AB730" s="5" t="s">
        <v>10585</v>
      </c>
      <c r="AJ730" s="5">
        <v>318655</v>
      </c>
      <c r="AL730" s="5" t="s">
        <v>5924</v>
      </c>
      <c r="AM730" s="5">
        <v>10857374</v>
      </c>
      <c r="AN730" s="5" t="s">
        <v>75</v>
      </c>
      <c r="AO730" s="5" t="s">
        <v>5925</v>
      </c>
      <c r="AP730" s="5" t="s">
        <v>76</v>
      </c>
      <c r="AQ730" s="5" t="s">
        <v>77</v>
      </c>
      <c r="AS730" s="5" t="s">
        <v>78</v>
      </c>
      <c r="AT730" s="5" t="s">
        <v>10586</v>
      </c>
      <c r="AU730" s="5" t="str">
        <f t="shared" si="33"/>
        <v>2000_Brainard_The</v>
      </c>
      <c r="AV730" s="6" t="str">
        <f t="shared" si="34"/>
        <v>2000_Brainard_The.pdf</v>
      </c>
      <c r="AW730" s="7" t="str">
        <f t="shared" si="35"/>
        <v>https://sci-hub.se/10.1562/0031-8655(2000)071&lt;0766:TEOPVN&gt;2.0.CO;2</v>
      </c>
      <c r="AX730" s="5" t="s">
        <v>80</v>
      </c>
    </row>
    <row r="731" spans="1:50" ht="17" customHeight="1" x14ac:dyDescent="0.2">
      <c r="A731" s="4" t="s">
        <v>10587</v>
      </c>
      <c r="B731" s="4" t="s">
        <v>10588</v>
      </c>
      <c r="C731" s="4" t="s">
        <v>10589</v>
      </c>
      <c r="D731" s="4">
        <v>2011</v>
      </c>
      <c r="E731" s="4" t="s">
        <v>187</v>
      </c>
      <c r="F731" s="5">
        <v>28</v>
      </c>
      <c r="G731" s="5">
        <v>5</v>
      </c>
      <c r="I731" s="5">
        <v>407</v>
      </c>
      <c r="J731" s="5">
        <v>414</v>
      </c>
      <c r="L731" s="5">
        <v>10</v>
      </c>
      <c r="M731" s="5" t="s">
        <v>10590</v>
      </c>
      <c r="N731" s="5" t="s">
        <v>10591</v>
      </c>
      <c r="O731" s="5" t="s">
        <v>10592</v>
      </c>
      <c r="P731" s="5" t="s">
        <v>10593</v>
      </c>
      <c r="Q731" s="5" t="s">
        <v>10594</v>
      </c>
      <c r="R731" s="5" t="s">
        <v>10595</v>
      </c>
      <c r="S731" s="5" t="s">
        <v>10596</v>
      </c>
      <c r="U731" s="5" t="s">
        <v>73</v>
      </c>
      <c r="X731" s="5" t="s">
        <v>10597</v>
      </c>
      <c r="Y731" s="5" t="s">
        <v>10598</v>
      </c>
      <c r="AB731" s="5" t="s">
        <v>10599</v>
      </c>
      <c r="AJ731" s="5">
        <v>7420528</v>
      </c>
      <c r="AL731" s="5" t="s">
        <v>200</v>
      </c>
      <c r="AM731" s="5">
        <v>21721856</v>
      </c>
      <c r="AN731" s="5" t="s">
        <v>75</v>
      </c>
      <c r="AO731" s="5" t="s">
        <v>201</v>
      </c>
      <c r="AP731" s="5" t="s">
        <v>76</v>
      </c>
      <c r="AQ731" s="5" t="s">
        <v>77</v>
      </c>
      <c r="AS731" s="5" t="s">
        <v>78</v>
      </c>
      <c r="AT731" s="5" t="s">
        <v>10600</v>
      </c>
      <c r="AU731" s="5" t="str">
        <f t="shared" si="33"/>
        <v>2011_Danilenko_Human</v>
      </c>
      <c r="AV731" s="6" t="str">
        <f t="shared" si="34"/>
        <v>2011_Danilenko_Human.pdf</v>
      </c>
      <c r="AW731" s="7" t="str">
        <f t="shared" si="35"/>
        <v>https://sci-hub.se/10.3109/07420528.2011.567425</v>
      </c>
      <c r="AX731" s="5" t="s">
        <v>80</v>
      </c>
    </row>
    <row r="732" spans="1:50" ht="17" customHeight="1" x14ac:dyDescent="0.2">
      <c r="A732" s="4" t="s">
        <v>10601</v>
      </c>
      <c r="B732" s="4" t="s">
        <v>10602</v>
      </c>
      <c r="C732" s="4" t="s">
        <v>10603</v>
      </c>
      <c r="D732" s="4">
        <v>2001</v>
      </c>
      <c r="E732" s="4" t="s">
        <v>10604</v>
      </c>
      <c r="F732" s="5">
        <v>81</v>
      </c>
      <c r="G732" s="5">
        <v>1</v>
      </c>
      <c r="I732" s="5">
        <v>153</v>
      </c>
      <c r="J732" s="5">
        <v>156</v>
      </c>
      <c r="L732" s="5">
        <v>10</v>
      </c>
      <c r="M732" s="5" t="s">
        <v>10605</v>
      </c>
      <c r="N732" s="5" t="s">
        <v>10606</v>
      </c>
      <c r="O732" s="5" t="s">
        <v>10607</v>
      </c>
      <c r="P732" s="5" t="s">
        <v>10608</v>
      </c>
      <c r="Q732" s="5" t="s">
        <v>10609</v>
      </c>
      <c r="R732" s="5" t="s">
        <v>10610</v>
      </c>
      <c r="AE732" s="5" t="s">
        <v>10611</v>
      </c>
      <c r="AJ732" s="5">
        <v>83984</v>
      </c>
      <c r="AL732" s="5" t="s">
        <v>10612</v>
      </c>
      <c r="AN732" s="5" t="s">
        <v>75</v>
      </c>
      <c r="AO732" s="5" t="s">
        <v>10613</v>
      </c>
      <c r="AP732" s="5" t="s">
        <v>76</v>
      </c>
      <c r="AQ732" s="5" t="s">
        <v>77</v>
      </c>
      <c r="AR732" s="5" t="s">
        <v>141</v>
      </c>
      <c r="AS732" s="5" t="s">
        <v>78</v>
      </c>
      <c r="AT732" s="5" t="s">
        <v>10614</v>
      </c>
      <c r="AU732" s="5" t="str">
        <f t="shared" si="33"/>
        <v>2001_Lawson_Inhibition</v>
      </c>
      <c r="AV732" s="6" t="str">
        <f t="shared" si="34"/>
        <v>2001_Lawson_Inhibition.pdf</v>
      </c>
      <c r="AW732" s="7" t="str">
        <f t="shared" si="35"/>
        <v>https://sci-hub.se/10.4141/A00-058</v>
      </c>
      <c r="AX732" s="5" t="s">
        <v>80</v>
      </c>
    </row>
    <row r="733" spans="1:50" ht="17" customHeight="1" x14ac:dyDescent="0.2">
      <c r="A733" s="4" t="s">
        <v>10615</v>
      </c>
      <c r="B733" s="4" t="s">
        <v>10616</v>
      </c>
      <c r="C733" s="4" t="s">
        <v>10617</v>
      </c>
      <c r="D733" s="4">
        <v>2002</v>
      </c>
      <c r="E733" s="4" t="s">
        <v>10618</v>
      </c>
      <c r="F733" s="5">
        <v>41</v>
      </c>
      <c r="G733" s="5">
        <v>1</v>
      </c>
      <c r="I733" s="5">
        <v>85</v>
      </c>
      <c r="J733" s="5">
        <v>89</v>
      </c>
      <c r="L733" s="5">
        <v>9</v>
      </c>
      <c r="M733" s="9"/>
      <c r="N733" s="5" t="s">
        <v>10619</v>
      </c>
      <c r="O733" s="5" t="s">
        <v>10620</v>
      </c>
      <c r="P733" s="5" t="s">
        <v>10621</v>
      </c>
      <c r="Q733" s="5" t="s">
        <v>10622</v>
      </c>
      <c r="R733" s="5" t="s">
        <v>10623</v>
      </c>
      <c r="S733" s="5" t="s">
        <v>10624</v>
      </c>
      <c r="AB733" s="5" t="s">
        <v>7119</v>
      </c>
      <c r="AJ733" s="5">
        <v>651583</v>
      </c>
      <c r="AL733" s="5" t="s">
        <v>10625</v>
      </c>
      <c r="AN733" s="5" t="s">
        <v>75</v>
      </c>
      <c r="AO733" s="5" t="s">
        <v>10626</v>
      </c>
      <c r="AP733" s="5" t="s">
        <v>76</v>
      </c>
      <c r="AQ733" s="5" t="s">
        <v>77</v>
      </c>
      <c r="AS733" s="5" t="s">
        <v>78</v>
      </c>
      <c r="AT733" s="5" t="s">
        <v>10627</v>
      </c>
      <c r="AU733" s="5" t="str">
        <f t="shared" si="33"/>
        <v>2002_Köhidai_Impact</v>
      </c>
      <c r="AV733" s="6" t="str">
        <f t="shared" si="34"/>
        <v>2002_Köhidai_Impact.pdf</v>
      </c>
      <c r="AW733" s="7" t="str">
        <f t="shared" si="35"/>
        <v>https://sci-hub.se/</v>
      </c>
      <c r="AX733" s="9" t="s">
        <v>756</v>
      </c>
    </row>
    <row r="734" spans="1:50" ht="17" customHeight="1" x14ac:dyDescent="0.2">
      <c r="A734" s="4" t="s">
        <v>10628</v>
      </c>
      <c r="B734" s="4" t="s">
        <v>10629</v>
      </c>
      <c r="C734" s="4" t="s">
        <v>10630</v>
      </c>
      <c r="D734" s="4">
        <v>1989</v>
      </c>
      <c r="E734" s="4" t="s">
        <v>1698</v>
      </c>
      <c r="F734" s="5">
        <v>76</v>
      </c>
      <c r="G734" s="5">
        <v>3</v>
      </c>
      <c r="I734" s="5">
        <v>414</v>
      </c>
      <c r="J734" s="5">
        <v>420</v>
      </c>
      <c r="L734" s="5">
        <v>9</v>
      </c>
      <c r="M734" s="5" t="s">
        <v>10631</v>
      </c>
      <c r="N734" s="5" t="s">
        <v>10632</v>
      </c>
      <c r="O734" s="5" t="s">
        <v>10633</v>
      </c>
      <c r="P734" s="5" t="s">
        <v>10634</v>
      </c>
      <c r="Q734" s="5" t="s">
        <v>10635</v>
      </c>
      <c r="S734" s="5" t="s">
        <v>10636</v>
      </c>
      <c r="U734" s="5" t="s">
        <v>10637</v>
      </c>
      <c r="X734" s="10" t="s">
        <v>10638</v>
      </c>
      <c r="Y734" s="5" t="s">
        <v>10639</v>
      </c>
      <c r="AB734" s="5" t="s">
        <v>10640</v>
      </c>
      <c r="AJ734" s="5">
        <v>166480</v>
      </c>
      <c r="AL734" s="5" t="s">
        <v>1708</v>
      </c>
      <c r="AM734" s="5">
        <v>2555249</v>
      </c>
      <c r="AN734" s="5" t="s">
        <v>75</v>
      </c>
      <c r="AO734" s="5" t="s">
        <v>1709</v>
      </c>
      <c r="AP734" s="5" t="s">
        <v>76</v>
      </c>
      <c r="AQ734" s="5" t="s">
        <v>77</v>
      </c>
      <c r="AS734" s="5" t="s">
        <v>78</v>
      </c>
      <c r="AT734" s="5" t="s">
        <v>10641</v>
      </c>
      <c r="AU734" s="5" t="str">
        <f t="shared" si="33"/>
        <v>1989_Lauber_Melatonin</v>
      </c>
      <c r="AV734" s="6" t="str">
        <f t="shared" si="34"/>
        <v>1989_Lauber_Melatonin.pdf</v>
      </c>
      <c r="AW734" s="7" t="str">
        <f t="shared" si="35"/>
        <v>https://sci-hub.se/10.1016/0016-6480(89)90137-8</v>
      </c>
      <c r="AX734" s="5" t="s">
        <v>80</v>
      </c>
    </row>
    <row r="735" spans="1:50" ht="17" customHeight="1" x14ac:dyDescent="0.2">
      <c r="A735" s="4" t="s">
        <v>10642</v>
      </c>
      <c r="B735" s="4" t="s">
        <v>10643</v>
      </c>
      <c r="C735" s="4" t="s">
        <v>10644</v>
      </c>
      <c r="D735" s="4">
        <v>1989</v>
      </c>
      <c r="E735" s="4" t="s">
        <v>4216</v>
      </c>
      <c r="F735" s="5">
        <v>15</v>
      </c>
      <c r="G735" s="5">
        <v>4</v>
      </c>
      <c r="I735" s="5">
        <v>549</v>
      </c>
      <c r="J735" s="5">
        <v>554</v>
      </c>
      <c r="L735" s="5">
        <v>9</v>
      </c>
      <c r="M735" s="5" t="s">
        <v>10645</v>
      </c>
      <c r="N735" s="5" t="s">
        <v>10646</v>
      </c>
      <c r="O735" s="5" t="s">
        <v>10647</v>
      </c>
      <c r="P735" s="5" t="s">
        <v>10648</v>
      </c>
      <c r="Q735" s="5" t="s">
        <v>10649</v>
      </c>
      <c r="AB735" s="5" t="s">
        <v>10650</v>
      </c>
      <c r="AJ735" s="5">
        <v>1970186</v>
      </c>
      <c r="AL735" s="5" t="s">
        <v>4228</v>
      </c>
      <c r="AN735" s="5" t="s">
        <v>75</v>
      </c>
      <c r="AO735" s="5" t="s">
        <v>4229</v>
      </c>
      <c r="AP735" s="5" t="s">
        <v>76</v>
      </c>
      <c r="AQ735" s="5" t="s">
        <v>77</v>
      </c>
      <c r="AS735" s="5" t="s">
        <v>78</v>
      </c>
      <c r="AT735" s="5" t="s">
        <v>10651</v>
      </c>
      <c r="AU735" s="5" t="str">
        <f t="shared" si="33"/>
        <v>1989_Boatright_GABA</v>
      </c>
      <c r="AV735" s="6" t="str">
        <f t="shared" si="34"/>
        <v>1989_Boatright_GABA.pdf</v>
      </c>
      <c r="AW735" s="7" t="str">
        <f t="shared" si="35"/>
        <v>https://sci-hub.se/10.1016/0197-0186(89)90175-7</v>
      </c>
      <c r="AX735" s="5" t="s">
        <v>80</v>
      </c>
    </row>
    <row r="736" spans="1:50" ht="17" customHeight="1" x14ac:dyDescent="0.2">
      <c r="A736" s="4" t="s">
        <v>10652</v>
      </c>
      <c r="B736" s="4" t="s">
        <v>10653</v>
      </c>
      <c r="C736" s="4" t="s">
        <v>10654</v>
      </c>
      <c r="D736" s="4">
        <v>2001</v>
      </c>
      <c r="E736" s="4" t="s">
        <v>687</v>
      </c>
      <c r="F736" s="5">
        <v>918</v>
      </c>
      <c r="G736" s="11">
        <v>43497</v>
      </c>
      <c r="I736" s="5">
        <v>67</v>
      </c>
      <c r="J736" s="5">
        <v>73</v>
      </c>
      <c r="L736" s="5">
        <v>9</v>
      </c>
      <c r="M736" s="5" t="s">
        <v>10655</v>
      </c>
      <c r="N736" s="5" t="s">
        <v>10656</v>
      </c>
      <c r="O736" s="5" t="s">
        <v>10657</v>
      </c>
      <c r="P736" s="5" t="s">
        <v>10658</v>
      </c>
      <c r="Q736" s="5" t="s">
        <v>10659</v>
      </c>
      <c r="R736" s="5" t="s">
        <v>10660</v>
      </c>
      <c r="S736" s="5" t="s">
        <v>10661</v>
      </c>
      <c r="U736" s="5" t="s">
        <v>10662</v>
      </c>
      <c r="AJ736" s="5">
        <v>68993</v>
      </c>
      <c r="AM736" s="5">
        <v>11684043</v>
      </c>
      <c r="AN736" s="5" t="s">
        <v>75</v>
      </c>
      <c r="AO736" s="5" t="s">
        <v>697</v>
      </c>
      <c r="AP736" s="5" t="s">
        <v>76</v>
      </c>
      <c r="AQ736" s="5" t="s">
        <v>77</v>
      </c>
      <c r="AS736" s="5" t="s">
        <v>78</v>
      </c>
      <c r="AT736" s="5" t="s">
        <v>10663</v>
      </c>
      <c r="AU736" s="5" t="str">
        <f t="shared" si="33"/>
        <v>2001_Isobe_Circadian</v>
      </c>
      <c r="AV736" s="6" t="str">
        <f t="shared" si="34"/>
        <v>2001_Isobe_Circadian.pdf</v>
      </c>
      <c r="AW736" s="7" t="str">
        <f t="shared" si="35"/>
        <v>https://sci-hub.se/10.1016/S0006-8993(01)02936-5</v>
      </c>
      <c r="AX736" s="5" t="s">
        <v>80</v>
      </c>
    </row>
    <row r="737" spans="1:50" ht="17" customHeight="1" x14ac:dyDescent="0.2">
      <c r="A737" s="4" t="s">
        <v>10664</v>
      </c>
      <c r="B737" s="4" t="s">
        <v>10665</v>
      </c>
      <c r="C737" s="4" t="s">
        <v>10666</v>
      </c>
      <c r="D737" s="4">
        <v>2002</v>
      </c>
      <c r="E737" s="4" t="s">
        <v>687</v>
      </c>
      <c r="F737" s="5">
        <v>957</v>
      </c>
      <c r="G737" s="5">
        <v>1</v>
      </c>
      <c r="I737" s="5">
        <v>76</v>
      </c>
      <c r="J737" s="5">
        <v>83</v>
      </c>
      <c r="L737" s="5">
        <v>9</v>
      </c>
      <c r="M737" s="5" t="s">
        <v>10667</v>
      </c>
      <c r="N737" s="5" t="s">
        <v>10668</v>
      </c>
      <c r="O737" s="5" t="s">
        <v>10669</v>
      </c>
      <c r="P737" s="5" t="s">
        <v>10670</v>
      </c>
      <c r="Q737" s="5" t="s">
        <v>10671</v>
      </c>
      <c r="R737" s="5" t="s">
        <v>10672</v>
      </c>
      <c r="S737" s="5" t="s">
        <v>10673</v>
      </c>
      <c r="U737" s="5" t="s">
        <v>10674</v>
      </c>
      <c r="Y737" s="5" t="s">
        <v>10675</v>
      </c>
      <c r="AB737" s="5" t="s">
        <v>10676</v>
      </c>
      <c r="AJ737" s="5">
        <v>68993</v>
      </c>
      <c r="AL737" s="5" t="s">
        <v>696</v>
      </c>
      <c r="AM737" s="5">
        <v>12443982</v>
      </c>
      <c r="AN737" s="5" t="s">
        <v>75</v>
      </c>
      <c r="AO737" s="5" t="s">
        <v>697</v>
      </c>
      <c r="AP737" s="5" t="s">
        <v>76</v>
      </c>
      <c r="AQ737" s="5" t="s">
        <v>77</v>
      </c>
      <c r="AS737" s="5" t="s">
        <v>78</v>
      </c>
      <c r="AT737" s="5" t="s">
        <v>10677</v>
      </c>
      <c r="AU737" s="5" t="str">
        <f t="shared" si="33"/>
        <v>2002_Gäddnäs_Pineal</v>
      </c>
      <c r="AV737" s="6" t="str">
        <f t="shared" si="34"/>
        <v>2002_Gäddnäs_Pineal.pdf</v>
      </c>
      <c r="AW737" s="7" t="str">
        <f t="shared" si="35"/>
        <v>https://sci-hub.se/10.1016/S0006-8993(02)03603-X</v>
      </c>
      <c r="AX737" s="5" t="s">
        <v>80</v>
      </c>
    </row>
    <row r="738" spans="1:50" ht="17" customHeight="1" x14ac:dyDescent="0.2">
      <c r="A738" s="4" t="s">
        <v>10678</v>
      </c>
      <c r="B738" s="4" t="s">
        <v>10679</v>
      </c>
      <c r="C738" s="4" t="s">
        <v>10680</v>
      </c>
      <c r="D738" s="4">
        <v>2002</v>
      </c>
      <c r="E738" s="4" t="s">
        <v>10681</v>
      </c>
      <c r="F738" s="5">
        <v>73</v>
      </c>
      <c r="G738" s="5">
        <v>4</v>
      </c>
      <c r="I738" s="5">
        <v>805</v>
      </c>
      <c r="J738" s="5">
        <v>811</v>
      </c>
      <c r="L738" s="5">
        <v>9</v>
      </c>
      <c r="M738" s="5" t="s">
        <v>10682</v>
      </c>
      <c r="N738" s="5" t="s">
        <v>10683</v>
      </c>
      <c r="O738" s="5" t="s">
        <v>10684</v>
      </c>
      <c r="P738" s="5" t="s">
        <v>10685</v>
      </c>
      <c r="Q738" s="5" t="s">
        <v>10686</v>
      </c>
      <c r="R738" s="5" t="s">
        <v>10687</v>
      </c>
      <c r="S738" s="5" t="s">
        <v>10688</v>
      </c>
      <c r="U738" s="5" t="s">
        <v>545</v>
      </c>
      <c r="W738" s="5" t="s">
        <v>10689</v>
      </c>
      <c r="X738" s="5" t="s">
        <v>4543</v>
      </c>
      <c r="Y738" s="5" t="s">
        <v>10690</v>
      </c>
      <c r="AB738" s="5" t="s">
        <v>10691</v>
      </c>
      <c r="AJ738" s="5">
        <v>913057</v>
      </c>
      <c r="AL738" s="5" t="s">
        <v>10692</v>
      </c>
      <c r="AM738" s="5">
        <v>12213525</v>
      </c>
      <c r="AN738" s="5" t="s">
        <v>75</v>
      </c>
      <c r="AO738" s="5" t="s">
        <v>10693</v>
      </c>
      <c r="AP738" s="5" t="s">
        <v>76</v>
      </c>
      <c r="AQ738" s="5" t="s">
        <v>77</v>
      </c>
      <c r="AS738" s="5" t="s">
        <v>78</v>
      </c>
      <c r="AT738" s="5" t="s">
        <v>10694</v>
      </c>
      <c r="AU738" s="5" t="str">
        <f t="shared" si="33"/>
        <v>2002_Isobe_Effects</v>
      </c>
      <c r="AV738" s="6" t="str">
        <f t="shared" si="34"/>
        <v>2002_Isobe_Effects.pdf</v>
      </c>
      <c r="AW738" s="7" t="str">
        <f t="shared" si="35"/>
        <v>https://sci-hub.se/10.1016/S0091-3057(02)00944-9</v>
      </c>
      <c r="AX738" s="5" t="s">
        <v>80</v>
      </c>
    </row>
    <row r="739" spans="1:50" ht="17" customHeight="1" x14ac:dyDescent="0.2">
      <c r="A739" s="4" t="s">
        <v>10695</v>
      </c>
      <c r="B739" s="4" t="s">
        <v>10696</v>
      </c>
      <c r="C739" s="4" t="s">
        <v>10697</v>
      </c>
      <c r="D739" s="4">
        <v>1996</v>
      </c>
      <c r="E739" s="4" t="s">
        <v>10698</v>
      </c>
      <c r="F739" s="5">
        <v>115</v>
      </c>
      <c r="G739" s="5">
        <v>3</v>
      </c>
      <c r="I739" s="5">
        <v>411</v>
      </c>
      <c r="J739" s="5">
        <v>416</v>
      </c>
      <c r="L739" s="5">
        <v>9</v>
      </c>
      <c r="M739" s="5" t="s">
        <v>10699</v>
      </c>
      <c r="N739" s="5" t="s">
        <v>10700</v>
      </c>
      <c r="O739" s="5" t="s">
        <v>10701</v>
      </c>
      <c r="P739" s="5" t="s">
        <v>10702</v>
      </c>
      <c r="Q739" s="5" t="s">
        <v>10703</v>
      </c>
      <c r="R739" s="5" t="s">
        <v>10704</v>
      </c>
      <c r="S739" s="5" t="s">
        <v>10705</v>
      </c>
      <c r="AB739" s="5" t="s">
        <v>10706</v>
      </c>
      <c r="AJ739" s="5">
        <v>3050491</v>
      </c>
      <c r="AL739" s="5" t="s">
        <v>10707</v>
      </c>
      <c r="AN739" s="5" t="s">
        <v>75</v>
      </c>
      <c r="AO739" s="5" t="s">
        <v>10708</v>
      </c>
      <c r="AP739" s="5" t="s">
        <v>76</v>
      </c>
      <c r="AQ739" s="5" t="s">
        <v>77</v>
      </c>
      <c r="AS739" s="5" t="s">
        <v>78</v>
      </c>
      <c r="AT739" s="5" t="s">
        <v>10709</v>
      </c>
      <c r="AU739" s="5" t="str">
        <f t="shared" si="33"/>
        <v>1996_Burkhardt_Circadian</v>
      </c>
      <c r="AV739" s="6" t="str">
        <f t="shared" si="34"/>
        <v>1996_Burkhardt_Circadian.pdf</v>
      </c>
      <c r="AW739" s="7" t="str">
        <f t="shared" si="35"/>
        <v>https://sci-hub.se/10.1016/S0305-0491(96)00156-3</v>
      </c>
      <c r="AX739" s="5" t="s">
        <v>80</v>
      </c>
    </row>
    <row r="740" spans="1:50" ht="17" customHeight="1" x14ac:dyDescent="0.2">
      <c r="A740" s="4" t="s">
        <v>10710</v>
      </c>
      <c r="B740" s="4" t="s">
        <v>10711</v>
      </c>
      <c r="C740" s="4" t="s">
        <v>10712</v>
      </c>
      <c r="D740" s="4">
        <v>1999</v>
      </c>
      <c r="E740" s="4" t="s">
        <v>557</v>
      </c>
      <c r="F740" s="5">
        <v>52</v>
      </c>
      <c r="G740" s="5">
        <v>3</v>
      </c>
      <c r="I740" s="5">
        <v>269</v>
      </c>
      <c r="J740" s="5">
        <v>270</v>
      </c>
      <c r="L740" s="5">
        <v>9</v>
      </c>
      <c r="M740" s="5" t="s">
        <v>10713</v>
      </c>
      <c r="N740" s="5" t="s">
        <v>10714</v>
      </c>
      <c r="O740" s="5" t="s">
        <v>10715</v>
      </c>
      <c r="P740" s="5" t="s">
        <v>10716</v>
      </c>
      <c r="Q740" s="5" t="s">
        <v>10717</v>
      </c>
      <c r="S740" s="5" t="s">
        <v>10718</v>
      </c>
      <c r="U740" s="5" t="s">
        <v>73</v>
      </c>
      <c r="AB740" s="5" t="s">
        <v>10719</v>
      </c>
      <c r="AE740" s="5" t="s">
        <v>565</v>
      </c>
      <c r="AJ740" s="5">
        <v>3069877</v>
      </c>
      <c r="AL740" s="5" t="s">
        <v>566</v>
      </c>
      <c r="AM740" s="5">
        <v>10362288</v>
      </c>
      <c r="AN740" s="5" t="s">
        <v>75</v>
      </c>
      <c r="AO740" s="5" t="s">
        <v>567</v>
      </c>
      <c r="AP740" s="5" t="s">
        <v>76</v>
      </c>
      <c r="AQ740" s="5" t="s">
        <v>77</v>
      </c>
      <c r="AS740" s="5" t="s">
        <v>78</v>
      </c>
      <c r="AT740" s="5" t="s">
        <v>10720</v>
      </c>
      <c r="AU740" s="5" t="str">
        <f t="shared" si="33"/>
        <v>1999_Partonen_Short</v>
      </c>
      <c r="AV740" s="6" t="str">
        <f t="shared" si="34"/>
        <v>1999_Partonen_Short.pdf</v>
      </c>
      <c r="AW740" s="7" t="str">
        <f t="shared" si="35"/>
        <v>https://sci-hub.se/10.1054/mehy.1997.0629</v>
      </c>
      <c r="AX740" s="5" t="s">
        <v>80</v>
      </c>
    </row>
    <row r="741" spans="1:50" ht="17" customHeight="1" x14ac:dyDescent="0.2">
      <c r="A741" s="4" t="s">
        <v>10721</v>
      </c>
      <c r="B741" s="4" t="s">
        <v>10722</v>
      </c>
      <c r="C741" s="4" t="s">
        <v>10723</v>
      </c>
      <c r="D741" s="4">
        <v>2010</v>
      </c>
      <c r="E741" s="4" t="s">
        <v>10724</v>
      </c>
      <c r="F741" s="5">
        <v>16</v>
      </c>
      <c r="G741" s="5">
        <v>4</v>
      </c>
      <c r="I741" s="5">
        <v>477</v>
      </c>
      <c r="J741" s="5">
        <v>485</v>
      </c>
      <c r="L741" s="5">
        <v>9</v>
      </c>
      <c r="M741" s="5" t="s">
        <v>10725</v>
      </c>
      <c r="N741" s="5" t="s">
        <v>10726</v>
      </c>
      <c r="O741" s="5" t="s">
        <v>10727</v>
      </c>
      <c r="P741" s="5" t="s">
        <v>10728</v>
      </c>
      <c r="Q741" s="5" t="s">
        <v>10729</v>
      </c>
      <c r="R741" s="5" t="s">
        <v>10730</v>
      </c>
      <c r="S741" s="5" t="s">
        <v>10731</v>
      </c>
      <c r="U741" s="5" t="s">
        <v>2515</v>
      </c>
      <c r="AB741" s="5" t="s">
        <v>10732</v>
      </c>
      <c r="AJ741" s="5">
        <v>10803548</v>
      </c>
      <c r="AM741" s="5">
        <v>21144266</v>
      </c>
      <c r="AN741" s="5" t="s">
        <v>75</v>
      </c>
      <c r="AO741" s="5" t="s">
        <v>10733</v>
      </c>
      <c r="AP741" s="5" t="s">
        <v>76</v>
      </c>
      <c r="AQ741" s="5" t="s">
        <v>77</v>
      </c>
      <c r="AS741" s="5" t="s">
        <v>78</v>
      </c>
      <c r="AT741" s="5" t="s">
        <v>10734</v>
      </c>
      <c r="AU741" s="5" t="str">
        <f t="shared" si="33"/>
        <v>2010_Kakooei_The</v>
      </c>
      <c r="AV741" s="6" t="str">
        <f t="shared" si="34"/>
        <v>2010_Kakooei_The.pdf</v>
      </c>
      <c r="AW741" s="7" t="str">
        <f t="shared" si="35"/>
        <v>https://sci-hub.se/10.1080/10803548.2010.11076860</v>
      </c>
      <c r="AX741" s="5" t="s">
        <v>80</v>
      </c>
    </row>
    <row r="742" spans="1:50" ht="17" customHeight="1" x14ac:dyDescent="0.2">
      <c r="A742" s="4" t="s">
        <v>10735</v>
      </c>
      <c r="B742" s="4" t="s">
        <v>10736</v>
      </c>
      <c r="C742" s="4" t="s">
        <v>10737</v>
      </c>
      <c r="D742" s="4">
        <v>2011</v>
      </c>
      <c r="E742" s="4" t="s">
        <v>10738</v>
      </c>
      <c r="F742" s="5">
        <v>219</v>
      </c>
      <c r="G742" s="5">
        <v>6</v>
      </c>
      <c r="I742" s="5">
        <v>766</v>
      </c>
      <c r="J742" s="5">
        <v>775</v>
      </c>
      <c r="L742" s="5">
        <v>9</v>
      </c>
      <c r="M742" s="5" t="s">
        <v>10739</v>
      </c>
      <c r="N742" s="5" t="s">
        <v>10740</v>
      </c>
      <c r="O742" s="5" t="s">
        <v>10741</v>
      </c>
      <c r="P742" s="5" t="s">
        <v>10742</v>
      </c>
      <c r="Q742" s="5" t="s">
        <v>10743</v>
      </c>
      <c r="R742" s="5" t="s">
        <v>10744</v>
      </c>
      <c r="S742" s="5" t="s">
        <v>10745</v>
      </c>
      <c r="U742" s="5" t="s">
        <v>10746</v>
      </c>
      <c r="AB742" s="5" t="s">
        <v>10747</v>
      </c>
      <c r="AJ742" s="5">
        <v>218782</v>
      </c>
      <c r="AL742" s="5" t="s">
        <v>10748</v>
      </c>
      <c r="AM742" s="5">
        <v>21951233</v>
      </c>
      <c r="AN742" s="5" t="s">
        <v>75</v>
      </c>
      <c r="AO742" s="5" t="s">
        <v>10749</v>
      </c>
      <c r="AP742" s="5" t="s">
        <v>76</v>
      </c>
      <c r="AQ742" s="5" t="s">
        <v>77</v>
      </c>
      <c r="AS742" s="5" t="s">
        <v>78</v>
      </c>
      <c r="AT742" s="5" t="s">
        <v>10750</v>
      </c>
      <c r="AU742" s="5" t="str">
        <f t="shared" si="33"/>
        <v>2011_Wahl_The</v>
      </c>
      <c r="AV742" s="6" t="str">
        <f t="shared" si="34"/>
        <v>2011_Wahl_The.pdf</v>
      </c>
      <c r="AW742" s="7" t="str">
        <f t="shared" si="35"/>
        <v>https://sci-hub.se/10.1111/j.1469-7580.2011.01429.x</v>
      </c>
      <c r="AX742" s="5" t="s">
        <v>80</v>
      </c>
    </row>
    <row r="743" spans="1:50" ht="17" customHeight="1" x14ac:dyDescent="0.2">
      <c r="A743" s="4" t="s">
        <v>10751</v>
      </c>
      <c r="B743" s="4" t="s">
        <v>10752</v>
      </c>
      <c r="C743" s="4" t="s">
        <v>10753</v>
      </c>
      <c r="D743" s="4">
        <v>1990</v>
      </c>
      <c r="E743" s="4" t="s">
        <v>392</v>
      </c>
      <c r="F743" s="5">
        <v>9</v>
      </c>
      <c r="G743" s="5">
        <v>3</v>
      </c>
      <c r="I743" s="5">
        <v>221</v>
      </c>
      <c r="J743" s="5">
        <v>230</v>
      </c>
      <c r="L743" s="5">
        <v>9</v>
      </c>
      <c r="M743" s="5" t="s">
        <v>10754</v>
      </c>
      <c r="N743" s="5" t="s">
        <v>10755</v>
      </c>
      <c r="O743" s="5" t="s">
        <v>10756</v>
      </c>
      <c r="P743" s="5" t="s">
        <v>10757</v>
      </c>
      <c r="Q743" s="5" t="s">
        <v>10758</v>
      </c>
      <c r="R743" s="5" t="s">
        <v>10759</v>
      </c>
      <c r="S743" s="5" t="s">
        <v>10760</v>
      </c>
      <c r="U743" s="5" t="s">
        <v>545</v>
      </c>
      <c r="AB743" s="5" t="s">
        <v>10761</v>
      </c>
      <c r="AJ743" s="5">
        <v>7423098</v>
      </c>
      <c r="AM743" s="5">
        <v>2082009</v>
      </c>
      <c r="AN743" s="5" t="s">
        <v>75</v>
      </c>
      <c r="AO743" s="5" t="s">
        <v>401</v>
      </c>
      <c r="AP743" s="5" t="s">
        <v>76</v>
      </c>
      <c r="AQ743" s="5" t="s">
        <v>77</v>
      </c>
      <c r="AS743" s="5" t="s">
        <v>78</v>
      </c>
      <c r="AT743" s="5" t="s">
        <v>10762</v>
      </c>
      <c r="AU743" s="5" t="str">
        <f t="shared" si="33"/>
        <v>1990_Nozaki_Diurnal</v>
      </c>
      <c r="AV743" s="6" t="str">
        <f t="shared" si="34"/>
        <v>1990_Nozaki_Diurnal.pdf</v>
      </c>
      <c r="AW743" s="7" t="str">
        <f t="shared" si="35"/>
        <v>https://sci-hub.se/10.1111/j.1600-079X.1990.tb00710.x</v>
      </c>
      <c r="AX743" s="5" t="s">
        <v>80</v>
      </c>
    </row>
    <row r="744" spans="1:50" ht="17" customHeight="1" x14ac:dyDescent="0.2">
      <c r="A744" s="4" t="s">
        <v>10763</v>
      </c>
      <c r="B744" s="4" t="s">
        <v>10764</v>
      </c>
      <c r="C744" s="4" t="s">
        <v>10765</v>
      </c>
      <c r="D744" s="4">
        <v>2008</v>
      </c>
      <c r="E744" s="4" t="s">
        <v>984</v>
      </c>
      <c r="F744" s="5">
        <v>23</v>
      </c>
      <c r="G744" s="5">
        <v>3</v>
      </c>
      <c r="I744" s="5">
        <v>242</v>
      </c>
      <c r="J744" s="5">
        <v>251</v>
      </c>
      <c r="L744" s="5">
        <v>9</v>
      </c>
      <c r="M744" s="5" t="s">
        <v>10766</v>
      </c>
      <c r="N744" s="5" t="s">
        <v>10767</v>
      </c>
      <c r="O744" s="5" t="s">
        <v>10768</v>
      </c>
      <c r="P744" s="5" t="s">
        <v>10769</v>
      </c>
      <c r="Q744" s="5" t="s">
        <v>10770</v>
      </c>
      <c r="R744" s="5" t="s">
        <v>10771</v>
      </c>
      <c r="S744" s="5" t="s">
        <v>10772</v>
      </c>
      <c r="U744" s="5" t="s">
        <v>73</v>
      </c>
      <c r="AB744" s="5" t="s">
        <v>10773</v>
      </c>
      <c r="AJ744" s="5">
        <v>7487304</v>
      </c>
      <c r="AL744" s="5" t="s">
        <v>994</v>
      </c>
      <c r="AM744" s="5">
        <v>18487416</v>
      </c>
      <c r="AN744" s="5" t="s">
        <v>75</v>
      </c>
      <c r="AO744" s="5" t="s">
        <v>995</v>
      </c>
      <c r="AP744" s="5" t="s">
        <v>76</v>
      </c>
      <c r="AQ744" s="5" t="s">
        <v>77</v>
      </c>
      <c r="AS744" s="5" t="s">
        <v>78</v>
      </c>
      <c r="AT744" s="5" t="s">
        <v>10774</v>
      </c>
      <c r="AU744" s="5" t="str">
        <f t="shared" si="33"/>
        <v>2008_Butler_A</v>
      </c>
      <c r="AV744" s="6" t="str">
        <f t="shared" si="34"/>
        <v>2008_Butler_A.pdf</v>
      </c>
      <c r="AW744" s="7" t="str">
        <f t="shared" si="35"/>
        <v>https://sci-hub.se/10.1177/0748730408317135</v>
      </c>
      <c r="AX744" s="5" t="s">
        <v>80</v>
      </c>
    </row>
    <row r="745" spans="1:50" ht="17" customHeight="1" x14ac:dyDescent="0.2">
      <c r="A745" s="4" t="s">
        <v>10775</v>
      </c>
      <c r="B745" s="4" t="s">
        <v>10776</v>
      </c>
      <c r="C745" s="4" t="s">
        <v>10777</v>
      </c>
      <c r="D745" s="4">
        <v>2016</v>
      </c>
      <c r="E745" s="4" t="s">
        <v>6259</v>
      </c>
      <c r="F745" s="5">
        <v>21</v>
      </c>
      <c r="G745" s="5">
        <v>1</v>
      </c>
      <c r="I745" s="5">
        <v>82</v>
      </c>
      <c r="J745" s="5">
        <v>92</v>
      </c>
      <c r="L745" s="5">
        <v>9</v>
      </c>
      <c r="M745" s="5" t="s">
        <v>10778</v>
      </c>
      <c r="N745" s="5" t="s">
        <v>10779</v>
      </c>
      <c r="O745" s="5" t="s">
        <v>10780</v>
      </c>
      <c r="P745" s="5" t="s">
        <v>10781</v>
      </c>
      <c r="Q745" s="5" t="s">
        <v>10782</v>
      </c>
      <c r="R745" s="5" t="s">
        <v>10783</v>
      </c>
      <c r="S745" s="5" t="s">
        <v>10784</v>
      </c>
      <c r="U745" s="5" t="s">
        <v>10785</v>
      </c>
      <c r="X745" s="5" t="s">
        <v>10786</v>
      </c>
      <c r="Y745" s="5" t="s">
        <v>10787</v>
      </c>
      <c r="AB745" s="5" t="s">
        <v>10788</v>
      </c>
      <c r="AE745" s="5" t="s">
        <v>6757</v>
      </c>
      <c r="AJ745" s="5">
        <v>10742484</v>
      </c>
      <c r="AL745" s="5" t="s">
        <v>6271</v>
      </c>
      <c r="AM745" s="5">
        <v>25944844</v>
      </c>
      <c r="AN745" s="5" t="s">
        <v>75</v>
      </c>
      <c r="AO745" s="5" t="s">
        <v>6272</v>
      </c>
      <c r="AP745" s="5" t="s">
        <v>76</v>
      </c>
      <c r="AQ745" s="5" t="s">
        <v>77</v>
      </c>
      <c r="AS745" s="5" t="s">
        <v>78</v>
      </c>
      <c r="AT745" s="5" t="s">
        <v>10789</v>
      </c>
      <c r="AU745" s="5" t="str">
        <f t="shared" si="33"/>
        <v>2016_Tang_Melatonin</v>
      </c>
      <c r="AV745" s="6" t="str">
        <f t="shared" si="34"/>
        <v>2016_Tang_Melatonin.pdf</v>
      </c>
      <c r="AW745" s="7" t="str">
        <f t="shared" si="35"/>
        <v>https://sci-hub.se/10.1177/1074248415583090</v>
      </c>
      <c r="AX745" s="5" t="s">
        <v>80</v>
      </c>
    </row>
    <row r="746" spans="1:50" ht="17" customHeight="1" x14ac:dyDescent="0.2">
      <c r="A746" s="4" t="s">
        <v>10790</v>
      </c>
      <c r="B746" s="4" t="s">
        <v>10791</v>
      </c>
      <c r="C746" s="4" t="s">
        <v>10792</v>
      </c>
      <c r="D746" s="4">
        <v>2017</v>
      </c>
      <c r="E746" s="4" t="s">
        <v>5676</v>
      </c>
      <c r="F746" s="5">
        <v>19</v>
      </c>
      <c r="G746" s="5">
        <v>4</v>
      </c>
      <c r="I746" s="5">
        <v>365</v>
      </c>
      <c r="J746" s="5">
        <v>374</v>
      </c>
      <c r="L746" s="5">
        <v>9</v>
      </c>
      <c r="M746" s="5" t="s">
        <v>10793</v>
      </c>
      <c r="N746" s="5" t="s">
        <v>10794</v>
      </c>
      <c r="O746" s="5" t="s">
        <v>5679</v>
      </c>
      <c r="P746" s="5" t="s">
        <v>10795</v>
      </c>
      <c r="Q746" s="5" t="s">
        <v>10796</v>
      </c>
      <c r="R746" s="5" t="s">
        <v>10797</v>
      </c>
      <c r="S746" s="5" t="s">
        <v>10798</v>
      </c>
      <c r="U746" s="5" t="s">
        <v>438</v>
      </c>
      <c r="AB746" s="5" t="s">
        <v>10799</v>
      </c>
      <c r="AE746" s="5" t="s">
        <v>993</v>
      </c>
      <c r="AJ746" s="5">
        <v>10998004</v>
      </c>
      <c r="AM746" s="5">
        <v>28627309</v>
      </c>
      <c r="AN746" s="5" t="s">
        <v>75</v>
      </c>
      <c r="AO746" s="5" t="s">
        <v>5686</v>
      </c>
      <c r="AP746" s="5" t="s">
        <v>76</v>
      </c>
      <c r="AQ746" s="5" t="s">
        <v>77</v>
      </c>
      <c r="AS746" s="5" t="s">
        <v>78</v>
      </c>
      <c r="AT746" s="5" t="s">
        <v>10800</v>
      </c>
      <c r="AU746" s="5" t="str">
        <f t="shared" si="33"/>
        <v>2017_Hunter_Measuring</v>
      </c>
      <c r="AV746" s="6" t="str">
        <f t="shared" si="34"/>
        <v>2017_Hunter_Measuring.pdf</v>
      </c>
      <c r="AW746" s="7" t="str">
        <f t="shared" si="35"/>
        <v>https://sci-hub.se/10.1177/1099800417714069</v>
      </c>
      <c r="AX746" s="5" t="s">
        <v>80</v>
      </c>
    </row>
    <row r="747" spans="1:50" ht="17" customHeight="1" x14ac:dyDescent="0.2">
      <c r="A747" s="4" t="s">
        <v>8953</v>
      </c>
      <c r="B747" s="4" t="s">
        <v>8954</v>
      </c>
      <c r="C747" s="4" t="s">
        <v>10801</v>
      </c>
      <c r="D747" s="4">
        <v>2015</v>
      </c>
      <c r="E747" s="4" t="s">
        <v>7286</v>
      </c>
      <c r="F747" s="5">
        <v>34</v>
      </c>
      <c r="G747" s="5">
        <v>1</v>
      </c>
      <c r="H747" s="5">
        <v>27</v>
      </c>
      <c r="L747" s="5">
        <v>9</v>
      </c>
      <c r="M747" s="5" t="s">
        <v>10802</v>
      </c>
      <c r="N747" s="5" t="s">
        <v>10803</v>
      </c>
      <c r="O747" s="5" t="s">
        <v>10804</v>
      </c>
      <c r="P747" s="5" t="s">
        <v>10805</v>
      </c>
      <c r="Q747" s="5" t="s">
        <v>10806</v>
      </c>
      <c r="R747" s="5" t="s">
        <v>10807</v>
      </c>
      <c r="S747" s="5" t="s">
        <v>10808</v>
      </c>
      <c r="U747" s="5" t="s">
        <v>438</v>
      </c>
      <c r="AB747" s="5" t="s">
        <v>10809</v>
      </c>
      <c r="AE747" s="5" t="s">
        <v>7298</v>
      </c>
      <c r="AJ747" s="5">
        <v>18806791</v>
      </c>
      <c r="AM747" s="5">
        <v>26141542</v>
      </c>
      <c r="AN747" s="5" t="s">
        <v>75</v>
      </c>
      <c r="AO747" s="5" t="s">
        <v>7299</v>
      </c>
      <c r="AP747" s="5" t="s">
        <v>76</v>
      </c>
      <c r="AQ747" s="5" t="s">
        <v>77</v>
      </c>
      <c r="AR747" s="5" t="s">
        <v>141</v>
      </c>
      <c r="AS747" s="5" t="s">
        <v>78</v>
      </c>
      <c r="AT747" s="5" t="s">
        <v>10810</v>
      </c>
      <c r="AU747" s="5" t="str">
        <f t="shared" si="33"/>
        <v>2015_Kozaki_Effects</v>
      </c>
      <c r="AV747" s="6" t="str">
        <f t="shared" si="34"/>
        <v>2015_Kozaki_Effects.pdf</v>
      </c>
      <c r="AW747" s="7" t="str">
        <f t="shared" si="35"/>
        <v>https://sci-hub.se/10.1186/s40101-015-0067-1</v>
      </c>
      <c r="AX747" s="5" t="s">
        <v>80</v>
      </c>
    </row>
    <row r="748" spans="1:50" ht="17" customHeight="1" x14ac:dyDescent="0.2">
      <c r="A748" s="4" t="s">
        <v>10811</v>
      </c>
      <c r="B748" s="4" t="s">
        <v>10812</v>
      </c>
      <c r="C748" s="4" t="s">
        <v>10813</v>
      </c>
      <c r="D748" s="4">
        <v>2013</v>
      </c>
      <c r="E748" s="4" t="s">
        <v>641</v>
      </c>
      <c r="F748" s="5">
        <v>8</v>
      </c>
      <c r="G748" s="5">
        <v>7</v>
      </c>
      <c r="H748" s="5" t="s">
        <v>10814</v>
      </c>
      <c r="L748" s="5">
        <v>9</v>
      </c>
      <c r="M748" s="5" t="s">
        <v>10815</v>
      </c>
      <c r="N748" s="5" t="s">
        <v>10816</v>
      </c>
      <c r="O748" s="5" t="s">
        <v>10817</v>
      </c>
      <c r="P748" s="5" t="s">
        <v>10818</v>
      </c>
      <c r="Q748" s="5" t="s">
        <v>10819</v>
      </c>
      <c r="S748" s="5" t="s">
        <v>10820</v>
      </c>
      <c r="T748" s="5" t="s">
        <v>10821</v>
      </c>
      <c r="U748" s="5" t="s">
        <v>10822</v>
      </c>
      <c r="AB748" s="5" t="s">
        <v>10823</v>
      </c>
      <c r="AJ748" s="5">
        <v>19326203</v>
      </c>
      <c r="AL748" s="5" t="s">
        <v>2908</v>
      </c>
      <c r="AM748" s="5">
        <v>23843987</v>
      </c>
      <c r="AN748" s="5" t="s">
        <v>75</v>
      </c>
      <c r="AO748" s="5" t="s">
        <v>641</v>
      </c>
      <c r="AP748" s="5" t="s">
        <v>76</v>
      </c>
      <c r="AQ748" s="5" t="s">
        <v>77</v>
      </c>
      <c r="AR748" s="5" t="s">
        <v>141</v>
      </c>
      <c r="AS748" s="5" t="s">
        <v>78</v>
      </c>
      <c r="AT748" s="5" t="s">
        <v>10824</v>
      </c>
      <c r="AU748" s="5" t="str">
        <f t="shared" si="33"/>
        <v>2013_Aizawa_Negative</v>
      </c>
      <c r="AV748" s="6" t="str">
        <f t="shared" si="34"/>
        <v>2013_Aizawa_Negative.pdf</v>
      </c>
      <c r="AW748" s="7" t="str">
        <f t="shared" si="35"/>
        <v>https://sci-hub.se/10.1371/journal.pone.0067118</v>
      </c>
      <c r="AX748" s="5" t="s">
        <v>80</v>
      </c>
    </row>
    <row r="749" spans="1:50" ht="17" customHeight="1" x14ac:dyDescent="0.2">
      <c r="A749" s="4" t="s">
        <v>10825</v>
      </c>
      <c r="B749" s="4" t="s">
        <v>10826</v>
      </c>
      <c r="C749" s="4" t="s">
        <v>10827</v>
      </c>
      <c r="D749" s="4">
        <v>1989</v>
      </c>
      <c r="E749" s="4" t="s">
        <v>10828</v>
      </c>
      <c r="F749" s="5">
        <v>87</v>
      </c>
      <c r="G749" s="5">
        <v>1</v>
      </c>
      <c r="I749" s="5">
        <v>401</v>
      </c>
      <c r="J749" s="5">
        <v>408</v>
      </c>
      <c r="L749" s="5">
        <v>9</v>
      </c>
      <c r="M749" s="5" t="s">
        <v>10829</v>
      </c>
      <c r="N749" s="5" t="s">
        <v>10830</v>
      </c>
      <c r="O749" s="5" t="s">
        <v>10831</v>
      </c>
      <c r="P749" s="5" t="s">
        <v>10832</v>
      </c>
      <c r="Q749" s="5" t="s">
        <v>10833</v>
      </c>
      <c r="S749" s="5" t="s">
        <v>10834</v>
      </c>
      <c r="U749" s="5" t="s">
        <v>10835</v>
      </c>
      <c r="AJ749" s="5">
        <v>224251</v>
      </c>
      <c r="AL749" s="5" t="s">
        <v>10836</v>
      </c>
      <c r="AM749" s="5">
        <v>2621713</v>
      </c>
      <c r="AN749" s="5" t="s">
        <v>75</v>
      </c>
      <c r="AO749" s="5" t="s">
        <v>10837</v>
      </c>
      <c r="AP749" s="5" t="s">
        <v>76</v>
      </c>
      <c r="AQ749" s="5" t="s">
        <v>77</v>
      </c>
      <c r="AR749" s="5" t="s">
        <v>141</v>
      </c>
      <c r="AS749" s="5" t="s">
        <v>78</v>
      </c>
      <c r="AT749" s="5" t="s">
        <v>10838</v>
      </c>
      <c r="AU749" s="5" t="str">
        <f t="shared" si="33"/>
        <v>1989_Adam_Melatonin</v>
      </c>
      <c r="AV749" s="6" t="str">
        <f t="shared" si="34"/>
        <v>1989_Adam_Melatonin.pdf</v>
      </c>
      <c r="AW749" s="7" t="str">
        <f t="shared" si="35"/>
        <v>https://sci-hub.se/10.1530/jrf.0.0870401</v>
      </c>
      <c r="AX749" s="5" t="s">
        <v>80</v>
      </c>
    </row>
    <row r="750" spans="1:50" ht="17" customHeight="1" x14ac:dyDescent="0.2">
      <c r="A750" s="4" t="s">
        <v>10839</v>
      </c>
      <c r="B750" s="4" t="s">
        <v>10840</v>
      </c>
      <c r="C750" s="4" t="s">
        <v>10841</v>
      </c>
      <c r="D750" s="4">
        <v>2012</v>
      </c>
      <c r="E750" s="4" t="s">
        <v>6153</v>
      </c>
      <c r="F750" s="5">
        <v>6</v>
      </c>
      <c r="G750" s="5">
        <v>2</v>
      </c>
      <c r="I750" s="5">
        <v>139</v>
      </c>
      <c r="J750" s="5">
        <v>147</v>
      </c>
      <c r="L750" s="5">
        <v>9</v>
      </c>
      <c r="M750" s="5" t="s">
        <v>10842</v>
      </c>
      <c r="N750" s="5" t="s">
        <v>10843</v>
      </c>
      <c r="O750" s="5" t="s">
        <v>10844</v>
      </c>
      <c r="P750" s="5" t="s">
        <v>10845</v>
      </c>
      <c r="Q750" s="5" t="s">
        <v>10846</v>
      </c>
      <c r="R750" s="5" t="s">
        <v>10847</v>
      </c>
      <c r="S750" s="5" t="s">
        <v>10848</v>
      </c>
      <c r="U750" s="5" t="s">
        <v>10849</v>
      </c>
      <c r="V750" s="5" t="s">
        <v>10850</v>
      </c>
      <c r="AB750" s="5" t="s">
        <v>10851</v>
      </c>
      <c r="AE750" s="5" t="s">
        <v>10852</v>
      </c>
      <c r="AJ750" s="5">
        <v>18722148</v>
      </c>
      <c r="AN750" s="5" t="s">
        <v>75</v>
      </c>
      <c r="AO750" s="5" t="s">
        <v>6163</v>
      </c>
      <c r="AP750" s="5" t="s">
        <v>76</v>
      </c>
      <c r="AQ750" s="5" t="s">
        <v>77</v>
      </c>
      <c r="AS750" s="5" t="s">
        <v>78</v>
      </c>
      <c r="AT750" s="5" t="s">
        <v>10853</v>
      </c>
      <c r="AU750" s="5" t="str">
        <f t="shared" si="33"/>
        <v>2012_Srinivasan_Melatonin</v>
      </c>
      <c r="AV750" s="6" t="str">
        <f t="shared" si="34"/>
        <v>2012_Srinivasan_Melatonin.pdf</v>
      </c>
      <c r="AW750" s="7" t="str">
        <f t="shared" si="35"/>
        <v>https://sci-hub.se/10.2174/187221412800604635</v>
      </c>
      <c r="AX750" s="5" t="s">
        <v>80</v>
      </c>
    </row>
    <row r="751" spans="1:50" ht="17" customHeight="1" x14ac:dyDescent="0.2">
      <c r="A751" s="4" t="s">
        <v>10854</v>
      </c>
      <c r="B751" s="4" t="s">
        <v>10855</v>
      </c>
      <c r="C751" s="4" t="s">
        <v>10856</v>
      </c>
      <c r="D751" s="4">
        <v>2017</v>
      </c>
      <c r="E751" s="4" t="s">
        <v>5211</v>
      </c>
      <c r="F751" s="5">
        <v>18</v>
      </c>
      <c r="G751" s="5">
        <v>9</v>
      </c>
      <c r="H751" s="5">
        <v>1913</v>
      </c>
      <c r="L751" s="5">
        <v>9</v>
      </c>
      <c r="M751" s="5" t="s">
        <v>10857</v>
      </c>
      <c r="N751" s="5" t="s">
        <v>10858</v>
      </c>
      <c r="O751" s="5" t="s">
        <v>10859</v>
      </c>
      <c r="P751" s="5" t="s">
        <v>10860</v>
      </c>
      <c r="Q751" s="5" t="s">
        <v>10861</v>
      </c>
      <c r="R751" s="5" t="s">
        <v>10862</v>
      </c>
      <c r="S751" s="5" t="s">
        <v>10863</v>
      </c>
      <c r="U751" s="5" t="s">
        <v>10864</v>
      </c>
      <c r="X751" s="5" t="s">
        <v>10865</v>
      </c>
      <c r="Y751" s="5" t="s">
        <v>10866</v>
      </c>
      <c r="AB751" s="5" t="s">
        <v>10867</v>
      </c>
      <c r="AE751" s="5" t="s">
        <v>8432</v>
      </c>
      <c r="AJ751" s="5">
        <v>16616596</v>
      </c>
      <c r="AM751" s="5">
        <v>28878191</v>
      </c>
      <c r="AN751" s="5" t="s">
        <v>75</v>
      </c>
      <c r="AO751" s="5" t="s">
        <v>5220</v>
      </c>
      <c r="AP751" s="5" t="s">
        <v>76</v>
      </c>
      <c r="AQ751" s="5" t="s">
        <v>77</v>
      </c>
      <c r="AR751" s="5" t="s">
        <v>141</v>
      </c>
      <c r="AS751" s="5" t="s">
        <v>78</v>
      </c>
      <c r="AT751" s="5" t="s">
        <v>10868</v>
      </c>
      <c r="AU751" s="5" t="str">
        <f t="shared" si="33"/>
        <v>2017_Sardo_Melatonin</v>
      </c>
      <c r="AV751" s="6" t="str">
        <f t="shared" si="34"/>
        <v>2017_Sardo_Melatonin.pdf</v>
      </c>
      <c r="AW751" s="7" t="str">
        <f t="shared" si="35"/>
        <v>https://sci-hub.se/10.3390/ijms18091913</v>
      </c>
      <c r="AX751" s="5" t="s">
        <v>80</v>
      </c>
    </row>
    <row r="752" spans="1:50" ht="17" customHeight="1" x14ac:dyDescent="0.2">
      <c r="A752" s="4" t="s">
        <v>10869</v>
      </c>
      <c r="B752" s="4" t="s">
        <v>10870</v>
      </c>
      <c r="C752" s="4" t="s">
        <v>10871</v>
      </c>
      <c r="D752" s="4">
        <v>1994</v>
      </c>
      <c r="E752" s="4" t="s">
        <v>687</v>
      </c>
      <c r="F752" s="5">
        <v>652</v>
      </c>
      <c r="G752" s="5">
        <v>2</v>
      </c>
      <c r="I752" s="5">
        <v>273</v>
      </c>
      <c r="J752" s="5">
        <v>278</v>
      </c>
      <c r="L752" s="5">
        <v>8</v>
      </c>
      <c r="M752" s="5" t="s">
        <v>10872</v>
      </c>
      <c r="N752" s="5" t="s">
        <v>10873</v>
      </c>
      <c r="O752" s="5" t="s">
        <v>10874</v>
      </c>
      <c r="P752" s="5" t="s">
        <v>10875</v>
      </c>
      <c r="Q752" s="5" t="s">
        <v>10876</v>
      </c>
      <c r="R752" s="5" t="s">
        <v>10877</v>
      </c>
      <c r="S752" s="5" t="s">
        <v>10878</v>
      </c>
      <c r="U752" s="5" t="s">
        <v>10879</v>
      </c>
      <c r="AB752" s="5" t="s">
        <v>10880</v>
      </c>
      <c r="AJ752" s="5">
        <v>68993</v>
      </c>
      <c r="AL752" s="5" t="s">
        <v>696</v>
      </c>
      <c r="AM752" s="5">
        <v>7953740</v>
      </c>
      <c r="AN752" s="5" t="s">
        <v>75</v>
      </c>
      <c r="AO752" s="5" t="s">
        <v>697</v>
      </c>
      <c r="AP752" s="5" t="s">
        <v>76</v>
      </c>
      <c r="AQ752" s="5" t="s">
        <v>77</v>
      </c>
      <c r="AS752" s="5" t="s">
        <v>78</v>
      </c>
      <c r="AT752" s="5" t="s">
        <v>10881</v>
      </c>
      <c r="AU752" s="5" t="str">
        <f t="shared" si="33"/>
        <v>1994_Siaud_Superior</v>
      </c>
      <c r="AV752" s="6" t="str">
        <f t="shared" si="34"/>
        <v>1994_Siaud_Superior.pdf</v>
      </c>
      <c r="AW752" s="7" t="str">
        <f t="shared" si="35"/>
        <v>https://sci-hub.se/10.1016/0006-8993(94)90237-2</v>
      </c>
      <c r="AX752" s="9" t="s">
        <v>756</v>
      </c>
    </row>
    <row r="753" spans="1:50" ht="17" customHeight="1" x14ac:dyDescent="0.2">
      <c r="A753" s="4" t="s">
        <v>10882</v>
      </c>
      <c r="B753" s="4" t="s">
        <v>10883</v>
      </c>
      <c r="C753" s="4" t="s">
        <v>10884</v>
      </c>
      <c r="D753" s="4">
        <v>2015</v>
      </c>
      <c r="E753" s="4" t="s">
        <v>10885</v>
      </c>
      <c r="F753" s="5">
        <v>8</v>
      </c>
      <c r="G753" s="5">
        <v>2</v>
      </c>
      <c r="I753" s="5">
        <v>202</v>
      </c>
      <c r="J753" s="5">
        <v>206</v>
      </c>
      <c r="L753" s="5">
        <v>8</v>
      </c>
      <c r="M753" s="9"/>
      <c r="N753" s="5" t="s">
        <v>10886</v>
      </c>
      <c r="O753" s="5" t="s">
        <v>10887</v>
      </c>
      <c r="P753" s="5" t="s">
        <v>10888</v>
      </c>
      <c r="Q753" s="5" t="s">
        <v>10889</v>
      </c>
      <c r="R753" s="5" t="s">
        <v>10890</v>
      </c>
      <c r="S753" s="5" t="s">
        <v>10891</v>
      </c>
      <c r="U753" s="5" t="s">
        <v>438</v>
      </c>
      <c r="AJ753" s="5">
        <v>18443117</v>
      </c>
      <c r="AM753" s="5">
        <v>25866579</v>
      </c>
      <c r="AN753" s="5" t="s">
        <v>75</v>
      </c>
      <c r="AO753" s="5" t="s">
        <v>10892</v>
      </c>
      <c r="AP753" s="5" t="s">
        <v>76</v>
      </c>
      <c r="AQ753" s="5" t="s">
        <v>77</v>
      </c>
      <c r="AS753" s="5" t="s">
        <v>78</v>
      </c>
      <c r="AT753" s="5" t="s">
        <v>10893</v>
      </c>
      <c r="AU753" s="5" t="str">
        <f t="shared" si="33"/>
        <v>2015_Voiculescu_Impact</v>
      </c>
      <c r="AV753" s="6" t="str">
        <f t="shared" si="34"/>
        <v>2015_Voiculescu_Impact.pdf</v>
      </c>
      <c r="AW753" s="7" t="str">
        <f t="shared" si="35"/>
        <v>https://sci-hub.se/</v>
      </c>
      <c r="AX753" s="9" t="s">
        <v>756</v>
      </c>
    </row>
    <row r="754" spans="1:50" ht="17" customHeight="1" x14ac:dyDescent="0.2">
      <c r="A754" s="4" t="s">
        <v>10894</v>
      </c>
      <c r="B754" s="4" t="s">
        <v>10895</v>
      </c>
      <c r="C754" s="4" t="s">
        <v>10896</v>
      </c>
      <c r="D754" s="4">
        <v>1998</v>
      </c>
      <c r="E754" s="4" t="s">
        <v>10897</v>
      </c>
      <c r="F754" s="5">
        <v>12</v>
      </c>
      <c r="G754" s="11">
        <v>43526</v>
      </c>
      <c r="I754" s="5">
        <v>151</v>
      </c>
      <c r="J754" s="5">
        <v>157</v>
      </c>
      <c r="L754" s="5">
        <v>8</v>
      </c>
      <c r="M754" s="9"/>
      <c r="N754" s="5" t="s">
        <v>10898</v>
      </c>
      <c r="O754" s="5" t="s">
        <v>10899</v>
      </c>
      <c r="P754" s="5" t="s">
        <v>10900</v>
      </c>
      <c r="Q754" s="5" t="s">
        <v>10901</v>
      </c>
      <c r="R754" s="5" t="s">
        <v>10902</v>
      </c>
      <c r="S754" s="5" t="s">
        <v>10903</v>
      </c>
      <c r="AB754" s="5" t="s">
        <v>10904</v>
      </c>
      <c r="AJ754" s="5">
        <v>9226028</v>
      </c>
      <c r="AL754" s="5" t="s">
        <v>10905</v>
      </c>
      <c r="AM754" s="5">
        <v>12671310</v>
      </c>
      <c r="AN754" s="5" t="s">
        <v>75</v>
      </c>
      <c r="AO754" s="5" t="s">
        <v>10906</v>
      </c>
      <c r="AP754" s="5" t="s">
        <v>76</v>
      </c>
      <c r="AQ754" s="5" t="s">
        <v>77</v>
      </c>
      <c r="AS754" s="5" t="s">
        <v>78</v>
      </c>
      <c r="AT754" s="5" t="s">
        <v>10907</v>
      </c>
      <c r="AU754" s="5" t="str">
        <f t="shared" si="33"/>
        <v>1998_Claustrat_Melatonin:</v>
      </c>
      <c r="AV754" s="6" t="str">
        <f t="shared" si="34"/>
        <v>1998_Claustrat_Melatonin:.pdf</v>
      </c>
      <c r="AW754" s="7" t="str">
        <f t="shared" si="35"/>
        <v>https://sci-hub.se/</v>
      </c>
      <c r="AX754" s="9" t="s">
        <v>756</v>
      </c>
    </row>
    <row r="755" spans="1:50" ht="17" customHeight="1" x14ac:dyDescent="0.2">
      <c r="A755" s="4" t="s">
        <v>10908</v>
      </c>
      <c r="B755" s="4" t="s">
        <v>10909</v>
      </c>
      <c r="C755" s="4" t="s">
        <v>10910</v>
      </c>
      <c r="D755" s="4">
        <v>1994</v>
      </c>
      <c r="E755" s="4" t="s">
        <v>10911</v>
      </c>
      <c r="F755" s="5">
        <v>53</v>
      </c>
      <c r="G755" s="5">
        <v>3</v>
      </c>
      <c r="I755" s="5">
        <v>146</v>
      </c>
      <c r="J755" s="5">
        <v>151</v>
      </c>
      <c r="L755" s="5">
        <v>8</v>
      </c>
      <c r="M755" s="9"/>
      <c r="N755" s="5" t="s">
        <v>10912</v>
      </c>
      <c r="O755" s="5" t="s">
        <v>10913</v>
      </c>
      <c r="P755" s="5" t="s">
        <v>10914</v>
      </c>
      <c r="Q755" s="5" t="s">
        <v>10915</v>
      </c>
      <c r="S755" s="5" t="s">
        <v>10916</v>
      </c>
      <c r="U755" s="5" t="s">
        <v>73</v>
      </c>
      <c r="AB755" s="5" t="s">
        <v>10917</v>
      </c>
      <c r="AJ755" s="5" t="s">
        <v>10918</v>
      </c>
      <c r="AM755" s="5">
        <v>7986319</v>
      </c>
      <c r="AN755" s="5" t="s">
        <v>75</v>
      </c>
      <c r="AO755" s="5" t="s">
        <v>10919</v>
      </c>
      <c r="AP755" s="5" t="s">
        <v>76</v>
      </c>
      <c r="AQ755" s="5" t="s">
        <v>77</v>
      </c>
      <c r="AS755" s="5" t="s">
        <v>78</v>
      </c>
      <c r="AT755" s="5" t="s">
        <v>10920</v>
      </c>
      <c r="AU755" s="5" t="str">
        <f t="shared" si="33"/>
        <v>1994_Weydahl_Evening</v>
      </c>
      <c r="AV755" s="6" t="str">
        <f t="shared" si="34"/>
        <v>1994_Weydahl_Evening.pdf</v>
      </c>
      <c r="AW755" s="7" t="str">
        <f t="shared" si="35"/>
        <v>https://sci-hub.se/</v>
      </c>
      <c r="AX755" s="9" t="s">
        <v>756</v>
      </c>
    </row>
    <row r="756" spans="1:50" ht="17" customHeight="1" x14ac:dyDescent="0.2">
      <c r="A756" s="4" t="s">
        <v>3566</v>
      </c>
      <c r="B756" s="4" t="s">
        <v>3567</v>
      </c>
      <c r="C756" s="4" t="s">
        <v>10921</v>
      </c>
      <c r="D756" s="4">
        <v>1989</v>
      </c>
      <c r="E756" s="4" t="s">
        <v>3569</v>
      </c>
      <c r="F756" s="5">
        <v>120</v>
      </c>
      <c r="G756" s="5">
        <v>5</v>
      </c>
      <c r="I756" s="5">
        <v>569</v>
      </c>
      <c r="J756" s="5">
        <v>573</v>
      </c>
      <c r="L756" s="5">
        <v>8</v>
      </c>
      <c r="M756" s="9"/>
      <c r="N756" s="5" t="s">
        <v>10922</v>
      </c>
      <c r="O756" s="5" t="s">
        <v>10923</v>
      </c>
      <c r="P756" s="5" t="s">
        <v>10924</v>
      </c>
      <c r="Q756" s="5" t="s">
        <v>10925</v>
      </c>
      <c r="S756" s="5" t="s">
        <v>10926</v>
      </c>
      <c r="U756" s="5" t="s">
        <v>10927</v>
      </c>
      <c r="AJ756" s="5">
        <v>15598</v>
      </c>
      <c r="AL756" s="5" t="s">
        <v>3576</v>
      </c>
      <c r="AM756" s="5">
        <v>2728802</v>
      </c>
      <c r="AN756" s="5" t="s">
        <v>75</v>
      </c>
      <c r="AO756" s="5" t="s">
        <v>3577</v>
      </c>
      <c r="AP756" s="5" t="s">
        <v>76</v>
      </c>
      <c r="AQ756" s="5" t="s">
        <v>77</v>
      </c>
      <c r="AS756" s="5" t="s">
        <v>78</v>
      </c>
      <c r="AT756" s="5" t="s">
        <v>10928</v>
      </c>
      <c r="AU756" s="5" t="str">
        <f t="shared" si="33"/>
        <v>1989_Chik_Effect</v>
      </c>
      <c r="AV756" s="6" t="str">
        <f t="shared" si="34"/>
        <v>1989_Chik_Effect.pdf</v>
      </c>
      <c r="AW756" s="7" t="str">
        <f t="shared" si="35"/>
        <v>https://sci-hub.se/</v>
      </c>
      <c r="AX756" s="9" t="s">
        <v>756</v>
      </c>
    </row>
    <row r="757" spans="1:50" ht="17" customHeight="1" x14ac:dyDescent="0.2">
      <c r="A757" s="4" t="s">
        <v>10929</v>
      </c>
      <c r="B757" s="4" t="s">
        <v>10930</v>
      </c>
      <c r="C757" s="4" t="s">
        <v>10931</v>
      </c>
      <c r="D757" s="4">
        <v>2013</v>
      </c>
      <c r="E757" s="4" t="s">
        <v>10932</v>
      </c>
      <c r="F757" s="5">
        <v>319</v>
      </c>
      <c r="G757" s="5">
        <v>9</v>
      </c>
      <c r="I757" s="5">
        <v>505</v>
      </c>
      <c r="J757" s="5">
        <v>516</v>
      </c>
      <c r="L757" s="5">
        <v>8</v>
      </c>
      <c r="M757" s="5" t="s">
        <v>10933</v>
      </c>
      <c r="N757" s="5" t="s">
        <v>10934</v>
      </c>
      <c r="O757" s="5" t="s">
        <v>10935</v>
      </c>
      <c r="P757" s="5" t="s">
        <v>10936</v>
      </c>
      <c r="Q757" s="5" t="s">
        <v>10937</v>
      </c>
      <c r="S757" s="5" t="s">
        <v>10938</v>
      </c>
      <c r="U757" s="5" t="s">
        <v>4834</v>
      </c>
      <c r="X757" s="5" t="s">
        <v>10939</v>
      </c>
      <c r="AB757" s="5" t="s">
        <v>10940</v>
      </c>
      <c r="AJ757" s="5">
        <v>19325223</v>
      </c>
      <c r="AM757" s="5">
        <v>24039227</v>
      </c>
      <c r="AN757" s="5" t="s">
        <v>75</v>
      </c>
      <c r="AO757" s="5" t="s">
        <v>10941</v>
      </c>
      <c r="AP757" s="5" t="s">
        <v>76</v>
      </c>
      <c r="AQ757" s="5" t="s">
        <v>77</v>
      </c>
      <c r="AS757" s="5" t="s">
        <v>78</v>
      </c>
      <c r="AT757" s="5" t="s">
        <v>10942</v>
      </c>
      <c r="AU757" s="5" t="str">
        <f t="shared" si="33"/>
        <v>2013_Kashiwagi_Moonlight</v>
      </c>
      <c r="AV757" s="6" t="str">
        <f t="shared" si="34"/>
        <v>2013_Kashiwagi_Moonlight.pdf</v>
      </c>
      <c r="AW757" s="7" t="str">
        <f t="shared" si="35"/>
        <v>https://sci-hub.se/10.1002/jez.1814</v>
      </c>
      <c r="AX757" s="5" t="s">
        <v>80</v>
      </c>
    </row>
    <row r="758" spans="1:50" ht="17" customHeight="1" x14ac:dyDescent="0.2">
      <c r="A758" s="4" t="s">
        <v>10943</v>
      </c>
      <c r="B758" s="4" t="s">
        <v>10944</v>
      </c>
      <c r="C758" s="4" t="s">
        <v>10945</v>
      </c>
      <c r="D758" s="4">
        <v>1996</v>
      </c>
      <c r="E758" s="4" t="s">
        <v>2663</v>
      </c>
      <c r="F758" s="5">
        <v>59</v>
      </c>
      <c r="G758" s="11">
        <v>43589</v>
      </c>
      <c r="I758" s="5">
        <v>617</v>
      </c>
      <c r="J758" s="5">
        <v>620</v>
      </c>
      <c r="L758" s="5">
        <v>8</v>
      </c>
      <c r="M758" s="5" t="s">
        <v>10946</v>
      </c>
      <c r="N758" s="5" t="s">
        <v>10947</v>
      </c>
      <c r="O758" s="5" t="s">
        <v>10948</v>
      </c>
      <c r="P758" s="5" t="s">
        <v>10949</v>
      </c>
      <c r="Q758" s="5" t="s">
        <v>10950</v>
      </c>
      <c r="R758" s="5" t="s">
        <v>10951</v>
      </c>
      <c r="S758" s="5" t="s">
        <v>10952</v>
      </c>
      <c r="U758" s="5" t="s">
        <v>136</v>
      </c>
      <c r="AB758" s="5" t="s">
        <v>10953</v>
      </c>
      <c r="AE758" s="5" t="s">
        <v>1543</v>
      </c>
      <c r="AJ758" s="5">
        <v>319384</v>
      </c>
      <c r="AL758" s="5" t="s">
        <v>2672</v>
      </c>
      <c r="AM758" s="5">
        <v>8778843</v>
      </c>
      <c r="AN758" s="5" t="s">
        <v>75</v>
      </c>
      <c r="AO758" s="5" t="s">
        <v>10954</v>
      </c>
      <c r="AP758" s="5" t="s">
        <v>76</v>
      </c>
      <c r="AQ758" s="5" t="s">
        <v>77</v>
      </c>
      <c r="AS758" s="5" t="s">
        <v>78</v>
      </c>
      <c r="AT758" s="5" t="s">
        <v>10955</v>
      </c>
      <c r="AU758" s="5" t="str">
        <f t="shared" si="33"/>
        <v>1996_Kumar_Effects</v>
      </c>
      <c r="AV758" s="6" t="str">
        <f t="shared" si="34"/>
        <v>1996_Kumar_Effects.pdf</v>
      </c>
      <c r="AW758" s="7" t="str">
        <f t="shared" si="35"/>
        <v>https://sci-hub.se/10.1016/0031-9384(95)02122-1</v>
      </c>
      <c r="AX758" s="5" t="s">
        <v>80</v>
      </c>
    </row>
    <row r="759" spans="1:50" ht="17" customHeight="1" x14ac:dyDescent="0.2">
      <c r="A759" s="4" t="s">
        <v>10956</v>
      </c>
      <c r="B759" s="4" t="s">
        <v>10957</v>
      </c>
      <c r="C759" s="4" t="s">
        <v>10958</v>
      </c>
      <c r="D759" s="4">
        <v>1996</v>
      </c>
      <c r="E759" s="4" t="s">
        <v>2663</v>
      </c>
      <c r="F759" s="5">
        <v>60</v>
      </c>
      <c r="G759" s="5">
        <v>1</v>
      </c>
      <c r="I759" s="5">
        <v>165</v>
      </c>
      <c r="J759" s="5">
        <v>170</v>
      </c>
      <c r="L759" s="5">
        <v>8</v>
      </c>
      <c r="M759" s="5" t="s">
        <v>10959</v>
      </c>
      <c r="N759" s="5" t="s">
        <v>10960</v>
      </c>
      <c r="O759" s="5" t="s">
        <v>10961</v>
      </c>
      <c r="P759" s="5" t="s">
        <v>10962</v>
      </c>
      <c r="Q759" s="5" t="s">
        <v>10963</v>
      </c>
      <c r="R759" s="5" t="s">
        <v>10964</v>
      </c>
      <c r="S759" s="5" t="s">
        <v>10965</v>
      </c>
      <c r="U759" s="5" t="s">
        <v>10966</v>
      </c>
      <c r="X759" s="5" t="s">
        <v>10967</v>
      </c>
      <c r="Y759" s="5" t="s">
        <v>10968</v>
      </c>
      <c r="AB759" s="5" t="s">
        <v>10969</v>
      </c>
      <c r="AE759" s="5" t="s">
        <v>1543</v>
      </c>
      <c r="AJ759" s="5">
        <v>319384</v>
      </c>
      <c r="AL759" s="5" t="s">
        <v>2672</v>
      </c>
      <c r="AM759" s="5">
        <v>8804658</v>
      </c>
      <c r="AN759" s="5" t="s">
        <v>75</v>
      </c>
      <c r="AO759" s="5" t="s">
        <v>2673</v>
      </c>
      <c r="AP759" s="5" t="s">
        <v>76</v>
      </c>
      <c r="AQ759" s="5" t="s">
        <v>77</v>
      </c>
      <c r="AS759" s="5" t="s">
        <v>78</v>
      </c>
      <c r="AT759" s="5" t="s">
        <v>10970</v>
      </c>
      <c r="AU759" s="5" t="str">
        <f t="shared" si="33"/>
        <v>1996_Kerbeshian_Running-induced</v>
      </c>
      <c r="AV759" s="6" t="str">
        <f t="shared" si="34"/>
        <v>1996_Kerbeshian_Running-induced.pdf</v>
      </c>
      <c r="AW759" s="7" t="str">
        <f t="shared" si="35"/>
        <v>https://sci-hub.se/10.1016/0031-9384(95)02244-9</v>
      </c>
      <c r="AX759" s="5" t="s">
        <v>80</v>
      </c>
    </row>
    <row r="760" spans="1:50" ht="17" customHeight="1" x14ac:dyDescent="0.2">
      <c r="A760" s="4" t="s">
        <v>10971</v>
      </c>
      <c r="B760" s="4" t="s">
        <v>10972</v>
      </c>
      <c r="C760" s="4" t="s">
        <v>10973</v>
      </c>
      <c r="D760" s="4">
        <v>2009</v>
      </c>
      <c r="E760" s="4" t="s">
        <v>687</v>
      </c>
      <c r="F760" s="5">
        <v>1296</v>
      </c>
      <c r="I760" s="5">
        <v>46</v>
      </c>
      <c r="J760" s="5">
        <v>55</v>
      </c>
      <c r="L760" s="5">
        <v>8</v>
      </c>
      <c r="M760" s="5" t="s">
        <v>10974</v>
      </c>
      <c r="N760" s="5" t="s">
        <v>10975</v>
      </c>
      <c r="O760" s="5" t="s">
        <v>10976</v>
      </c>
      <c r="P760" s="5" t="s">
        <v>10977</v>
      </c>
      <c r="Q760" s="5" t="s">
        <v>10978</v>
      </c>
      <c r="R760" s="5" t="s">
        <v>10979</v>
      </c>
      <c r="S760" s="5" t="s">
        <v>10980</v>
      </c>
      <c r="U760" s="5" t="s">
        <v>10981</v>
      </c>
      <c r="X760" s="10" t="s">
        <v>10982</v>
      </c>
      <c r="Y760" s="5" t="s">
        <v>10983</v>
      </c>
      <c r="AB760" s="5" t="s">
        <v>10984</v>
      </c>
      <c r="AJ760" s="5">
        <v>68993</v>
      </c>
      <c r="AL760" s="5" t="s">
        <v>696</v>
      </c>
      <c r="AM760" s="5">
        <v>19664610</v>
      </c>
      <c r="AN760" s="5" t="s">
        <v>75</v>
      </c>
      <c r="AO760" s="5" t="s">
        <v>697</v>
      </c>
      <c r="AP760" s="5" t="s">
        <v>76</v>
      </c>
      <c r="AQ760" s="5" t="s">
        <v>77</v>
      </c>
      <c r="AS760" s="5" t="s">
        <v>78</v>
      </c>
      <c r="AT760" s="5" t="s">
        <v>10985</v>
      </c>
      <c r="AU760" s="5" t="str">
        <f t="shared" si="33"/>
        <v>2009_Wisor_Effects</v>
      </c>
      <c r="AV760" s="6" t="str">
        <f t="shared" si="34"/>
        <v>2009_Wisor_Effects.pdf</v>
      </c>
      <c r="AW760" s="7" t="str">
        <f t="shared" si="35"/>
        <v>https://sci-hub.se/10.1016/j.brainres.2009.07.103</v>
      </c>
      <c r="AX760" s="5" t="s">
        <v>80</v>
      </c>
    </row>
    <row r="761" spans="1:50" ht="17" customHeight="1" x14ac:dyDescent="0.2">
      <c r="A761" s="4" t="s">
        <v>10986</v>
      </c>
      <c r="B761" s="4" t="s">
        <v>10987</v>
      </c>
      <c r="C761" s="4" t="s">
        <v>10988</v>
      </c>
      <c r="D761" s="4">
        <v>2016</v>
      </c>
      <c r="E761" s="4" t="s">
        <v>7186</v>
      </c>
      <c r="F761" s="5">
        <v>164</v>
      </c>
      <c r="I761" s="5">
        <v>57</v>
      </c>
      <c r="J761" s="5">
        <v>64</v>
      </c>
      <c r="L761" s="5">
        <v>8</v>
      </c>
      <c r="M761" s="5" t="s">
        <v>10989</v>
      </c>
      <c r="N761" s="5" t="s">
        <v>10990</v>
      </c>
      <c r="O761" s="5" t="s">
        <v>10991</v>
      </c>
      <c r="P761" s="5" t="s">
        <v>10992</v>
      </c>
      <c r="Q761" s="5" t="s">
        <v>10993</v>
      </c>
      <c r="R761" s="5" t="s">
        <v>10994</v>
      </c>
      <c r="S761" s="5" t="s">
        <v>10995</v>
      </c>
      <c r="U761" s="5" t="s">
        <v>10996</v>
      </c>
      <c r="X761" s="10" t="s">
        <v>10997</v>
      </c>
      <c r="Y761" s="5" t="s">
        <v>10998</v>
      </c>
      <c r="AB761" s="5" t="s">
        <v>10999</v>
      </c>
      <c r="AE761" s="5" t="s">
        <v>1525</v>
      </c>
      <c r="AJ761" s="5">
        <v>10111344</v>
      </c>
      <c r="AL761" s="5" t="s">
        <v>7198</v>
      </c>
      <c r="AM761" s="5">
        <v>27643985</v>
      </c>
      <c r="AN761" s="5" t="s">
        <v>75</v>
      </c>
      <c r="AO761" s="5" t="s">
        <v>7199</v>
      </c>
      <c r="AP761" s="5" t="s">
        <v>76</v>
      </c>
      <c r="AQ761" s="5" t="s">
        <v>77</v>
      </c>
      <c r="AS761" s="5" t="s">
        <v>78</v>
      </c>
      <c r="AT761" s="5" t="s">
        <v>11000</v>
      </c>
      <c r="AU761" s="5" t="str">
        <f t="shared" si="33"/>
        <v>2016_Jiang_Role</v>
      </c>
      <c r="AV761" s="6" t="str">
        <f t="shared" si="34"/>
        <v>2016_Jiang_Role.pdf</v>
      </c>
      <c r="AW761" s="7" t="str">
        <f t="shared" si="35"/>
        <v>https://sci-hub.se/10.1016/j.jphotobiol.2016.09.020</v>
      </c>
      <c r="AX761" s="5" t="s">
        <v>80</v>
      </c>
    </row>
    <row r="762" spans="1:50" ht="17" customHeight="1" x14ac:dyDescent="0.2">
      <c r="A762" s="4" t="s">
        <v>11001</v>
      </c>
      <c r="B762" s="4" t="s">
        <v>11002</v>
      </c>
      <c r="C762" s="4" t="s">
        <v>11003</v>
      </c>
      <c r="D762" s="4">
        <v>2018</v>
      </c>
      <c r="E762" s="4" t="s">
        <v>2663</v>
      </c>
      <c r="F762" s="5">
        <v>185</v>
      </c>
      <c r="I762" s="5">
        <v>1</v>
      </c>
      <c r="J762" s="5">
        <v>13</v>
      </c>
      <c r="L762" s="5">
        <v>8</v>
      </c>
      <c r="M762" s="5" t="s">
        <v>11004</v>
      </c>
      <c r="N762" s="5" t="s">
        <v>11005</v>
      </c>
      <c r="O762" s="5" t="s">
        <v>11006</v>
      </c>
      <c r="P762" s="5" t="s">
        <v>11007</v>
      </c>
      <c r="Q762" s="5" t="s">
        <v>11008</v>
      </c>
      <c r="R762" s="5" t="s">
        <v>11009</v>
      </c>
      <c r="S762" s="5" t="s">
        <v>11010</v>
      </c>
      <c r="X762" s="10" t="s">
        <v>11011</v>
      </c>
      <c r="Y762" s="5" t="s">
        <v>11012</v>
      </c>
      <c r="AB762" s="5" t="s">
        <v>11013</v>
      </c>
      <c r="AE762" s="5" t="s">
        <v>1543</v>
      </c>
      <c r="AJ762" s="5">
        <v>319384</v>
      </c>
      <c r="AL762" s="5" t="s">
        <v>2672</v>
      </c>
      <c r="AM762" s="5">
        <v>29223712</v>
      </c>
      <c r="AN762" s="5" t="s">
        <v>75</v>
      </c>
      <c r="AO762" s="5" t="s">
        <v>2673</v>
      </c>
      <c r="AP762" s="5" t="s">
        <v>76</v>
      </c>
      <c r="AQ762" s="5" t="s">
        <v>77</v>
      </c>
      <c r="AS762" s="5" t="s">
        <v>78</v>
      </c>
      <c r="AT762" s="5" t="s">
        <v>11014</v>
      </c>
      <c r="AU762" s="5" t="str">
        <f t="shared" si="33"/>
        <v>2018_te_Correlated</v>
      </c>
      <c r="AV762" s="6" t="str">
        <f t="shared" si="34"/>
        <v>2018_te_Correlated.pdf</v>
      </c>
      <c r="AW762" s="7" t="str">
        <f t="shared" si="35"/>
        <v>https://sci-hub.se/10.1016/j.physbeh.2017.12.004</v>
      </c>
      <c r="AX762" s="5" t="s">
        <v>80</v>
      </c>
    </row>
    <row r="763" spans="1:50" ht="17" customHeight="1" x14ac:dyDescent="0.2">
      <c r="A763" s="4" t="s">
        <v>11015</v>
      </c>
      <c r="B763" s="4" t="s">
        <v>11016</v>
      </c>
      <c r="C763" s="4" t="s">
        <v>11017</v>
      </c>
      <c r="D763" s="4">
        <v>2008</v>
      </c>
      <c r="E763" s="4" t="s">
        <v>1698</v>
      </c>
      <c r="F763" s="5">
        <v>158</v>
      </c>
      <c r="G763" s="5">
        <v>3</v>
      </c>
      <c r="I763" s="5">
        <v>245</v>
      </c>
      <c r="J763" s="5">
        <v>249</v>
      </c>
      <c r="L763" s="5">
        <v>8</v>
      </c>
      <c r="M763" s="5" t="s">
        <v>11018</v>
      </c>
      <c r="N763" s="5" t="s">
        <v>11019</v>
      </c>
      <c r="O763" s="5" t="s">
        <v>11020</v>
      </c>
      <c r="P763" s="5" t="s">
        <v>11021</v>
      </c>
      <c r="Q763" s="5" t="s">
        <v>11022</v>
      </c>
      <c r="R763" s="5" t="s">
        <v>11023</v>
      </c>
      <c r="S763" s="5" t="s">
        <v>11024</v>
      </c>
      <c r="U763" s="5" t="s">
        <v>136</v>
      </c>
      <c r="AB763" s="5" t="s">
        <v>11025</v>
      </c>
      <c r="AE763" s="5" t="s">
        <v>423</v>
      </c>
      <c r="AJ763" s="5">
        <v>166480</v>
      </c>
      <c r="AL763" s="5" t="s">
        <v>1708</v>
      </c>
      <c r="AM763" s="5">
        <v>18703065</v>
      </c>
      <c r="AN763" s="5" t="s">
        <v>75</v>
      </c>
      <c r="AO763" s="5" t="s">
        <v>1709</v>
      </c>
      <c r="AP763" s="5" t="s">
        <v>76</v>
      </c>
      <c r="AQ763" s="5" t="s">
        <v>77</v>
      </c>
      <c r="AS763" s="5" t="s">
        <v>78</v>
      </c>
      <c r="AT763" s="5" t="s">
        <v>11026</v>
      </c>
      <c r="AU763" s="5" t="str">
        <f t="shared" si="33"/>
        <v>2008_Siopes_Diurnal</v>
      </c>
      <c r="AV763" s="6" t="str">
        <f t="shared" si="34"/>
        <v>2008_Siopes_Diurnal.pdf</v>
      </c>
      <c r="AW763" s="7" t="str">
        <f t="shared" si="35"/>
        <v>https://sci-hub.se/10.1016/j.ygcen.2008.07.008</v>
      </c>
      <c r="AX763" s="5" t="s">
        <v>80</v>
      </c>
    </row>
    <row r="764" spans="1:50" ht="17" customHeight="1" x14ac:dyDescent="0.2">
      <c r="A764" s="4" t="s">
        <v>11027</v>
      </c>
      <c r="B764" s="4" t="s">
        <v>11028</v>
      </c>
      <c r="C764" s="4" t="s">
        <v>11029</v>
      </c>
      <c r="D764" s="4">
        <v>1979</v>
      </c>
      <c r="E764" s="4" t="s">
        <v>1239</v>
      </c>
      <c r="F764" s="5">
        <v>52</v>
      </c>
      <c r="G764" s="5" t="s">
        <v>1240</v>
      </c>
      <c r="I764" s="5">
        <v>107</v>
      </c>
      <c r="J764" s="5">
        <v>111</v>
      </c>
      <c r="L764" s="5">
        <v>8</v>
      </c>
      <c r="M764" s="5" t="s">
        <v>11030</v>
      </c>
      <c r="N764" s="5" t="s">
        <v>11031</v>
      </c>
      <c r="O764" s="5" t="s">
        <v>11032</v>
      </c>
      <c r="P764" s="5" t="s">
        <v>11033</v>
      </c>
      <c r="Q764" s="5" t="s">
        <v>11034</v>
      </c>
      <c r="S764" s="5" t="s">
        <v>11035</v>
      </c>
      <c r="AJ764" s="5">
        <v>796123</v>
      </c>
      <c r="AM764" s="5">
        <v>549076</v>
      </c>
      <c r="AN764" s="5" t="s">
        <v>75</v>
      </c>
      <c r="AO764" s="5" t="s">
        <v>1248</v>
      </c>
      <c r="AP764" s="5" t="s">
        <v>76</v>
      </c>
      <c r="AQ764" s="5" t="s">
        <v>77</v>
      </c>
      <c r="AS764" s="5" t="s">
        <v>78</v>
      </c>
      <c r="AT764" s="5" t="s">
        <v>11036</v>
      </c>
      <c r="AU764" s="5" t="str">
        <f t="shared" si="33"/>
        <v>1979_Semm_Electrophysiology</v>
      </c>
      <c r="AV764" s="6" t="str">
        <f t="shared" si="34"/>
        <v>1979_Semm_Electrophysiology.pdf</v>
      </c>
      <c r="AW764" s="7" t="str">
        <f t="shared" si="35"/>
        <v>https://sci-hub.se/10.1016/S0079-6123(08)62916-7</v>
      </c>
      <c r="AX764" s="5" t="s">
        <v>80</v>
      </c>
    </row>
    <row r="765" spans="1:50" ht="17" customHeight="1" x14ac:dyDescent="0.2">
      <c r="A765" s="4" t="s">
        <v>11037</v>
      </c>
      <c r="B765" s="4" t="s">
        <v>11038</v>
      </c>
      <c r="C765" s="4" t="s">
        <v>11039</v>
      </c>
      <c r="D765" s="4">
        <v>1999</v>
      </c>
      <c r="E765" s="4" t="s">
        <v>3537</v>
      </c>
      <c r="F765" s="5">
        <v>24</v>
      </c>
      <c r="G765" s="5">
        <v>2</v>
      </c>
      <c r="I765" s="5">
        <v>193</v>
      </c>
      <c r="J765" s="5">
        <v>200</v>
      </c>
      <c r="L765" s="5">
        <v>8</v>
      </c>
      <c r="M765" s="5" t="s">
        <v>11040</v>
      </c>
      <c r="N765" s="5" t="s">
        <v>11041</v>
      </c>
      <c r="O765" s="5" t="s">
        <v>11042</v>
      </c>
      <c r="P765" s="5" t="s">
        <v>11043</v>
      </c>
      <c r="Q765" s="5" t="s">
        <v>11044</v>
      </c>
      <c r="R765" s="5" t="s">
        <v>11045</v>
      </c>
      <c r="S765" s="5" t="s">
        <v>11046</v>
      </c>
      <c r="U765" s="5" t="s">
        <v>6868</v>
      </c>
      <c r="Y765" s="5" t="s">
        <v>11047</v>
      </c>
      <c r="AB765" s="5" t="s">
        <v>11048</v>
      </c>
      <c r="AJ765" s="5">
        <v>3064530</v>
      </c>
      <c r="AL765" s="5" t="s">
        <v>3546</v>
      </c>
      <c r="AM765" s="5">
        <v>10101727</v>
      </c>
      <c r="AN765" s="5" t="s">
        <v>75</v>
      </c>
      <c r="AO765" s="5" t="s">
        <v>3537</v>
      </c>
      <c r="AP765" s="5" t="s">
        <v>76</v>
      </c>
      <c r="AQ765" s="5" t="s">
        <v>77</v>
      </c>
      <c r="AS765" s="5" t="s">
        <v>78</v>
      </c>
      <c r="AT765" s="5" t="s">
        <v>11049</v>
      </c>
      <c r="AU765" s="5" t="str">
        <f t="shared" si="33"/>
        <v>1999_J._Effect</v>
      </c>
      <c r="AV765" s="6" t="str">
        <f t="shared" si="34"/>
        <v>1999_J._Effect.pdf</v>
      </c>
      <c r="AW765" s="7" t="str">
        <f t="shared" si="35"/>
        <v>https://sci-hub.se/10.1016/S0306-4530(98)00075-4</v>
      </c>
      <c r="AX765" s="5" t="s">
        <v>80</v>
      </c>
    </row>
    <row r="766" spans="1:50" ht="17" customHeight="1" x14ac:dyDescent="0.2">
      <c r="A766" s="4" t="s">
        <v>11050</v>
      </c>
      <c r="B766" s="4" t="s">
        <v>11051</v>
      </c>
      <c r="C766" s="4" t="s">
        <v>11052</v>
      </c>
      <c r="D766" s="4">
        <v>2008</v>
      </c>
      <c r="E766" s="4" t="s">
        <v>11053</v>
      </c>
      <c r="F766" s="5">
        <v>29</v>
      </c>
      <c r="G766" s="5">
        <v>3</v>
      </c>
      <c r="I766" s="5">
        <v>188</v>
      </c>
      <c r="J766" s="5">
        <v>193</v>
      </c>
      <c r="L766" s="5">
        <v>8</v>
      </c>
      <c r="M766" s="5" t="s">
        <v>11054</v>
      </c>
      <c r="N766" s="5" t="s">
        <v>11055</v>
      </c>
      <c r="O766" s="5" t="s">
        <v>11056</v>
      </c>
      <c r="P766" s="5" t="s">
        <v>11057</v>
      </c>
      <c r="Q766" s="5" t="s">
        <v>11058</v>
      </c>
      <c r="R766" s="5" t="s">
        <v>11059</v>
      </c>
      <c r="S766" s="5" t="s">
        <v>11060</v>
      </c>
      <c r="U766" s="5" t="s">
        <v>73</v>
      </c>
      <c r="AB766" s="5" t="s">
        <v>11061</v>
      </c>
      <c r="AJ766" s="5">
        <v>1724622</v>
      </c>
      <c r="AL766" s="5" t="s">
        <v>11062</v>
      </c>
      <c r="AM766" s="5">
        <v>17990214</v>
      </c>
      <c r="AN766" s="5" t="s">
        <v>75</v>
      </c>
      <c r="AO766" s="5" t="s">
        <v>11063</v>
      </c>
      <c r="AP766" s="5" t="s">
        <v>76</v>
      </c>
      <c r="AQ766" s="5" t="s">
        <v>77</v>
      </c>
      <c r="AS766" s="5" t="s">
        <v>78</v>
      </c>
      <c r="AT766" s="5" t="s">
        <v>11064</v>
      </c>
      <c r="AU766" s="5" t="str">
        <f t="shared" si="33"/>
        <v>2008_Atkinson_Bright</v>
      </c>
      <c r="AV766" s="6" t="str">
        <f t="shared" si="34"/>
        <v>2008_Atkinson_Bright.pdf</v>
      </c>
      <c r="AW766" s="7" t="str">
        <f t="shared" si="35"/>
        <v>https://sci-hub.se/10.1055/s-2007-965161</v>
      </c>
      <c r="AX766" s="5" t="s">
        <v>80</v>
      </c>
    </row>
    <row r="767" spans="1:50" ht="17" customHeight="1" x14ac:dyDescent="0.2">
      <c r="A767" s="4" t="s">
        <v>11065</v>
      </c>
      <c r="B767" s="4" t="s">
        <v>11066</v>
      </c>
      <c r="C767" s="4" t="s">
        <v>11067</v>
      </c>
      <c r="D767" s="4">
        <v>2000</v>
      </c>
      <c r="E767" s="4" t="s">
        <v>11068</v>
      </c>
      <c r="F767" s="5">
        <v>31</v>
      </c>
      <c r="G767" s="5">
        <v>2</v>
      </c>
      <c r="I767" s="5">
        <v>202</v>
      </c>
      <c r="J767" s="5">
        <v>211</v>
      </c>
      <c r="L767" s="5">
        <v>8</v>
      </c>
      <c r="M767" s="5" t="s">
        <v>11069</v>
      </c>
      <c r="N767" s="5" t="s">
        <v>11070</v>
      </c>
      <c r="O767" s="5" t="s">
        <v>11071</v>
      </c>
      <c r="P767" s="5" t="s">
        <v>11072</v>
      </c>
      <c r="Q767" s="5" t="s">
        <v>11073</v>
      </c>
      <c r="R767" s="5" t="s">
        <v>11074</v>
      </c>
      <c r="S767" s="5" t="s">
        <v>856</v>
      </c>
      <c r="X767" s="10" t="s">
        <v>11075</v>
      </c>
      <c r="Y767" s="5" t="s">
        <v>11076</v>
      </c>
      <c r="AB767" s="5" t="s">
        <v>11077</v>
      </c>
      <c r="AE767" s="5" t="s">
        <v>11078</v>
      </c>
      <c r="AJ767" s="5">
        <v>9291016</v>
      </c>
      <c r="AL767" s="5" t="s">
        <v>11079</v>
      </c>
      <c r="AN767" s="5" t="s">
        <v>75</v>
      </c>
      <c r="AO767" s="5" t="s">
        <v>11080</v>
      </c>
      <c r="AP767" s="5" t="s">
        <v>76</v>
      </c>
      <c r="AQ767" s="5" t="s">
        <v>77</v>
      </c>
      <c r="AS767" s="5" t="s">
        <v>78</v>
      </c>
      <c r="AT767" s="5" t="s">
        <v>11081</v>
      </c>
      <c r="AU767" s="5" t="str">
        <f t="shared" si="33"/>
        <v>2000_Pazo_Effect</v>
      </c>
      <c r="AV767" s="6" t="str">
        <f t="shared" si="34"/>
        <v>2000_Pazo_Effect.pdf</v>
      </c>
      <c r="AW767" s="7" t="str">
        <f t="shared" si="35"/>
        <v>https://sci-hub.se/10.1076/0929-1016(200004)31:2;1-U;FT202</v>
      </c>
      <c r="AX767" s="5" t="s">
        <v>80</v>
      </c>
    </row>
    <row r="768" spans="1:50" ht="17" customHeight="1" x14ac:dyDescent="0.2">
      <c r="A768" s="4" t="s">
        <v>11082</v>
      </c>
      <c r="B768" s="4" t="s">
        <v>11083</v>
      </c>
      <c r="C768" s="4" t="s">
        <v>11084</v>
      </c>
      <c r="D768" s="4">
        <v>2002</v>
      </c>
      <c r="E768" s="4" t="s">
        <v>11068</v>
      </c>
      <c r="F768" s="5">
        <v>33</v>
      </c>
      <c r="G768" s="5">
        <v>3</v>
      </c>
      <c r="I768" s="5">
        <v>271</v>
      </c>
      <c r="J768" s="5">
        <v>277</v>
      </c>
      <c r="L768" s="5">
        <v>8</v>
      </c>
      <c r="M768" s="5" t="s">
        <v>11085</v>
      </c>
      <c r="N768" s="5" t="s">
        <v>11086</v>
      </c>
      <c r="O768" s="5" t="s">
        <v>11087</v>
      </c>
      <c r="P768" s="5" t="s">
        <v>11088</v>
      </c>
      <c r="Q768" s="5" t="s">
        <v>11089</v>
      </c>
      <c r="R768" s="5" t="s">
        <v>11090</v>
      </c>
      <c r="S768" s="5" t="s">
        <v>11091</v>
      </c>
      <c r="AB768" s="5" t="s">
        <v>11092</v>
      </c>
      <c r="AJ768" s="5">
        <v>9291016</v>
      </c>
      <c r="AL768" s="5" t="s">
        <v>11079</v>
      </c>
      <c r="AN768" s="5" t="s">
        <v>75</v>
      </c>
      <c r="AO768" s="5" t="s">
        <v>11080</v>
      </c>
      <c r="AP768" s="5" t="s">
        <v>76</v>
      </c>
      <c r="AQ768" s="5" t="s">
        <v>77</v>
      </c>
      <c r="AS768" s="5" t="s">
        <v>78</v>
      </c>
      <c r="AT768" s="5" t="s">
        <v>11093</v>
      </c>
      <c r="AU768" s="5" t="str">
        <f t="shared" si="33"/>
        <v>2002_Morita_Influence</v>
      </c>
      <c r="AV768" s="6" t="str">
        <f t="shared" si="34"/>
        <v>2002_Morita_Influence.pdf</v>
      </c>
      <c r="AW768" s="7" t="str">
        <f t="shared" si="35"/>
        <v>https://sci-hub.se/10.1076/brhm.33.3.271.8258</v>
      </c>
      <c r="AX768" s="5" t="s">
        <v>80</v>
      </c>
    </row>
    <row r="769" spans="1:50" ht="17" customHeight="1" x14ac:dyDescent="0.2">
      <c r="A769" s="4" t="s">
        <v>11094</v>
      </c>
      <c r="B769" s="4" t="s">
        <v>11095</v>
      </c>
      <c r="C769" s="4" t="s">
        <v>11096</v>
      </c>
      <c r="D769" s="4">
        <v>2017</v>
      </c>
      <c r="E769" s="4" t="s">
        <v>187</v>
      </c>
      <c r="F769" s="5">
        <v>34</v>
      </c>
      <c r="G769" s="5">
        <v>2</v>
      </c>
      <c r="I769" s="5">
        <v>203</v>
      </c>
      <c r="J769" s="5">
        <v>211</v>
      </c>
      <c r="L769" s="5">
        <v>8</v>
      </c>
      <c r="M769" s="5" t="s">
        <v>11097</v>
      </c>
      <c r="N769" s="5" t="s">
        <v>11098</v>
      </c>
      <c r="O769" s="5" t="s">
        <v>11099</v>
      </c>
      <c r="P769" s="5" t="s">
        <v>11100</v>
      </c>
      <c r="Q769" s="5" t="s">
        <v>11101</v>
      </c>
      <c r="R769" s="5" t="s">
        <v>11102</v>
      </c>
      <c r="S769" s="5" t="s">
        <v>11103</v>
      </c>
      <c r="U769" s="5" t="s">
        <v>438</v>
      </c>
      <c r="AB769" s="5" t="s">
        <v>11104</v>
      </c>
      <c r="AE769" s="5" t="s">
        <v>11105</v>
      </c>
      <c r="AJ769" s="5">
        <v>7420528</v>
      </c>
      <c r="AL769" s="5" t="s">
        <v>200</v>
      </c>
      <c r="AM769" s="5">
        <v>27996309</v>
      </c>
      <c r="AN769" s="5" t="s">
        <v>75</v>
      </c>
      <c r="AO769" s="5" t="s">
        <v>201</v>
      </c>
      <c r="AP769" s="5" t="s">
        <v>76</v>
      </c>
      <c r="AQ769" s="5" t="s">
        <v>77</v>
      </c>
      <c r="AS769" s="5" t="s">
        <v>78</v>
      </c>
      <c r="AT769" s="5" t="s">
        <v>11106</v>
      </c>
      <c r="AU769" s="5" t="str">
        <f t="shared" si="33"/>
        <v>2017_Kim_The</v>
      </c>
      <c r="AV769" s="6" t="str">
        <f t="shared" si="34"/>
        <v>2017_Kim_The.pdf</v>
      </c>
      <c r="AW769" s="7" t="str">
        <f t="shared" si="35"/>
        <v>https://sci-hub.se/10.1080/07420528.2016.1259241</v>
      </c>
      <c r="AX769" s="5" t="s">
        <v>80</v>
      </c>
    </row>
    <row r="770" spans="1:50" ht="17" customHeight="1" x14ac:dyDescent="0.2">
      <c r="A770" s="4" t="s">
        <v>11107</v>
      </c>
      <c r="B770" s="4" t="s">
        <v>11108</v>
      </c>
      <c r="C770" s="4" t="s">
        <v>11109</v>
      </c>
      <c r="D770" s="4">
        <v>2015</v>
      </c>
      <c r="E770" s="4" t="s">
        <v>11110</v>
      </c>
      <c r="F770" s="5">
        <v>5</v>
      </c>
      <c r="G770" s="5">
        <v>3</v>
      </c>
      <c r="K770" s="5">
        <v>5</v>
      </c>
      <c r="L770" s="5">
        <v>8</v>
      </c>
      <c r="M770" s="5" t="s">
        <v>11111</v>
      </c>
      <c r="N770" s="5" t="s">
        <v>11112</v>
      </c>
      <c r="O770" s="5" t="s">
        <v>11113</v>
      </c>
      <c r="P770" s="5" t="s">
        <v>11114</v>
      </c>
      <c r="Q770" s="5" t="s">
        <v>11115</v>
      </c>
      <c r="R770" s="5" t="s">
        <v>11116</v>
      </c>
      <c r="S770" s="5" t="s">
        <v>11117</v>
      </c>
      <c r="U770" s="5" t="s">
        <v>136</v>
      </c>
      <c r="AB770" s="5" t="s">
        <v>11118</v>
      </c>
      <c r="AE770" s="5" t="s">
        <v>11119</v>
      </c>
      <c r="AJ770" s="5">
        <v>21592543</v>
      </c>
      <c r="AN770" s="5" t="s">
        <v>75</v>
      </c>
      <c r="AO770" s="5" t="s">
        <v>11120</v>
      </c>
      <c r="AP770" s="5" t="s">
        <v>76</v>
      </c>
      <c r="AQ770" s="5" t="s">
        <v>77</v>
      </c>
      <c r="AR770" s="5" t="s">
        <v>141</v>
      </c>
      <c r="AS770" s="5" t="s">
        <v>78</v>
      </c>
      <c r="AT770" s="5" t="s">
        <v>11121</v>
      </c>
      <c r="AU770" s="5" t="str">
        <f t="shared" ref="AU770:AU833" si="36">CONCATENATE(D770, "_", (LEFT(A770,FIND(" ",A770,1)-1)), "_", (LEFT(C770,FIND(" ",C770,1)-1)))</f>
        <v>2015_Belancio_LINE-1</v>
      </c>
      <c r="AV770" s="6" t="str">
        <f t="shared" ref="AV770:AV833" si="37">CONCATENATE(AU770, ".pdf")</f>
        <v>2015_Belancio_LINE-1.pdf</v>
      </c>
      <c r="AW770" s="7" t="str">
        <f t="shared" ref="AW770:AW833" si="38">HYPERLINK(CONCATENATE("https://sci-hub.se/",M770))</f>
        <v>https://sci-hub.se/10.1080/2159256X.2015.1037416</v>
      </c>
      <c r="AX770" s="5" t="s">
        <v>80</v>
      </c>
    </row>
    <row r="771" spans="1:50" ht="17" customHeight="1" x14ac:dyDescent="0.2">
      <c r="A771" s="4" t="s">
        <v>11122</v>
      </c>
      <c r="B771" s="4" t="s">
        <v>11123</v>
      </c>
      <c r="C771" s="4" t="s">
        <v>11124</v>
      </c>
      <c r="D771" s="4">
        <v>2010</v>
      </c>
      <c r="E771" s="4" t="s">
        <v>11125</v>
      </c>
      <c r="F771" s="5">
        <v>43</v>
      </c>
      <c r="G771" s="5">
        <v>23</v>
      </c>
      <c r="H771" s="5">
        <v>234007</v>
      </c>
      <c r="L771" s="5">
        <v>8</v>
      </c>
      <c r="M771" s="5" t="s">
        <v>11126</v>
      </c>
      <c r="N771" s="5" t="s">
        <v>11127</v>
      </c>
      <c r="O771" s="5" t="s">
        <v>11128</v>
      </c>
      <c r="P771" s="5" t="s">
        <v>11129</v>
      </c>
      <c r="Q771" s="5" t="s">
        <v>11130</v>
      </c>
      <c r="S771" s="5" t="s">
        <v>11131</v>
      </c>
      <c r="AB771" s="5" t="s">
        <v>11132</v>
      </c>
      <c r="AJ771" s="5">
        <v>223727</v>
      </c>
      <c r="AL771" s="5" t="s">
        <v>11133</v>
      </c>
      <c r="AN771" s="5" t="s">
        <v>75</v>
      </c>
      <c r="AO771" s="5" t="s">
        <v>11134</v>
      </c>
      <c r="AP771" s="5" t="s">
        <v>76</v>
      </c>
      <c r="AQ771" s="5" t="s">
        <v>77</v>
      </c>
      <c r="AS771" s="5" t="s">
        <v>78</v>
      </c>
      <c r="AT771" s="5" t="s">
        <v>11135</v>
      </c>
      <c r="AU771" s="5" t="str">
        <f t="shared" si="36"/>
        <v>2010_Kozakov_Modification</v>
      </c>
      <c r="AV771" s="6" t="str">
        <f t="shared" si="37"/>
        <v>2010_Kozakov_Modification.pdf</v>
      </c>
      <c r="AW771" s="7" t="str">
        <f t="shared" si="38"/>
        <v>https://sci-hub.se/10.1088/0022-3727/43/23/234007</v>
      </c>
      <c r="AX771" s="5" t="s">
        <v>80</v>
      </c>
    </row>
    <row r="772" spans="1:50" ht="17" customHeight="1" x14ac:dyDescent="0.2">
      <c r="A772" s="4" t="s">
        <v>11136</v>
      </c>
      <c r="B772" s="4" t="s">
        <v>11137</v>
      </c>
      <c r="C772" s="4" t="s">
        <v>11138</v>
      </c>
      <c r="D772" s="4">
        <v>2004</v>
      </c>
      <c r="E772" s="4" t="s">
        <v>1333</v>
      </c>
      <c r="F772" s="5">
        <v>19</v>
      </c>
      <c r="G772" s="5">
        <v>10</v>
      </c>
      <c r="I772" s="5">
        <v>2808</v>
      </c>
      <c r="J772" s="5">
        <v>2814</v>
      </c>
      <c r="L772" s="5">
        <v>8</v>
      </c>
      <c r="M772" s="5" t="s">
        <v>11139</v>
      </c>
      <c r="N772" s="5" t="s">
        <v>11140</v>
      </c>
      <c r="O772" s="5" t="s">
        <v>11141</v>
      </c>
      <c r="P772" s="5" t="s">
        <v>11142</v>
      </c>
      <c r="Q772" s="5" t="s">
        <v>11143</v>
      </c>
      <c r="R772" s="5" t="s">
        <v>11144</v>
      </c>
      <c r="S772" s="5" t="s">
        <v>11145</v>
      </c>
      <c r="U772" s="5" t="s">
        <v>11146</v>
      </c>
      <c r="W772" s="5" t="s">
        <v>11147</v>
      </c>
      <c r="AB772" s="5" t="s">
        <v>11148</v>
      </c>
      <c r="AJ772" s="5" t="s">
        <v>1343</v>
      </c>
      <c r="AL772" s="5" t="s">
        <v>1344</v>
      </c>
      <c r="AM772" s="5">
        <v>15147314</v>
      </c>
      <c r="AN772" s="5" t="s">
        <v>75</v>
      </c>
      <c r="AO772" s="5" t="s">
        <v>1345</v>
      </c>
      <c r="AP772" s="5" t="s">
        <v>76</v>
      </c>
      <c r="AQ772" s="5" t="s">
        <v>77</v>
      </c>
      <c r="AS772" s="5" t="s">
        <v>78</v>
      </c>
      <c r="AT772" s="5" t="s">
        <v>11149</v>
      </c>
      <c r="AU772" s="5" t="str">
        <f t="shared" si="36"/>
        <v>2004_Paul_Tetrodotoxin</v>
      </c>
      <c r="AV772" s="6" t="str">
        <f t="shared" si="37"/>
        <v>2004_Paul_Tetrodotoxin.pdf</v>
      </c>
      <c r="AW772" s="7" t="str">
        <f t="shared" si="38"/>
        <v>https://sci-hub.se/10.1111/j.0953-816X.2004.03387.x</v>
      </c>
      <c r="AX772" s="5" t="s">
        <v>80</v>
      </c>
    </row>
    <row r="773" spans="1:50" ht="17" customHeight="1" x14ac:dyDescent="0.2">
      <c r="A773" s="4" t="s">
        <v>11150</v>
      </c>
      <c r="B773" s="4" t="s">
        <v>11151</v>
      </c>
      <c r="C773" s="4" t="s">
        <v>11152</v>
      </c>
      <c r="D773" s="4">
        <v>1991</v>
      </c>
      <c r="E773" s="4" t="s">
        <v>392</v>
      </c>
      <c r="F773" s="5">
        <v>11</v>
      </c>
      <c r="G773" s="11">
        <v>43558</v>
      </c>
      <c r="I773" s="5">
        <v>116</v>
      </c>
      <c r="J773" s="5">
        <v>122</v>
      </c>
      <c r="L773" s="5">
        <v>8</v>
      </c>
      <c r="M773" s="5" t="s">
        <v>11153</v>
      </c>
      <c r="N773" s="5" t="s">
        <v>11154</v>
      </c>
      <c r="O773" s="5" t="s">
        <v>7343</v>
      </c>
      <c r="P773" s="5" t="s">
        <v>11155</v>
      </c>
      <c r="Q773" s="5" t="s">
        <v>11156</v>
      </c>
      <c r="R773" s="5" t="s">
        <v>11157</v>
      </c>
      <c r="S773" s="5" t="s">
        <v>11158</v>
      </c>
      <c r="U773" s="5" t="s">
        <v>11159</v>
      </c>
      <c r="V773" s="5" t="s">
        <v>11160</v>
      </c>
      <c r="W773" s="5" t="s">
        <v>11161</v>
      </c>
      <c r="AB773" s="5" t="s">
        <v>11162</v>
      </c>
      <c r="AJ773" s="5">
        <v>7423098</v>
      </c>
      <c r="AM773" s="5">
        <v>1686620</v>
      </c>
      <c r="AN773" s="5" t="s">
        <v>75</v>
      </c>
      <c r="AO773" s="5" t="s">
        <v>401</v>
      </c>
      <c r="AP773" s="5" t="s">
        <v>76</v>
      </c>
      <c r="AQ773" s="5" t="s">
        <v>77</v>
      </c>
      <c r="AS773" s="5" t="s">
        <v>78</v>
      </c>
      <c r="AT773" s="5" t="s">
        <v>11163</v>
      </c>
      <c r="AU773" s="5" t="str">
        <f t="shared" si="36"/>
        <v>1991_Zawilska_Serotonin</v>
      </c>
      <c r="AV773" s="6" t="str">
        <f t="shared" si="37"/>
        <v>1991_Zawilska_Serotonin.pdf</v>
      </c>
      <c r="AW773" s="7" t="str">
        <f t="shared" si="38"/>
        <v>https://sci-hub.se/10.1111/j.1600-079X.1991.tb00466.x</v>
      </c>
      <c r="AX773" s="5" t="s">
        <v>80</v>
      </c>
    </row>
    <row r="774" spans="1:50" ht="17" customHeight="1" x14ac:dyDescent="0.2">
      <c r="A774" s="4" t="s">
        <v>11164</v>
      </c>
      <c r="B774" s="4" t="s">
        <v>11165</v>
      </c>
      <c r="C774" s="4" t="s">
        <v>11166</v>
      </c>
      <c r="D774" s="4">
        <v>1994</v>
      </c>
      <c r="E774" s="4" t="s">
        <v>392</v>
      </c>
      <c r="F774" s="5">
        <v>17</v>
      </c>
      <c r="G774" s="5">
        <v>3</v>
      </c>
      <c r="I774" s="5">
        <v>132</v>
      </c>
      <c r="J774" s="5">
        <v>136</v>
      </c>
      <c r="L774" s="5">
        <v>8</v>
      </c>
      <c r="M774" s="5" t="s">
        <v>11167</v>
      </c>
      <c r="N774" s="5" t="s">
        <v>11168</v>
      </c>
      <c r="O774" s="5" t="s">
        <v>11169</v>
      </c>
      <c r="P774" s="5" t="s">
        <v>11170</v>
      </c>
      <c r="Q774" s="5" t="s">
        <v>11171</v>
      </c>
      <c r="R774" s="5" t="s">
        <v>11172</v>
      </c>
      <c r="S774" s="5" t="s">
        <v>11173</v>
      </c>
      <c r="U774" s="5" t="s">
        <v>11174</v>
      </c>
      <c r="AB774" s="5" t="s">
        <v>11175</v>
      </c>
      <c r="AJ774" s="5">
        <v>7423098</v>
      </c>
      <c r="AM774" s="5">
        <v>7897585</v>
      </c>
      <c r="AN774" s="5" t="s">
        <v>75</v>
      </c>
      <c r="AO774" s="5" t="s">
        <v>401</v>
      </c>
      <c r="AP774" s="5" t="s">
        <v>76</v>
      </c>
      <c r="AQ774" s="5" t="s">
        <v>77</v>
      </c>
      <c r="AS774" s="5" t="s">
        <v>78</v>
      </c>
      <c r="AT774" s="5" t="s">
        <v>11176</v>
      </c>
      <c r="AU774" s="5" t="str">
        <f t="shared" si="36"/>
        <v>1994_Esposti_Modulation</v>
      </c>
      <c r="AV774" s="6" t="str">
        <f t="shared" si="37"/>
        <v>1994_Esposti_Modulation.pdf</v>
      </c>
      <c r="AW774" s="7" t="str">
        <f t="shared" si="38"/>
        <v>https://sci-hub.se/10.1111/j.1600-079X.1994.tb00124.x</v>
      </c>
      <c r="AX774" s="5" t="s">
        <v>80</v>
      </c>
    </row>
    <row r="775" spans="1:50" ht="17" customHeight="1" x14ac:dyDescent="0.2">
      <c r="A775" s="4" t="s">
        <v>7338</v>
      </c>
      <c r="B775" s="4" t="s">
        <v>7339</v>
      </c>
      <c r="C775" s="4" t="s">
        <v>11177</v>
      </c>
      <c r="D775" s="4">
        <v>1997</v>
      </c>
      <c r="E775" s="4" t="s">
        <v>392</v>
      </c>
      <c r="F775" s="5">
        <v>22</v>
      </c>
      <c r="G775" s="5">
        <v>2</v>
      </c>
      <c r="I775" s="5">
        <v>59</v>
      </c>
      <c r="J775" s="5">
        <v>64</v>
      </c>
      <c r="L775" s="5">
        <v>8</v>
      </c>
      <c r="M775" s="5" t="s">
        <v>11178</v>
      </c>
      <c r="N775" s="5" t="s">
        <v>11179</v>
      </c>
      <c r="O775" s="5" t="s">
        <v>11180</v>
      </c>
      <c r="P775" s="5" t="s">
        <v>11181</v>
      </c>
      <c r="Q775" s="5" t="s">
        <v>11182</v>
      </c>
      <c r="R775" s="5" t="s">
        <v>11183</v>
      </c>
      <c r="S775" s="5" t="s">
        <v>11184</v>
      </c>
      <c r="U775" s="5" t="s">
        <v>11185</v>
      </c>
      <c r="AB775" s="5" t="s">
        <v>11186</v>
      </c>
      <c r="AE775" s="5" t="s">
        <v>2111</v>
      </c>
      <c r="AJ775" s="5">
        <v>7423098</v>
      </c>
      <c r="AL775" s="5" t="s">
        <v>547</v>
      </c>
      <c r="AM775" s="5">
        <v>9181516</v>
      </c>
      <c r="AN775" s="5" t="s">
        <v>75</v>
      </c>
      <c r="AO775" s="5" t="s">
        <v>401</v>
      </c>
      <c r="AP775" s="5" t="s">
        <v>76</v>
      </c>
      <c r="AQ775" s="5" t="s">
        <v>77</v>
      </c>
      <c r="AS775" s="5" t="s">
        <v>78</v>
      </c>
      <c r="AT775" s="5" t="s">
        <v>11187</v>
      </c>
      <c r="AU775" s="5" t="str">
        <f t="shared" si="36"/>
        <v>1997_Zawilska_Prolonged</v>
      </c>
      <c r="AV775" s="6" t="str">
        <f t="shared" si="37"/>
        <v>1997_Zawilska_Prolonged.pdf</v>
      </c>
      <c r="AW775" s="7" t="str">
        <f t="shared" si="38"/>
        <v>https://sci-hub.se/10.1111/j.1600-079X.1997.tb00304.x</v>
      </c>
      <c r="AX775" s="5" t="s">
        <v>80</v>
      </c>
    </row>
    <row r="776" spans="1:50" ht="17" customHeight="1" x14ac:dyDescent="0.2">
      <c r="A776" s="4" t="s">
        <v>9990</v>
      </c>
      <c r="B776" s="4" t="s">
        <v>9991</v>
      </c>
      <c r="C776" s="4" t="s">
        <v>11188</v>
      </c>
      <c r="D776" s="4">
        <v>1998</v>
      </c>
      <c r="E776" s="4" t="s">
        <v>392</v>
      </c>
      <c r="F776" s="5">
        <v>24</v>
      </c>
      <c r="G776" s="5">
        <v>2</v>
      </c>
      <c r="I776" s="5">
        <v>67</v>
      </c>
      <c r="J776" s="5">
        <v>72</v>
      </c>
      <c r="L776" s="5">
        <v>8</v>
      </c>
      <c r="M776" s="5" t="s">
        <v>11189</v>
      </c>
      <c r="N776" s="5" t="s">
        <v>11190</v>
      </c>
      <c r="O776" s="5" t="s">
        <v>9995</v>
      </c>
      <c r="P776" s="5" t="s">
        <v>11191</v>
      </c>
      <c r="Q776" s="5" t="s">
        <v>11192</v>
      </c>
      <c r="R776" s="5" t="s">
        <v>9998</v>
      </c>
      <c r="S776" s="5" t="s">
        <v>11193</v>
      </c>
      <c r="U776" s="5" t="s">
        <v>11194</v>
      </c>
      <c r="W776" s="5" t="s">
        <v>11195</v>
      </c>
      <c r="AB776" s="5" t="s">
        <v>11196</v>
      </c>
      <c r="AJ776" s="5">
        <v>7423098</v>
      </c>
      <c r="AL776" s="5" t="s">
        <v>547</v>
      </c>
      <c r="AM776" s="5">
        <v>9510429</v>
      </c>
      <c r="AN776" s="5" t="s">
        <v>75</v>
      </c>
      <c r="AO776" s="5" t="s">
        <v>401</v>
      </c>
      <c r="AP776" s="5" t="s">
        <v>76</v>
      </c>
      <c r="AQ776" s="5" t="s">
        <v>77</v>
      </c>
      <c r="AS776" s="5" t="s">
        <v>78</v>
      </c>
      <c r="AT776" s="5" t="s">
        <v>11197</v>
      </c>
      <c r="AU776" s="5" t="str">
        <f t="shared" si="36"/>
        <v>1998_Okatani_Effect</v>
      </c>
      <c r="AV776" s="6" t="str">
        <f t="shared" si="37"/>
        <v>1998_Okatani_Effect.pdf</v>
      </c>
      <c r="AW776" s="7" t="str">
        <f t="shared" si="38"/>
        <v>https://sci-hub.se/10.1111/j.1600-079X.1998.tb00368.x</v>
      </c>
      <c r="AX776" s="5" t="s">
        <v>80</v>
      </c>
    </row>
    <row r="777" spans="1:50" ht="17" customHeight="1" x14ac:dyDescent="0.2">
      <c r="A777" s="4" t="s">
        <v>11198</v>
      </c>
      <c r="B777" s="4" t="s">
        <v>11199</v>
      </c>
      <c r="C777" s="4" t="s">
        <v>11200</v>
      </c>
      <c r="D777" s="4">
        <v>2005</v>
      </c>
      <c r="E777" s="4" t="s">
        <v>392</v>
      </c>
      <c r="F777" s="5">
        <v>39</v>
      </c>
      <c r="G777" s="5">
        <v>4</v>
      </c>
      <c r="I777" s="5">
        <v>419</v>
      </c>
      <c r="J777" s="5">
        <v>424</v>
      </c>
      <c r="L777" s="5">
        <v>8</v>
      </c>
      <c r="M777" s="5" t="s">
        <v>11201</v>
      </c>
      <c r="N777" s="5" t="s">
        <v>11202</v>
      </c>
      <c r="O777" s="5" t="s">
        <v>11203</v>
      </c>
      <c r="P777" s="5" t="s">
        <v>11204</v>
      </c>
      <c r="Q777" s="5" t="s">
        <v>11205</v>
      </c>
      <c r="R777" s="5" t="s">
        <v>11206</v>
      </c>
      <c r="S777" s="5" t="s">
        <v>11207</v>
      </c>
      <c r="U777" s="5" t="s">
        <v>11208</v>
      </c>
      <c r="V777" s="5" t="s">
        <v>11209</v>
      </c>
      <c r="W777" s="5" t="s">
        <v>11210</v>
      </c>
      <c r="AB777" s="5" t="s">
        <v>11211</v>
      </c>
      <c r="AJ777" s="5">
        <v>7423098</v>
      </c>
      <c r="AL777" s="5" t="s">
        <v>547</v>
      </c>
      <c r="AM777" s="5">
        <v>16207298</v>
      </c>
      <c r="AN777" s="5" t="s">
        <v>75</v>
      </c>
      <c r="AO777" s="5" t="s">
        <v>401</v>
      </c>
      <c r="AP777" s="5" t="s">
        <v>76</v>
      </c>
      <c r="AQ777" s="5" t="s">
        <v>77</v>
      </c>
      <c r="AS777" s="5" t="s">
        <v>78</v>
      </c>
      <c r="AT777" s="5" t="s">
        <v>11212</v>
      </c>
      <c r="AU777" s="5" t="str">
        <f t="shared" si="36"/>
        <v>2005_Rosiak_UV-A</v>
      </c>
      <c r="AV777" s="6" t="str">
        <f t="shared" si="37"/>
        <v>2005_Rosiak_UV-A.pdf</v>
      </c>
      <c r="AW777" s="7" t="str">
        <f t="shared" si="38"/>
        <v>https://sci-hub.se/10.1111/j.1600-079X.2005.00267.x</v>
      </c>
      <c r="AX777" s="5" t="s">
        <v>80</v>
      </c>
    </row>
    <row r="778" spans="1:50" ht="17" customHeight="1" x14ac:dyDescent="0.2">
      <c r="A778" s="4" t="s">
        <v>11213</v>
      </c>
      <c r="B778" s="4" t="s">
        <v>11214</v>
      </c>
      <c r="C778" s="4" t="s">
        <v>11215</v>
      </c>
      <c r="D778" s="4">
        <v>2018</v>
      </c>
      <c r="E778" s="4" t="s">
        <v>392</v>
      </c>
      <c r="F778" s="5">
        <v>65</v>
      </c>
      <c r="G778" s="5">
        <v>2</v>
      </c>
      <c r="H778" s="5" t="s">
        <v>11216</v>
      </c>
      <c r="L778" s="5">
        <v>8</v>
      </c>
      <c r="M778" s="5" t="s">
        <v>11217</v>
      </c>
      <c r="N778" s="5" t="s">
        <v>11218</v>
      </c>
      <c r="O778" s="5" t="s">
        <v>11219</v>
      </c>
      <c r="P778" s="5" t="s">
        <v>11220</v>
      </c>
      <c r="Q778" s="5" t="s">
        <v>11221</v>
      </c>
      <c r="R778" s="5" t="s">
        <v>11222</v>
      </c>
      <c r="S778" s="5" t="s">
        <v>11223</v>
      </c>
      <c r="T778" s="5" t="s">
        <v>11224</v>
      </c>
      <c r="U778" s="5" t="s">
        <v>11225</v>
      </c>
      <c r="X778" s="10" t="s">
        <v>11226</v>
      </c>
      <c r="Y778" s="5" t="s">
        <v>11227</v>
      </c>
      <c r="Z778" s="5" t="s">
        <v>11228</v>
      </c>
      <c r="AB778" s="5" t="s">
        <v>11229</v>
      </c>
      <c r="AE778" s="5" t="s">
        <v>2111</v>
      </c>
      <c r="AJ778" s="5">
        <v>7423098</v>
      </c>
      <c r="AL778" s="5" t="s">
        <v>547</v>
      </c>
      <c r="AM778" s="5">
        <v>29607549</v>
      </c>
      <c r="AN778" s="5" t="s">
        <v>75</v>
      </c>
      <c r="AO778" s="5" t="s">
        <v>401</v>
      </c>
      <c r="AP778" s="5" t="s">
        <v>76</v>
      </c>
      <c r="AQ778" s="5" t="s">
        <v>77</v>
      </c>
      <c r="AS778" s="5" t="s">
        <v>78</v>
      </c>
      <c r="AT778" s="5" t="s">
        <v>11230</v>
      </c>
      <c r="AU778" s="5" t="str">
        <f t="shared" si="36"/>
        <v>2018_Hwang_Melatonin</v>
      </c>
      <c r="AV778" s="6" t="str">
        <f t="shared" si="37"/>
        <v>2018_Hwang_Melatonin.pdf</v>
      </c>
      <c r="AW778" s="7" t="str">
        <f t="shared" si="38"/>
        <v>https://sci-hub.se/10.1111/jpi.12495</v>
      </c>
      <c r="AX778" s="5" t="s">
        <v>80</v>
      </c>
    </row>
    <row r="779" spans="1:50" ht="17" customHeight="1" x14ac:dyDescent="0.2">
      <c r="A779" s="4" t="s">
        <v>10124</v>
      </c>
      <c r="B779" s="4" t="s">
        <v>10125</v>
      </c>
      <c r="C779" s="4" t="s">
        <v>11231</v>
      </c>
      <c r="D779" s="4">
        <v>1999</v>
      </c>
      <c r="E779" s="4" t="s">
        <v>1469</v>
      </c>
      <c r="F779" s="5">
        <v>8</v>
      </c>
      <c r="G779" s="11">
        <v>43497</v>
      </c>
      <c r="I779" s="5">
        <v>64</v>
      </c>
      <c r="J779" s="5">
        <v>69</v>
      </c>
      <c r="L779" s="5">
        <v>8</v>
      </c>
      <c r="M779" s="5" t="s">
        <v>11232</v>
      </c>
      <c r="N779" s="5" t="s">
        <v>11233</v>
      </c>
      <c r="O779" s="5" t="s">
        <v>7343</v>
      </c>
      <c r="P779" s="5" t="s">
        <v>11234</v>
      </c>
      <c r="Q779" s="5" t="s">
        <v>11235</v>
      </c>
      <c r="R779" s="5" t="s">
        <v>11236</v>
      </c>
      <c r="S779" s="5" t="s">
        <v>11237</v>
      </c>
      <c r="U779" s="5" t="s">
        <v>545</v>
      </c>
      <c r="AB779" s="5" t="s">
        <v>11238</v>
      </c>
      <c r="AJ779" s="5" t="s">
        <v>1479</v>
      </c>
      <c r="AM779" s="5">
        <v>10085464</v>
      </c>
      <c r="AN779" s="5" t="s">
        <v>75</v>
      </c>
      <c r="AO779" s="5" t="s">
        <v>1480</v>
      </c>
      <c r="AP779" s="5" t="s">
        <v>76</v>
      </c>
      <c r="AQ779" s="5" t="s">
        <v>77</v>
      </c>
      <c r="AS779" s="5" t="s">
        <v>78</v>
      </c>
      <c r="AT779" s="5" t="s">
        <v>11239</v>
      </c>
      <c r="AU779" s="5" t="str">
        <f t="shared" si="36"/>
        <v>1999_Zawilska_Effects</v>
      </c>
      <c r="AV779" s="6" t="str">
        <f t="shared" si="37"/>
        <v>1999_Zawilska_Effects.pdf</v>
      </c>
      <c r="AW779" s="7" t="str">
        <f t="shared" si="38"/>
        <v>https://sci-hub.se/10.1159/000014570</v>
      </c>
      <c r="AX779" s="5" t="s">
        <v>80</v>
      </c>
    </row>
    <row r="780" spans="1:50" ht="17" customHeight="1" x14ac:dyDescent="0.2">
      <c r="A780" s="4" t="s">
        <v>10110</v>
      </c>
      <c r="B780" s="4" t="s">
        <v>10111</v>
      </c>
      <c r="C780" s="4" t="s">
        <v>11240</v>
      </c>
      <c r="D780" s="4">
        <v>2014</v>
      </c>
      <c r="E780" s="4" t="s">
        <v>9690</v>
      </c>
      <c r="F780" s="5">
        <v>217</v>
      </c>
      <c r="G780" s="5">
        <v>7</v>
      </c>
      <c r="I780" s="5">
        <v>1046</v>
      </c>
      <c r="J780" s="5">
        <v>1057</v>
      </c>
      <c r="L780" s="5">
        <v>8</v>
      </c>
      <c r="M780" s="5" t="s">
        <v>11241</v>
      </c>
      <c r="N780" s="5" t="s">
        <v>11242</v>
      </c>
      <c r="O780" s="5" t="s">
        <v>11243</v>
      </c>
      <c r="P780" s="5" t="s">
        <v>11244</v>
      </c>
      <c r="Q780" s="5" t="s">
        <v>11245</v>
      </c>
      <c r="R780" s="5" t="s">
        <v>11246</v>
      </c>
      <c r="S780" s="5" t="s">
        <v>11247</v>
      </c>
      <c r="U780" s="5" t="s">
        <v>11248</v>
      </c>
      <c r="X780" s="10" t="s">
        <v>11249</v>
      </c>
      <c r="AB780" s="5" t="s">
        <v>11250</v>
      </c>
      <c r="AE780" s="5" t="s">
        <v>11251</v>
      </c>
      <c r="AJ780" s="5">
        <v>220949</v>
      </c>
      <c r="AL780" s="5" t="s">
        <v>9700</v>
      </c>
      <c r="AM780" s="5">
        <v>24265429</v>
      </c>
      <c r="AN780" s="5" t="s">
        <v>75</v>
      </c>
      <c r="AO780" s="5" t="s">
        <v>9701</v>
      </c>
      <c r="AP780" s="5" t="s">
        <v>76</v>
      </c>
      <c r="AQ780" s="5" t="s">
        <v>77</v>
      </c>
      <c r="AR780" s="5" t="s">
        <v>141</v>
      </c>
      <c r="AS780" s="5" t="s">
        <v>78</v>
      </c>
      <c r="AT780" s="5" t="s">
        <v>11252</v>
      </c>
      <c r="AU780" s="5" t="str">
        <f t="shared" si="36"/>
        <v>2014_Feng_Melatonin</v>
      </c>
      <c r="AV780" s="6" t="str">
        <f t="shared" si="37"/>
        <v>2014_Feng_Melatonin.pdf</v>
      </c>
      <c r="AW780" s="7" t="str">
        <f t="shared" si="38"/>
        <v>https://sci-hub.se/10.1242/jeb.096669</v>
      </c>
      <c r="AX780" s="5" t="s">
        <v>80</v>
      </c>
    </row>
    <row r="781" spans="1:50" ht="17" customHeight="1" x14ac:dyDescent="0.2">
      <c r="A781" s="4" t="s">
        <v>11253</v>
      </c>
      <c r="B781" s="4" t="s">
        <v>11254</v>
      </c>
      <c r="C781" s="4" t="s">
        <v>11255</v>
      </c>
      <c r="D781" s="4">
        <v>2013</v>
      </c>
      <c r="E781" s="4" t="s">
        <v>641</v>
      </c>
      <c r="F781" s="5">
        <v>8</v>
      </c>
      <c r="G781" s="5">
        <v>12</v>
      </c>
      <c r="H781" s="5" t="s">
        <v>11256</v>
      </c>
      <c r="L781" s="5">
        <v>8</v>
      </c>
      <c r="M781" s="5" t="s">
        <v>11257</v>
      </c>
      <c r="N781" s="5" t="s">
        <v>11258</v>
      </c>
      <c r="O781" s="5" t="s">
        <v>11259</v>
      </c>
      <c r="P781" s="5" t="s">
        <v>11260</v>
      </c>
      <c r="Q781" s="5" t="s">
        <v>11261</v>
      </c>
      <c r="S781" s="5" t="s">
        <v>11262</v>
      </c>
      <c r="AB781" s="5" t="s">
        <v>11263</v>
      </c>
      <c r="AJ781" s="5">
        <v>19326203</v>
      </c>
      <c r="AL781" s="5" t="s">
        <v>2908</v>
      </c>
      <c r="AM781" s="5">
        <v>24324709</v>
      </c>
      <c r="AN781" s="5" t="s">
        <v>75</v>
      </c>
      <c r="AO781" s="5" t="s">
        <v>641</v>
      </c>
      <c r="AP781" s="5" t="s">
        <v>76</v>
      </c>
      <c r="AQ781" s="5" t="s">
        <v>77</v>
      </c>
      <c r="AR781" s="5" t="s">
        <v>141</v>
      </c>
      <c r="AS781" s="5" t="s">
        <v>78</v>
      </c>
      <c r="AT781" s="5" t="s">
        <v>11264</v>
      </c>
      <c r="AU781" s="5" t="str">
        <f t="shared" si="36"/>
        <v>2013_Patton_Photic</v>
      </c>
      <c r="AV781" s="6" t="str">
        <f t="shared" si="37"/>
        <v>2013_Patton_Photic.pdf</v>
      </c>
      <c r="AW781" s="7" t="str">
        <f t="shared" si="38"/>
        <v>https://sci-hub.se/10.1371/journal.pone.0081588</v>
      </c>
      <c r="AX781" s="5" t="s">
        <v>80</v>
      </c>
    </row>
    <row r="782" spans="1:50" ht="17" customHeight="1" x14ac:dyDescent="0.2">
      <c r="A782" s="4" t="s">
        <v>11265</v>
      </c>
      <c r="B782" s="4" t="s">
        <v>11266</v>
      </c>
      <c r="C782" s="4" t="s">
        <v>11267</v>
      </c>
      <c r="D782" s="4">
        <v>2018</v>
      </c>
      <c r="E782" s="4" t="s">
        <v>11268</v>
      </c>
      <c r="F782" s="5">
        <v>6</v>
      </c>
      <c r="G782" s="5">
        <v>10</v>
      </c>
      <c r="H782" s="5" t="s">
        <v>11269</v>
      </c>
      <c r="L782" s="5">
        <v>8</v>
      </c>
      <c r="M782" s="5" t="s">
        <v>11270</v>
      </c>
      <c r="N782" s="5" t="s">
        <v>11271</v>
      </c>
      <c r="O782" s="5" t="s">
        <v>11272</v>
      </c>
      <c r="P782" s="5" t="s">
        <v>11273</v>
      </c>
      <c r="Q782" s="5" t="s">
        <v>11274</v>
      </c>
      <c r="R782" s="5" t="s">
        <v>11275</v>
      </c>
      <c r="S782" s="5" t="s">
        <v>11276</v>
      </c>
      <c r="U782" s="5" t="s">
        <v>438</v>
      </c>
      <c r="X782" s="10" t="s">
        <v>11277</v>
      </c>
      <c r="Y782" s="5" t="s">
        <v>11278</v>
      </c>
      <c r="Z782" s="5" t="s">
        <v>11279</v>
      </c>
      <c r="AB782" s="5" t="s">
        <v>11280</v>
      </c>
      <c r="AE782" s="5" t="s">
        <v>2439</v>
      </c>
      <c r="AJ782" s="5" t="s">
        <v>11281</v>
      </c>
      <c r="AM782" s="5">
        <v>29845764</v>
      </c>
      <c r="AN782" s="5" t="s">
        <v>75</v>
      </c>
      <c r="AO782" s="5" t="s">
        <v>11282</v>
      </c>
      <c r="AP782" s="5" t="s">
        <v>76</v>
      </c>
      <c r="AQ782" s="5" t="s">
        <v>77</v>
      </c>
      <c r="AR782" s="5" t="s">
        <v>141</v>
      </c>
      <c r="AS782" s="5" t="s">
        <v>78</v>
      </c>
      <c r="AT782" s="5" t="s">
        <v>11283</v>
      </c>
      <c r="AU782" s="5" t="str">
        <f t="shared" si="36"/>
        <v>2018_Chinoy_Unrestricted</v>
      </c>
      <c r="AV782" s="6" t="str">
        <f t="shared" si="37"/>
        <v>2018_Chinoy_Unrestricted.pdf</v>
      </c>
      <c r="AW782" s="7" t="str">
        <f t="shared" si="38"/>
        <v>https://sci-hub.se/10.14814/phy2.13692</v>
      </c>
      <c r="AX782" s="5" t="s">
        <v>80</v>
      </c>
    </row>
    <row r="783" spans="1:50" ht="17" customHeight="1" x14ac:dyDescent="0.2">
      <c r="A783" s="4" t="s">
        <v>11284</v>
      </c>
      <c r="B783" s="4" t="s">
        <v>11285</v>
      </c>
      <c r="C783" s="4" t="s">
        <v>11286</v>
      </c>
      <c r="D783" s="4">
        <v>2012</v>
      </c>
      <c r="E783" s="4" t="s">
        <v>11287</v>
      </c>
      <c r="F783" s="5">
        <v>20</v>
      </c>
      <c r="G783" s="5">
        <v>5</v>
      </c>
      <c r="I783" s="5">
        <v>266</v>
      </c>
      <c r="J783" s="5">
        <v>272</v>
      </c>
      <c r="L783" s="5">
        <v>8</v>
      </c>
      <c r="M783" s="5" t="s">
        <v>11288</v>
      </c>
      <c r="N783" s="5" t="s">
        <v>11289</v>
      </c>
      <c r="O783" s="5" t="s">
        <v>11290</v>
      </c>
      <c r="P783" s="5" t="s">
        <v>11291</v>
      </c>
      <c r="Q783" s="5" t="s">
        <v>11292</v>
      </c>
      <c r="R783" s="5" t="s">
        <v>11293</v>
      </c>
      <c r="S783" s="5" t="s">
        <v>11294</v>
      </c>
      <c r="AB783" s="5" t="s">
        <v>11295</v>
      </c>
      <c r="AJ783" s="5">
        <v>10710922</v>
      </c>
      <c r="AL783" s="5" t="s">
        <v>11296</v>
      </c>
      <c r="AN783" s="5" t="s">
        <v>75</v>
      </c>
      <c r="AO783" s="5" t="s">
        <v>11297</v>
      </c>
      <c r="AP783" s="5" t="s">
        <v>76</v>
      </c>
      <c r="AQ783" s="5" t="s">
        <v>77</v>
      </c>
      <c r="AS783" s="5" t="s">
        <v>78</v>
      </c>
      <c r="AT783" s="5" t="s">
        <v>11298</v>
      </c>
      <c r="AU783" s="5" t="str">
        <f t="shared" si="36"/>
        <v>2012_Bues_LED-backlit</v>
      </c>
      <c r="AV783" s="6" t="str">
        <f t="shared" si="37"/>
        <v>2012_Bues_LED-backlit.pdf</v>
      </c>
      <c r="AW783" s="7" t="str">
        <f t="shared" si="38"/>
        <v>https://sci-hub.se/10.1889/JSID20.5.266</v>
      </c>
      <c r="AX783" s="5" t="s">
        <v>80</v>
      </c>
    </row>
    <row r="784" spans="1:50" ht="17" customHeight="1" x14ac:dyDescent="0.2">
      <c r="A784" s="4" t="s">
        <v>11299</v>
      </c>
      <c r="B784" s="4" t="s">
        <v>11300</v>
      </c>
      <c r="C784" s="4" t="s">
        <v>11301</v>
      </c>
      <c r="D784" s="4">
        <v>2011</v>
      </c>
      <c r="E784" s="4" t="s">
        <v>7286</v>
      </c>
      <c r="F784" s="5">
        <v>30</v>
      </c>
      <c r="G784" s="5">
        <v>6</v>
      </c>
      <c r="I784" s="5">
        <v>251</v>
      </c>
      <c r="J784" s="5">
        <v>258</v>
      </c>
      <c r="L784" s="5">
        <v>8</v>
      </c>
      <c r="M784" s="5" t="s">
        <v>11302</v>
      </c>
      <c r="N784" s="5" t="s">
        <v>11303</v>
      </c>
      <c r="O784" s="5" t="s">
        <v>11304</v>
      </c>
      <c r="P784" s="5" t="s">
        <v>11305</v>
      </c>
      <c r="Q784" s="5" t="s">
        <v>11306</v>
      </c>
      <c r="R784" s="5" t="s">
        <v>11307</v>
      </c>
      <c r="S784" s="5" t="s">
        <v>11308</v>
      </c>
      <c r="U784" s="5" t="s">
        <v>73</v>
      </c>
      <c r="AB784" s="5" t="s">
        <v>11309</v>
      </c>
      <c r="AJ784" s="5">
        <v>18806791</v>
      </c>
      <c r="AM784" s="5">
        <v>22197958</v>
      </c>
      <c r="AN784" s="5" t="s">
        <v>75</v>
      </c>
      <c r="AO784" s="5" t="s">
        <v>7299</v>
      </c>
      <c r="AP784" s="5" t="s">
        <v>76</v>
      </c>
      <c r="AQ784" s="5" t="s">
        <v>77</v>
      </c>
      <c r="AR784" s="5" t="s">
        <v>141</v>
      </c>
      <c r="AS784" s="5" t="s">
        <v>78</v>
      </c>
      <c r="AT784" s="5" t="s">
        <v>11310</v>
      </c>
      <c r="AU784" s="5" t="str">
        <f t="shared" si="36"/>
        <v>2011_Higuchi_Effectiveness</v>
      </c>
      <c r="AV784" s="6" t="str">
        <f t="shared" si="37"/>
        <v>2011_Higuchi_Effectiveness.pdf</v>
      </c>
      <c r="AW784" s="7" t="str">
        <f t="shared" si="38"/>
        <v>https://sci-hub.se/10.2114/jpa2.30.251</v>
      </c>
      <c r="AX784" s="5" t="s">
        <v>80</v>
      </c>
    </row>
    <row r="785" spans="1:50" ht="17" customHeight="1" x14ac:dyDescent="0.2">
      <c r="A785" s="4" t="s">
        <v>11311</v>
      </c>
      <c r="B785" s="4" t="s">
        <v>11312</v>
      </c>
      <c r="C785" s="4" t="s">
        <v>11313</v>
      </c>
      <c r="D785" s="4">
        <v>2013</v>
      </c>
      <c r="E785" s="4" t="s">
        <v>11314</v>
      </c>
      <c r="F785" s="5">
        <v>37</v>
      </c>
      <c r="G785" s="5">
        <v>4</v>
      </c>
      <c r="I785" s="5">
        <v>194</v>
      </c>
      <c r="J785" s="5">
        <v>204</v>
      </c>
      <c r="L785" s="5">
        <v>8</v>
      </c>
      <c r="M785" s="5" t="s">
        <v>11315</v>
      </c>
      <c r="N785" s="5" t="s">
        <v>11316</v>
      </c>
      <c r="O785" s="5" t="s">
        <v>11317</v>
      </c>
      <c r="P785" s="5" t="s">
        <v>11318</v>
      </c>
      <c r="Q785" s="5" t="s">
        <v>11319</v>
      </c>
      <c r="R785" s="5" t="s">
        <v>11320</v>
      </c>
      <c r="S785" s="5" t="s">
        <v>11321</v>
      </c>
      <c r="AE785" s="5" t="s">
        <v>11322</v>
      </c>
      <c r="AJ785" s="5">
        <v>3878805</v>
      </c>
      <c r="AN785" s="5" t="s">
        <v>75</v>
      </c>
      <c r="AO785" s="5" t="s">
        <v>11323</v>
      </c>
      <c r="AP785" s="5" t="s">
        <v>76</v>
      </c>
      <c r="AQ785" s="5" t="s">
        <v>77</v>
      </c>
      <c r="AR785" s="5" t="s">
        <v>141</v>
      </c>
      <c r="AS785" s="5" t="s">
        <v>78</v>
      </c>
      <c r="AT785" s="5" t="s">
        <v>11324</v>
      </c>
      <c r="AU785" s="5" t="str">
        <f t="shared" si="36"/>
        <v>2013_Franke_Study</v>
      </c>
      <c r="AV785" s="6" t="str">
        <f t="shared" si="37"/>
        <v>2013_Franke_Study.pdf</v>
      </c>
      <c r="AW785" s="7" t="str">
        <f t="shared" si="38"/>
        <v>https://sci-hub.se/10.2150/jlve.IEIJ130000518</v>
      </c>
      <c r="AX785" s="5" t="s">
        <v>80</v>
      </c>
    </row>
    <row r="786" spans="1:50" ht="17" customHeight="1" x14ac:dyDescent="0.2">
      <c r="A786" s="4" t="s">
        <v>11325</v>
      </c>
      <c r="B786" s="4" t="s">
        <v>11326</v>
      </c>
      <c r="C786" s="4" t="s">
        <v>11327</v>
      </c>
      <c r="D786" s="4">
        <v>2002</v>
      </c>
      <c r="E786" s="4" t="s">
        <v>11328</v>
      </c>
      <c r="F786" s="5">
        <v>40</v>
      </c>
      <c r="G786" s="5">
        <v>4</v>
      </c>
      <c r="I786" s="5">
        <v>320</v>
      </c>
      <c r="J786" s="5">
        <v>327</v>
      </c>
      <c r="L786" s="5">
        <v>8</v>
      </c>
      <c r="M786" s="5" t="s">
        <v>11329</v>
      </c>
      <c r="N786" s="5" t="s">
        <v>11330</v>
      </c>
      <c r="O786" s="5" t="s">
        <v>11331</v>
      </c>
      <c r="P786" s="5" t="s">
        <v>11332</v>
      </c>
      <c r="Q786" s="5" t="s">
        <v>11333</v>
      </c>
      <c r="R786" s="5" t="s">
        <v>11334</v>
      </c>
      <c r="S786" s="5" t="s">
        <v>11335</v>
      </c>
      <c r="AB786" s="5" t="s">
        <v>11336</v>
      </c>
      <c r="AE786" s="5" t="s">
        <v>11337</v>
      </c>
      <c r="AJ786" s="5">
        <v>198366</v>
      </c>
      <c r="AL786" s="5" t="s">
        <v>11338</v>
      </c>
      <c r="AM786" s="5">
        <v>12502234</v>
      </c>
      <c r="AN786" s="5" t="s">
        <v>75</v>
      </c>
      <c r="AO786" s="5" t="s">
        <v>11339</v>
      </c>
      <c r="AP786" s="5" t="s">
        <v>76</v>
      </c>
      <c r="AQ786" s="5" t="s">
        <v>77</v>
      </c>
      <c r="AS786" s="5" t="s">
        <v>78</v>
      </c>
      <c r="AT786" s="5" t="s">
        <v>11340</v>
      </c>
      <c r="AU786" s="5" t="str">
        <f t="shared" si="36"/>
        <v>2002_Griefahn_Effects</v>
      </c>
      <c r="AV786" s="6" t="str">
        <f t="shared" si="37"/>
        <v>2002_Griefahn_Effects.pdf</v>
      </c>
      <c r="AW786" s="7" t="str">
        <f t="shared" si="38"/>
        <v>https://sci-hub.se/10.2486/indhealth.40.320</v>
      </c>
      <c r="AX786" s="5" t="s">
        <v>80</v>
      </c>
    </row>
    <row r="787" spans="1:50" ht="17" customHeight="1" x14ac:dyDescent="0.2">
      <c r="A787" s="4" t="s">
        <v>11341</v>
      </c>
      <c r="B787" s="4" t="s">
        <v>11342</v>
      </c>
      <c r="C787" s="4" t="s">
        <v>11343</v>
      </c>
      <c r="D787" s="4">
        <v>2008</v>
      </c>
      <c r="E787" s="4" t="s">
        <v>11344</v>
      </c>
      <c r="F787" s="5">
        <v>86</v>
      </c>
      <c r="G787" s="5">
        <v>8</v>
      </c>
      <c r="I787" s="5">
        <v>1799</v>
      </c>
      <c r="J787" s="5">
        <v>1807</v>
      </c>
      <c r="L787" s="5">
        <v>8</v>
      </c>
      <c r="M787" s="5" t="s">
        <v>11345</v>
      </c>
      <c r="N787" s="5" t="s">
        <v>11346</v>
      </c>
      <c r="O787" s="5" t="s">
        <v>11347</v>
      </c>
      <c r="P787" s="5" t="s">
        <v>11348</v>
      </c>
      <c r="Q787" s="5" t="s">
        <v>11349</v>
      </c>
      <c r="R787" s="5" t="s">
        <v>11350</v>
      </c>
      <c r="S787" s="5" t="s">
        <v>11351</v>
      </c>
      <c r="U787" s="5" t="s">
        <v>11352</v>
      </c>
      <c r="AB787" s="5" t="s">
        <v>11353</v>
      </c>
      <c r="AJ787" s="5">
        <v>218812</v>
      </c>
      <c r="AM787" s="5">
        <v>18375661</v>
      </c>
      <c r="AN787" s="5" t="s">
        <v>75</v>
      </c>
      <c r="AO787" s="5" t="s">
        <v>9075</v>
      </c>
      <c r="AP787" s="5" t="s">
        <v>76</v>
      </c>
      <c r="AQ787" s="5" t="s">
        <v>77</v>
      </c>
      <c r="AS787" s="5" t="s">
        <v>78</v>
      </c>
      <c r="AT787" s="5" t="s">
        <v>11354</v>
      </c>
      <c r="AU787" s="5" t="str">
        <f t="shared" si="36"/>
        <v>2008_Kasuya_Light</v>
      </c>
      <c r="AV787" s="6" t="str">
        <f t="shared" si="37"/>
        <v>2008_Kasuya_Light.pdf</v>
      </c>
      <c r="AW787" s="7" t="str">
        <f t="shared" si="38"/>
        <v>https://sci-hub.se/10.2527/jas.2008-0877</v>
      </c>
      <c r="AX787" s="5" t="s">
        <v>80</v>
      </c>
    </row>
    <row r="788" spans="1:50" ht="17" customHeight="1" x14ac:dyDescent="0.2">
      <c r="A788" s="4" t="s">
        <v>11355</v>
      </c>
      <c r="B788" s="4" t="s">
        <v>11356</v>
      </c>
      <c r="C788" s="4" t="s">
        <v>11357</v>
      </c>
      <c r="D788" s="4">
        <v>1995</v>
      </c>
      <c r="E788" s="4" t="s">
        <v>187</v>
      </c>
      <c r="F788" s="5">
        <v>12</v>
      </c>
      <c r="G788" s="5">
        <v>6</v>
      </c>
      <c r="I788" s="5">
        <v>382</v>
      </c>
      <c r="J788" s="5">
        <v>388</v>
      </c>
      <c r="L788" s="5">
        <v>8</v>
      </c>
      <c r="M788" s="5" t="s">
        <v>11358</v>
      </c>
      <c r="N788" s="5" t="s">
        <v>11359</v>
      </c>
      <c r="O788" s="5" t="s">
        <v>11360</v>
      </c>
      <c r="P788" s="5" t="s">
        <v>11361</v>
      </c>
      <c r="Q788" s="5" t="s">
        <v>11362</v>
      </c>
      <c r="R788" s="5" t="s">
        <v>11363</v>
      </c>
      <c r="AB788" s="5" t="s">
        <v>11364</v>
      </c>
      <c r="AE788" s="5" t="s">
        <v>199</v>
      </c>
      <c r="AJ788" s="5">
        <v>7420528</v>
      </c>
      <c r="AL788" s="5" t="s">
        <v>200</v>
      </c>
      <c r="AN788" s="5" t="s">
        <v>75</v>
      </c>
      <c r="AO788" s="5" t="s">
        <v>201</v>
      </c>
      <c r="AP788" s="5" t="s">
        <v>76</v>
      </c>
      <c r="AQ788" s="5" t="s">
        <v>77</v>
      </c>
      <c r="AS788" s="5" t="s">
        <v>78</v>
      </c>
      <c r="AT788" s="5" t="s">
        <v>11365</v>
      </c>
      <c r="AU788" s="5" t="str">
        <f t="shared" si="36"/>
        <v>1995_Martin-Cacao_Diurnal</v>
      </c>
      <c r="AV788" s="6" t="str">
        <f t="shared" si="37"/>
        <v>1995_Martin-Cacao_Diurnal.pdf</v>
      </c>
      <c r="AW788" s="7" t="str">
        <f t="shared" si="38"/>
        <v>https://sci-hub.se/10.3109/07420529509057287</v>
      </c>
      <c r="AX788" s="5" t="s">
        <v>80</v>
      </c>
    </row>
    <row r="789" spans="1:50" ht="17" customHeight="1" x14ac:dyDescent="0.2">
      <c r="A789" s="4" t="s">
        <v>11366</v>
      </c>
      <c r="B789" s="4" t="s">
        <v>11367</v>
      </c>
      <c r="C789" s="4" t="s">
        <v>11368</v>
      </c>
      <c r="D789" s="4">
        <v>2002</v>
      </c>
      <c r="E789" s="4" t="s">
        <v>11369</v>
      </c>
      <c r="F789" s="5">
        <v>54</v>
      </c>
      <c r="G789" s="5">
        <v>1</v>
      </c>
      <c r="I789" s="5">
        <v>61</v>
      </c>
      <c r="J789" s="5">
        <v>66</v>
      </c>
      <c r="L789" s="5">
        <v>7</v>
      </c>
      <c r="M789" s="9"/>
      <c r="N789" s="5" t="s">
        <v>11370</v>
      </c>
      <c r="O789" s="5" t="s">
        <v>11371</v>
      </c>
      <c r="P789" s="5" t="s">
        <v>11372</v>
      </c>
      <c r="Q789" s="5" t="s">
        <v>11373</v>
      </c>
      <c r="R789" s="5" t="s">
        <v>11374</v>
      </c>
      <c r="S789" s="5" t="s">
        <v>11375</v>
      </c>
      <c r="U789" s="5" t="s">
        <v>11376</v>
      </c>
      <c r="W789" s="5" t="s">
        <v>11377</v>
      </c>
      <c r="AB789" s="5" t="s">
        <v>11378</v>
      </c>
      <c r="AJ789" s="5">
        <v>12306002</v>
      </c>
      <c r="AL789" s="5" t="s">
        <v>11379</v>
      </c>
      <c r="AM789" s="5">
        <v>12020045</v>
      </c>
      <c r="AN789" s="5" t="s">
        <v>75</v>
      </c>
      <c r="AO789" s="5" t="s">
        <v>11380</v>
      </c>
      <c r="AP789" s="5" t="s">
        <v>76</v>
      </c>
      <c r="AQ789" s="5" t="s">
        <v>77</v>
      </c>
      <c r="AS789" s="5" t="s">
        <v>78</v>
      </c>
      <c r="AT789" s="5" t="s">
        <v>11381</v>
      </c>
      <c r="AU789" s="5" t="str">
        <f t="shared" si="36"/>
        <v>2002_Zawilska_Prolonged</v>
      </c>
      <c r="AV789" s="6" t="str">
        <f t="shared" si="37"/>
        <v>2002_Zawilska_Prolonged.pdf</v>
      </c>
      <c r="AW789" s="7" t="str">
        <f t="shared" si="38"/>
        <v>https://sci-hub.se/</v>
      </c>
      <c r="AX789" s="9" t="s">
        <v>756</v>
      </c>
    </row>
    <row r="790" spans="1:50" ht="17" customHeight="1" x14ac:dyDescent="0.2">
      <c r="A790" s="4" t="s">
        <v>11382</v>
      </c>
      <c r="B790" s="4" t="s">
        <v>11383</v>
      </c>
      <c r="C790" s="4" t="s">
        <v>11384</v>
      </c>
      <c r="D790" s="4">
        <v>2000</v>
      </c>
      <c r="E790" s="4" t="s">
        <v>761</v>
      </c>
      <c r="F790" s="5">
        <v>278</v>
      </c>
      <c r="G790" s="5" t="s">
        <v>11385</v>
      </c>
      <c r="I790" s="5" t="s">
        <v>11386</v>
      </c>
      <c r="J790" s="5" t="s">
        <v>11387</v>
      </c>
      <c r="L790" s="5">
        <v>7</v>
      </c>
      <c r="M790" s="9"/>
      <c r="N790" s="5" t="s">
        <v>11388</v>
      </c>
      <c r="O790" s="5" t="s">
        <v>11389</v>
      </c>
      <c r="P790" s="5" t="s">
        <v>11390</v>
      </c>
      <c r="Q790" s="5" t="s">
        <v>11391</v>
      </c>
      <c r="R790" s="5" t="s">
        <v>11392</v>
      </c>
      <c r="S790" s="5" t="s">
        <v>11393</v>
      </c>
      <c r="U790" s="5" t="s">
        <v>545</v>
      </c>
      <c r="AB790" s="5" t="s">
        <v>11394</v>
      </c>
      <c r="AJ790" s="5">
        <v>3636119</v>
      </c>
      <c r="AL790" s="5" t="s">
        <v>773</v>
      </c>
      <c r="AM790" s="5">
        <v>10712298</v>
      </c>
      <c r="AN790" s="5" t="s">
        <v>75</v>
      </c>
      <c r="AO790" s="5" t="s">
        <v>774</v>
      </c>
      <c r="AP790" s="5" t="s">
        <v>76</v>
      </c>
      <c r="AQ790" s="5" t="s">
        <v>77</v>
      </c>
      <c r="AS790" s="5" t="s">
        <v>78</v>
      </c>
      <c r="AT790" s="5" t="s">
        <v>11395</v>
      </c>
      <c r="AU790" s="5" t="str">
        <f t="shared" si="36"/>
        <v>2000_Ruby_Siberian</v>
      </c>
      <c r="AV790" s="6" t="str">
        <f t="shared" si="37"/>
        <v>2000_Ruby_Siberian.pdf</v>
      </c>
      <c r="AW790" s="7" t="str">
        <f t="shared" si="38"/>
        <v>https://sci-hub.se/</v>
      </c>
      <c r="AX790" s="9" t="s">
        <v>756</v>
      </c>
    </row>
    <row r="791" spans="1:50" ht="17" customHeight="1" x14ac:dyDescent="0.2">
      <c r="A791" s="4" t="s">
        <v>11396</v>
      </c>
      <c r="B791" s="4" t="s">
        <v>11397</v>
      </c>
      <c r="C791" s="4" t="s">
        <v>11398</v>
      </c>
      <c r="D791" s="4">
        <v>1985</v>
      </c>
      <c r="E791" s="4" t="s">
        <v>1442</v>
      </c>
      <c r="F791" s="5">
        <v>117</v>
      </c>
      <c r="I791" s="5">
        <v>149</v>
      </c>
      <c r="J791" s="5">
        <v>169</v>
      </c>
      <c r="L791" s="5">
        <v>7</v>
      </c>
      <c r="M791" s="9"/>
      <c r="N791" s="5" t="s">
        <v>11399</v>
      </c>
      <c r="P791" s="5" t="s">
        <v>681</v>
      </c>
      <c r="Q791" s="5" t="s">
        <v>11400</v>
      </c>
      <c r="S791" s="5" t="s">
        <v>11401</v>
      </c>
      <c r="U791" s="5" t="s">
        <v>11402</v>
      </c>
      <c r="AB791" s="5" t="s">
        <v>681</v>
      </c>
      <c r="AJ791" s="5">
        <v>3005208</v>
      </c>
      <c r="AM791" s="5">
        <v>3836812</v>
      </c>
      <c r="AN791" s="5" t="s">
        <v>75</v>
      </c>
      <c r="AO791" s="5" t="s">
        <v>1450</v>
      </c>
      <c r="AP791" s="5" t="s">
        <v>76</v>
      </c>
      <c r="AQ791" s="5" t="s">
        <v>77</v>
      </c>
      <c r="AS791" s="5" t="s">
        <v>78</v>
      </c>
      <c r="AT791" s="5" t="s">
        <v>11403</v>
      </c>
      <c r="AU791" s="5" t="str">
        <f t="shared" si="36"/>
        <v>1985_Bittman_The</v>
      </c>
      <c r="AV791" s="6" t="str">
        <f t="shared" si="37"/>
        <v>1985_Bittman_The.pdf</v>
      </c>
      <c r="AW791" s="7" t="str">
        <f t="shared" si="38"/>
        <v>https://sci-hub.se/</v>
      </c>
      <c r="AX791" s="9" t="s">
        <v>756</v>
      </c>
    </row>
    <row r="792" spans="1:50" ht="17" customHeight="1" x14ac:dyDescent="0.2">
      <c r="A792" s="4" t="s">
        <v>11404</v>
      </c>
      <c r="B792" s="4" t="s">
        <v>11405</v>
      </c>
      <c r="C792" s="4" t="s">
        <v>11406</v>
      </c>
      <c r="D792" s="4">
        <v>1984</v>
      </c>
      <c r="E792" s="4" t="s">
        <v>11407</v>
      </c>
      <c r="F792" s="5">
        <v>12</v>
      </c>
      <c r="G792" s="5">
        <v>9</v>
      </c>
      <c r="I792" s="5">
        <v>854</v>
      </c>
      <c r="J792" s="5">
        <v>855</v>
      </c>
      <c r="L792" s="5">
        <v>7</v>
      </c>
      <c r="M792" s="9"/>
      <c r="N792" s="5" t="s">
        <v>11408</v>
      </c>
      <c r="O792" s="5" t="s">
        <v>11409</v>
      </c>
      <c r="P792" s="5" t="s">
        <v>11410</v>
      </c>
      <c r="Q792" s="5" t="s">
        <v>11411</v>
      </c>
      <c r="S792" s="5" t="s">
        <v>11412</v>
      </c>
      <c r="U792" s="5" t="s">
        <v>11413</v>
      </c>
      <c r="W792" s="5" t="s">
        <v>11414</v>
      </c>
      <c r="AJ792" s="5">
        <v>3056651</v>
      </c>
      <c r="AL792" s="5" t="s">
        <v>11415</v>
      </c>
      <c r="AN792" s="5" t="s">
        <v>75</v>
      </c>
      <c r="AO792" s="5" t="s">
        <v>11416</v>
      </c>
      <c r="AP792" s="5" t="s">
        <v>76</v>
      </c>
      <c r="AQ792" s="5" t="s">
        <v>77</v>
      </c>
      <c r="AS792" s="5" t="s">
        <v>78</v>
      </c>
      <c r="AT792" s="5" t="s">
        <v>11417</v>
      </c>
      <c r="AU792" s="5" t="str">
        <f t="shared" si="36"/>
        <v>1984_Vasavan_Effect</v>
      </c>
      <c r="AV792" s="6" t="str">
        <f t="shared" si="37"/>
        <v>1984_Vasavan_Effect.pdf</v>
      </c>
      <c r="AW792" s="7" t="str">
        <f t="shared" si="38"/>
        <v>https://sci-hub.se/</v>
      </c>
      <c r="AX792" s="9" t="s">
        <v>756</v>
      </c>
    </row>
    <row r="793" spans="1:50" ht="17" customHeight="1" x14ac:dyDescent="0.2">
      <c r="A793" s="4" t="s">
        <v>11418</v>
      </c>
      <c r="B793" s="4" t="s">
        <v>11419</v>
      </c>
      <c r="C793" s="4" t="s">
        <v>11420</v>
      </c>
      <c r="D793" s="4">
        <v>1981</v>
      </c>
      <c r="E793" s="4" t="s">
        <v>11421</v>
      </c>
      <c r="F793" s="5">
        <v>28</v>
      </c>
      <c r="G793" s="5" t="s">
        <v>11422</v>
      </c>
      <c r="I793" s="5">
        <v>35</v>
      </c>
      <c r="J793" s="5">
        <v>46</v>
      </c>
      <c r="L793" s="5">
        <v>7</v>
      </c>
      <c r="M793" s="9"/>
      <c r="N793" s="5" t="s">
        <v>11423</v>
      </c>
      <c r="O793" s="5" t="s">
        <v>11424</v>
      </c>
      <c r="P793" s="5" t="s">
        <v>11425</v>
      </c>
      <c r="Q793" s="5" t="s">
        <v>11426</v>
      </c>
      <c r="S793" s="5" t="s">
        <v>11427</v>
      </c>
      <c r="U793" s="5" t="s">
        <v>11428</v>
      </c>
      <c r="AJ793" s="5">
        <v>216968</v>
      </c>
      <c r="AL793" s="5" t="s">
        <v>11429</v>
      </c>
      <c r="AN793" s="5" t="s">
        <v>75</v>
      </c>
      <c r="AO793" s="5" t="s">
        <v>11430</v>
      </c>
      <c r="AP793" s="5" t="s">
        <v>76</v>
      </c>
      <c r="AQ793" s="5" t="s">
        <v>77</v>
      </c>
      <c r="AS793" s="5" t="s">
        <v>78</v>
      </c>
      <c r="AT793" s="5" t="s">
        <v>11431</v>
      </c>
      <c r="AU793" s="5" t="str">
        <f t="shared" si="36"/>
        <v>1981_Reiter_Pineal</v>
      </c>
      <c r="AV793" s="6" t="str">
        <f t="shared" si="37"/>
        <v>1981_Reiter_Pineal.pdf</v>
      </c>
      <c r="AW793" s="7" t="str">
        <f t="shared" si="38"/>
        <v>https://sci-hub.se/</v>
      </c>
      <c r="AX793" s="9" t="s">
        <v>756</v>
      </c>
    </row>
    <row r="794" spans="1:50" ht="17" customHeight="1" x14ac:dyDescent="0.2">
      <c r="A794" s="4" t="s">
        <v>11432</v>
      </c>
      <c r="B794" s="4" t="s">
        <v>11433</v>
      </c>
      <c r="C794" s="4" t="s">
        <v>11434</v>
      </c>
      <c r="D794" s="4">
        <v>1994</v>
      </c>
      <c r="E794" s="4" t="s">
        <v>1602</v>
      </c>
      <c r="F794" s="5">
        <v>175</v>
      </c>
      <c r="G794" s="5">
        <v>5</v>
      </c>
      <c r="I794" s="5">
        <v>581</v>
      </c>
      <c r="J794" s="5">
        <v>586</v>
      </c>
      <c r="L794" s="5">
        <v>7</v>
      </c>
      <c r="M794" s="5" t="s">
        <v>11435</v>
      </c>
      <c r="N794" s="5" t="s">
        <v>11436</v>
      </c>
      <c r="O794" s="5" t="s">
        <v>11437</v>
      </c>
      <c r="P794" s="5" t="s">
        <v>11438</v>
      </c>
      <c r="Q794" s="5" t="s">
        <v>11439</v>
      </c>
      <c r="R794" s="5" t="s">
        <v>11440</v>
      </c>
      <c r="AB794" s="5" t="s">
        <v>11441</v>
      </c>
      <c r="AE794" s="5" t="s">
        <v>1041</v>
      </c>
      <c r="AJ794" s="5">
        <v>3407594</v>
      </c>
      <c r="AL794" s="5" t="s">
        <v>1232</v>
      </c>
      <c r="AN794" s="5" t="s">
        <v>75</v>
      </c>
      <c r="AO794" s="5" t="s">
        <v>5994</v>
      </c>
      <c r="AP794" s="5" t="s">
        <v>76</v>
      </c>
      <c r="AQ794" s="5" t="s">
        <v>77</v>
      </c>
      <c r="AS794" s="5" t="s">
        <v>78</v>
      </c>
      <c r="AT794" s="5" t="s">
        <v>11442</v>
      </c>
      <c r="AU794" s="5" t="str">
        <f t="shared" si="36"/>
        <v>1994_Hasegawa_Retinally</v>
      </c>
      <c r="AV794" s="6" t="str">
        <f t="shared" si="37"/>
        <v>1994_Hasegawa_Retinally.pdf</v>
      </c>
      <c r="AW794" s="7" t="str">
        <f t="shared" si="38"/>
        <v>https://sci-hub.se/10.1007/BF00199479</v>
      </c>
      <c r="AX794" s="5" t="s">
        <v>80</v>
      </c>
    </row>
    <row r="795" spans="1:50" ht="17" customHeight="1" x14ac:dyDescent="0.2">
      <c r="A795" s="4" t="s">
        <v>11443</v>
      </c>
      <c r="B795" s="4" t="s">
        <v>11444</v>
      </c>
      <c r="C795" s="4" t="s">
        <v>11445</v>
      </c>
      <c r="D795" s="4">
        <v>2018</v>
      </c>
      <c r="E795" s="4" t="s">
        <v>4129</v>
      </c>
      <c r="F795" s="5">
        <v>235</v>
      </c>
      <c r="G795" s="5">
        <v>11</v>
      </c>
      <c r="I795" s="5">
        <v>3201</v>
      </c>
      <c r="J795" s="5">
        <v>3209</v>
      </c>
      <c r="L795" s="5">
        <v>7</v>
      </c>
      <c r="M795" s="5" t="s">
        <v>11446</v>
      </c>
      <c r="N795" s="5" t="s">
        <v>11447</v>
      </c>
      <c r="O795" s="5" t="s">
        <v>11448</v>
      </c>
      <c r="P795" s="5" t="s">
        <v>11449</v>
      </c>
      <c r="Q795" s="5" t="s">
        <v>11450</v>
      </c>
      <c r="R795" s="5" t="s">
        <v>11451</v>
      </c>
      <c r="S795" s="5" t="s">
        <v>11452</v>
      </c>
      <c r="U795" s="5" t="s">
        <v>11453</v>
      </c>
      <c r="X795" s="10" t="s">
        <v>11454</v>
      </c>
      <c r="Y795" s="5" t="s">
        <v>11455</v>
      </c>
      <c r="Z795" s="5" t="s">
        <v>11456</v>
      </c>
      <c r="AB795" s="5" t="s">
        <v>11457</v>
      </c>
      <c r="AE795" s="5" t="s">
        <v>11458</v>
      </c>
      <c r="AJ795" s="5">
        <v>333158</v>
      </c>
      <c r="AL795" s="5" t="s">
        <v>4141</v>
      </c>
      <c r="AM795" s="5">
        <v>30219986</v>
      </c>
      <c r="AN795" s="5" t="s">
        <v>75</v>
      </c>
      <c r="AO795" s="5" t="s">
        <v>4129</v>
      </c>
      <c r="AP795" s="5" t="s">
        <v>76</v>
      </c>
      <c r="AQ795" s="5" t="s">
        <v>77</v>
      </c>
      <c r="AS795" s="5" t="s">
        <v>78</v>
      </c>
      <c r="AT795" s="5" t="s">
        <v>11459</v>
      </c>
      <c r="AU795" s="5" t="str">
        <f t="shared" si="36"/>
        <v>2018_McGlashan_The</v>
      </c>
      <c r="AV795" s="6" t="str">
        <f t="shared" si="37"/>
        <v>2018_McGlashan_The.pdf</v>
      </c>
      <c r="AW795" s="7" t="str">
        <f t="shared" si="38"/>
        <v>https://sci-hub.se/10.1007/s00213-018-5019-0</v>
      </c>
      <c r="AX795" s="5" t="s">
        <v>80</v>
      </c>
    </row>
    <row r="796" spans="1:50" ht="17" customHeight="1" x14ac:dyDescent="0.2">
      <c r="A796" s="4" t="s">
        <v>11460</v>
      </c>
      <c r="B796" s="4" t="s">
        <v>11461</v>
      </c>
      <c r="C796" s="4" t="s">
        <v>11462</v>
      </c>
      <c r="D796" s="4">
        <v>2016</v>
      </c>
      <c r="E796" s="4" t="s">
        <v>11463</v>
      </c>
      <c r="F796" s="5">
        <v>46</v>
      </c>
      <c r="G796" s="5">
        <v>2</v>
      </c>
      <c r="I796" s="5">
        <v>138</v>
      </c>
      <c r="J796" s="5">
        <v>145</v>
      </c>
      <c r="L796" s="5">
        <v>7</v>
      </c>
      <c r="M796" s="5" t="s">
        <v>11464</v>
      </c>
      <c r="N796" s="5" t="s">
        <v>11465</v>
      </c>
      <c r="O796" s="5" t="s">
        <v>11466</v>
      </c>
      <c r="P796" s="5" t="s">
        <v>11467</v>
      </c>
      <c r="Q796" s="5" t="s">
        <v>11468</v>
      </c>
      <c r="R796" s="5" t="s">
        <v>11469</v>
      </c>
      <c r="S796" s="5" t="s">
        <v>11470</v>
      </c>
      <c r="U796" s="5" t="s">
        <v>11471</v>
      </c>
      <c r="AB796" s="5" t="s">
        <v>11472</v>
      </c>
      <c r="AE796" s="5" t="s">
        <v>6838</v>
      </c>
      <c r="AJ796" s="5">
        <v>970549</v>
      </c>
      <c r="AL796" s="5" t="s">
        <v>11473</v>
      </c>
      <c r="AN796" s="5" t="s">
        <v>75</v>
      </c>
      <c r="AO796" s="5" t="s">
        <v>11474</v>
      </c>
      <c r="AP796" s="5" t="s">
        <v>76</v>
      </c>
      <c r="AQ796" s="5" t="s">
        <v>77</v>
      </c>
      <c r="AS796" s="5" t="s">
        <v>78</v>
      </c>
      <c r="AT796" s="5" t="s">
        <v>11475</v>
      </c>
      <c r="AU796" s="5" t="str">
        <f t="shared" si="36"/>
        <v>2016_Firsov_The</v>
      </c>
      <c r="AV796" s="6" t="str">
        <f t="shared" si="37"/>
        <v>2016_Firsov_The.pdf</v>
      </c>
      <c r="AW796" s="7" t="str">
        <f t="shared" si="38"/>
        <v>https://sci-hub.se/10.1007/s11055-015-0210-9</v>
      </c>
      <c r="AX796" s="5" t="s">
        <v>80</v>
      </c>
    </row>
    <row r="797" spans="1:50" ht="17" customHeight="1" x14ac:dyDescent="0.2">
      <c r="A797" s="4" t="s">
        <v>11476</v>
      </c>
      <c r="B797" s="4" t="s">
        <v>11477</v>
      </c>
      <c r="C797" s="4" t="s">
        <v>11478</v>
      </c>
      <c r="D797" s="4">
        <v>1979</v>
      </c>
      <c r="E797" s="4" t="s">
        <v>11479</v>
      </c>
      <c r="F797" s="5">
        <v>10</v>
      </c>
      <c r="G797" s="5">
        <v>2</v>
      </c>
      <c r="I797" s="5">
        <v>183</v>
      </c>
      <c r="J797" s="5">
        <v>188</v>
      </c>
      <c r="L797" s="5">
        <v>7</v>
      </c>
      <c r="M797" s="5" t="s">
        <v>11480</v>
      </c>
      <c r="N797" s="5" t="s">
        <v>11481</v>
      </c>
      <c r="O797" s="5" t="s">
        <v>11482</v>
      </c>
      <c r="P797" s="5" t="s">
        <v>11483</v>
      </c>
      <c r="Q797" s="5" t="s">
        <v>11484</v>
      </c>
      <c r="R797" s="5" t="s">
        <v>11485</v>
      </c>
      <c r="S797" s="5" t="s">
        <v>11486</v>
      </c>
      <c r="U797" s="5" t="s">
        <v>11487</v>
      </c>
      <c r="AB797" s="5" t="s">
        <v>11488</v>
      </c>
      <c r="AJ797" s="5">
        <v>913057</v>
      </c>
      <c r="AL797" s="5" t="s">
        <v>10692</v>
      </c>
      <c r="AM797" s="5">
        <v>572055</v>
      </c>
      <c r="AN797" s="5" t="s">
        <v>75</v>
      </c>
      <c r="AO797" s="5" t="s">
        <v>10693</v>
      </c>
      <c r="AP797" s="5" t="s">
        <v>76</v>
      </c>
      <c r="AQ797" s="5" t="s">
        <v>77</v>
      </c>
      <c r="AS797" s="5" t="s">
        <v>78</v>
      </c>
      <c r="AT797" s="5" t="s">
        <v>11489</v>
      </c>
      <c r="AU797" s="5" t="str">
        <f t="shared" si="36"/>
        <v>1979_Satake_Scotophobin</v>
      </c>
      <c r="AV797" s="6" t="str">
        <f t="shared" si="37"/>
        <v>1979_Satake_Scotophobin.pdf</v>
      </c>
      <c r="AW797" s="7" t="str">
        <f t="shared" si="38"/>
        <v>https://sci-hub.se/10.1016/0091-3057(79)90084-4</v>
      </c>
      <c r="AX797" s="5" t="s">
        <v>80</v>
      </c>
    </row>
    <row r="798" spans="1:50" ht="17" customHeight="1" x14ac:dyDescent="0.2">
      <c r="A798" s="4" t="s">
        <v>11490</v>
      </c>
      <c r="B798" s="4" t="s">
        <v>11491</v>
      </c>
      <c r="C798" s="4" t="s">
        <v>11492</v>
      </c>
      <c r="D798" s="4">
        <v>1996</v>
      </c>
      <c r="E798" s="4" t="s">
        <v>1557</v>
      </c>
      <c r="F798" s="5">
        <v>210</v>
      </c>
      <c r="G798" s="5">
        <v>3</v>
      </c>
      <c r="I798" s="5">
        <v>165</v>
      </c>
      <c r="J798" s="5">
        <v>168</v>
      </c>
      <c r="L798" s="5">
        <v>7</v>
      </c>
      <c r="M798" s="5" t="s">
        <v>11493</v>
      </c>
      <c r="N798" s="5" t="s">
        <v>11494</v>
      </c>
      <c r="O798" s="5" t="s">
        <v>11495</v>
      </c>
      <c r="P798" s="5" t="s">
        <v>11496</v>
      </c>
      <c r="Q798" s="5" t="s">
        <v>11497</v>
      </c>
      <c r="R798" s="5" t="s">
        <v>11498</v>
      </c>
      <c r="S798" s="5" t="s">
        <v>11499</v>
      </c>
      <c r="U798" s="5" t="s">
        <v>11500</v>
      </c>
      <c r="X798" s="5" t="s">
        <v>11501</v>
      </c>
      <c r="Y798" s="5" t="s">
        <v>11502</v>
      </c>
      <c r="AB798" s="5" t="s">
        <v>11503</v>
      </c>
      <c r="AE798" s="5" t="s">
        <v>8966</v>
      </c>
      <c r="AJ798" s="5">
        <v>3043940</v>
      </c>
      <c r="AL798" s="5" t="s">
        <v>1568</v>
      </c>
      <c r="AM798" s="5">
        <v>8805121</v>
      </c>
      <c r="AN798" s="5" t="s">
        <v>75</v>
      </c>
      <c r="AO798" s="5" t="s">
        <v>11504</v>
      </c>
      <c r="AP798" s="5" t="s">
        <v>76</v>
      </c>
      <c r="AQ798" s="5" t="s">
        <v>77</v>
      </c>
      <c r="AS798" s="5" t="s">
        <v>78</v>
      </c>
      <c r="AT798" s="5" t="s">
        <v>11505</v>
      </c>
      <c r="AU798" s="5" t="str">
        <f t="shared" si="36"/>
        <v>1996_Gorman_Three</v>
      </c>
      <c r="AV798" s="6" t="str">
        <f t="shared" si="37"/>
        <v>1996_Gorman_Three.pdf</v>
      </c>
      <c r="AW798" s="7" t="str">
        <f t="shared" si="38"/>
        <v>https://sci-hub.se/10.1016/0304-3940(96)12694-X</v>
      </c>
      <c r="AX798" s="5" t="s">
        <v>80</v>
      </c>
    </row>
    <row r="799" spans="1:50" ht="17" customHeight="1" x14ac:dyDescent="0.2">
      <c r="A799" s="4" t="s">
        <v>9687</v>
      </c>
      <c r="B799" s="4" t="s">
        <v>9688</v>
      </c>
      <c r="C799" s="4" t="s">
        <v>11506</v>
      </c>
      <c r="D799" s="4">
        <v>2013</v>
      </c>
      <c r="E799" s="4" t="s">
        <v>8906</v>
      </c>
      <c r="F799" s="5">
        <v>165</v>
      </c>
      <c r="G799" s="5">
        <v>3</v>
      </c>
      <c r="I799" s="5">
        <v>353</v>
      </c>
      <c r="J799" s="5">
        <v>357</v>
      </c>
      <c r="L799" s="5">
        <v>7</v>
      </c>
      <c r="M799" s="5" t="s">
        <v>11507</v>
      </c>
      <c r="N799" s="5" t="s">
        <v>11508</v>
      </c>
      <c r="O799" s="5" t="s">
        <v>11509</v>
      </c>
      <c r="P799" s="5" t="s">
        <v>11510</v>
      </c>
      <c r="Q799" s="5" t="s">
        <v>11511</v>
      </c>
      <c r="R799" s="5" t="s">
        <v>11512</v>
      </c>
      <c r="S799" s="5" t="s">
        <v>11513</v>
      </c>
      <c r="U799" s="5" t="s">
        <v>11514</v>
      </c>
      <c r="W799" s="5" t="s">
        <v>3722</v>
      </c>
      <c r="X799" s="10" t="s">
        <v>11515</v>
      </c>
      <c r="Y799" s="5" t="s">
        <v>11516</v>
      </c>
      <c r="AB799" s="5" t="s">
        <v>11517</v>
      </c>
      <c r="AJ799" s="5">
        <v>10956433</v>
      </c>
      <c r="AL799" s="5" t="s">
        <v>8917</v>
      </c>
      <c r="AM799" s="5">
        <v>23608365</v>
      </c>
      <c r="AN799" s="5" t="s">
        <v>75</v>
      </c>
      <c r="AO799" s="5" t="s">
        <v>8918</v>
      </c>
      <c r="AP799" s="5" t="s">
        <v>76</v>
      </c>
      <c r="AQ799" s="5" t="s">
        <v>77</v>
      </c>
      <c r="AS799" s="5" t="s">
        <v>78</v>
      </c>
      <c r="AT799" s="5" t="s">
        <v>11518</v>
      </c>
      <c r="AU799" s="5" t="str">
        <f t="shared" si="36"/>
        <v>2013_Ashkenazi_Effect</v>
      </c>
      <c r="AV799" s="6" t="str">
        <f t="shared" si="37"/>
        <v>2013_Ashkenazi_Effect.pdf</v>
      </c>
      <c r="AW799" s="7" t="str">
        <f t="shared" si="38"/>
        <v>https://sci-hub.se/10.1016/j.cbpa.2013.04.013</v>
      </c>
      <c r="AX799" s="5" t="s">
        <v>80</v>
      </c>
    </row>
    <row r="800" spans="1:50" ht="17" customHeight="1" x14ac:dyDescent="0.2">
      <c r="A800" s="4" t="s">
        <v>11519</v>
      </c>
      <c r="B800" s="4" t="s">
        <v>11520</v>
      </c>
      <c r="C800" s="4" t="s">
        <v>11521</v>
      </c>
      <c r="D800" s="4">
        <v>2004</v>
      </c>
      <c r="E800" s="4" t="s">
        <v>4216</v>
      </c>
      <c r="F800" s="5">
        <v>45</v>
      </c>
      <c r="G800" s="5">
        <v>8</v>
      </c>
      <c r="I800" s="5">
        <v>1143</v>
      </c>
      <c r="J800" s="5">
        <v>1153</v>
      </c>
      <c r="L800" s="5">
        <v>7</v>
      </c>
      <c r="M800" s="5" t="s">
        <v>11522</v>
      </c>
      <c r="N800" s="5" t="s">
        <v>11523</v>
      </c>
      <c r="O800" s="5" t="s">
        <v>11524</v>
      </c>
      <c r="P800" s="5" t="s">
        <v>11525</v>
      </c>
      <c r="Q800" s="5" t="s">
        <v>11526</v>
      </c>
      <c r="R800" s="5" t="s">
        <v>11527</v>
      </c>
      <c r="S800" s="5" t="s">
        <v>11528</v>
      </c>
      <c r="U800" s="5" t="s">
        <v>11529</v>
      </c>
      <c r="AB800" s="5" t="s">
        <v>11530</v>
      </c>
      <c r="AJ800" s="5">
        <v>1970186</v>
      </c>
      <c r="AL800" s="5" t="s">
        <v>4228</v>
      </c>
      <c r="AM800" s="5">
        <v>15380624</v>
      </c>
      <c r="AN800" s="5" t="s">
        <v>75</v>
      </c>
      <c r="AO800" s="5" t="s">
        <v>4229</v>
      </c>
      <c r="AP800" s="5" t="s">
        <v>76</v>
      </c>
      <c r="AQ800" s="5" t="s">
        <v>77</v>
      </c>
      <c r="AS800" s="5" t="s">
        <v>78</v>
      </c>
      <c r="AT800" s="5" t="s">
        <v>11531</v>
      </c>
      <c r="AU800" s="5" t="str">
        <f t="shared" si="36"/>
        <v>2004_Wellard_Inhibitory</v>
      </c>
      <c r="AV800" s="6" t="str">
        <f t="shared" si="37"/>
        <v>2004_Wellard_Inhibitory.pdf</v>
      </c>
      <c r="AW800" s="7" t="str">
        <f t="shared" si="38"/>
        <v>https://sci-hub.se/10.1016/j.neuint.2004.06.014</v>
      </c>
      <c r="AX800" s="5" t="s">
        <v>80</v>
      </c>
    </row>
    <row r="801" spans="1:50" ht="17" customHeight="1" x14ac:dyDescent="0.2">
      <c r="A801" s="4" t="s">
        <v>11532</v>
      </c>
      <c r="B801" s="4" t="s">
        <v>11533</v>
      </c>
      <c r="C801" s="4" t="s">
        <v>11534</v>
      </c>
      <c r="D801" s="4">
        <v>2004</v>
      </c>
      <c r="E801" s="4" t="s">
        <v>1557</v>
      </c>
      <c r="F801" s="5">
        <v>360</v>
      </c>
      <c r="G801" s="5">
        <v>3</v>
      </c>
      <c r="I801" s="5">
        <v>153</v>
      </c>
      <c r="J801" s="5">
        <v>156</v>
      </c>
      <c r="L801" s="5">
        <v>7</v>
      </c>
      <c r="M801" s="5" t="s">
        <v>11535</v>
      </c>
      <c r="N801" s="5" t="s">
        <v>11536</v>
      </c>
      <c r="O801" s="5" t="s">
        <v>11537</v>
      </c>
      <c r="P801" s="5" t="s">
        <v>11538</v>
      </c>
      <c r="Q801" s="5" t="s">
        <v>11539</v>
      </c>
      <c r="R801" s="5" t="s">
        <v>11540</v>
      </c>
      <c r="S801" s="5" t="s">
        <v>11541</v>
      </c>
      <c r="U801" s="5" t="s">
        <v>11542</v>
      </c>
      <c r="X801" s="5" t="s">
        <v>11543</v>
      </c>
      <c r="Y801" s="5" t="s">
        <v>11544</v>
      </c>
      <c r="AB801" s="5" t="s">
        <v>11545</v>
      </c>
      <c r="AJ801" s="5">
        <v>3043940</v>
      </c>
      <c r="AL801" s="5" t="s">
        <v>1568</v>
      </c>
      <c r="AM801" s="5">
        <v>15082156</v>
      </c>
      <c r="AN801" s="5" t="s">
        <v>75</v>
      </c>
      <c r="AO801" s="5" t="s">
        <v>1569</v>
      </c>
      <c r="AP801" s="5" t="s">
        <v>76</v>
      </c>
      <c r="AQ801" s="5" t="s">
        <v>77</v>
      </c>
      <c r="AS801" s="5" t="s">
        <v>78</v>
      </c>
      <c r="AT801" s="5" t="s">
        <v>11546</v>
      </c>
      <c r="AU801" s="5" t="str">
        <f t="shared" si="36"/>
        <v>2004_Zawilska_Retinal</v>
      </c>
      <c r="AV801" s="6" t="str">
        <f t="shared" si="37"/>
        <v>2004_Zawilska_Retinal.pdf</v>
      </c>
      <c r="AW801" s="7" t="str">
        <f t="shared" si="38"/>
        <v>https://sci-hub.se/10.1016/j.neulet.2004.02.062</v>
      </c>
      <c r="AX801" s="5" t="s">
        <v>80</v>
      </c>
    </row>
    <row r="802" spans="1:50" ht="17" customHeight="1" x14ac:dyDescent="0.2">
      <c r="A802" s="4" t="s">
        <v>11547</v>
      </c>
      <c r="B802" s="4" t="s">
        <v>11548</v>
      </c>
      <c r="C802" s="4" t="s">
        <v>11549</v>
      </c>
      <c r="D802" s="4">
        <v>2005</v>
      </c>
      <c r="E802" s="4" t="s">
        <v>1557</v>
      </c>
      <c r="F802" s="5">
        <v>379</v>
      </c>
      <c r="G802" s="5">
        <v>3</v>
      </c>
      <c r="I802" s="5">
        <v>214</v>
      </c>
      <c r="J802" s="5">
        <v>217</v>
      </c>
      <c r="L802" s="5">
        <v>7</v>
      </c>
      <c r="M802" s="5" t="s">
        <v>11550</v>
      </c>
      <c r="N802" s="5" t="s">
        <v>11551</v>
      </c>
      <c r="O802" s="5" t="s">
        <v>11552</v>
      </c>
      <c r="P802" s="5" t="s">
        <v>11553</v>
      </c>
      <c r="Q802" s="5" t="s">
        <v>11554</v>
      </c>
      <c r="R802" s="5" t="s">
        <v>11555</v>
      </c>
      <c r="S802" s="5" t="s">
        <v>11556</v>
      </c>
      <c r="U802" s="5" t="s">
        <v>11557</v>
      </c>
      <c r="V802" s="5" t="s">
        <v>11558</v>
      </c>
      <c r="W802" s="5" t="s">
        <v>11559</v>
      </c>
      <c r="X802" s="10" t="s">
        <v>10136</v>
      </c>
      <c r="Y802" s="5" t="s">
        <v>11560</v>
      </c>
      <c r="AB802" s="5" t="s">
        <v>11561</v>
      </c>
      <c r="AE802" s="5" t="s">
        <v>8966</v>
      </c>
      <c r="AJ802" s="5">
        <v>3043940</v>
      </c>
      <c r="AL802" s="5" t="s">
        <v>1568</v>
      </c>
      <c r="AM802" s="5">
        <v>15843066</v>
      </c>
      <c r="AN802" s="5" t="s">
        <v>75</v>
      </c>
      <c r="AO802" s="5" t="s">
        <v>1569</v>
      </c>
      <c r="AP802" s="5" t="s">
        <v>76</v>
      </c>
      <c r="AQ802" s="5" t="s">
        <v>77</v>
      </c>
      <c r="AS802" s="5" t="s">
        <v>78</v>
      </c>
      <c r="AT802" s="5" t="s">
        <v>11562</v>
      </c>
      <c r="AU802" s="5" t="str">
        <f t="shared" si="36"/>
        <v>2005_Rosiak_Near-ultraviolet</v>
      </c>
      <c r="AV802" s="6" t="str">
        <f t="shared" si="37"/>
        <v>2005_Rosiak_Near-ultraviolet.pdf</v>
      </c>
      <c r="AW802" s="7" t="str">
        <f t="shared" si="38"/>
        <v>https://sci-hub.se/10.1016/j.neulet.2004.12.075</v>
      </c>
      <c r="AX802" s="5" t="s">
        <v>80</v>
      </c>
    </row>
    <row r="803" spans="1:50" ht="17" customHeight="1" x14ac:dyDescent="0.2">
      <c r="A803" s="4" t="s">
        <v>11563</v>
      </c>
      <c r="B803" s="4" t="s">
        <v>11564</v>
      </c>
      <c r="C803" s="4" t="s">
        <v>11565</v>
      </c>
      <c r="D803" s="4">
        <v>2018</v>
      </c>
      <c r="E803" s="4" t="s">
        <v>1698</v>
      </c>
      <c r="F803" s="5">
        <v>258</v>
      </c>
      <c r="I803" s="5">
        <v>250</v>
      </c>
      <c r="J803" s="5">
        <v>258</v>
      </c>
      <c r="L803" s="5">
        <v>7</v>
      </c>
      <c r="M803" s="5" t="s">
        <v>11566</v>
      </c>
      <c r="N803" s="5" t="s">
        <v>11567</v>
      </c>
      <c r="O803" s="5" t="s">
        <v>11568</v>
      </c>
      <c r="P803" s="5" t="s">
        <v>11569</v>
      </c>
      <c r="Q803" s="5" t="s">
        <v>11570</v>
      </c>
      <c r="R803" s="5" t="s">
        <v>11571</v>
      </c>
      <c r="S803" s="5" t="s">
        <v>11572</v>
      </c>
      <c r="U803" s="5" t="s">
        <v>11573</v>
      </c>
      <c r="X803" s="10" t="s">
        <v>11574</v>
      </c>
      <c r="Y803" s="5" t="s">
        <v>11575</v>
      </c>
      <c r="AB803" s="5" t="s">
        <v>11576</v>
      </c>
      <c r="AE803" s="5" t="s">
        <v>423</v>
      </c>
      <c r="AJ803" s="5">
        <v>166480</v>
      </c>
      <c r="AL803" s="5" t="s">
        <v>1708</v>
      </c>
      <c r="AM803" s="5">
        <v>28526480</v>
      </c>
      <c r="AN803" s="5" t="s">
        <v>75</v>
      </c>
      <c r="AO803" s="5" t="s">
        <v>1709</v>
      </c>
      <c r="AP803" s="5" t="s">
        <v>76</v>
      </c>
      <c r="AQ803" s="5" t="s">
        <v>77</v>
      </c>
      <c r="AS803" s="5" t="s">
        <v>78</v>
      </c>
      <c r="AT803" s="5" t="s">
        <v>11577</v>
      </c>
      <c r="AU803" s="5" t="str">
        <f t="shared" si="36"/>
        <v>2018_Arendt_Human</v>
      </c>
      <c r="AV803" s="6" t="str">
        <f t="shared" si="37"/>
        <v>2018_Arendt_Human.pdf</v>
      </c>
      <c r="AW803" s="7" t="str">
        <f t="shared" si="38"/>
        <v>https://sci-hub.se/10.1016/j.ygcen.2017.05.010</v>
      </c>
      <c r="AX803" s="5" t="s">
        <v>80</v>
      </c>
    </row>
    <row r="804" spans="1:50" ht="17" customHeight="1" x14ac:dyDescent="0.2">
      <c r="A804" s="4" t="s">
        <v>11578</v>
      </c>
      <c r="B804" s="4" t="s">
        <v>11579</v>
      </c>
      <c r="C804" s="4" t="s">
        <v>11580</v>
      </c>
      <c r="D804" s="4">
        <v>2017</v>
      </c>
      <c r="E804" s="4" t="s">
        <v>187</v>
      </c>
      <c r="F804" s="5">
        <v>34</v>
      </c>
      <c r="G804" s="5">
        <v>5</v>
      </c>
      <c r="I804" s="5">
        <v>632</v>
      </c>
      <c r="J804" s="5">
        <v>649</v>
      </c>
      <c r="L804" s="5">
        <v>7</v>
      </c>
      <c r="M804" s="5" t="s">
        <v>11581</v>
      </c>
      <c r="N804" s="5" t="s">
        <v>11582</v>
      </c>
      <c r="O804" s="5" t="s">
        <v>11583</v>
      </c>
      <c r="P804" s="5" t="s">
        <v>11584</v>
      </c>
      <c r="Q804" s="5" t="s">
        <v>11585</v>
      </c>
      <c r="R804" s="5" t="s">
        <v>11586</v>
      </c>
      <c r="S804" s="5" t="s">
        <v>11587</v>
      </c>
      <c r="AB804" s="5" t="s">
        <v>11588</v>
      </c>
      <c r="AE804" s="5" t="s">
        <v>11105</v>
      </c>
      <c r="AJ804" s="5">
        <v>7420528</v>
      </c>
      <c r="AL804" s="5" t="s">
        <v>200</v>
      </c>
      <c r="AM804" s="5">
        <v>28276854</v>
      </c>
      <c r="AN804" s="5" t="s">
        <v>75</v>
      </c>
      <c r="AO804" s="5" t="s">
        <v>201</v>
      </c>
      <c r="AP804" s="5" t="s">
        <v>76</v>
      </c>
      <c r="AQ804" s="5" t="s">
        <v>77</v>
      </c>
      <c r="AS804" s="5" t="s">
        <v>78</v>
      </c>
      <c r="AT804" s="5" t="s">
        <v>11589</v>
      </c>
      <c r="AU804" s="5" t="str">
        <f t="shared" si="36"/>
        <v>2017_Gubin_Activity,</v>
      </c>
      <c r="AV804" s="6" t="str">
        <f t="shared" si="37"/>
        <v>2017_Gubin_Activity,.pdf</v>
      </c>
      <c r="AW804" s="7" t="str">
        <f t="shared" si="38"/>
        <v>https://sci-hub.se/10.1080/07420528.2017.1288632</v>
      </c>
      <c r="AX804" s="5" t="s">
        <v>80</v>
      </c>
    </row>
    <row r="805" spans="1:50" ht="17" customHeight="1" x14ac:dyDescent="0.2">
      <c r="A805" s="4" t="s">
        <v>11590</v>
      </c>
      <c r="B805" s="4" t="s">
        <v>11591</v>
      </c>
      <c r="C805" s="4" t="s">
        <v>11592</v>
      </c>
      <c r="D805" s="4">
        <v>2002</v>
      </c>
      <c r="E805" s="4" t="s">
        <v>11593</v>
      </c>
      <c r="F805" s="5">
        <v>15</v>
      </c>
      <c r="G805" s="5">
        <v>2</v>
      </c>
      <c r="I805" s="5">
        <v>20</v>
      </c>
      <c r="J805" s="5">
        <v>37</v>
      </c>
      <c r="L805" s="5">
        <v>7</v>
      </c>
      <c r="M805" s="5" t="s">
        <v>11594</v>
      </c>
      <c r="N805" s="5" t="s">
        <v>11595</v>
      </c>
      <c r="O805" s="5" t="s">
        <v>11596</v>
      </c>
      <c r="P805" s="5" t="s">
        <v>11597</v>
      </c>
      <c r="Q805" s="5" t="s">
        <v>11598</v>
      </c>
      <c r="R805" s="5" t="s">
        <v>11599</v>
      </c>
      <c r="S805" s="5" t="s">
        <v>11600</v>
      </c>
      <c r="U805" s="5" t="s">
        <v>136</v>
      </c>
      <c r="AB805" s="5" t="s">
        <v>11601</v>
      </c>
      <c r="AE805" s="5" t="s">
        <v>11602</v>
      </c>
      <c r="AJ805" s="5">
        <v>8963746</v>
      </c>
      <c r="AN805" s="5" t="s">
        <v>75</v>
      </c>
      <c r="AO805" s="5" t="s">
        <v>11603</v>
      </c>
      <c r="AP805" s="5" t="s">
        <v>76</v>
      </c>
      <c r="AQ805" s="5" t="s">
        <v>77</v>
      </c>
      <c r="AS805" s="5" t="s">
        <v>78</v>
      </c>
      <c r="AT805" s="5" t="s">
        <v>11604</v>
      </c>
      <c r="AU805" s="5" t="str">
        <f t="shared" si="36"/>
        <v>2002_Lin-Dyken_Use</v>
      </c>
      <c r="AV805" s="6" t="str">
        <f t="shared" si="37"/>
        <v>2002_Lin-Dyken_Use.pdf</v>
      </c>
      <c r="AW805" s="7" t="str">
        <f t="shared" si="38"/>
        <v>https://sci-hub.se/10.1097/00001163-200210000-00005</v>
      </c>
      <c r="AX805" s="5" t="s">
        <v>80</v>
      </c>
    </row>
    <row r="806" spans="1:50" ht="17" customHeight="1" x14ac:dyDescent="0.2">
      <c r="A806" s="4" t="s">
        <v>11605</v>
      </c>
      <c r="B806" s="4" t="s">
        <v>11606</v>
      </c>
      <c r="C806" s="4" t="s">
        <v>11607</v>
      </c>
      <c r="D806" s="4">
        <v>1990</v>
      </c>
      <c r="E806" s="4" t="s">
        <v>392</v>
      </c>
      <c r="F806" s="5">
        <v>9</v>
      </c>
      <c r="G806" s="5">
        <v>1</v>
      </c>
      <c r="I806" s="5">
        <v>13</v>
      </c>
      <c r="J806" s="5">
        <v>19</v>
      </c>
      <c r="L806" s="5">
        <v>7</v>
      </c>
      <c r="M806" s="5" t="s">
        <v>11608</v>
      </c>
      <c r="N806" s="5" t="s">
        <v>11609</v>
      </c>
      <c r="O806" s="5" t="s">
        <v>11610</v>
      </c>
      <c r="P806" s="5" t="s">
        <v>11611</v>
      </c>
      <c r="Q806" s="5" t="s">
        <v>11612</v>
      </c>
      <c r="R806" s="5" t="s">
        <v>11613</v>
      </c>
      <c r="S806" s="5" t="s">
        <v>11614</v>
      </c>
      <c r="U806" s="5" t="s">
        <v>73</v>
      </c>
      <c r="AB806" s="5" t="s">
        <v>11615</v>
      </c>
      <c r="AJ806" s="5">
        <v>7423098</v>
      </c>
      <c r="AM806" s="5">
        <v>2231270</v>
      </c>
      <c r="AN806" s="5" t="s">
        <v>75</v>
      </c>
      <c r="AO806" s="5" t="s">
        <v>401</v>
      </c>
      <c r="AP806" s="5" t="s">
        <v>76</v>
      </c>
      <c r="AQ806" s="5" t="s">
        <v>77</v>
      </c>
      <c r="AS806" s="5" t="s">
        <v>78</v>
      </c>
      <c r="AT806" s="5" t="s">
        <v>11616</v>
      </c>
      <c r="AU806" s="5" t="str">
        <f t="shared" si="36"/>
        <v>1990_Hoban_Light</v>
      </c>
      <c r="AV806" s="6" t="str">
        <f t="shared" si="37"/>
        <v>1990_Hoban_Light.pdf</v>
      </c>
      <c r="AW806" s="7" t="str">
        <f t="shared" si="38"/>
        <v>https://sci-hub.se/10.1111/j.1600-079X.1990.tb00689.x</v>
      </c>
      <c r="AX806" s="5" t="s">
        <v>80</v>
      </c>
    </row>
    <row r="807" spans="1:50" ht="17" customHeight="1" x14ac:dyDescent="0.2">
      <c r="A807" s="4" t="s">
        <v>11617</v>
      </c>
      <c r="B807" s="4" t="s">
        <v>11618</v>
      </c>
      <c r="C807" s="4" t="s">
        <v>11619</v>
      </c>
      <c r="D807" s="4">
        <v>1995</v>
      </c>
      <c r="E807" s="4" t="s">
        <v>392</v>
      </c>
      <c r="F807" s="5">
        <v>19</v>
      </c>
      <c r="G807" s="5">
        <v>1</v>
      </c>
      <c r="I807" s="5">
        <v>23</v>
      </c>
      <c r="J807" s="5">
        <v>30</v>
      </c>
      <c r="L807" s="5">
        <v>7</v>
      </c>
      <c r="M807" s="5" t="s">
        <v>11620</v>
      </c>
      <c r="N807" s="5" t="s">
        <v>11621</v>
      </c>
      <c r="O807" s="5" t="s">
        <v>11622</v>
      </c>
      <c r="P807" s="5" t="s">
        <v>11623</v>
      </c>
      <c r="Q807" s="5" t="s">
        <v>11624</v>
      </c>
      <c r="R807" s="5" t="s">
        <v>11625</v>
      </c>
      <c r="S807" s="5" t="s">
        <v>11626</v>
      </c>
      <c r="U807" s="5" t="s">
        <v>545</v>
      </c>
      <c r="AB807" s="5" t="s">
        <v>11627</v>
      </c>
      <c r="AJ807" s="5">
        <v>7423098</v>
      </c>
      <c r="AM807" s="5">
        <v>8609592</v>
      </c>
      <c r="AN807" s="5" t="s">
        <v>75</v>
      </c>
      <c r="AO807" s="5" t="s">
        <v>401</v>
      </c>
      <c r="AP807" s="5" t="s">
        <v>76</v>
      </c>
      <c r="AQ807" s="5" t="s">
        <v>77</v>
      </c>
      <c r="AS807" s="5" t="s">
        <v>78</v>
      </c>
      <c r="AT807" s="5" t="s">
        <v>11628</v>
      </c>
      <c r="AU807" s="5" t="str">
        <f t="shared" si="36"/>
        <v>1995_Laakso_Daytime</v>
      </c>
      <c r="AV807" s="6" t="str">
        <f t="shared" si="37"/>
        <v>1995_Laakso_Daytime.pdf</v>
      </c>
      <c r="AW807" s="7" t="str">
        <f t="shared" si="38"/>
        <v>https://sci-hub.se/10.1111/j.1600-079X.1995.tb00167.x</v>
      </c>
      <c r="AX807" s="5" t="s">
        <v>80</v>
      </c>
    </row>
    <row r="808" spans="1:50" ht="17" customHeight="1" x14ac:dyDescent="0.2">
      <c r="A808" s="4" t="s">
        <v>11629</v>
      </c>
      <c r="B808" s="4" t="s">
        <v>11630</v>
      </c>
      <c r="C808" s="4" t="s">
        <v>11631</v>
      </c>
      <c r="D808" s="4">
        <v>1999</v>
      </c>
      <c r="E808" s="4" t="s">
        <v>392</v>
      </c>
      <c r="F808" s="5">
        <v>26</v>
      </c>
      <c r="G808" s="5">
        <v>2</v>
      </c>
      <c r="I808" s="5">
        <v>122</v>
      </c>
      <c r="J808" s="5">
        <v>127</v>
      </c>
      <c r="L808" s="5">
        <v>7</v>
      </c>
      <c r="M808" s="5" t="s">
        <v>11632</v>
      </c>
      <c r="N808" s="5" t="s">
        <v>11633</v>
      </c>
      <c r="O808" s="5" t="s">
        <v>11634</v>
      </c>
      <c r="P808" s="5" t="s">
        <v>11635</v>
      </c>
      <c r="Q808" s="5" t="s">
        <v>11636</v>
      </c>
      <c r="R808" s="5" t="s">
        <v>11637</v>
      </c>
      <c r="S808" s="5" t="s">
        <v>11638</v>
      </c>
      <c r="U808" s="5" t="s">
        <v>11639</v>
      </c>
      <c r="AB808" s="5" t="s">
        <v>11640</v>
      </c>
      <c r="AE808" s="5" t="s">
        <v>4308</v>
      </c>
      <c r="AJ808" s="5">
        <v>7423098</v>
      </c>
      <c r="AL808" s="5" t="s">
        <v>547</v>
      </c>
      <c r="AM808" s="5">
        <v>10100739</v>
      </c>
      <c r="AN808" s="5" t="s">
        <v>75</v>
      </c>
      <c r="AO808" s="5" t="s">
        <v>401</v>
      </c>
      <c r="AP808" s="5" t="s">
        <v>76</v>
      </c>
      <c r="AQ808" s="5" t="s">
        <v>77</v>
      </c>
      <c r="AS808" s="5" t="s">
        <v>78</v>
      </c>
      <c r="AT808" s="5" t="s">
        <v>11641</v>
      </c>
      <c r="AU808" s="5" t="str">
        <f t="shared" si="36"/>
        <v>1999_Zawilska_The</v>
      </c>
      <c r="AV808" s="6" t="str">
        <f t="shared" si="37"/>
        <v>1999_Zawilska_The.pdf</v>
      </c>
      <c r="AW808" s="7" t="str">
        <f t="shared" si="38"/>
        <v>https://sci-hub.se/10.1111/j.1600-079X.1999.tb00572.x</v>
      </c>
      <c r="AX808" s="5" t="s">
        <v>80</v>
      </c>
    </row>
    <row r="809" spans="1:50" ht="17" customHeight="1" x14ac:dyDescent="0.2">
      <c r="A809" s="4" t="s">
        <v>11642</v>
      </c>
      <c r="B809" s="4" t="s">
        <v>11643</v>
      </c>
      <c r="C809" s="4" t="s">
        <v>11644</v>
      </c>
      <c r="D809" s="4">
        <v>1988</v>
      </c>
      <c r="E809" s="4" t="s">
        <v>5914</v>
      </c>
      <c r="F809" s="5">
        <v>47</v>
      </c>
      <c r="G809" s="5">
        <v>4</v>
      </c>
      <c r="I809" s="5">
        <v>579</v>
      </c>
      <c r="J809" s="5">
        <v>581</v>
      </c>
      <c r="L809" s="5">
        <v>7</v>
      </c>
      <c r="M809" s="5" t="s">
        <v>11645</v>
      </c>
      <c r="N809" s="5" t="s">
        <v>11646</v>
      </c>
      <c r="O809" s="5" t="s">
        <v>11647</v>
      </c>
      <c r="P809" s="5" t="s">
        <v>11648</v>
      </c>
      <c r="Q809" s="5" t="s">
        <v>11649</v>
      </c>
      <c r="S809" s="5" t="s">
        <v>11650</v>
      </c>
      <c r="U809" s="5" t="s">
        <v>11651</v>
      </c>
      <c r="AB809" s="5" t="s">
        <v>11652</v>
      </c>
      <c r="AJ809" s="5">
        <v>318655</v>
      </c>
      <c r="AM809" s="5">
        <v>3406120</v>
      </c>
      <c r="AN809" s="5" t="s">
        <v>75</v>
      </c>
      <c r="AO809" s="5" t="s">
        <v>5925</v>
      </c>
      <c r="AP809" s="5" t="s">
        <v>76</v>
      </c>
      <c r="AQ809" s="5" t="s">
        <v>77</v>
      </c>
      <c r="AS809" s="5" t="s">
        <v>78</v>
      </c>
      <c r="AT809" s="5" t="s">
        <v>11653</v>
      </c>
      <c r="AU809" s="5" t="str">
        <f t="shared" si="36"/>
        <v>1988_Souetre_PSORALEN</v>
      </c>
      <c r="AV809" s="6" t="str">
        <f t="shared" si="37"/>
        <v>1988_Souetre_PSORALEN.pdf</v>
      </c>
      <c r="AW809" s="7" t="str">
        <f t="shared" si="38"/>
        <v>https://sci-hub.se/10.1111/j.1751-1097.1988.tb08847.x</v>
      </c>
      <c r="AX809" s="5" t="s">
        <v>80</v>
      </c>
    </row>
    <row r="810" spans="1:50" ht="17" customHeight="1" x14ac:dyDescent="0.2">
      <c r="A810" s="4" t="s">
        <v>11654</v>
      </c>
      <c r="B810" s="4" t="s">
        <v>11655</v>
      </c>
      <c r="C810" s="4" t="s">
        <v>11656</v>
      </c>
      <c r="D810" s="4">
        <v>2019</v>
      </c>
      <c r="E810" s="4" t="s">
        <v>392</v>
      </c>
      <c r="F810" s="5">
        <v>66</v>
      </c>
      <c r="G810" s="5">
        <v>4</v>
      </c>
      <c r="H810" s="5" t="s">
        <v>11657</v>
      </c>
      <c r="L810" s="5">
        <v>7</v>
      </c>
      <c r="M810" s="5" t="s">
        <v>11658</v>
      </c>
      <c r="N810" s="5" t="s">
        <v>11659</v>
      </c>
      <c r="O810" s="5" t="s">
        <v>11660</v>
      </c>
      <c r="P810" s="5" t="s">
        <v>11661</v>
      </c>
      <c r="Q810" s="5" t="s">
        <v>11662</v>
      </c>
      <c r="R810" s="5" t="s">
        <v>11663</v>
      </c>
      <c r="S810" s="5" t="s">
        <v>11664</v>
      </c>
      <c r="U810" s="5" t="s">
        <v>9919</v>
      </c>
      <c r="X810" s="5" t="s">
        <v>11665</v>
      </c>
      <c r="Y810" s="5" t="s">
        <v>11666</v>
      </c>
      <c r="AB810" s="5" t="s">
        <v>11667</v>
      </c>
      <c r="AE810" s="5" t="s">
        <v>2111</v>
      </c>
      <c r="AJ810" s="5">
        <v>7423098</v>
      </c>
      <c r="AL810" s="5" t="s">
        <v>547</v>
      </c>
      <c r="AM810" s="5">
        <v>30697806</v>
      </c>
      <c r="AN810" s="5" t="s">
        <v>75</v>
      </c>
      <c r="AO810" s="5" t="s">
        <v>401</v>
      </c>
      <c r="AP810" s="5" t="s">
        <v>76</v>
      </c>
      <c r="AQ810" s="5" t="s">
        <v>77</v>
      </c>
      <c r="AS810" s="5" t="s">
        <v>78</v>
      </c>
      <c r="AT810" s="5" t="s">
        <v>11668</v>
      </c>
      <c r="AU810" s="5" t="str">
        <f t="shared" si="36"/>
        <v>2019_Prayag_Melatonin</v>
      </c>
      <c r="AV810" s="6" t="str">
        <f t="shared" si="37"/>
        <v>2019_Prayag_Melatonin.pdf</v>
      </c>
      <c r="AW810" s="7" t="str">
        <f t="shared" si="38"/>
        <v>https://sci-hub.se/10.1111/jpi.12562</v>
      </c>
      <c r="AX810" s="5" t="s">
        <v>80</v>
      </c>
    </row>
    <row r="811" spans="1:50" ht="17" customHeight="1" x14ac:dyDescent="0.2">
      <c r="A811" s="4" t="s">
        <v>11669</v>
      </c>
      <c r="B811" s="4" t="s">
        <v>11670</v>
      </c>
      <c r="C811" s="4" t="s">
        <v>11671</v>
      </c>
      <c r="D811" s="4">
        <v>2012</v>
      </c>
      <c r="E811" s="4" t="s">
        <v>910</v>
      </c>
      <c r="F811" s="5">
        <v>21</v>
      </c>
      <c r="G811" s="5">
        <v>7</v>
      </c>
      <c r="I811" s="5">
        <v>1028</v>
      </c>
      <c r="J811" s="5">
        <v>1037</v>
      </c>
      <c r="L811" s="5">
        <v>7</v>
      </c>
      <c r="M811" s="5" t="s">
        <v>11672</v>
      </c>
      <c r="N811" s="5" t="s">
        <v>11673</v>
      </c>
      <c r="O811" s="5" t="s">
        <v>11674</v>
      </c>
      <c r="P811" s="5" t="s">
        <v>11675</v>
      </c>
      <c r="Q811" s="5" t="s">
        <v>11676</v>
      </c>
      <c r="S811" s="5" t="s">
        <v>11677</v>
      </c>
      <c r="U811" s="5" t="s">
        <v>11678</v>
      </c>
      <c r="V811" s="5" t="s">
        <v>11679</v>
      </c>
      <c r="W811" s="5" t="s">
        <v>11680</v>
      </c>
      <c r="AB811" s="5" t="s">
        <v>11681</v>
      </c>
      <c r="AJ811" s="5">
        <v>10559965</v>
      </c>
      <c r="AL811" s="5" t="s">
        <v>919</v>
      </c>
      <c r="AM811" s="5">
        <v>22539602</v>
      </c>
      <c r="AN811" s="5" t="s">
        <v>75</v>
      </c>
      <c r="AO811" s="5" t="s">
        <v>920</v>
      </c>
      <c r="AP811" s="5" t="s">
        <v>76</v>
      </c>
      <c r="AQ811" s="5" t="s">
        <v>77</v>
      </c>
      <c r="AR811" s="5" t="s">
        <v>141</v>
      </c>
      <c r="AS811" s="5" t="s">
        <v>78</v>
      </c>
      <c r="AT811" s="5" t="s">
        <v>11682</v>
      </c>
      <c r="AU811" s="5" t="str">
        <f t="shared" si="36"/>
        <v>2012_Peplonska_Rotating</v>
      </c>
      <c r="AV811" s="6" t="str">
        <f t="shared" si="37"/>
        <v>2012_Peplonska_Rotating.pdf</v>
      </c>
      <c r="AW811" s="7" t="str">
        <f t="shared" si="38"/>
        <v>https://sci-hub.se/10.1158/1055-9965.EPI-12-0005</v>
      </c>
      <c r="AX811" s="5" t="s">
        <v>80</v>
      </c>
    </row>
    <row r="812" spans="1:50" ht="17" customHeight="1" x14ac:dyDescent="0.2">
      <c r="A812" s="4" t="s">
        <v>11683</v>
      </c>
      <c r="B812" s="4" t="s">
        <v>11684</v>
      </c>
      <c r="C812" s="4" t="s">
        <v>11685</v>
      </c>
      <c r="D812" s="4">
        <v>1994</v>
      </c>
      <c r="E812" s="4" t="s">
        <v>11686</v>
      </c>
      <c r="F812" s="5">
        <v>8</v>
      </c>
      <c r="G812" s="5">
        <v>2</v>
      </c>
      <c r="I812" s="5">
        <v>94</v>
      </c>
      <c r="J812" s="5">
        <v>97</v>
      </c>
      <c r="L812" s="5">
        <v>7</v>
      </c>
      <c r="M812" s="5" t="s">
        <v>11687</v>
      </c>
      <c r="N812" s="5" t="s">
        <v>11688</v>
      </c>
      <c r="O812" s="5" t="s">
        <v>11689</v>
      </c>
      <c r="P812" s="5" t="s">
        <v>11690</v>
      </c>
      <c r="Q812" s="5" t="s">
        <v>11691</v>
      </c>
      <c r="R812" s="5" t="s">
        <v>11692</v>
      </c>
      <c r="S812" s="5" t="s">
        <v>11693</v>
      </c>
      <c r="AJ812" s="5">
        <v>2698811</v>
      </c>
      <c r="AN812" s="5" t="s">
        <v>75</v>
      </c>
      <c r="AO812" s="5" t="s">
        <v>11694</v>
      </c>
      <c r="AP812" s="5" t="s">
        <v>76</v>
      </c>
      <c r="AQ812" s="5" t="s">
        <v>77</v>
      </c>
      <c r="AS812" s="5" t="s">
        <v>78</v>
      </c>
      <c r="AT812" s="5" t="s">
        <v>11695</v>
      </c>
      <c r="AU812" s="5" t="str">
        <f t="shared" si="36"/>
        <v>1994_Allen_The</v>
      </c>
      <c r="AV812" s="6" t="str">
        <f t="shared" si="37"/>
        <v>1994_Allen_The.pdf</v>
      </c>
      <c r="AW812" s="7" t="str">
        <f t="shared" si="38"/>
        <v>https://sci-hub.se/10.1177/026988119400800204</v>
      </c>
      <c r="AX812" s="5" t="s">
        <v>80</v>
      </c>
    </row>
    <row r="813" spans="1:50" ht="17" customHeight="1" x14ac:dyDescent="0.2">
      <c r="A813" s="4" t="s">
        <v>11696</v>
      </c>
      <c r="B813" s="4" t="s">
        <v>11697</v>
      </c>
      <c r="C813" s="4" t="s">
        <v>11698</v>
      </c>
      <c r="D813" s="4">
        <v>2004</v>
      </c>
      <c r="E813" s="4" t="s">
        <v>11699</v>
      </c>
      <c r="F813" s="5">
        <v>2</v>
      </c>
      <c r="K813" s="5">
        <v>8</v>
      </c>
      <c r="L813" s="5">
        <v>7</v>
      </c>
      <c r="M813" s="5" t="s">
        <v>11700</v>
      </c>
      <c r="N813" s="5" t="s">
        <v>11701</v>
      </c>
      <c r="O813" s="5" t="s">
        <v>11702</v>
      </c>
      <c r="P813" s="5" t="s">
        <v>11703</v>
      </c>
      <c r="Q813" s="5" t="s">
        <v>11704</v>
      </c>
      <c r="S813" s="5" t="s">
        <v>11705</v>
      </c>
      <c r="U813" s="5" t="s">
        <v>8796</v>
      </c>
      <c r="AB813" s="5" t="s">
        <v>11706</v>
      </c>
      <c r="AJ813" s="5">
        <v>14777827</v>
      </c>
      <c r="AM813" s="5">
        <v>15563739</v>
      </c>
      <c r="AN813" s="5" t="s">
        <v>75</v>
      </c>
      <c r="AO813" s="5" t="s">
        <v>11707</v>
      </c>
      <c r="AP813" s="5" t="s">
        <v>76</v>
      </c>
      <c r="AQ813" s="5" t="s">
        <v>77</v>
      </c>
      <c r="AR813" s="5" t="s">
        <v>141</v>
      </c>
      <c r="AS813" s="5" t="s">
        <v>78</v>
      </c>
      <c r="AT813" s="5" t="s">
        <v>11708</v>
      </c>
      <c r="AU813" s="5" t="str">
        <f t="shared" si="36"/>
        <v>2004_Trivedi_Melatonin</v>
      </c>
      <c r="AV813" s="6" t="str">
        <f t="shared" si="37"/>
        <v>2004_Trivedi_Melatonin.pdf</v>
      </c>
      <c r="AW813" s="7" t="str">
        <f t="shared" si="38"/>
        <v>https://sci-hub.se/10.1186/1477-7827-2-79</v>
      </c>
      <c r="AX813" s="5" t="s">
        <v>80</v>
      </c>
    </row>
    <row r="814" spans="1:50" ht="17" customHeight="1" x14ac:dyDescent="0.2">
      <c r="A814" s="4" t="s">
        <v>11709</v>
      </c>
      <c r="B814" s="4" t="s">
        <v>11710</v>
      </c>
      <c r="C814" s="4" t="s">
        <v>11711</v>
      </c>
      <c r="D814" s="4">
        <v>1999</v>
      </c>
      <c r="E814" s="4" t="s">
        <v>11712</v>
      </c>
      <c r="F814" s="5">
        <v>79</v>
      </c>
      <c r="G814" s="5">
        <v>3</v>
      </c>
      <c r="I814" s="5">
        <v>359</v>
      </c>
      <c r="J814" s="5">
        <v>368</v>
      </c>
      <c r="L814" s="5">
        <v>7</v>
      </c>
      <c r="M814" s="5" t="s">
        <v>11713</v>
      </c>
      <c r="N814" s="5" t="s">
        <v>11714</v>
      </c>
      <c r="O814" s="5" t="s">
        <v>11715</v>
      </c>
      <c r="P814" s="5" t="s">
        <v>11716</v>
      </c>
      <c r="Q814" s="5" t="s">
        <v>11717</v>
      </c>
      <c r="R814" s="5" t="s">
        <v>11718</v>
      </c>
      <c r="S814" s="5" t="s">
        <v>11719</v>
      </c>
      <c r="U814" s="5" t="s">
        <v>11720</v>
      </c>
      <c r="AB814" s="5" t="s">
        <v>11721</v>
      </c>
      <c r="AJ814" s="5">
        <v>215198</v>
      </c>
      <c r="AL814" s="5" t="s">
        <v>11722</v>
      </c>
      <c r="AM814" s="5">
        <v>10230865</v>
      </c>
      <c r="AN814" s="5" t="s">
        <v>75</v>
      </c>
      <c r="AO814" s="5" t="s">
        <v>11723</v>
      </c>
      <c r="AP814" s="5" t="s">
        <v>76</v>
      </c>
      <c r="AQ814" s="5" t="s">
        <v>77</v>
      </c>
      <c r="AR814" s="5" t="s">
        <v>141</v>
      </c>
      <c r="AS814" s="5" t="s">
        <v>78</v>
      </c>
      <c r="AT814" s="5" t="s">
        <v>11724</v>
      </c>
      <c r="AU814" s="5" t="str">
        <f t="shared" si="36"/>
        <v>1999_Fujiseki_Natriuretic</v>
      </c>
      <c r="AV814" s="6" t="str">
        <f t="shared" si="37"/>
        <v>1999_Fujiseki_Natriuretic.pdf</v>
      </c>
      <c r="AW814" s="7" t="str">
        <f t="shared" si="38"/>
        <v>https://sci-hub.se/10.1254/jjp.79.359</v>
      </c>
      <c r="AX814" s="5" t="s">
        <v>80</v>
      </c>
    </row>
    <row r="815" spans="1:50" ht="17" customHeight="1" x14ac:dyDescent="0.2">
      <c r="A815" s="4" t="s">
        <v>11725</v>
      </c>
      <c r="B815" s="4" t="s">
        <v>11726</v>
      </c>
      <c r="C815" s="4" t="s">
        <v>11727</v>
      </c>
      <c r="D815" s="4">
        <v>2005</v>
      </c>
      <c r="E815" s="4" t="s">
        <v>6277</v>
      </c>
      <c r="F815" s="5">
        <v>22</v>
      </c>
      <c r="G815" s="5">
        <v>11</v>
      </c>
      <c r="I815" s="5">
        <v>1191</v>
      </c>
      <c r="J815" s="5">
        <v>1196</v>
      </c>
      <c r="L815" s="5">
        <v>7</v>
      </c>
      <c r="M815" s="5" t="s">
        <v>11728</v>
      </c>
      <c r="N815" s="5" t="s">
        <v>11729</v>
      </c>
      <c r="O815" s="5" t="s">
        <v>11730</v>
      </c>
      <c r="P815" s="5" t="s">
        <v>11731</v>
      </c>
      <c r="Q815" s="5" t="s">
        <v>11732</v>
      </c>
      <c r="R815" s="5" t="s">
        <v>11733</v>
      </c>
      <c r="S815" s="5" t="s">
        <v>11734</v>
      </c>
      <c r="U815" s="5" t="s">
        <v>73</v>
      </c>
      <c r="AB815" s="5" t="s">
        <v>11735</v>
      </c>
      <c r="AJ815" s="5">
        <v>2890003</v>
      </c>
      <c r="AL815" s="5" t="s">
        <v>6286</v>
      </c>
      <c r="AM815" s="5">
        <v>16357468</v>
      </c>
      <c r="AN815" s="5" t="s">
        <v>75</v>
      </c>
      <c r="AO815" s="5" t="s">
        <v>6287</v>
      </c>
      <c r="AP815" s="5" t="s">
        <v>76</v>
      </c>
      <c r="AQ815" s="5" t="s">
        <v>77</v>
      </c>
      <c r="AS815" s="5" t="s">
        <v>78</v>
      </c>
      <c r="AT815" s="5" t="s">
        <v>11736</v>
      </c>
      <c r="AU815" s="5" t="str">
        <f t="shared" si="36"/>
        <v>2005_Iigo_Effects</v>
      </c>
      <c r="AV815" s="6" t="str">
        <f t="shared" si="37"/>
        <v>2005_Iigo_Effects.pdf</v>
      </c>
      <c r="AW815" s="7" t="str">
        <f t="shared" si="38"/>
        <v>https://sci-hub.se/10.2108/zsj.22.1191</v>
      </c>
      <c r="AX815" s="5" t="s">
        <v>80</v>
      </c>
    </row>
    <row r="816" spans="1:50" ht="17" customHeight="1" x14ac:dyDescent="0.2">
      <c r="A816" s="4" t="s">
        <v>11737</v>
      </c>
      <c r="B816" s="4" t="s">
        <v>11738</v>
      </c>
      <c r="C816" s="4" t="s">
        <v>11739</v>
      </c>
      <c r="D816" s="4">
        <v>2014</v>
      </c>
      <c r="E816" s="4" t="s">
        <v>187</v>
      </c>
      <c r="F816" s="5">
        <v>31</v>
      </c>
      <c r="G816" s="5">
        <v>5</v>
      </c>
      <c r="I816" s="5">
        <v>741</v>
      </c>
      <c r="J816" s="5">
        <v>745</v>
      </c>
      <c r="L816" s="5">
        <v>7</v>
      </c>
      <c r="M816" s="5" t="s">
        <v>11740</v>
      </c>
      <c r="N816" s="5" t="s">
        <v>11741</v>
      </c>
      <c r="O816" s="5" t="s">
        <v>11742</v>
      </c>
      <c r="P816" s="5" t="s">
        <v>11743</v>
      </c>
      <c r="Q816" s="5" t="s">
        <v>11744</v>
      </c>
      <c r="R816" s="5" t="s">
        <v>11745</v>
      </c>
      <c r="S816" s="5" t="s">
        <v>11746</v>
      </c>
      <c r="U816" s="5" t="s">
        <v>8884</v>
      </c>
      <c r="Y816" s="5" t="s">
        <v>11747</v>
      </c>
      <c r="AB816" s="5" t="s">
        <v>11748</v>
      </c>
      <c r="AE816" s="5" t="s">
        <v>199</v>
      </c>
      <c r="AJ816" s="5">
        <v>7420528</v>
      </c>
      <c r="AL816" s="5" t="s">
        <v>200</v>
      </c>
      <c r="AM816" s="5">
        <v>24679225</v>
      </c>
      <c r="AN816" s="5" t="s">
        <v>75</v>
      </c>
      <c r="AO816" s="5" t="s">
        <v>201</v>
      </c>
      <c r="AP816" s="5" t="s">
        <v>76</v>
      </c>
      <c r="AQ816" s="5" t="s">
        <v>77</v>
      </c>
      <c r="AS816" s="5" t="s">
        <v>78</v>
      </c>
      <c r="AT816" s="5" t="s">
        <v>11749</v>
      </c>
      <c r="AU816" s="5" t="str">
        <f t="shared" si="36"/>
        <v>2014_Guaraldi_Nocturnal</v>
      </c>
      <c r="AV816" s="6" t="str">
        <f t="shared" si="37"/>
        <v>2014_Guaraldi_Nocturnal.pdf</v>
      </c>
      <c r="AW816" s="7" t="str">
        <f t="shared" si="38"/>
        <v>https://sci-hub.se/10.3109/07420528.2014.901972</v>
      </c>
      <c r="AX816" s="5" t="s">
        <v>80</v>
      </c>
    </row>
    <row r="817" spans="1:50" ht="17" customHeight="1" x14ac:dyDescent="0.2">
      <c r="A817" s="4" t="s">
        <v>11750</v>
      </c>
      <c r="B817" s="4" t="s">
        <v>11751</v>
      </c>
      <c r="C817" s="4" t="s">
        <v>11752</v>
      </c>
      <c r="D817" s="4">
        <v>2014</v>
      </c>
      <c r="E817" s="4" t="s">
        <v>187</v>
      </c>
      <c r="F817" s="5">
        <v>31</v>
      </c>
      <c r="G817" s="5">
        <v>7</v>
      </c>
      <c r="I817" s="5">
        <v>855</v>
      </c>
      <c r="J817" s="5">
        <v>860</v>
      </c>
      <c r="L817" s="5">
        <v>7</v>
      </c>
      <c r="M817" s="5" t="s">
        <v>11753</v>
      </c>
      <c r="N817" s="5" t="s">
        <v>11754</v>
      </c>
      <c r="O817" s="5" t="s">
        <v>11755</v>
      </c>
      <c r="P817" s="5" t="s">
        <v>11756</v>
      </c>
      <c r="Q817" s="5" t="s">
        <v>11757</v>
      </c>
      <c r="R817" s="5" t="s">
        <v>11758</v>
      </c>
      <c r="S817" s="5" t="s">
        <v>11759</v>
      </c>
      <c r="U817" s="5" t="s">
        <v>7294</v>
      </c>
      <c r="Y817" s="5" t="s">
        <v>11760</v>
      </c>
      <c r="AB817" s="5" t="s">
        <v>11761</v>
      </c>
      <c r="AE817" s="5" t="s">
        <v>199</v>
      </c>
      <c r="AJ817" s="5">
        <v>7420528</v>
      </c>
      <c r="AL817" s="5" t="s">
        <v>200</v>
      </c>
      <c r="AM817" s="5">
        <v>24828616</v>
      </c>
      <c r="AN817" s="5" t="s">
        <v>75</v>
      </c>
      <c r="AO817" s="5" t="s">
        <v>201</v>
      </c>
      <c r="AP817" s="5" t="s">
        <v>76</v>
      </c>
      <c r="AQ817" s="5" t="s">
        <v>77</v>
      </c>
      <c r="AS817" s="5" t="s">
        <v>78</v>
      </c>
      <c r="AT817" s="5" t="s">
        <v>11762</v>
      </c>
      <c r="AU817" s="5" t="str">
        <f t="shared" si="36"/>
        <v>2014_Jurvelin_Transcranial</v>
      </c>
      <c r="AV817" s="6" t="str">
        <f t="shared" si="37"/>
        <v>2014_Jurvelin_Transcranial.pdf</v>
      </c>
      <c r="AW817" s="7" t="str">
        <f t="shared" si="38"/>
        <v>https://sci-hub.se/10.3109/07420528.2014.916297</v>
      </c>
      <c r="AX817" s="5" t="s">
        <v>80</v>
      </c>
    </row>
    <row r="818" spans="1:50" ht="17" customHeight="1" x14ac:dyDescent="0.2">
      <c r="A818" s="4" t="s">
        <v>11763</v>
      </c>
      <c r="B818" s="4" t="s">
        <v>11764</v>
      </c>
      <c r="C818" s="4" t="s">
        <v>11765</v>
      </c>
      <c r="D818" s="4">
        <v>2015</v>
      </c>
      <c r="E818" s="4" t="s">
        <v>187</v>
      </c>
      <c r="F818" s="5">
        <v>32</v>
      </c>
      <c r="G818" s="5">
        <v>8</v>
      </c>
      <c r="I818" s="5">
        <v>1049</v>
      </c>
      <c r="J818" s="5">
        <v>1060</v>
      </c>
      <c r="L818" s="5">
        <v>7</v>
      </c>
      <c r="M818" s="5" t="s">
        <v>11766</v>
      </c>
      <c r="N818" s="5" t="s">
        <v>11767</v>
      </c>
      <c r="O818" s="5" t="s">
        <v>11768</v>
      </c>
      <c r="P818" s="5" t="s">
        <v>11769</v>
      </c>
      <c r="Q818" s="5" t="s">
        <v>11770</v>
      </c>
      <c r="R818" s="5" t="s">
        <v>11771</v>
      </c>
      <c r="S818" s="5" t="s">
        <v>11772</v>
      </c>
      <c r="U818" s="5" t="s">
        <v>438</v>
      </c>
      <c r="X818" s="5" t="s">
        <v>11773</v>
      </c>
      <c r="Y818" s="5" t="s">
        <v>11774</v>
      </c>
      <c r="AB818" s="5" t="s">
        <v>11775</v>
      </c>
      <c r="AE818" s="5" t="s">
        <v>11105</v>
      </c>
      <c r="AJ818" s="5">
        <v>7420528</v>
      </c>
      <c r="AL818" s="5" t="s">
        <v>200</v>
      </c>
      <c r="AM818" s="5">
        <v>26181467</v>
      </c>
      <c r="AN818" s="5" t="s">
        <v>75</v>
      </c>
      <c r="AO818" s="5" t="s">
        <v>201</v>
      </c>
      <c r="AP818" s="5" t="s">
        <v>76</v>
      </c>
      <c r="AQ818" s="5" t="s">
        <v>77</v>
      </c>
      <c r="AR818" s="5" t="s">
        <v>141</v>
      </c>
      <c r="AS818" s="5" t="s">
        <v>78</v>
      </c>
      <c r="AT818" s="5" t="s">
        <v>11776</v>
      </c>
      <c r="AU818" s="5" t="str">
        <f t="shared" si="36"/>
        <v>2015_Sander_Can</v>
      </c>
      <c r="AV818" s="6" t="str">
        <f t="shared" si="37"/>
        <v>2015_Sander_Can.pdf</v>
      </c>
      <c r="AW818" s="7" t="str">
        <f t="shared" si="38"/>
        <v>https://sci-hub.se/10.3109/07420528.2015.1056304</v>
      </c>
      <c r="AX818" s="5" t="s">
        <v>80</v>
      </c>
    </row>
    <row r="819" spans="1:50" ht="17" customHeight="1" x14ac:dyDescent="0.2">
      <c r="A819" s="4" t="s">
        <v>11777</v>
      </c>
      <c r="B819" s="4" t="s">
        <v>11778</v>
      </c>
      <c r="C819" s="4" t="s">
        <v>11779</v>
      </c>
      <c r="D819" s="4">
        <v>2017</v>
      </c>
      <c r="E819" s="4" t="s">
        <v>11780</v>
      </c>
      <c r="F819" s="5">
        <v>14</v>
      </c>
      <c r="G819" s="5">
        <v>10</v>
      </c>
      <c r="I819" s="5">
        <v>1042</v>
      </c>
      <c r="J819" s="5">
        <v>1052</v>
      </c>
      <c r="L819" s="5">
        <v>6</v>
      </c>
      <c r="M819" s="5" t="s">
        <v>11781</v>
      </c>
      <c r="N819" s="5" t="s">
        <v>11782</v>
      </c>
      <c r="O819" s="5" t="s">
        <v>11783</v>
      </c>
      <c r="P819" s="5" t="s">
        <v>11784</v>
      </c>
      <c r="Q819" s="5" t="s">
        <v>11785</v>
      </c>
      <c r="R819" s="5" t="s">
        <v>11786</v>
      </c>
      <c r="S819" s="5" t="s">
        <v>11787</v>
      </c>
      <c r="U819" s="5" t="s">
        <v>438</v>
      </c>
      <c r="X819" s="5" t="s">
        <v>11788</v>
      </c>
      <c r="Y819" s="5" t="s">
        <v>11789</v>
      </c>
      <c r="AB819" s="5" t="s">
        <v>11790</v>
      </c>
      <c r="AE819" s="5" t="s">
        <v>10852</v>
      </c>
      <c r="AJ819" s="5">
        <v>15672050</v>
      </c>
      <c r="AM819" s="5">
        <v>28545361</v>
      </c>
      <c r="AN819" s="5" t="s">
        <v>75</v>
      </c>
      <c r="AO819" s="5" t="s">
        <v>11791</v>
      </c>
      <c r="AP819" s="5" t="s">
        <v>76</v>
      </c>
      <c r="AQ819" s="5" t="s">
        <v>77</v>
      </c>
      <c r="AS819" s="5" t="s">
        <v>78</v>
      </c>
      <c r="AT819" s="5" t="s">
        <v>11792</v>
      </c>
      <c r="AU819" s="5" t="str">
        <f t="shared" si="36"/>
        <v>2017_Nowozin_Applying</v>
      </c>
      <c r="AV819" s="6" t="str">
        <f t="shared" si="37"/>
        <v>2017_Nowozin_Applying.pdf</v>
      </c>
      <c r="AW819" s="7" t="str">
        <f t="shared" si="38"/>
        <v>https://sci-hub.se/10.2174/1567205014666170523094526</v>
      </c>
      <c r="AX819" s="9" t="s">
        <v>756</v>
      </c>
    </row>
    <row r="820" spans="1:50" ht="17" customHeight="1" x14ac:dyDescent="0.2">
      <c r="A820" s="4" t="s">
        <v>11793</v>
      </c>
      <c r="B820" s="4" t="s">
        <v>11794</v>
      </c>
      <c r="C820" s="4" t="s">
        <v>11795</v>
      </c>
      <c r="D820" s="4">
        <v>2017</v>
      </c>
      <c r="E820" s="4" t="s">
        <v>11796</v>
      </c>
      <c r="F820" s="5">
        <v>6</v>
      </c>
      <c r="H820" s="5" t="s">
        <v>11797</v>
      </c>
      <c r="L820" s="5">
        <v>6</v>
      </c>
      <c r="M820" s="5" t="s">
        <v>11798</v>
      </c>
      <c r="N820" s="5" t="s">
        <v>11799</v>
      </c>
      <c r="O820" s="5" t="s">
        <v>11800</v>
      </c>
      <c r="P820" s="5" t="s">
        <v>11801</v>
      </c>
      <c r="Q820" s="5" t="s">
        <v>11802</v>
      </c>
      <c r="S820" s="5" t="s">
        <v>11803</v>
      </c>
      <c r="U820" s="5" t="s">
        <v>11804</v>
      </c>
      <c r="AB820" s="5" t="s">
        <v>11805</v>
      </c>
      <c r="AE820" s="5" t="s">
        <v>11806</v>
      </c>
      <c r="AJ820" s="5" t="s">
        <v>11807</v>
      </c>
      <c r="AM820" s="5">
        <v>28548639</v>
      </c>
      <c r="AN820" s="5" t="s">
        <v>75</v>
      </c>
      <c r="AO820" s="5" t="s">
        <v>11796</v>
      </c>
      <c r="AP820" s="5" t="s">
        <v>76</v>
      </c>
      <c r="AQ820" s="5" t="s">
        <v>77</v>
      </c>
      <c r="AR820" s="5" t="s">
        <v>141</v>
      </c>
      <c r="AS820" s="5" t="s">
        <v>78</v>
      </c>
      <c r="AT820" s="5" t="s">
        <v>11808</v>
      </c>
      <c r="AU820" s="5" t="str">
        <f t="shared" si="36"/>
        <v>2017_Diessler_Rai1</v>
      </c>
      <c r="AV820" s="6" t="str">
        <f t="shared" si="37"/>
        <v>2017_Diessler_Rai1.pdf</v>
      </c>
      <c r="AW820" s="7" t="str">
        <f t="shared" si="38"/>
        <v>https://sci-hub.se/10.7554/eLife.23292</v>
      </c>
      <c r="AX820" s="9" t="s">
        <v>756</v>
      </c>
    </row>
    <row r="821" spans="1:50" ht="17" customHeight="1" x14ac:dyDescent="0.2">
      <c r="A821" s="4" t="s">
        <v>11809</v>
      </c>
      <c r="B821" s="4" t="s">
        <v>11810</v>
      </c>
      <c r="C821" s="4" t="s">
        <v>11811</v>
      </c>
      <c r="D821" s="4">
        <v>1987</v>
      </c>
      <c r="E821" s="4" t="s">
        <v>11812</v>
      </c>
      <c r="F821" s="5">
        <v>1</v>
      </c>
      <c r="G821" s="5">
        <v>4</v>
      </c>
      <c r="I821" s="5">
        <v>257</v>
      </c>
      <c r="J821" s="5">
        <v>261</v>
      </c>
      <c r="L821" s="5">
        <v>6</v>
      </c>
      <c r="M821" s="9"/>
      <c r="N821" s="5" t="s">
        <v>11813</v>
      </c>
      <c r="O821" s="5" t="s">
        <v>11814</v>
      </c>
      <c r="P821" s="5" t="s">
        <v>11815</v>
      </c>
      <c r="Q821" s="5" t="s">
        <v>11816</v>
      </c>
      <c r="S821" s="5" t="s">
        <v>11817</v>
      </c>
      <c r="U821" s="5" t="s">
        <v>136</v>
      </c>
      <c r="AJ821" s="5">
        <v>8909083</v>
      </c>
      <c r="AL821" s="5" t="s">
        <v>11818</v>
      </c>
      <c r="AN821" s="5" t="s">
        <v>75</v>
      </c>
      <c r="AO821" s="5" t="s">
        <v>11819</v>
      </c>
      <c r="AP821" s="5" t="s">
        <v>76</v>
      </c>
      <c r="AQ821" s="5" t="s">
        <v>77</v>
      </c>
      <c r="AS821" s="5" t="s">
        <v>78</v>
      </c>
      <c r="AT821" s="5" t="s">
        <v>11820</v>
      </c>
      <c r="AU821" s="5" t="str">
        <f t="shared" si="36"/>
        <v>1987_Arendt_Chronobiology</v>
      </c>
      <c r="AV821" s="6" t="str">
        <f t="shared" si="37"/>
        <v>1987_Arendt_Chronobiology.pdf</v>
      </c>
      <c r="AW821" s="7" t="str">
        <f t="shared" si="38"/>
        <v>https://sci-hub.se/</v>
      </c>
      <c r="AX821" s="9" t="s">
        <v>756</v>
      </c>
    </row>
    <row r="822" spans="1:50" ht="17" customHeight="1" x14ac:dyDescent="0.2">
      <c r="A822" s="4" t="s">
        <v>2079</v>
      </c>
      <c r="B822" s="4" t="s">
        <v>2080</v>
      </c>
      <c r="C822" s="4" t="s">
        <v>11821</v>
      </c>
      <c r="D822" s="4">
        <v>1999</v>
      </c>
      <c r="E822" s="4" t="s">
        <v>11822</v>
      </c>
      <c r="F822" s="5">
        <v>14</v>
      </c>
      <c r="G822" s="5">
        <v>1</v>
      </c>
      <c r="I822" s="5">
        <v>53</v>
      </c>
      <c r="J822" s="5">
        <v>58</v>
      </c>
      <c r="L822" s="5">
        <v>6</v>
      </c>
      <c r="M822" s="5" t="s">
        <v>11823</v>
      </c>
      <c r="N822" s="5" t="s">
        <v>11824</v>
      </c>
      <c r="O822" s="5" t="s">
        <v>11825</v>
      </c>
      <c r="P822" s="5" t="s">
        <v>11826</v>
      </c>
      <c r="Q822" s="5" t="s">
        <v>11827</v>
      </c>
      <c r="R822" s="5" t="s">
        <v>11828</v>
      </c>
      <c r="S822" s="5" t="s">
        <v>11829</v>
      </c>
      <c r="U822" s="5" t="s">
        <v>136</v>
      </c>
      <c r="AB822" s="5" t="s">
        <v>11830</v>
      </c>
      <c r="AJ822" s="5">
        <v>8856222</v>
      </c>
      <c r="AL822" s="5" t="s">
        <v>11831</v>
      </c>
      <c r="AN822" s="5" t="s">
        <v>75</v>
      </c>
      <c r="AO822" s="5" t="s">
        <v>11832</v>
      </c>
      <c r="AP822" s="5" t="s">
        <v>76</v>
      </c>
      <c r="AQ822" s="5" t="s">
        <v>77</v>
      </c>
      <c r="AS822" s="5" t="s">
        <v>78</v>
      </c>
      <c r="AT822" s="5" t="s">
        <v>11833</v>
      </c>
      <c r="AU822" s="5" t="str">
        <f t="shared" si="36"/>
        <v>1999_Nathan_Melatonin</v>
      </c>
      <c r="AV822" s="6" t="str">
        <f t="shared" si="37"/>
        <v>1999_Nathan_Melatonin.pdf</v>
      </c>
      <c r="AW822" s="7" t="str">
        <f t="shared" si="38"/>
        <v>https://sci-hub.se/10.1002/(SICI)1099-1077(199901)14:1&lt;53::AID-HUP69&gt;3.0.CO;2-6</v>
      </c>
      <c r="AX822" s="5" t="s">
        <v>80</v>
      </c>
    </row>
    <row r="823" spans="1:50" ht="17" customHeight="1" x14ac:dyDescent="0.2">
      <c r="A823" s="4" t="s">
        <v>3685</v>
      </c>
      <c r="B823" s="4" t="s">
        <v>3686</v>
      </c>
      <c r="C823" s="4" t="s">
        <v>11834</v>
      </c>
      <c r="D823" s="4">
        <v>2013</v>
      </c>
      <c r="E823" s="4" t="s">
        <v>11287</v>
      </c>
      <c r="F823" s="5">
        <v>21</v>
      </c>
      <c r="G823" s="5">
        <v>10</v>
      </c>
      <c r="I823" s="5">
        <v>417</v>
      </c>
      <c r="J823" s="5">
        <v>421</v>
      </c>
      <c r="L823" s="5">
        <v>6</v>
      </c>
      <c r="M823" s="5" t="s">
        <v>11835</v>
      </c>
      <c r="N823" s="5" t="s">
        <v>11836</v>
      </c>
      <c r="O823" s="5" t="s">
        <v>5679</v>
      </c>
      <c r="P823" s="5" t="s">
        <v>11837</v>
      </c>
      <c r="Q823" s="5" t="s">
        <v>11838</v>
      </c>
      <c r="R823" s="5" t="s">
        <v>11839</v>
      </c>
      <c r="AB823" s="5" t="s">
        <v>5679</v>
      </c>
      <c r="AJ823" s="5">
        <v>10710922</v>
      </c>
      <c r="AL823" s="5" t="s">
        <v>11296</v>
      </c>
      <c r="AN823" s="5" t="s">
        <v>75</v>
      </c>
      <c r="AO823" s="5" t="s">
        <v>11297</v>
      </c>
      <c r="AP823" s="5" t="s">
        <v>76</v>
      </c>
      <c r="AQ823" s="5" t="s">
        <v>77</v>
      </c>
      <c r="AS823" s="5" t="s">
        <v>78</v>
      </c>
      <c r="AT823" s="5" t="s">
        <v>11840</v>
      </c>
      <c r="AU823" s="5" t="str">
        <f t="shared" si="36"/>
        <v>2013_Figueiro_The</v>
      </c>
      <c r="AV823" s="6" t="str">
        <f t="shared" si="37"/>
        <v>2013_Figueiro_The.pdf</v>
      </c>
      <c r="AW823" s="7" t="str">
        <f t="shared" si="38"/>
        <v>https://sci-hub.se/10.1002/jsid.200</v>
      </c>
      <c r="AX823" s="5" t="s">
        <v>80</v>
      </c>
    </row>
    <row r="824" spans="1:50" ht="17" customHeight="1" x14ac:dyDescent="0.2">
      <c r="A824" s="4" t="s">
        <v>11841</v>
      </c>
      <c r="B824" s="4" t="s">
        <v>11842</v>
      </c>
      <c r="C824" s="4" t="s">
        <v>11843</v>
      </c>
      <c r="D824" s="4">
        <v>1988</v>
      </c>
      <c r="E824" s="4" t="s">
        <v>3596</v>
      </c>
      <c r="F824" s="5">
        <v>72</v>
      </c>
      <c r="G824" s="5">
        <v>1</v>
      </c>
      <c r="I824" s="5">
        <v>55</v>
      </c>
      <c r="J824" s="5">
        <v>66</v>
      </c>
      <c r="L824" s="5">
        <v>6</v>
      </c>
      <c r="M824" s="5" t="s">
        <v>11844</v>
      </c>
      <c r="N824" s="5" t="s">
        <v>11845</v>
      </c>
      <c r="O824" s="5" t="s">
        <v>11846</v>
      </c>
      <c r="P824" s="5" t="s">
        <v>11847</v>
      </c>
      <c r="Q824" s="5" t="s">
        <v>11848</v>
      </c>
      <c r="R824" s="5" t="s">
        <v>11849</v>
      </c>
      <c r="S824" s="5" t="s">
        <v>11850</v>
      </c>
      <c r="U824" s="5" t="s">
        <v>11851</v>
      </c>
      <c r="AB824" s="5" t="s">
        <v>11852</v>
      </c>
      <c r="AE824" s="5" t="s">
        <v>1041</v>
      </c>
      <c r="AJ824" s="5">
        <v>3009564</v>
      </c>
      <c r="AL824" s="5" t="s">
        <v>3605</v>
      </c>
      <c r="AM824" s="5">
        <v>3288710</v>
      </c>
      <c r="AN824" s="5" t="s">
        <v>75</v>
      </c>
      <c r="AO824" s="5" t="s">
        <v>3606</v>
      </c>
      <c r="AP824" s="5" t="s">
        <v>76</v>
      </c>
      <c r="AQ824" s="5" t="s">
        <v>77</v>
      </c>
      <c r="AS824" s="5" t="s">
        <v>78</v>
      </c>
      <c r="AT824" s="5" t="s">
        <v>11853</v>
      </c>
      <c r="AU824" s="5" t="str">
        <f t="shared" si="36"/>
        <v>1988_Vollrath_Response</v>
      </c>
      <c r="AV824" s="6" t="str">
        <f t="shared" si="37"/>
        <v>1988_Vollrath_Response.pdf</v>
      </c>
      <c r="AW824" s="7" t="str">
        <f t="shared" si="38"/>
        <v>https://sci-hub.se/10.1007/BF01244632</v>
      </c>
      <c r="AX824" s="5" t="s">
        <v>80</v>
      </c>
    </row>
    <row r="825" spans="1:50" ht="17" customHeight="1" x14ac:dyDescent="0.2">
      <c r="A825" s="4" t="s">
        <v>11854</v>
      </c>
      <c r="B825" s="4" t="s">
        <v>11855</v>
      </c>
      <c r="C825" s="4" t="s">
        <v>11856</v>
      </c>
      <c r="D825" s="4">
        <v>2001</v>
      </c>
      <c r="E825" s="4" t="s">
        <v>3596</v>
      </c>
      <c r="F825" s="5">
        <v>108</v>
      </c>
      <c r="G825" s="5">
        <v>1</v>
      </c>
      <c r="I825" s="5">
        <v>1</v>
      </c>
      <c r="J825" s="5">
        <v>9</v>
      </c>
      <c r="L825" s="5">
        <v>6</v>
      </c>
      <c r="M825" s="5" t="s">
        <v>11857</v>
      </c>
      <c r="N825" s="5" t="s">
        <v>11858</v>
      </c>
      <c r="O825" s="5" t="s">
        <v>11859</v>
      </c>
      <c r="P825" s="5" t="s">
        <v>11860</v>
      </c>
      <c r="Q825" s="5" t="s">
        <v>11861</v>
      </c>
      <c r="R825" s="5" t="s">
        <v>11862</v>
      </c>
      <c r="S825" s="5" t="s">
        <v>11863</v>
      </c>
      <c r="U825" s="5" t="s">
        <v>11864</v>
      </c>
      <c r="AB825" s="5" t="s">
        <v>11865</v>
      </c>
      <c r="AJ825" s="5">
        <v>3009564</v>
      </c>
      <c r="AL825" s="5" t="s">
        <v>3605</v>
      </c>
      <c r="AM825" s="5">
        <v>11261740</v>
      </c>
      <c r="AN825" s="5" t="s">
        <v>75</v>
      </c>
      <c r="AO825" s="5" t="s">
        <v>7553</v>
      </c>
      <c r="AP825" s="5" t="s">
        <v>76</v>
      </c>
      <c r="AQ825" s="5" t="s">
        <v>77</v>
      </c>
      <c r="AS825" s="5" t="s">
        <v>78</v>
      </c>
      <c r="AT825" s="5" t="s">
        <v>11866</v>
      </c>
      <c r="AU825" s="5" t="str">
        <f t="shared" si="36"/>
        <v>2001_Monti_Evidence</v>
      </c>
      <c r="AV825" s="6" t="str">
        <f t="shared" si="37"/>
        <v>2001_Monti_Evidence.pdf</v>
      </c>
      <c r="AW825" s="7" t="str">
        <f t="shared" si="38"/>
        <v>https://sci-hub.se/10.1007/s007020170092</v>
      </c>
      <c r="AX825" s="5" t="s">
        <v>80</v>
      </c>
    </row>
    <row r="826" spans="1:50" ht="17" customHeight="1" x14ac:dyDescent="0.2">
      <c r="A826" s="4" t="s">
        <v>11867</v>
      </c>
      <c r="B826" s="4" t="s">
        <v>11868</v>
      </c>
      <c r="C826" s="4" t="s">
        <v>11869</v>
      </c>
      <c r="D826" s="4">
        <v>2011</v>
      </c>
      <c r="E826" s="4" t="s">
        <v>11870</v>
      </c>
      <c r="F826" s="5">
        <v>49</v>
      </c>
      <c r="G826" s="5">
        <v>9</v>
      </c>
      <c r="I826" s="5">
        <v>1083</v>
      </c>
      <c r="J826" s="5">
        <v>1088</v>
      </c>
      <c r="L826" s="5">
        <v>6</v>
      </c>
      <c r="M826" s="5" t="s">
        <v>11871</v>
      </c>
      <c r="N826" s="5" t="s">
        <v>11872</v>
      </c>
      <c r="O826" s="5" t="s">
        <v>11873</v>
      </c>
      <c r="P826" s="5" t="s">
        <v>11874</v>
      </c>
      <c r="Q826" s="5" t="s">
        <v>11875</v>
      </c>
      <c r="R826" s="5" t="s">
        <v>11876</v>
      </c>
      <c r="S826" s="5" t="s">
        <v>11877</v>
      </c>
      <c r="U826" s="5" t="s">
        <v>73</v>
      </c>
      <c r="AB826" s="5" t="s">
        <v>11878</v>
      </c>
      <c r="AJ826" s="5">
        <v>1400118</v>
      </c>
      <c r="AL826" s="5" t="s">
        <v>11879</v>
      </c>
      <c r="AM826" s="5">
        <v>21717231</v>
      </c>
      <c r="AN826" s="5" t="s">
        <v>75</v>
      </c>
      <c r="AO826" s="5" t="s">
        <v>11880</v>
      </c>
      <c r="AP826" s="5" t="s">
        <v>76</v>
      </c>
      <c r="AQ826" s="5" t="s">
        <v>77</v>
      </c>
      <c r="AS826" s="5" t="s">
        <v>78</v>
      </c>
      <c r="AT826" s="5" t="s">
        <v>11881</v>
      </c>
      <c r="AU826" s="5" t="str">
        <f t="shared" si="36"/>
        <v>2011_Meng_Quantitative</v>
      </c>
      <c r="AV826" s="6" t="str">
        <f t="shared" si="37"/>
        <v>2011_Meng_Quantitative.pdf</v>
      </c>
      <c r="AW826" s="7" t="str">
        <f t="shared" si="38"/>
        <v>https://sci-hub.se/10.1007/s11517-011-0788-1</v>
      </c>
      <c r="AX826" s="5" t="s">
        <v>80</v>
      </c>
    </row>
    <row r="827" spans="1:50" ht="17" customHeight="1" x14ac:dyDescent="0.2">
      <c r="A827" s="4" t="s">
        <v>11882</v>
      </c>
      <c r="B827" s="4" t="s">
        <v>11883</v>
      </c>
      <c r="C827" s="4" t="s">
        <v>11884</v>
      </c>
      <c r="D827" s="4">
        <v>1991</v>
      </c>
      <c r="E827" s="4" t="s">
        <v>2457</v>
      </c>
      <c r="F827" s="5">
        <v>37</v>
      </c>
      <c r="G827" s="5">
        <v>2</v>
      </c>
      <c r="I827" s="5">
        <v>131</v>
      </c>
      <c r="J827" s="5">
        <v>138</v>
      </c>
      <c r="L827" s="5">
        <v>6</v>
      </c>
      <c r="M827" s="5" t="s">
        <v>11885</v>
      </c>
      <c r="N827" s="5" t="s">
        <v>11886</v>
      </c>
      <c r="O827" s="5" t="s">
        <v>11887</v>
      </c>
      <c r="P827" s="5" t="s">
        <v>11888</v>
      </c>
      <c r="Q827" s="5" t="s">
        <v>11889</v>
      </c>
      <c r="R827" s="5" t="s">
        <v>11890</v>
      </c>
      <c r="S827" s="5" t="s">
        <v>11891</v>
      </c>
      <c r="U827" s="5" t="s">
        <v>11892</v>
      </c>
      <c r="X827" s="5" t="s">
        <v>11893</v>
      </c>
      <c r="Y827" s="5" t="s">
        <v>11894</v>
      </c>
      <c r="AB827" s="5" t="s">
        <v>11895</v>
      </c>
      <c r="AJ827" s="5">
        <v>1651781</v>
      </c>
      <c r="AL827" s="5" t="s">
        <v>2468</v>
      </c>
      <c r="AM827" s="5">
        <v>1876626</v>
      </c>
      <c r="AN827" s="5" t="s">
        <v>75</v>
      </c>
      <c r="AO827" s="5" t="s">
        <v>2469</v>
      </c>
      <c r="AP827" s="5" t="s">
        <v>76</v>
      </c>
      <c r="AQ827" s="5" t="s">
        <v>77</v>
      </c>
      <c r="AS827" s="5" t="s">
        <v>78</v>
      </c>
      <c r="AT827" s="5" t="s">
        <v>11896</v>
      </c>
      <c r="AU827" s="5" t="str">
        <f t="shared" si="36"/>
        <v>1991_Parry_Atenolol</v>
      </c>
      <c r="AV827" s="6" t="str">
        <f t="shared" si="37"/>
        <v>1991_Parry_Atenolol.pdf</v>
      </c>
      <c r="AW827" s="7" t="str">
        <f t="shared" si="38"/>
        <v>https://sci-hub.se/10.1016/0165-1781(91)90070-6</v>
      </c>
      <c r="AX827" s="5" t="s">
        <v>80</v>
      </c>
    </row>
    <row r="828" spans="1:50" ht="17" customHeight="1" x14ac:dyDescent="0.2">
      <c r="A828" s="4" t="s">
        <v>11897</v>
      </c>
      <c r="B828" s="4" t="s">
        <v>11898</v>
      </c>
      <c r="C828" s="4" t="s">
        <v>11899</v>
      </c>
      <c r="D828" s="4">
        <v>1985</v>
      </c>
      <c r="E828" s="4" t="s">
        <v>11900</v>
      </c>
      <c r="F828" s="5">
        <v>9</v>
      </c>
      <c r="G828" s="11">
        <v>43621</v>
      </c>
      <c r="I828" s="5">
        <v>755</v>
      </c>
      <c r="J828" s="5">
        <v>758</v>
      </c>
      <c r="L828" s="5">
        <v>6</v>
      </c>
      <c r="M828" s="5" t="s">
        <v>11901</v>
      </c>
      <c r="N828" s="5" t="s">
        <v>11902</v>
      </c>
      <c r="O828" s="5" t="s">
        <v>11903</v>
      </c>
      <c r="P828" s="5" t="s">
        <v>11904</v>
      </c>
      <c r="Q828" s="5" t="s">
        <v>11905</v>
      </c>
      <c r="R828" s="5" t="s">
        <v>11906</v>
      </c>
      <c r="S828" s="5" t="s">
        <v>11907</v>
      </c>
      <c r="U828" s="5" t="s">
        <v>11908</v>
      </c>
      <c r="X828" s="5" t="s">
        <v>11909</v>
      </c>
      <c r="Y828" s="5" t="s">
        <v>11910</v>
      </c>
      <c r="AB828" s="5" t="s">
        <v>11911</v>
      </c>
      <c r="AJ828" s="5">
        <v>2785846</v>
      </c>
      <c r="AL828" s="5" t="s">
        <v>11912</v>
      </c>
      <c r="AM828" s="5">
        <v>4089203</v>
      </c>
      <c r="AN828" s="5" t="s">
        <v>75</v>
      </c>
      <c r="AO828" s="5" t="s">
        <v>11913</v>
      </c>
      <c r="AP828" s="5" t="s">
        <v>76</v>
      </c>
      <c r="AQ828" s="5" t="s">
        <v>77</v>
      </c>
      <c r="AS828" s="5" t="s">
        <v>78</v>
      </c>
      <c r="AT828" s="5" t="s">
        <v>11914</v>
      </c>
      <c r="AU828" s="5" t="str">
        <f t="shared" si="36"/>
        <v>1985_Seggie_Lithium</v>
      </c>
      <c r="AV828" s="6" t="str">
        <f t="shared" si="37"/>
        <v>1985_Seggie_Lithium.pdf</v>
      </c>
      <c r="AW828" s="7" t="str">
        <f t="shared" si="38"/>
        <v>https://sci-hub.se/10.1016/0278-5846(85)90055-7</v>
      </c>
      <c r="AX828" s="5" t="s">
        <v>80</v>
      </c>
    </row>
    <row r="829" spans="1:50" ht="17" customHeight="1" x14ac:dyDescent="0.2">
      <c r="A829" s="4" t="s">
        <v>11915</v>
      </c>
      <c r="B829" s="4" t="s">
        <v>11916</v>
      </c>
      <c r="C829" s="4" t="s">
        <v>11917</v>
      </c>
      <c r="D829" s="4">
        <v>2017</v>
      </c>
      <c r="E829" s="4" t="s">
        <v>5999</v>
      </c>
      <c r="F829" s="5">
        <v>126</v>
      </c>
      <c r="I829" s="5">
        <v>252</v>
      </c>
      <c r="J829" s="5">
        <v>265</v>
      </c>
      <c r="L829" s="5">
        <v>6</v>
      </c>
      <c r="M829" s="5" t="s">
        <v>11918</v>
      </c>
      <c r="N829" s="5" t="s">
        <v>11919</v>
      </c>
      <c r="O829" s="5" t="s">
        <v>11920</v>
      </c>
      <c r="P829" s="5" t="s">
        <v>11921</v>
      </c>
      <c r="Q829" s="5" t="s">
        <v>11922</v>
      </c>
      <c r="R829" s="5" t="s">
        <v>11923</v>
      </c>
      <c r="S829" s="5" t="s">
        <v>11924</v>
      </c>
      <c r="X829" s="10" t="s">
        <v>11925</v>
      </c>
      <c r="Y829" s="5" t="s">
        <v>11926</v>
      </c>
      <c r="AB829" s="5" t="s">
        <v>11927</v>
      </c>
      <c r="AE829" s="5" t="s">
        <v>384</v>
      </c>
      <c r="AJ829" s="5">
        <v>3601323</v>
      </c>
      <c r="AL829" s="5" t="s">
        <v>6008</v>
      </c>
      <c r="AN829" s="5" t="s">
        <v>75</v>
      </c>
      <c r="AO829" s="5" t="s">
        <v>6009</v>
      </c>
      <c r="AP829" s="5" t="s">
        <v>76</v>
      </c>
      <c r="AQ829" s="5" t="s">
        <v>77</v>
      </c>
      <c r="AS829" s="5" t="s">
        <v>78</v>
      </c>
      <c r="AT829" s="5" t="s">
        <v>11928</v>
      </c>
      <c r="AU829" s="5" t="str">
        <f t="shared" si="36"/>
        <v>2017_Kim_Development</v>
      </c>
      <c r="AV829" s="6" t="str">
        <f t="shared" si="37"/>
        <v>2017_Kim_Development.pdf</v>
      </c>
      <c r="AW829" s="7" t="str">
        <f t="shared" si="38"/>
        <v>https://sci-hub.se/10.1016/j.buildenv.2017.10.009</v>
      </c>
      <c r="AX829" s="5" t="s">
        <v>80</v>
      </c>
    </row>
    <row r="830" spans="1:50" ht="17" customHeight="1" x14ac:dyDescent="0.2">
      <c r="A830" s="4" t="s">
        <v>11929</v>
      </c>
      <c r="B830" s="4" t="s">
        <v>11930</v>
      </c>
      <c r="C830" s="4" t="s">
        <v>11931</v>
      </c>
      <c r="D830" s="4">
        <v>2009</v>
      </c>
      <c r="E830" s="4" t="s">
        <v>557</v>
      </c>
      <c r="F830" s="5">
        <v>73</v>
      </c>
      <c r="G830" s="5">
        <v>2</v>
      </c>
      <c r="I830" s="5">
        <v>251</v>
      </c>
      <c r="J830" s="5">
        <v>253</v>
      </c>
      <c r="L830" s="5">
        <v>6</v>
      </c>
      <c r="M830" s="5" t="s">
        <v>11932</v>
      </c>
      <c r="N830" s="5" t="s">
        <v>11933</v>
      </c>
      <c r="O830" s="5" t="s">
        <v>11934</v>
      </c>
      <c r="P830" s="5" t="s">
        <v>11935</v>
      </c>
      <c r="Q830" s="5" t="s">
        <v>11936</v>
      </c>
      <c r="S830" s="5" t="s">
        <v>11937</v>
      </c>
      <c r="U830" s="5" t="s">
        <v>136</v>
      </c>
      <c r="AB830" s="5" t="s">
        <v>11938</v>
      </c>
      <c r="AJ830" s="5">
        <v>3069877</v>
      </c>
      <c r="AL830" s="5" t="s">
        <v>566</v>
      </c>
      <c r="AM830" s="5">
        <v>19329259</v>
      </c>
      <c r="AN830" s="5" t="s">
        <v>75</v>
      </c>
      <c r="AO830" s="5" t="s">
        <v>567</v>
      </c>
      <c r="AP830" s="5" t="s">
        <v>76</v>
      </c>
      <c r="AQ830" s="5" t="s">
        <v>77</v>
      </c>
      <c r="AS830" s="5" t="s">
        <v>78</v>
      </c>
      <c r="AT830" s="5" t="s">
        <v>11939</v>
      </c>
      <c r="AU830" s="5" t="str">
        <f t="shared" si="36"/>
        <v>2009_Bennett_Use</v>
      </c>
      <c r="AV830" s="6" t="str">
        <f t="shared" si="37"/>
        <v>2009_Bennett_Use.pdf</v>
      </c>
      <c r="AW830" s="7" t="str">
        <f t="shared" si="38"/>
        <v>https://sci-hub.se/10.1016/j.mehy.2009.01.049</v>
      </c>
      <c r="AX830" s="5" t="s">
        <v>80</v>
      </c>
    </row>
    <row r="831" spans="1:50" ht="17" customHeight="1" x14ac:dyDescent="0.2">
      <c r="A831" s="4" t="s">
        <v>11940</v>
      </c>
      <c r="B831" s="4" t="s">
        <v>11941</v>
      </c>
      <c r="C831" s="4" t="s">
        <v>11942</v>
      </c>
      <c r="D831" s="4">
        <v>2005</v>
      </c>
      <c r="E831" s="4" t="s">
        <v>2663</v>
      </c>
      <c r="F831" s="5">
        <v>83</v>
      </c>
      <c r="G831" s="5">
        <v>5</v>
      </c>
      <c r="I831" s="5">
        <v>689</v>
      </c>
      <c r="J831" s="5">
        <v>697</v>
      </c>
      <c r="L831" s="5">
        <v>6</v>
      </c>
      <c r="M831" s="5" t="s">
        <v>11943</v>
      </c>
      <c r="N831" s="5" t="s">
        <v>11944</v>
      </c>
      <c r="O831" s="5" t="s">
        <v>11945</v>
      </c>
      <c r="P831" s="5" t="s">
        <v>11946</v>
      </c>
      <c r="Q831" s="5" t="s">
        <v>11947</v>
      </c>
      <c r="R831" s="5" t="s">
        <v>11948</v>
      </c>
      <c r="S831" s="5" t="s">
        <v>11949</v>
      </c>
      <c r="U831" s="5" t="s">
        <v>136</v>
      </c>
      <c r="Y831" s="5" t="s">
        <v>11950</v>
      </c>
      <c r="AE831" s="5" t="s">
        <v>1543</v>
      </c>
      <c r="AJ831" s="5">
        <v>319384</v>
      </c>
      <c r="AL831" s="5" t="s">
        <v>2672</v>
      </c>
      <c r="AN831" s="5" t="s">
        <v>75</v>
      </c>
      <c r="AO831" s="5" t="s">
        <v>2673</v>
      </c>
      <c r="AP831" s="5" t="s">
        <v>76</v>
      </c>
      <c r="AQ831" s="5" t="s">
        <v>77</v>
      </c>
      <c r="AS831" s="5" t="s">
        <v>78</v>
      </c>
      <c r="AT831" s="5" t="s">
        <v>11951</v>
      </c>
      <c r="AU831" s="5" t="str">
        <f t="shared" si="36"/>
        <v>2005_Vasicek_Melatonin</v>
      </c>
      <c r="AV831" s="6" t="str">
        <f t="shared" si="37"/>
        <v>2005_Vasicek_Melatonin.pdf</v>
      </c>
      <c r="AW831" s="7" t="str">
        <f t="shared" si="38"/>
        <v>https://sci-hub.se/10.1016/j.physbeh.2004.09.011</v>
      </c>
      <c r="AX831" s="5" t="s">
        <v>80</v>
      </c>
    </row>
    <row r="832" spans="1:50" ht="17" customHeight="1" x14ac:dyDescent="0.2">
      <c r="A832" s="4" t="s">
        <v>11952</v>
      </c>
      <c r="B832" s="4" t="s">
        <v>11953</v>
      </c>
      <c r="C832" s="4" t="s">
        <v>11954</v>
      </c>
      <c r="D832" s="4">
        <v>2005</v>
      </c>
      <c r="E832" s="4" t="s">
        <v>11955</v>
      </c>
      <c r="F832" s="5">
        <v>95</v>
      </c>
      <c r="G832" s="5">
        <v>1</v>
      </c>
      <c r="I832" s="5">
        <v>57</v>
      </c>
      <c r="J832" s="5">
        <v>64</v>
      </c>
      <c r="L832" s="5">
        <v>6</v>
      </c>
      <c r="M832" s="5" t="s">
        <v>11956</v>
      </c>
      <c r="N832" s="5" t="s">
        <v>11957</v>
      </c>
      <c r="O832" s="5" t="s">
        <v>11958</v>
      </c>
      <c r="P832" s="5" t="s">
        <v>11959</v>
      </c>
      <c r="Q832" s="5" t="s">
        <v>11960</v>
      </c>
      <c r="R832" s="5" t="s">
        <v>11961</v>
      </c>
      <c r="S832" s="5" t="s">
        <v>11962</v>
      </c>
      <c r="X832" s="10" t="s">
        <v>11963</v>
      </c>
      <c r="Y832" s="5" t="s">
        <v>11964</v>
      </c>
      <c r="AB832" s="5" t="s">
        <v>11965</v>
      </c>
      <c r="AJ832" s="5">
        <v>14396319</v>
      </c>
      <c r="AL832" s="5" t="s">
        <v>11966</v>
      </c>
      <c r="AM832" s="5">
        <v>15965765</v>
      </c>
      <c r="AN832" s="5" t="s">
        <v>75</v>
      </c>
      <c r="AO832" s="5" t="s">
        <v>11967</v>
      </c>
      <c r="AP832" s="5" t="s">
        <v>76</v>
      </c>
      <c r="AQ832" s="5" t="s">
        <v>77</v>
      </c>
      <c r="AR832" s="5" t="s">
        <v>141</v>
      </c>
      <c r="AS832" s="5" t="s">
        <v>78</v>
      </c>
      <c r="AT832" s="5" t="s">
        <v>11968</v>
      </c>
      <c r="AU832" s="5" t="str">
        <f t="shared" si="36"/>
        <v>2005_Aoki_Modification</v>
      </c>
      <c r="AV832" s="6" t="str">
        <f t="shared" si="37"/>
        <v>2005_Aoki_Modification.pdf</v>
      </c>
      <c r="AW832" s="7" t="str">
        <f t="shared" si="38"/>
        <v>https://sci-hub.se/10.1016/j.topol.2002.12.002</v>
      </c>
      <c r="AX832" s="5" t="s">
        <v>80</v>
      </c>
    </row>
    <row r="833" spans="1:50" ht="17" customHeight="1" x14ac:dyDescent="0.2">
      <c r="A833" s="4" t="s">
        <v>11969</v>
      </c>
      <c r="B833" s="4" t="s">
        <v>11970</v>
      </c>
      <c r="C833" s="4" t="s">
        <v>11971</v>
      </c>
      <c r="D833" s="4">
        <v>2017</v>
      </c>
      <c r="E833" s="4" t="s">
        <v>187</v>
      </c>
      <c r="F833" s="5">
        <v>34</v>
      </c>
      <c r="G833" s="5">
        <v>7</v>
      </c>
      <c r="I833" s="5">
        <v>942</v>
      </c>
      <c r="J833" s="5">
        <v>955</v>
      </c>
      <c r="L833" s="5">
        <v>6</v>
      </c>
      <c r="M833" s="5" t="s">
        <v>11972</v>
      </c>
      <c r="N833" s="5" t="s">
        <v>11973</v>
      </c>
      <c r="O833" s="5" t="s">
        <v>11974</v>
      </c>
      <c r="P833" s="5" t="s">
        <v>11975</v>
      </c>
      <c r="Q833" s="5" t="s">
        <v>11976</v>
      </c>
      <c r="R833" s="5" t="s">
        <v>11977</v>
      </c>
      <c r="S833" s="5" t="s">
        <v>11978</v>
      </c>
      <c r="U833" s="5" t="s">
        <v>11979</v>
      </c>
      <c r="AB833" s="5" t="s">
        <v>11980</v>
      </c>
      <c r="AE833" s="5" t="s">
        <v>11105</v>
      </c>
      <c r="AJ833" s="5">
        <v>7420528</v>
      </c>
      <c r="AL833" s="5" t="s">
        <v>200</v>
      </c>
      <c r="AM833" s="5">
        <v>28613972</v>
      </c>
      <c r="AN833" s="5" t="s">
        <v>75</v>
      </c>
      <c r="AO833" s="5" t="s">
        <v>201</v>
      </c>
      <c r="AP833" s="5" t="s">
        <v>76</v>
      </c>
      <c r="AQ833" s="5" t="s">
        <v>77</v>
      </c>
      <c r="AS833" s="5" t="s">
        <v>78</v>
      </c>
      <c r="AT833" s="5" t="s">
        <v>11981</v>
      </c>
      <c r="AU833" s="5" t="str">
        <f t="shared" si="36"/>
        <v>2017_Daugaard_Night</v>
      </c>
      <c r="AV833" s="6" t="str">
        <f t="shared" si="37"/>
        <v>2017_Daugaard_Night.pdf</v>
      </c>
      <c r="AW833" s="7" t="str">
        <f t="shared" si="38"/>
        <v>https://sci-hub.se/10.1080/07420528.2017.1327867</v>
      </c>
      <c r="AX833" s="5" t="s">
        <v>80</v>
      </c>
    </row>
    <row r="834" spans="1:50" ht="17" customHeight="1" x14ac:dyDescent="0.2">
      <c r="A834" s="4" t="s">
        <v>11982</v>
      </c>
      <c r="B834" s="4" t="s">
        <v>11983</v>
      </c>
      <c r="C834" s="4" t="s">
        <v>11984</v>
      </c>
      <c r="D834" s="4">
        <v>2006</v>
      </c>
      <c r="E834" s="4" t="s">
        <v>11068</v>
      </c>
      <c r="F834" s="5">
        <v>37</v>
      </c>
      <c r="G834" s="5">
        <v>6</v>
      </c>
      <c r="I834" s="5">
        <v>471</v>
      </c>
      <c r="J834" s="5">
        <v>477</v>
      </c>
      <c r="L834" s="5">
        <v>6</v>
      </c>
      <c r="M834" s="5" t="s">
        <v>11985</v>
      </c>
      <c r="N834" s="5" t="s">
        <v>11986</v>
      </c>
      <c r="O834" s="5" t="s">
        <v>11987</v>
      </c>
      <c r="P834" s="5" t="s">
        <v>11988</v>
      </c>
      <c r="Q834" s="5" t="s">
        <v>11989</v>
      </c>
      <c r="R834" s="5" t="s">
        <v>11990</v>
      </c>
      <c r="S834" s="5" t="s">
        <v>11991</v>
      </c>
      <c r="U834" s="5" t="s">
        <v>11992</v>
      </c>
      <c r="AB834" s="5" t="s">
        <v>11993</v>
      </c>
      <c r="AJ834" s="5">
        <v>9291016</v>
      </c>
      <c r="AL834" s="5" t="s">
        <v>11079</v>
      </c>
      <c r="AN834" s="5" t="s">
        <v>75</v>
      </c>
      <c r="AO834" s="5" t="s">
        <v>11080</v>
      </c>
      <c r="AP834" s="5" t="s">
        <v>76</v>
      </c>
      <c r="AQ834" s="5" t="s">
        <v>77</v>
      </c>
      <c r="AS834" s="5" t="s">
        <v>78</v>
      </c>
      <c r="AT834" s="5" t="s">
        <v>11994</v>
      </c>
      <c r="AU834" s="5" t="str">
        <f t="shared" ref="AU834:AU897" si="39">CONCATENATE(D834, "_", (LEFT(A834,FIND(" ",A834,1)-1)), "_", (LEFT(C834,FIND(" ",C834,1)-1)))</f>
        <v>2006_Subash_Constant</v>
      </c>
      <c r="AV834" s="6" t="str">
        <f t="shared" ref="AV834:AV897" si="40">CONCATENATE(AU834, ".pdf")</f>
        <v>2006_Subash_Constant.pdf</v>
      </c>
      <c r="AW834" s="7" t="str">
        <f t="shared" ref="AW834:AW897" si="41">HYPERLINK(CONCATENATE("https://sci-hub.se/",M834))</f>
        <v>https://sci-hub.se/10.1080/09291010600738692</v>
      </c>
      <c r="AX834" s="5" t="s">
        <v>80</v>
      </c>
    </row>
    <row r="835" spans="1:50" ht="17" customHeight="1" x14ac:dyDescent="0.2">
      <c r="A835" s="4" t="s">
        <v>11995</v>
      </c>
      <c r="B835" s="4" t="s">
        <v>11996</v>
      </c>
      <c r="C835" s="4" t="s">
        <v>11997</v>
      </c>
      <c r="D835" s="4">
        <v>2015</v>
      </c>
      <c r="E835" s="4" t="s">
        <v>10724</v>
      </c>
      <c r="F835" s="5">
        <v>21</v>
      </c>
      <c r="G835" s="5">
        <v>3</v>
      </c>
      <c r="I835" s="5">
        <v>391</v>
      </c>
      <c r="J835" s="5">
        <v>398</v>
      </c>
      <c r="L835" s="5">
        <v>6</v>
      </c>
      <c r="M835" s="5" t="s">
        <v>11998</v>
      </c>
      <c r="N835" s="5" t="s">
        <v>11999</v>
      </c>
      <c r="O835" s="5" t="s">
        <v>12000</v>
      </c>
      <c r="P835" s="5" t="s">
        <v>12001</v>
      </c>
      <c r="Q835" s="5" t="s">
        <v>12002</v>
      </c>
      <c r="R835" s="5" t="s">
        <v>12003</v>
      </c>
      <c r="S835" s="5" t="s">
        <v>12004</v>
      </c>
      <c r="U835" s="5" t="s">
        <v>438</v>
      </c>
      <c r="AB835" s="5" t="s">
        <v>12005</v>
      </c>
      <c r="AE835" s="5" t="s">
        <v>12006</v>
      </c>
      <c r="AJ835" s="5">
        <v>10803548</v>
      </c>
      <c r="AL835" s="5" t="s">
        <v>12007</v>
      </c>
      <c r="AM835" s="5">
        <v>26647954</v>
      </c>
      <c r="AN835" s="5" t="s">
        <v>75</v>
      </c>
      <c r="AO835" s="5" t="s">
        <v>10733</v>
      </c>
      <c r="AP835" s="5" t="s">
        <v>76</v>
      </c>
      <c r="AQ835" s="5" t="s">
        <v>77</v>
      </c>
      <c r="AS835" s="5" t="s">
        <v>78</v>
      </c>
      <c r="AT835" s="5" t="s">
        <v>12008</v>
      </c>
      <c r="AU835" s="5" t="str">
        <f t="shared" si="39"/>
        <v>2015_Rebec_White</v>
      </c>
      <c r="AV835" s="6" t="str">
        <f t="shared" si="40"/>
        <v>2015_Rebec_White.pdf</v>
      </c>
      <c r="AW835" s="7" t="str">
        <f t="shared" si="41"/>
        <v>https://sci-hub.se/10.1080/10803548.2015.1085163</v>
      </c>
      <c r="AX835" s="5" t="s">
        <v>80</v>
      </c>
    </row>
    <row r="836" spans="1:50" ht="17" customHeight="1" x14ac:dyDescent="0.2">
      <c r="A836" s="4" t="s">
        <v>6433</v>
      </c>
      <c r="B836" s="4" t="s">
        <v>6434</v>
      </c>
      <c r="C836" s="4" t="s">
        <v>12009</v>
      </c>
      <c r="D836" s="4">
        <v>2017</v>
      </c>
      <c r="E836" s="4" t="s">
        <v>12010</v>
      </c>
      <c r="F836" s="5">
        <v>72</v>
      </c>
      <c r="G836" s="5">
        <v>2</v>
      </c>
      <c r="I836" s="5">
        <v>111</v>
      </c>
      <c r="J836" s="5">
        <v>122</v>
      </c>
      <c r="L836" s="5">
        <v>6</v>
      </c>
      <c r="M836" s="5" t="s">
        <v>12011</v>
      </c>
      <c r="N836" s="5" t="s">
        <v>12012</v>
      </c>
      <c r="O836" s="5" t="s">
        <v>12013</v>
      </c>
      <c r="P836" s="5" t="s">
        <v>12014</v>
      </c>
      <c r="Q836" s="5" t="s">
        <v>12015</v>
      </c>
      <c r="R836" s="5" t="s">
        <v>12016</v>
      </c>
      <c r="S836" s="5" t="s">
        <v>12017</v>
      </c>
      <c r="U836" s="5" t="s">
        <v>12018</v>
      </c>
      <c r="AB836" s="5" t="s">
        <v>12019</v>
      </c>
      <c r="AE836" s="5" t="s">
        <v>11119</v>
      </c>
      <c r="AJ836" s="5">
        <v>19338244</v>
      </c>
      <c r="AM836" s="5">
        <v>27029744</v>
      </c>
      <c r="AN836" s="5" t="s">
        <v>75</v>
      </c>
      <c r="AO836" s="5" t="s">
        <v>12020</v>
      </c>
      <c r="AP836" s="5" t="s">
        <v>76</v>
      </c>
      <c r="AQ836" s="5" t="s">
        <v>77</v>
      </c>
      <c r="AS836" s="5" t="s">
        <v>78</v>
      </c>
      <c r="AT836" s="5" t="s">
        <v>12021</v>
      </c>
      <c r="AU836" s="5" t="str">
        <f t="shared" si="39"/>
        <v>2017_Rybnikova_Is</v>
      </c>
      <c r="AV836" s="6" t="str">
        <f t="shared" si="40"/>
        <v>2017_Rybnikova_Is.pdf</v>
      </c>
      <c r="AW836" s="7" t="str">
        <f t="shared" si="41"/>
        <v>https://sci-hub.se/10.1080/19338244.2016.1169980</v>
      </c>
      <c r="AX836" s="5" t="s">
        <v>80</v>
      </c>
    </row>
    <row r="837" spans="1:50" ht="17" customHeight="1" x14ac:dyDescent="0.2">
      <c r="A837" s="4" t="s">
        <v>12022</v>
      </c>
      <c r="B837" s="4" t="s">
        <v>12023</v>
      </c>
      <c r="C837" s="4" t="s">
        <v>12024</v>
      </c>
      <c r="D837" s="4">
        <v>2001</v>
      </c>
      <c r="E837" s="4" t="s">
        <v>187</v>
      </c>
      <c r="F837" s="5">
        <v>18</v>
      </c>
      <c r="G837" s="5">
        <v>3</v>
      </c>
      <c r="I837" s="5">
        <v>435</v>
      </c>
      <c r="J837" s="5">
        <v>446</v>
      </c>
      <c r="L837" s="5">
        <v>6</v>
      </c>
      <c r="M837" s="5" t="s">
        <v>12025</v>
      </c>
      <c r="N837" s="5" t="s">
        <v>12026</v>
      </c>
      <c r="O837" s="5" t="s">
        <v>12027</v>
      </c>
      <c r="P837" s="5" t="s">
        <v>12028</v>
      </c>
      <c r="Q837" s="5" t="s">
        <v>12029</v>
      </c>
      <c r="R837" s="5" t="s">
        <v>12030</v>
      </c>
      <c r="S837" s="5" t="s">
        <v>12031</v>
      </c>
      <c r="U837" s="5" t="s">
        <v>12032</v>
      </c>
      <c r="X837" s="10" t="s">
        <v>12033</v>
      </c>
      <c r="Y837" s="5" t="s">
        <v>12034</v>
      </c>
      <c r="AB837" s="5" t="s">
        <v>12035</v>
      </c>
      <c r="AJ837" s="5">
        <v>7420528</v>
      </c>
      <c r="AL837" s="5" t="s">
        <v>200</v>
      </c>
      <c r="AM837" s="5">
        <v>11475414</v>
      </c>
      <c r="AN837" s="5" t="s">
        <v>75</v>
      </c>
      <c r="AO837" s="5" t="s">
        <v>201</v>
      </c>
      <c r="AP837" s="5" t="s">
        <v>76</v>
      </c>
      <c r="AQ837" s="5" t="s">
        <v>77</v>
      </c>
      <c r="AS837" s="5" t="s">
        <v>78</v>
      </c>
      <c r="AT837" s="5" t="s">
        <v>12036</v>
      </c>
      <c r="AU837" s="5" t="str">
        <f t="shared" si="39"/>
        <v>2001_Agrasal_Effect</v>
      </c>
      <c r="AV837" s="6" t="str">
        <f t="shared" si="40"/>
        <v>2001_Agrasal_Effect.pdf</v>
      </c>
      <c r="AW837" s="7" t="str">
        <f t="shared" si="41"/>
        <v>https://sci-hub.se/10.1081/CBI-100103967</v>
      </c>
      <c r="AX837" s="5" t="s">
        <v>80</v>
      </c>
    </row>
    <row r="838" spans="1:50" ht="17" customHeight="1" x14ac:dyDescent="0.2">
      <c r="A838" s="4" t="s">
        <v>12037</v>
      </c>
      <c r="B838" s="4" t="s">
        <v>12038</v>
      </c>
      <c r="C838" s="4" t="s">
        <v>12039</v>
      </c>
      <c r="D838" s="4">
        <v>2018</v>
      </c>
      <c r="E838" s="4" t="s">
        <v>392</v>
      </c>
      <c r="F838" s="5">
        <v>65</v>
      </c>
      <c r="G838" s="5">
        <v>4</v>
      </c>
      <c r="H838" s="5" t="s">
        <v>12040</v>
      </c>
      <c r="L838" s="5">
        <v>6</v>
      </c>
      <c r="M838" s="5" t="s">
        <v>12041</v>
      </c>
      <c r="N838" s="5" t="s">
        <v>12042</v>
      </c>
      <c r="O838" s="5" t="s">
        <v>12043</v>
      </c>
      <c r="P838" s="5" t="s">
        <v>12044</v>
      </c>
      <c r="Q838" s="5" t="s">
        <v>12045</v>
      </c>
      <c r="R838" s="5" t="s">
        <v>12046</v>
      </c>
      <c r="S838" s="5" t="s">
        <v>12047</v>
      </c>
      <c r="U838" s="5" t="s">
        <v>12048</v>
      </c>
      <c r="X838" s="5" t="s">
        <v>12049</v>
      </c>
      <c r="Y838" s="5" t="s">
        <v>12050</v>
      </c>
      <c r="AB838" s="5" t="s">
        <v>12051</v>
      </c>
      <c r="AE838" s="5" t="s">
        <v>2111</v>
      </c>
      <c r="AJ838" s="5">
        <v>7423098</v>
      </c>
      <c r="AL838" s="5" t="s">
        <v>547</v>
      </c>
      <c r="AM838" s="5">
        <v>30091203</v>
      </c>
      <c r="AN838" s="5" t="s">
        <v>75</v>
      </c>
      <c r="AO838" s="5" t="s">
        <v>401</v>
      </c>
      <c r="AP838" s="5" t="s">
        <v>76</v>
      </c>
      <c r="AQ838" s="5" t="s">
        <v>77</v>
      </c>
      <c r="AS838" s="5" t="s">
        <v>78</v>
      </c>
      <c r="AT838" s="5" t="s">
        <v>12052</v>
      </c>
      <c r="AU838" s="5" t="str">
        <f t="shared" si="39"/>
        <v>2018_Lee_Melatonin</v>
      </c>
      <c r="AV838" s="6" t="str">
        <f t="shared" si="40"/>
        <v>2018_Lee_Melatonin.pdf</v>
      </c>
      <c r="AW838" s="7" t="str">
        <f t="shared" si="41"/>
        <v>https://sci-hub.se/10.1111/jpi.12519</v>
      </c>
      <c r="AX838" s="5" t="s">
        <v>80</v>
      </c>
    </row>
    <row r="839" spans="1:50" ht="17" customHeight="1" x14ac:dyDescent="0.2">
      <c r="A839" s="4" t="s">
        <v>12053</v>
      </c>
      <c r="B839" s="4" t="s">
        <v>12054</v>
      </c>
      <c r="C839" s="4" t="s">
        <v>12055</v>
      </c>
      <c r="D839" s="4">
        <v>2018</v>
      </c>
      <c r="E839" s="4" t="s">
        <v>109</v>
      </c>
      <c r="F839" s="5">
        <v>596</v>
      </c>
      <c r="G839" s="5">
        <v>24</v>
      </c>
      <c r="I839" s="5">
        <v>6249</v>
      </c>
      <c r="J839" s="5">
        <v>6261</v>
      </c>
      <c r="L839" s="5">
        <v>6</v>
      </c>
      <c r="M839" s="5" t="s">
        <v>12056</v>
      </c>
      <c r="N839" s="5" t="s">
        <v>12057</v>
      </c>
      <c r="O839" s="5" t="s">
        <v>12058</v>
      </c>
      <c r="P839" s="5" t="s">
        <v>12059</v>
      </c>
      <c r="Q839" s="5" t="s">
        <v>12060</v>
      </c>
      <c r="S839" s="5" t="s">
        <v>12061</v>
      </c>
      <c r="U839" s="5" t="s">
        <v>136</v>
      </c>
      <c r="X839" s="10" t="s">
        <v>12062</v>
      </c>
      <c r="Y839" s="5" t="s">
        <v>12063</v>
      </c>
      <c r="Z839" s="5" t="s">
        <v>12064</v>
      </c>
      <c r="AA839" s="5" t="s">
        <v>12065</v>
      </c>
      <c r="AB839" s="5" t="s">
        <v>12066</v>
      </c>
      <c r="AE839" s="5" t="s">
        <v>2111</v>
      </c>
      <c r="AJ839" s="5">
        <v>223751</v>
      </c>
      <c r="AL839" s="5" t="s">
        <v>118</v>
      </c>
      <c r="AM839" s="5">
        <v>30281150</v>
      </c>
      <c r="AN839" s="5" t="s">
        <v>75</v>
      </c>
      <c r="AO839" s="5" t="s">
        <v>119</v>
      </c>
      <c r="AP839" s="5" t="s">
        <v>76</v>
      </c>
      <c r="AQ839" s="5" t="s">
        <v>77</v>
      </c>
      <c r="AS839" s="5" t="s">
        <v>78</v>
      </c>
      <c r="AT839" s="5" t="s">
        <v>12067</v>
      </c>
      <c r="AU839" s="5" t="str">
        <f t="shared" si="39"/>
        <v>2018_Watson_Increased</v>
      </c>
      <c r="AV839" s="6" t="str">
        <f t="shared" si="40"/>
        <v>2018_Watson_Increased.pdf</v>
      </c>
      <c r="AW839" s="7" t="str">
        <f t="shared" si="41"/>
        <v>https://sci-hub.se/10.1113/JP275917</v>
      </c>
      <c r="AX839" s="5" t="s">
        <v>80</v>
      </c>
    </row>
    <row r="840" spans="1:50" ht="17" customHeight="1" x14ac:dyDescent="0.2">
      <c r="A840" s="4" t="s">
        <v>12068</v>
      </c>
      <c r="B840" s="4" t="s">
        <v>12069</v>
      </c>
      <c r="C840" s="4" t="s">
        <v>12070</v>
      </c>
      <c r="D840" s="4">
        <v>1981</v>
      </c>
      <c r="E840" s="4" t="s">
        <v>956</v>
      </c>
      <c r="F840" s="5">
        <v>33</v>
      </c>
      <c r="G840" s="5">
        <v>1</v>
      </c>
      <c r="I840" s="5">
        <v>43</v>
      </c>
      <c r="J840" s="5">
        <v>46</v>
      </c>
      <c r="L840" s="5">
        <v>6</v>
      </c>
      <c r="M840" s="5" t="s">
        <v>12071</v>
      </c>
      <c r="N840" s="5" t="s">
        <v>12072</v>
      </c>
      <c r="O840" s="5" t="s">
        <v>12073</v>
      </c>
      <c r="P840" s="5" t="s">
        <v>12074</v>
      </c>
      <c r="Q840" s="5" t="s">
        <v>12075</v>
      </c>
      <c r="S840" s="5" t="s">
        <v>12076</v>
      </c>
      <c r="U840" s="5" t="s">
        <v>4608</v>
      </c>
      <c r="AJ840" s="5">
        <v>283835</v>
      </c>
      <c r="AL840" s="5" t="s">
        <v>3896</v>
      </c>
      <c r="AM840" s="5">
        <v>7254478</v>
      </c>
      <c r="AN840" s="5" t="s">
        <v>75</v>
      </c>
      <c r="AO840" s="5" t="s">
        <v>3909</v>
      </c>
      <c r="AP840" s="5" t="s">
        <v>76</v>
      </c>
      <c r="AQ840" s="5" t="s">
        <v>77</v>
      </c>
      <c r="AS840" s="5" t="s">
        <v>78</v>
      </c>
      <c r="AT840" s="5" t="s">
        <v>12077</v>
      </c>
      <c r="AU840" s="5" t="str">
        <f t="shared" si="39"/>
        <v>1981_Chen_Spontaneous</v>
      </c>
      <c r="AV840" s="6" t="str">
        <f t="shared" si="40"/>
        <v>1981_Chen_Spontaneous.pdf</v>
      </c>
      <c r="AW840" s="7" t="str">
        <f t="shared" si="41"/>
        <v>https://sci-hub.se/10.1159/000123198</v>
      </c>
      <c r="AX840" s="5" t="s">
        <v>80</v>
      </c>
    </row>
    <row r="841" spans="1:50" ht="17" customHeight="1" x14ac:dyDescent="0.2">
      <c r="A841" s="4" t="s">
        <v>12078</v>
      </c>
      <c r="B841" s="4" t="s">
        <v>12079</v>
      </c>
      <c r="C841" s="4" t="s">
        <v>12080</v>
      </c>
      <c r="D841" s="4">
        <v>2018</v>
      </c>
      <c r="E841" s="4" t="s">
        <v>3029</v>
      </c>
      <c r="F841" s="5">
        <v>59</v>
      </c>
      <c r="G841" s="5">
        <v>1</v>
      </c>
      <c r="I841" s="5">
        <v>362</v>
      </c>
      <c r="J841" s="5">
        <v>369</v>
      </c>
      <c r="L841" s="5">
        <v>6</v>
      </c>
      <c r="M841" s="5" t="s">
        <v>12081</v>
      </c>
      <c r="N841" s="5" t="s">
        <v>12082</v>
      </c>
      <c r="O841" s="5" t="s">
        <v>12083</v>
      </c>
      <c r="P841" s="5" t="s">
        <v>12084</v>
      </c>
      <c r="Q841" s="5" t="s">
        <v>12085</v>
      </c>
      <c r="R841" s="5" t="s">
        <v>12086</v>
      </c>
      <c r="S841" s="5" t="s">
        <v>12087</v>
      </c>
      <c r="U841" s="5" t="s">
        <v>12088</v>
      </c>
      <c r="X841" s="10" t="s">
        <v>12089</v>
      </c>
      <c r="Y841" s="5" t="s">
        <v>12090</v>
      </c>
      <c r="AB841" s="5" t="s">
        <v>12091</v>
      </c>
      <c r="AE841" s="5" t="s">
        <v>12092</v>
      </c>
      <c r="AJ841" s="5">
        <v>1460404</v>
      </c>
      <c r="AL841" s="5" t="s">
        <v>3037</v>
      </c>
      <c r="AM841" s="5">
        <v>29346496</v>
      </c>
      <c r="AN841" s="5" t="s">
        <v>75</v>
      </c>
      <c r="AO841" s="5" t="s">
        <v>3038</v>
      </c>
      <c r="AP841" s="5" t="s">
        <v>76</v>
      </c>
      <c r="AQ841" s="5" t="s">
        <v>77</v>
      </c>
      <c r="AR841" s="5" t="s">
        <v>141</v>
      </c>
      <c r="AS841" s="5" t="s">
        <v>78</v>
      </c>
      <c r="AT841" s="5" t="s">
        <v>12093</v>
      </c>
      <c r="AU841" s="5" t="str">
        <f t="shared" si="39"/>
        <v>2018_Barboni_Melanopsin</v>
      </c>
      <c r="AV841" s="6" t="str">
        <f t="shared" si="40"/>
        <v>2018_Barboni_Melanopsin.pdf</v>
      </c>
      <c r="AW841" s="7" t="str">
        <f t="shared" si="41"/>
        <v>https://sci-hub.se/10.1167/iovs.17-22612</v>
      </c>
      <c r="AX841" s="5" t="s">
        <v>80</v>
      </c>
    </row>
    <row r="842" spans="1:50" ht="17" customHeight="1" x14ac:dyDescent="0.2">
      <c r="A842" s="4" t="s">
        <v>12094</v>
      </c>
      <c r="B842" s="4" t="s">
        <v>12095</v>
      </c>
      <c r="C842" s="4" t="s">
        <v>12096</v>
      </c>
      <c r="D842" s="4">
        <v>2018</v>
      </c>
      <c r="E842" s="4" t="s">
        <v>12097</v>
      </c>
      <c r="F842" s="5">
        <v>155</v>
      </c>
      <c r="G842" s="5">
        <v>3</v>
      </c>
      <c r="I842" s="5">
        <v>307</v>
      </c>
      <c r="J842" s="5">
        <v>319</v>
      </c>
      <c r="L842" s="5">
        <v>6</v>
      </c>
      <c r="M842" s="5" t="s">
        <v>12098</v>
      </c>
      <c r="N842" s="5" t="s">
        <v>12099</v>
      </c>
      <c r="O842" s="5" t="s">
        <v>12100</v>
      </c>
      <c r="P842" s="5" t="s">
        <v>12101</v>
      </c>
      <c r="Q842" s="5" t="s">
        <v>12102</v>
      </c>
      <c r="S842" s="5" t="s">
        <v>12103</v>
      </c>
      <c r="U842" s="5" t="s">
        <v>12104</v>
      </c>
      <c r="W842" s="5" t="s">
        <v>12105</v>
      </c>
      <c r="X842" s="10" t="s">
        <v>12106</v>
      </c>
      <c r="Y842" s="5" t="s">
        <v>12107</v>
      </c>
      <c r="AB842" s="5" t="s">
        <v>12108</v>
      </c>
      <c r="AE842" s="5" t="s">
        <v>12109</v>
      </c>
      <c r="AJ842" s="5">
        <v>14701626</v>
      </c>
      <c r="AL842" s="5" t="s">
        <v>12110</v>
      </c>
      <c r="AM842" s="5">
        <v>29363570</v>
      </c>
      <c r="AN842" s="5" t="s">
        <v>75</v>
      </c>
      <c r="AO842" s="5" t="s">
        <v>12097</v>
      </c>
      <c r="AP842" s="5" t="s">
        <v>76</v>
      </c>
      <c r="AQ842" s="5" t="s">
        <v>77</v>
      </c>
      <c r="AR842" s="5" t="s">
        <v>141</v>
      </c>
      <c r="AS842" s="5" t="s">
        <v>78</v>
      </c>
      <c r="AT842" s="5" t="s">
        <v>12111</v>
      </c>
      <c r="AU842" s="5" t="str">
        <f t="shared" si="39"/>
        <v>2018_Cao_Melatonin</v>
      </c>
      <c r="AV842" s="6" t="str">
        <f t="shared" si="40"/>
        <v>2018_Cao_Melatonin.pdf</v>
      </c>
      <c r="AW842" s="7" t="str">
        <f t="shared" si="41"/>
        <v>https://sci-hub.se/10.1530/REP-18-0002</v>
      </c>
      <c r="AX842" s="5" t="s">
        <v>80</v>
      </c>
    </row>
    <row r="843" spans="1:50" ht="17" customHeight="1" x14ac:dyDescent="0.2">
      <c r="A843" s="4" t="s">
        <v>12112</v>
      </c>
      <c r="B843" s="4" t="s">
        <v>12113</v>
      </c>
      <c r="C843" s="4" t="s">
        <v>12114</v>
      </c>
      <c r="D843" s="4">
        <v>2015</v>
      </c>
      <c r="E843" s="4" t="s">
        <v>187</v>
      </c>
      <c r="F843" s="5">
        <v>32</v>
      </c>
      <c r="G843" s="5">
        <v>2</v>
      </c>
      <c r="I843" s="5">
        <v>164</v>
      </c>
      <c r="J843" s="5">
        <v>177</v>
      </c>
      <c r="L843" s="5">
        <v>6</v>
      </c>
      <c r="M843" s="5" t="s">
        <v>12115</v>
      </c>
      <c r="N843" s="5" t="s">
        <v>12116</v>
      </c>
      <c r="O843" s="5" t="s">
        <v>12117</v>
      </c>
      <c r="P843" s="5" t="s">
        <v>12118</v>
      </c>
      <c r="Q843" s="5" t="s">
        <v>12119</v>
      </c>
      <c r="R843" s="5" t="s">
        <v>12120</v>
      </c>
      <c r="S843" s="5" t="s">
        <v>12121</v>
      </c>
      <c r="U843" s="5" t="s">
        <v>12122</v>
      </c>
      <c r="AB843" s="5" t="s">
        <v>12123</v>
      </c>
      <c r="AE843" s="5" t="s">
        <v>199</v>
      </c>
      <c r="AJ843" s="5">
        <v>7420528</v>
      </c>
      <c r="AL843" s="5" t="s">
        <v>200</v>
      </c>
      <c r="AM843" s="5">
        <v>25245012</v>
      </c>
      <c r="AN843" s="5" t="s">
        <v>75</v>
      </c>
      <c r="AO843" s="5" t="s">
        <v>201</v>
      </c>
      <c r="AP843" s="5" t="s">
        <v>76</v>
      </c>
      <c r="AQ843" s="5" t="s">
        <v>77</v>
      </c>
      <c r="AS843" s="5" t="s">
        <v>78</v>
      </c>
      <c r="AT843" s="5" t="s">
        <v>12124</v>
      </c>
      <c r="AU843" s="5" t="str">
        <f t="shared" si="39"/>
        <v>2015_Valdés-Tovar_Constant</v>
      </c>
      <c r="AV843" s="6" t="str">
        <f t="shared" si="40"/>
        <v>2015_Valdés-Tovar_Constant.pdf</v>
      </c>
      <c r="AW843" s="7" t="str">
        <f t="shared" si="41"/>
        <v>https://sci-hub.se/10.3109/07420528.2014.960047</v>
      </c>
      <c r="AX843" s="5" t="s">
        <v>80</v>
      </c>
    </row>
    <row r="844" spans="1:50" ht="17" customHeight="1" x14ac:dyDescent="0.2">
      <c r="A844" s="4" t="s">
        <v>12125</v>
      </c>
      <c r="B844" s="4" t="s">
        <v>12126</v>
      </c>
      <c r="C844" s="4" t="s">
        <v>12127</v>
      </c>
      <c r="D844" s="4">
        <v>2015</v>
      </c>
      <c r="E844" s="4" t="s">
        <v>187</v>
      </c>
      <c r="F844" s="5">
        <v>32</v>
      </c>
      <c r="G844" s="5">
        <v>2</v>
      </c>
      <c r="I844" s="5">
        <v>225</v>
      </c>
      <c r="J844" s="5">
        <v>234</v>
      </c>
      <c r="L844" s="5">
        <v>6</v>
      </c>
      <c r="M844" s="5" t="s">
        <v>12128</v>
      </c>
      <c r="N844" s="5" t="s">
        <v>12129</v>
      </c>
      <c r="O844" s="5" t="s">
        <v>12130</v>
      </c>
      <c r="P844" s="5" t="s">
        <v>12131</v>
      </c>
      <c r="Q844" s="5" t="s">
        <v>12132</v>
      </c>
      <c r="R844" s="5" t="s">
        <v>12133</v>
      </c>
      <c r="S844" s="5" t="s">
        <v>12134</v>
      </c>
      <c r="U844" s="5" t="s">
        <v>12135</v>
      </c>
      <c r="X844" s="10" t="s">
        <v>12136</v>
      </c>
      <c r="Y844" s="5" t="s">
        <v>12137</v>
      </c>
      <c r="AB844" s="5" t="s">
        <v>12138</v>
      </c>
      <c r="AE844" s="5" t="s">
        <v>199</v>
      </c>
      <c r="AJ844" s="5">
        <v>7420528</v>
      </c>
      <c r="AL844" s="5" t="s">
        <v>200</v>
      </c>
      <c r="AM844" s="5">
        <v>25286138</v>
      </c>
      <c r="AN844" s="5" t="s">
        <v>75</v>
      </c>
      <c r="AO844" s="5" t="s">
        <v>201</v>
      </c>
      <c r="AP844" s="5" t="s">
        <v>76</v>
      </c>
      <c r="AQ844" s="5" t="s">
        <v>77</v>
      </c>
      <c r="AS844" s="5" t="s">
        <v>78</v>
      </c>
      <c r="AT844" s="5" t="s">
        <v>12139</v>
      </c>
      <c r="AU844" s="5" t="str">
        <f t="shared" si="39"/>
        <v>2015_Matsuo_Effects</v>
      </c>
      <c r="AV844" s="6" t="str">
        <f t="shared" si="40"/>
        <v>2015_Matsuo_Effects.pdf</v>
      </c>
      <c r="AW844" s="7" t="str">
        <f t="shared" si="41"/>
        <v>https://sci-hub.se/10.3109/07420528.2014.965312</v>
      </c>
      <c r="AX844" s="5" t="s">
        <v>80</v>
      </c>
    </row>
    <row r="845" spans="1:50" ht="17" customHeight="1" x14ac:dyDescent="0.2">
      <c r="A845" s="4" t="s">
        <v>12140</v>
      </c>
      <c r="B845" s="4" t="s">
        <v>12141</v>
      </c>
      <c r="C845" s="4" t="s">
        <v>12142</v>
      </c>
      <c r="D845" s="4">
        <v>2017</v>
      </c>
      <c r="E845" s="4" t="s">
        <v>12143</v>
      </c>
      <c r="F845" s="5">
        <v>8</v>
      </c>
      <c r="G845" s="5" t="s">
        <v>12144</v>
      </c>
      <c r="H845" s="5">
        <v>464</v>
      </c>
      <c r="L845" s="5">
        <v>6</v>
      </c>
      <c r="M845" s="5" t="s">
        <v>12145</v>
      </c>
      <c r="N845" s="5" t="s">
        <v>12146</v>
      </c>
      <c r="O845" s="5" t="s">
        <v>12147</v>
      </c>
      <c r="P845" s="5" t="s">
        <v>12148</v>
      </c>
      <c r="Q845" s="5" t="s">
        <v>12149</v>
      </c>
      <c r="R845" s="5" t="s">
        <v>12150</v>
      </c>
      <c r="S845" s="5" t="s">
        <v>12151</v>
      </c>
      <c r="U845" s="5" t="s">
        <v>6021</v>
      </c>
      <c r="Y845" s="5" t="s">
        <v>12152</v>
      </c>
      <c r="AB845" s="5" t="s">
        <v>12153</v>
      </c>
      <c r="AE845" s="5" t="s">
        <v>7316</v>
      </c>
      <c r="AJ845" s="5">
        <v>16642295</v>
      </c>
      <c r="AN845" s="5" t="s">
        <v>75</v>
      </c>
      <c r="AO845" s="5" t="s">
        <v>12154</v>
      </c>
      <c r="AP845" s="5" t="s">
        <v>76</v>
      </c>
      <c r="AQ845" s="5" t="s">
        <v>77</v>
      </c>
      <c r="AR845" s="5" t="s">
        <v>141</v>
      </c>
      <c r="AS845" s="5" t="s">
        <v>78</v>
      </c>
      <c r="AT845" s="5" t="s">
        <v>12155</v>
      </c>
      <c r="AU845" s="5" t="str">
        <f t="shared" si="39"/>
        <v>2017_Münch_Melanopsin-Mediated</v>
      </c>
      <c r="AV845" s="6" t="str">
        <f t="shared" si="40"/>
        <v>2017_Münch_Melanopsin-Mediated.pdf</v>
      </c>
      <c r="AW845" s="7" t="str">
        <f t="shared" si="41"/>
        <v>https://sci-hub.se/10.3389/fneur.2017.00464</v>
      </c>
      <c r="AX845" s="5" t="s">
        <v>80</v>
      </c>
    </row>
    <row r="846" spans="1:50" ht="17" customHeight="1" x14ac:dyDescent="0.2">
      <c r="A846" s="4" t="s">
        <v>12156</v>
      </c>
      <c r="B846" s="4" t="s">
        <v>12157</v>
      </c>
      <c r="C846" s="4" t="s">
        <v>12158</v>
      </c>
      <c r="D846" s="4">
        <v>2011</v>
      </c>
      <c r="E846" s="4" t="s">
        <v>12159</v>
      </c>
      <c r="F846" s="5">
        <v>1</v>
      </c>
      <c r="G846" s="5">
        <v>10</v>
      </c>
      <c r="I846" s="5">
        <v>126</v>
      </c>
      <c r="J846" s="5">
        <v>133</v>
      </c>
      <c r="L846" s="5">
        <v>5</v>
      </c>
      <c r="M846" s="9"/>
      <c r="N846" s="5" t="s">
        <v>12160</v>
      </c>
      <c r="O846" s="5" t="s">
        <v>12161</v>
      </c>
      <c r="P846" s="5" t="s">
        <v>12162</v>
      </c>
      <c r="Q846" s="5" t="s">
        <v>12163</v>
      </c>
      <c r="R846" s="5" t="s">
        <v>12164</v>
      </c>
      <c r="AB846" s="5" t="s">
        <v>12165</v>
      </c>
      <c r="AJ846" s="5">
        <v>22313354</v>
      </c>
      <c r="AN846" s="5" t="s">
        <v>75</v>
      </c>
      <c r="AO846" s="5" t="s">
        <v>12166</v>
      </c>
      <c r="AP846" s="5" t="s">
        <v>76</v>
      </c>
      <c r="AQ846" s="5" t="s">
        <v>77</v>
      </c>
      <c r="AS846" s="5" t="s">
        <v>78</v>
      </c>
      <c r="AT846" s="5" t="s">
        <v>12167</v>
      </c>
      <c r="AU846" s="5" t="str">
        <f t="shared" si="39"/>
        <v>2011_John_Neuroprotective</v>
      </c>
      <c r="AV846" s="6" t="str">
        <f t="shared" si="40"/>
        <v>2011_John_Neuroprotective.pdf</v>
      </c>
      <c r="AW846" s="7" t="str">
        <f t="shared" si="41"/>
        <v>https://sci-hub.se/</v>
      </c>
      <c r="AX846" s="9" t="s">
        <v>756</v>
      </c>
    </row>
    <row r="847" spans="1:50" ht="17" customHeight="1" x14ac:dyDescent="0.2">
      <c r="A847" s="4" t="s">
        <v>12168</v>
      </c>
      <c r="B847" s="4" t="s">
        <v>12169</v>
      </c>
      <c r="C847" s="4" t="s">
        <v>12170</v>
      </c>
      <c r="D847" s="4">
        <v>1991</v>
      </c>
      <c r="E847" s="4" t="s">
        <v>3569</v>
      </c>
      <c r="F847" s="5">
        <v>124</v>
      </c>
      <c r="G847" s="5">
        <v>6</v>
      </c>
      <c r="I847" s="5">
        <v>646</v>
      </c>
      <c r="J847" s="5">
        <v>651</v>
      </c>
      <c r="L847" s="5">
        <v>5</v>
      </c>
      <c r="M847" s="9"/>
      <c r="N847" s="5" t="s">
        <v>12171</v>
      </c>
      <c r="O847" s="5" t="s">
        <v>12172</v>
      </c>
      <c r="P847" s="5" t="s">
        <v>12173</v>
      </c>
      <c r="Q847" s="5" t="s">
        <v>12174</v>
      </c>
      <c r="S847" s="5" t="s">
        <v>12175</v>
      </c>
      <c r="U847" s="5" t="s">
        <v>680</v>
      </c>
      <c r="AB847" s="5" t="s">
        <v>12176</v>
      </c>
      <c r="AJ847" s="5">
        <v>15598</v>
      </c>
      <c r="AL847" s="5" t="s">
        <v>3576</v>
      </c>
      <c r="AM847" s="5">
        <v>2068894</v>
      </c>
      <c r="AN847" s="5" t="s">
        <v>75</v>
      </c>
      <c r="AO847" s="5" t="s">
        <v>3577</v>
      </c>
      <c r="AP847" s="5" t="s">
        <v>76</v>
      </c>
      <c r="AQ847" s="5" t="s">
        <v>77</v>
      </c>
      <c r="AS847" s="5" t="s">
        <v>78</v>
      </c>
      <c r="AT847" s="5" t="s">
        <v>12177</v>
      </c>
      <c r="AU847" s="5" t="str">
        <f t="shared" si="39"/>
        <v>1991_Strassman_Sleep</v>
      </c>
      <c r="AV847" s="6" t="str">
        <f t="shared" si="40"/>
        <v>1991_Strassman_Sleep.pdf</v>
      </c>
      <c r="AW847" s="7" t="str">
        <f t="shared" si="41"/>
        <v>https://sci-hub.se/</v>
      </c>
      <c r="AX847" s="9" t="s">
        <v>756</v>
      </c>
    </row>
    <row r="848" spans="1:50" ht="17" customHeight="1" x14ac:dyDescent="0.2">
      <c r="A848" s="4" t="s">
        <v>12178</v>
      </c>
      <c r="B848" s="4" t="s">
        <v>12179</v>
      </c>
      <c r="C848" s="4" t="s">
        <v>12180</v>
      </c>
      <c r="D848" s="4">
        <v>1985</v>
      </c>
      <c r="E848" s="4" t="s">
        <v>1961</v>
      </c>
      <c r="F848" s="5">
        <v>36</v>
      </c>
      <c r="G848" s="5">
        <v>23</v>
      </c>
      <c r="I848" s="5">
        <v>2183</v>
      </c>
      <c r="J848" s="5">
        <v>2188</v>
      </c>
      <c r="L848" s="5">
        <v>5</v>
      </c>
      <c r="M848" s="5" t="s">
        <v>12181</v>
      </c>
      <c r="N848" s="5" t="s">
        <v>12182</v>
      </c>
      <c r="O848" s="5" t="s">
        <v>12183</v>
      </c>
      <c r="P848" s="5" t="s">
        <v>12184</v>
      </c>
      <c r="Q848" s="5" t="s">
        <v>12185</v>
      </c>
      <c r="S848" s="5" t="s">
        <v>12186</v>
      </c>
      <c r="U848" s="5" t="s">
        <v>12187</v>
      </c>
      <c r="X848" s="5" t="s">
        <v>12188</v>
      </c>
      <c r="Y848" s="5" t="s">
        <v>12189</v>
      </c>
      <c r="AB848" s="5" t="s">
        <v>12190</v>
      </c>
      <c r="AJ848" s="5">
        <v>243205</v>
      </c>
      <c r="AL848" s="5" t="s">
        <v>1974</v>
      </c>
      <c r="AM848" s="5">
        <v>3999923</v>
      </c>
      <c r="AN848" s="5" t="s">
        <v>75</v>
      </c>
      <c r="AO848" s="5" t="s">
        <v>1975</v>
      </c>
      <c r="AP848" s="5" t="s">
        <v>76</v>
      </c>
      <c r="AQ848" s="5" t="s">
        <v>77</v>
      </c>
      <c r="AS848" s="5" t="s">
        <v>78</v>
      </c>
      <c r="AT848" s="5" t="s">
        <v>12191</v>
      </c>
      <c r="AU848" s="5" t="str">
        <f t="shared" si="39"/>
        <v>1985_Vaughan_Photoperiodic</v>
      </c>
      <c r="AV848" s="6" t="str">
        <f t="shared" si="40"/>
        <v>1985_Vaughan_Photoperiodic.pdf</v>
      </c>
      <c r="AW848" s="7" t="str">
        <f t="shared" si="41"/>
        <v>https://sci-hub.se/10.1016/0024-3205(85)90327-3</v>
      </c>
      <c r="AX848" s="5" t="s">
        <v>80</v>
      </c>
    </row>
    <row r="849" spans="1:50" ht="17" customHeight="1" x14ac:dyDescent="0.2">
      <c r="A849" s="4" t="s">
        <v>12192</v>
      </c>
      <c r="B849" s="4" t="s">
        <v>12193</v>
      </c>
      <c r="C849" s="4" t="s">
        <v>12194</v>
      </c>
      <c r="D849" s="4">
        <v>1990</v>
      </c>
      <c r="E849" s="4" t="s">
        <v>11900</v>
      </c>
      <c r="F849" s="5">
        <v>14</v>
      </c>
      <c r="G849" s="5">
        <v>4</v>
      </c>
      <c r="I849" s="5">
        <v>563</v>
      </c>
      <c r="J849" s="5">
        <v>568</v>
      </c>
      <c r="L849" s="5">
        <v>5</v>
      </c>
      <c r="M849" s="5" t="s">
        <v>12195</v>
      </c>
      <c r="N849" s="5" t="s">
        <v>12196</v>
      </c>
      <c r="O849" s="5" t="s">
        <v>12197</v>
      </c>
      <c r="P849" s="5" t="s">
        <v>12198</v>
      </c>
      <c r="Q849" s="5" t="s">
        <v>12199</v>
      </c>
      <c r="R849" s="5" t="s">
        <v>12200</v>
      </c>
      <c r="S849" s="5" t="s">
        <v>12201</v>
      </c>
      <c r="U849" s="5" t="s">
        <v>545</v>
      </c>
      <c r="X849" s="5" t="s">
        <v>12202</v>
      </c>
      <c r="Y849" s="5" t="s">
        <v>12203</v>
      </c>
      <c r="AB849" s="5" t="s">
        <v>12204</v>
      </c>
      <c r="AJ849" s="5">
        <v>2785846</v>
      </c>
      <c r="AL849" s="5" t="s">
        <v>11912</v>
      </c>
      <c r="AM849" s="5">
        <v>2236583</v>
      </c>
      <c r="AN849" s="5" t="s">
        <v>75</v>
      </c>
      <c r="AO849" s="5" t="s">
        <v>11913</v>
      </c>
      <c r="AP849" s="5" t="s">
        <v>76</v>
      </c>
      <c r="AQ849" s="5" t="s">
        <v>77</v>
      </c>
      <c r="AS849" s="5" t="s">
        <v>78</v>
      </c>
      <c r="AT849" s="5" t="s">
        <v>12205</v>
      </c>
      <c r="AU849" s="5" t="str">
        <f t="shared" si="39"/>
        <v>1990_Gaddy_Light-induced</v>
      </c>
      <c r="AV849" s="6" t="str">
        <f t="shared" si="40"/>
        <v>1990_Gaddy_Light-induced.pdf</v>
      </c>
      <c r="AW849" s="7" t="str">
        <f t="shared" si="41"/>
        <v>https://sci-hub.se/10.1016/0278-5846(90)90007-4</v>
      </c>
      <c r="AX849" s="5" t="s">
        <v>80</v>
      </c>
    </row>
    <row r="850" spans="1:50" ht="17" customHeight="1" x14ac:dyDescent="0.2">
      <c r="A850" s="4" t="s">
        <v>12206</v>
      </c>
      <c r="B850" s="4" t="s">
        <v>12207</v>
      </c>
      <c r="C850" s="4" t="s">
        <v>12208</v>
      </c>
      <c r="D850" s="4">
        <v>2011</v>
      </c>
      <c r="E850" s="4" t="s">
        <v>8906</v>
      </c>
      <c r="F850" s="5">
        <v>160</v>
      </c>
      <c r="G850" s="5">
        <v>2</v>
      </c>
      <c r="I850" s="5">
        <v>301</v>
      </c>
      <c r="J850" s="5">
        <v>308</v>
      </c>
      <c r="L850" s="5">
        <v>5</v>
      </c>
      <c r="M850" s="5" t="s">
        <v>12209</v>
      </c>
      <c r="N850" s="5" t="s">
        <v>12210</v>
      </c>
      <c r="O850" s="5" t="s">
        <v>12211</v>
      </c>
      <c r="P850" s="5" t="s">
        <v>12212</v>
      </c>
      <c r="Q850" s="5" t="s">
        <v>12213</v>
      </c>
      <c r="R850" s="5" t="s">
        <v>12214</v>
      </c>
      <c r="S850" s="5" t="s">
        <v>12215</v>
      </c>
      <c r="U850" s="5" t="s">
        <v>73</v>
      </c>
      <c r="X850" s="10" t="s">
        <v>12216</v>
      </c>
      <c r="Y850" s="5" t="s">
        <v>12217</v>
      </c>
      <c r="AB850" s="5" t="s">
        <v>12218</v>
      </c>
      <c r="AJ850" s="5">
        <v>10956433</v>
      </c>
      <c r="AL850" s="5" t="s">
        <v>8917</v>
      </c>
      <c r="AM850" s="5">
        <v>21757022</v>
      </c>
      <c r="AN850" s="5" t="s">
        <v>75</v>
      </c>
      <c r="AO850" s="5" t="s">
        <v>8918</v>
      </c>
      <c r="AP850" s="5" t="s">
        <v>76</v>
      </c>
      <c r="AQ850" s="5" t="s">
        <v>77</v>
      </c>
      <c r="AS850" s="5" t="s">
        <v>78</v>
      </c>
      <c r="AT850" s="5" t="s">
        <v>12219</v>
      </c>
      <c r="AU850" s="5" t="str">
        <f t="shared" si="39"/>
        <v>2011_Moore_The</v>
      </c>
      <c r="AV850" s="6" t="str">
        <f t="shared" si="40"/>
        <v>2011_Moore_The.pdf</v>
      </c>
      <c r="AW850" s="7" t="str">
        <f t="shared" si="41"/>
        <v>https://sci-hub.se/10.1016/j.cbpa.2011.06.027</v>
      </c>
      <c r="AX850" s="5" t="s">
        <v>80</v>
      </c>
    </row>
    <row r="851" spans="1:50" ht="17" customHeight="1" x14ac:dyDescent="0.2">
      <c r="A851" s="4" t="s">
        <v>12220</v>
      </c>
      <c r="B851" s="4" t="s">
        <v>12221</v>
      </c>
      <c r="C851" s="4" t="s">
        <v>12222</v>
      </c>
      <c r="D851" s="4">
        <v>2018</v>
      </c>
      <c r="E851" s="4" t="s">
        <v>12223</v>
      </c>
      <c r="F851" s="5">
        <v>125</v>
      </c>
      <c r="G851" s="5">
        <v>8</v>
      </c>
      <c r="I851" s="5">
        <v>1160</v>
      </c>
      <c r="J851" s="5">
        <v>1171</v>
      </c>
      <c r="L851" s="5">
        <v>5</v>
      </c>
      <c r="M851" s="5" t="s">
        <v>12224</v>
      </c>
      <c r="N851" s="5" t="s">
        <v>12225</v>
      </c>
      <c r="O851" s="5" t="s">
        <v>12226</v>
      </c>
      <c r="P851" s="5" t="s">
        <v>12227</v>
      </c>
      <c r="Q851" s="5" t="s">
        <v>12228</v>
      </c>
      <c r="S851" s="5" t="s">
        <v>12229</v>
      </c>
      <c r="U851" s="5" t="s">
        <v>11979</v>
      </c>
      <c r="AB851" s="5" t="s">
        <v>12230</v>
      </c>
      <c r="AE851" s="5" t="s">
        <v>1543</v>
      </c>
      <c r="AJ851" s="5">
        <v>1616420</v>
      </c>
      <c r="AL851" s="5" t="s">
        <v>12231</v>
      </c>
      <c r="AM851" s="5">
        <v>29625838</v>
      </c>
      <c r="AN851" s="5" t="s">
        <v>75</v>
      </c>
      <c r="AO851" s="5" t="s">
        <v>12223</v>
      </c>
      <c r="AP851" s="5" t="s">
        <v>76</v>
      </c>
      <c r="AQ851" s="5" t="s">
        <v>77</v>
      </c>
      <c r="AR851" s="5" t="s">
        <v>141</v>
      </c>
      <c r="AS851" s="5" t="s">
        <v>78</v>
      </c>
      <c r="AT851" s="5" t="s">
        <v>12232</v>
      </c>
      <c r="AU851" s="5" t="str">
        <f t="shared" si="39"/>
        <v>2018_Hull_Suppression</v>
      </c>
      <c r="AV851" s="6" t="str">
        <f t="shared" si="40"/>
        <v>2018_Hull_Suppression.pdf</v>
      </c>
      <c r="AW851" s="7" t="str">
        <f t="shared" si="41"/>
        <v>https://sci-hub.se/10.1016/j.ophtha.2018.01.036</v>
      </c>
      <c r="AX851" s="5" t="s">
        <v>80</v>
      </c>
    </row>
    <row r="852" spans="1:50" ht="17" customHeight="1" x14ac:dyDescent="0.2">
      <c r="A852" s="4" t="s">
        <v>12233</v>
      </c>
      <c r="B852" s="4" t="s">
        <v>12234</v>
      </c>
      <c r="C852" s="4" t="s">
        <v>12235</v>
      </c>
      <c r="D852" s="4">
        <v>2016</v>
      </c>
      <c r="E852" s="4" t="s">
        <v>2663</v>
      </c>
      <c r="F852" s="5">
        <v>165</v>
      </c>
      <c r="I852" s="5">
        <v>195</v>
      </c>
      <c r="J852" s="5">
        <v>201</v>
      </c>
      <c r="L852" s="5">
        <v>5</v>
      </c>
      <c r="M852" s="5" t="s">
        <v>12236</v>
      </c>
      <c r="N852" s="5" t="s">
        <v>12237</v>
      </c>
      <c r="O852" s="5" t="s">
        <v>12238</v>
      </c>
      <c r="P852" s="5" t="s">
        <v>12239</v>
      </c>
      <c r="Q852" s="5" t="s">
        <v>12240</v>
      </c>
      <c r="R852" s="5" t="s">
        <v>12241</v>
      </c>
      <c r="S852" s="5" t="s">
        <v>12242</v>
      </c>
      <c r="U852" s="5" t="s">
        <v>12243</v>
      </c>
      <c r="X852" s="5" t="s">
        <v>12244</v>
      </c>
      <c r="Y852" s="5" t="s">
        <v>12245</v>
      </c>
      <c r="AB852" s="5" t="s">
        <v>12246</v>
      </c>
      <c r="AE852" s="5" t="s">
        <v>1543</v>
      </c>
      <c r="AJ852" s="5">
        <v>319384</v>
      </c>
      <c r="AL852" s="5" t="s">
        <v>2672</v>
      </c>
      <c r="AM852" s="5">
        <v>27484699</v>
      </c>
      <c r="AN852" s="5" t="s">
        <v>75</v>
      </c>
      <c r="AO852" s="5" t="s">
        <v>2673</v>
      </c>
      <c r="AP852" s="5" t="s">
        <v>76</v>
      </c>
      <c r="AQ852" s="5" t="s">
        <v>77</v>
      </c>
      <c r="AS852" s="5" t="s">
        <v>78</v>
      </c>
      <c r="AT852" s="5" t="s">
        <v>12247</v>
      </c>
      <c r="AU852" s="5" t="str">
        <f t="shared" si="39"/>
        <v>2016_Sinkalu_Melatonin</v>
      </c>
      <c r="AV852" s="6" t="str">
        <f t="shared" si="40"/>
        <v>2016_Sinkalu_Melatonin.pdf</v>
      </c>
      <c r="AW852" s="7" t="str">
        <f t="shared" si="41"/>
        <v>https://sci-hub.se/10.1016/j.physbeh.2016.07.019</v>
      </c>
      <c r="AX852" s="5" t="s">
        <v>80</v>
      </c>
    </row>
    <row r="853" spans="1:50" ht="17" customHeight="1" x14ac:dyDescent="0.2">
      <c r="A853" s="4" t="s">
        <v>12248</v>
      </c>
      <c r="B853" s="4" t="s">
        <v>12249</v>
      </c>
      <c r="C853" s="4" t="s">
        <v>12250</v>
      </c>
      <c r="D853" s="4">
        <v>2019</v>
      </c>
      <c r="E853" s="4" t="s">
        <v>12251</v>
      </c>
      <c r="F853" s="5">
        <v>224</v>
      </c>
      <c r="I853" s="5">
        <v>92</v>
      </c>
      <c r="J853" s="5">
        <v>103</v>
      </c>
      <c r="L853" s="5">
        <v>5</v>
      </c>
      <c r="M853" s="5" t="s">
        <v>12252</v>
      </c>
      <c r="N853" s="5" t="s">
        <v>12253</v>
      </c>
      <c r="O853" s="5" t="s">
        <v>12254</v>
      </c>
      <c r="P853" s="5" t="s">
        <v>12255</v>
      </c>
      <c r="Q853" s="5" t="s">
        <v>12256</v>
      </c>
      <c r="R853" s="5" t="s">
        <v>12257</v>
      </c>
      <c r="S853" s="5" t="s">
        <v>12258</v>
      </c>
      <c r="X853" s="10" t="s">
        <v>12259</v>
      </c>
      <c r="Y853" s="5" t="s">
        <v>12260</v>
      </c>
      <c r="AB853" s="5" t="s">
        <v>12261</v>
      </c>
      <c r="AE853" s="5" t="s">
        <v>1543</v>
      </c>
      <c r="AJ853" s="5">
        <v>344257</v>
      </c>
      <c r="AL853" s="5" t="s">
        <v>12262</v>
      </c>
      <c r="AN853" s="5" t="s">
        <v>75</v>
      </c>
      <c r="AO853" s="5" t="s">
        <v>12263</v>
      </c>
      <c r="AP853" s="5" t="s">
        <v>76</v>
      </c>
      <c r="AQ853" s="5" t="s">
        <v>77</v>
      </c>
      <c r="AR853" s="5" t="s">
        <v>141</v>
      </c>
      <c r="AS853" s="5" t="s">
        <v>78</v>
      </c>
      <c r="AT853" s="5" t="s">
        <v>12264</v>
      </c>
      <c r="AU853" s="5" t="str">
        <f t="shared" si="39"/>
        <v>2019_Sánchez_Colour</v>
      </c>
      <c r="AV853" s="6" t="str">
        <f t="shared" si="40"/>
        <v>2019_Sánchez_Colour.pdf</v>
      </c>
      <c r="AW853" s="7" t="str">
        <f t="shared" si="41"/>
        <v>https://sci-hub.se/10.1016/j.rse.2019.01.035</v>
      </c>
      <c r="AX853" s="5" t="s">
        <v>80</v>
      </c>
    </row>
    <row r="854" spans="1:50" ht="17" customHeight="1" x14ac:dyDescent="0.2">
      <c r="A854" s="4" t="s">
        <v>12265</v>
      </c>
      <c r="B854" s="4" t="s">
        <v>12266</v>
      </c>
      <c r="C854" s="4" t="s">
        <v>12267</v>
      </c>
      <c r="D854" s="4">
        <v>1997</v>
      </c>
      <c r="E854" s="4" t="s">
        <v>12268</v>
      </c>
      <c r="F854" s="5">
        <v>65</v>
      </c>
      <c r="G854" s="5">
        <v>2</v>
      </c>
      <c r="I854" s="5">
        <v>267</v>
      </c>
      <c r="J854" s="5">
        <v>273</v>
      </c>
      <c r="L854" s="5">
        <v>5</v>
      </c>
      <c r="M854" s="5" t="s">
        <v>12269</v>
      </c>
      <c r="N854" s="5" t="s">
        <v>12270</v>
      </c>
      <c r="O854" s="5" t="s">
        <v>12271</v>
      </c>
      <c r="P854" s="5" t="s">
        <v>12272</v>
      </c>
      <c r="Q854" s="5" t="s">
        <v>12273</v>
      </c>
      <c r="R854" s="5" t="s">
        <v>12274</v>
      </c>
      <c r="S854" s="5" t="s">
        <v>12275</v>
      </c>
      <c r="AE854" s="5" t="s">
        <v>12276</v>
      </c>
      <c r="AJ854" s="5">
        <v>13577298</v>
      </c>
      <c r="AN854" s="5" t="s">
        <v>75</v>
      </c>
      <c r="AO854" s="5" t="s">
        <v>12277</v>
      </c>
      <c r="AP854" s="5" t="s">
        <v>76</v>
      </c>
      <c r="AQ854" s="5" t="s">
        <v>77</v>
      </c>
      <c r="AS854" s="5" t="s">
        <v>78</v>
      </c>
      <c r="AT854" s="5" t="s">
        <v>12278</v>
      </c>
      <c r="AU854" s="5" t="str">
        <f t="shared" si="39"/>
        <v>1997_Forsyth_Timing</v>
      </c>
      <c r="AV854" s="6" t="str">
        <f t="shared" si="40"/>
        <v>1997_Forsyth_Timing.pdf</v>
      </c>
      <c r="AW854" s="7" t="str">
        <f t="shared" si="41"/>
        <v>https://sci-hub.se/10.1017/S135772980001657X</v>
      </c>
      <c r="AX854" s="5" t="s">
        <v>80</v>
      </c>
    </row>
    <row r="855" spans="1:50" ht="17" customHeight="1" x14ac:dyDescent="0.2">
      <c r="A855" s="4" t="s">
        <v>2079</v>
      </c>
      <c r="B855" s="4" t="s">
        <v>2080</v>
      </c>
      <c r="C855" s="4" t="s">
        <v>12279</v>
      </c>
      <c r="D855" s="4">
        <v>1998</v>
      </c>
      <c r="E855" s="4" t="s">
        <v>12280</v>
      </c>
      <c r="F855" s="5">
        <v>1</v>
      </c>
      <c r="G855" s="5">
        <v>2</v>
      </c>
      <c r="I855" s="5">
        <v>115</v>
      </c>
      <c r="J855" s="5">
        <v>120</v>
      </c>
      <c r="L855" s="5">
        <v>5</v>
      </c>
      <c r="M855" s="5" t="s">
        <v>12281</v>
      </c>
      <c r="N855" s="5" t="s">
        <v>12282</v>
      </c>
      <c r="O855" s="5" t="s">
        <v>12283</v>
      </c>
      <c r="P855" s="5" t="s">
        <v>12284</v>
      </c>
      <c r="Q855" s="5" t="s">
        <v>12285</v>
      </c>
      <c r="R855" s="5" t="s">
        <v>12286</v>
      </c>
      <c r="AB855" s="5" t="s">
        <v>12287</v>
      </c>
      <c r="AE855" s="5" t="s">
        <v>155</v>
      </c>
      <c r="AJ855" s="5">
        <v>14611457</v>
      </c>
      <c r="AL855" s="5" t="s">
        <v>12288</v>
      </c>
      <c r="AN855" s="5" t="s">
        <v>75</v>
      </c>
      <c r="AO855" s="5" t="s">
        <v>12289</v>
      </c>
      <c r="AP855" s="5" t="s">
        <v>76</v>
      </c>
      <c r="AQ855" s="5" t="s">
        <v>77</v>
      </c>
      <c r="AR855" s="5" t="s">
        <v>141</v>
      </c>
      <c r="AS855" s="5" t="s">
        <v>78</v>
      </c>
      <c r="AT855" s="5" t="s">
        <v>12290</v>
      </c>
      <c r="AU855" s="5" t="str">
        <f t="shared" si="39"/>
        <v>1998_Nathan_Subsensitive</v>
      </c>
      <c r="AV855" s="6" t="str">
        <f t="shared" si="40"/>
        <v>1998_Nathan_Subsensitive.pdf</v>
      </c>
      <c r="AW855" s="7" t="str">
        <f t="shared" si="41"/>
        <v>https://sci-hub.se/10.1017/S1461145798001254</v>
      </c>
      <c r="AX855" s="5" t="s">
        <v>80</v>
      </c>
    </row>
    <row r="856" spans="1:50" ht="17" customHeight="1" x14ac:dyDescent="0.2">
      <c r="A856" s="4" t="s">
        <v>12291</v>
      </c>
      <c r="B856" s="4" t="s">
        <v>12292</v>
      </c>
      <c r="C856" s="4" t="s">
        <v>12293</v>
      </c>
      <c r="D856" s="4">
        <v>2003</v>
      </c>
      <c r="E856" s="4" t="s">
        <v>12294</v>
      </c>
      <c r="F856" s="5">
        <v>28</v>
      </c>
      <c r="G856" s="11">
        <v>43556</v>
      </c>
      <c r="I856" s="5">
        <v>37</v>
      </c>
      <c r="J856" s="5">
        <v>38</v>
      </c>
      <c r="L856" s="5">
        <v>5</v>
      </c>
      <c r="M856" s="5" t="s">
        <v>12295</v>
      </c>
      <c r="N856" s="5" t="s">
        <v>12296</v>
      </c>
      <c r="O856" s="5" t="s">
        <v>12297</v>
      </c>
      <c r="P856" s="5" t="s">
        <v>12298</v>
      </c>
      <c r="Q856" s="5" t="s">
        <v>12299</v>
      </c>
      <c r="S856" s="5" t="s">
        <v>12300</v>
      </c>
      <c r="U856" s="5" t="s">
        <v>12301</v>
      </c>
      <c r="X856" s="5" t="s">
        <v>12302</v>
      </c>
      <c r="Y856" s="5" t="s">
        <v>12303</v>
      </c>
      <c r="AB856" s="5" t="s">
        <v>12304</v>
      </c>
      <c r="AJ856" s="5">
        <v>9201742</v>
      </c>
      <c r="AL856" s="5" t="s">
        <v>12305</v>
      </c>
      <c r="AN856" s="5" t="s">
        <v>75</v>
      </c>
      <c r="AO856" s="5" t="s">
        <v>12306</v>
      </c>
      <c r="AP856" s="5" t="s">
        <v>76</v>
      </c>
      <c r="AQ856" s="5" t="s">
        <v>77</v>
      </c>
      <c r="AS856" s="5" t="s">
        <v>78</v>
      </c>
      <c r="AT856" s="5" t="s">
        <v>12307</v>
      </c>
      <c r="AU856" s="5" t="str">
        <f t="shared" si="39"/>
        <v>2003_Bayarri_Effect</v>
      </c>
      <c r="AV856" s="6" t="str">
        <f t="shared" si="40"/>
        <v>2003_Bayarri_Effect.pdf</v>
      </c>
      <c r="AW856" s="7" t="str">
        <f t="shared" si="41"/>
        <v>https://sci-hub.se/10.1023/B:FISH.0000030468.98771.c0</v>
      </c>
      <c r="AX856" s="5" t="s">
        <v>80</v>
      </c>
    </row>
    <row r="857" spans="1:50" ht="17" customHeight="1" x14ac:dyDescent="0.2">
      <c r="A857" s="4" t="s">
        <v>7004</v>
      </c>
      <c r="B857" s="4" t="s">
        <v>7005</v>
      </c>
      <c r="C857" s="4" t="s">
        <v>12308</v>
      </c>
      <c r="D857" s="4">
        <v>2003</v>
      </c>
      <c r="E857" s="4" t="s">
        <v>392</v>
      </c>
      <c r="F857" s="5">
        <v>34</v>
      </c>
      <c r="G857" s="5">
        <v>3</v>
      </c>
      <c r="I857" s="5">
        <v>217</v>
      </c>
      <c r="J857" s="5">
        <v>225</v>
      </c>
      <c r="L857" s="5">
        <v>5</v>
      </c>
      <c r="M857" s="5" t="s">
        <v>12309</v>
      </c>
      <c r="N857" s="5" t="s">
        <v>12310</v>
      </c>
      <c r="O857" s="5" t="s">
        <v>12311</v>
      </c>
      <c r="P857" s="5" t="s">
        <v>12312</v>
      </c>
      <c r="Q857" s="5" t="s">
        <v>12313</v>
      </c>
      <c r="R857" s="5" t="s">
        <v>12314</v>
      </c>
      <c r="S857" s="5" t="s">
        <v>12315</v>
      </c>
      <c r="U857" s="5" t="s">
        <v>73</v>
      </c>
      <c r="AB857" s="5" t="s">
        <v>12316</v>
      </c>
      <c r="AJ857" s="5">
        <v>7423098</v>
      </c>
      <c r="AL857" s="5" t="s">
        <v>547</v>
      </c>
      <c r="AM857" s="5">
        <v>12614482</v>
      </c>
      <c r="AN857" s="5" t="s">
        <v>75</v>
      </c>
      <c r="AO857" s="5" t="s">
        <v>401</v>
      </c>
      <c r="AP857" s="5" t="s">
        <v>76</v>
      </c>
      <c r="AQ857" s="5" t="s">
        <v>77</v>
      </c>
      <c r="AS857" s="5" t="s">
        <v>78</v>
      </c>
      <c r="AT857" s="5" t="s">
        <v>12317</v>
      </c>
      <c r="AU857" s="5" t="str">
        <f t="shared" si="39"/>
        <v>2003_Gündüz_Maternal</v>
      </c>
      <c r="AV857" s="6" t="str">
        <f t="shared" si="40"/>
        <v>2003_Gündüz_Maternal.pdf</v>
      </c>
      <c r="AW857" s="7" t="str">
        <f t="shared" si="41"/>
        <v>https://sci-hub.se/10.1034/j.1600-079X.2003.00035.x</v>
      </c>
      <c r="AX857" s="5" t="s">
        <v>80</v>
      </c>
    </row>
    <row r="858" spans="1:50" ht="17" customHeight="1" x14ac:dyDescent="0.2">
      <c r="A858" s="4" t="s">
        <v>12318</v>
      </c>
      <c r="B858" s="4" t="s">
        <v>12319</v>
      </c>
      <c r="C858" s="4" t="s">
        <v>12320</v>
      </c>
      <c r="D858" s="4">
        <v>2019</v>
      </c>
      <c r="E858" s="4" t="s">
        <v>430</v>
      </c>
      <c r="F858" s="5">
        <v>116</v>
      </c>
      <c r="G858" s="5">
        <v>24</v>
      </c>
      <c r="I858" s="5">
        <v>12019</v>
      </c>
      <c r="J858" s="5">
        <v>12024</v>
      </c>
      <c r="L858" s="5">
        <v>5</v>
      </c>
      <c r="M858" s="5" t="s">
        <v>12321</v>
      </c>
      <c r="N858" s="5" t="s">
        <v>12322</v>
      </c>
      <c r="O858" s="5" t="s">
        <v>12323</v>
      </c>
      <c r="P858" s="5" t="s">
        <v>12324</v>
      </c>
      <c r="Q858" s="5" t="s">
        <v>12325</v>
      </c>
      <c r="R858" s="5" t="s">
        <v>12326</v>
      </c>
      <c r="S858" s="5" t="s">
        <v>12327</v>
      </c>
      <c r="U858" s="5" t="s">
        <v>136</v>
      </c>
      <c r="X858" s="10" t="s">
        <v>12328</v>
      </c>
      <c r="Y858" s="5" t="s">
        <v>12329</v>
      </c>
      <c r="Z858" s="5" t="s">
        <v>12330</v>
      </c>
      <c r="AB858" s="5" t="s">
        <v>12331</v>
      </c>
      <c r="AE858" s="5" t="s">
        <v>441</v>
      </c>
      <c r="AJ858" s="5">
        <v>278424</v>
      </c>
      <c r="AL858" s="5" t="s">
        <v>442</v>
      </c>
      <c r="AM858" s="5">
        <v>31138694</v>
      </c>
      <c r="AN858" s="5" t="s">
        <v>75</v>
      </c>
      <c r="AO858" s="5" t="s">
        <v>443</v>
      </c>
      <c r="AP858" s="5" t="s">
        <v>76</v>
      </c>
      <c r="AQ858" s="5" t="s">
        <v>77</v>
      </c>
      <c r="AR858" s="5" t="s">
        <v>141</v>
      </c>
      <c r="AS858" s="5" t="s">
        <v>78</v>
      </c>
      <c r="AT858" s="5" t="s">
        <v>12332</v>
      </c>
      <c r="AU858" s="5" t="str">
        <f t="shared" si="39"/>
        <v>2019_Phillips_High</v>
      </c>
      <c r="AV858" s="6" t="str">
        <f t="shared" si="40"/>
        <v>2019_Phillips_High.pdf</v>
      </c>
      <c r="AW858" s="7" t="str">
        <f t="shared" si="41"/>
        <v>https://sci-hub.se/10.1073/pnas.1901824116</v>
      </c>
      <c r="AX858" s="5" t="s">
        <v>80</v>
      </c>
    </row>
    <row r="859" spans="1:50" ht="17" customHeight="1" x14ac:dyDescent="0.2">
      <c r="A859" s="4" t="s">
        <v>12333</v>
      </c>
      <c r="B859" s="4" t="s">
        <v>12334</v>
      </c>
      <c r="C859" s="4" t="s">
        <v>12335</v>
      </c>
      <c r="D859" s="4">
        <v>1998</v>
      </c>
      <c r="E859" s="4" t="s">
        <v>12336</v>
      </c>
      <c r="F859" s="5">
        <v>39</v>
      </c>
      <c r="G859" s="5">
        <v>5</v>
      </c>
      <c r="I859" s="5">
        <v>653</v>
      </c>
      <c r="J859" s="5">
        <v>661</v>
      </c>
      <c r="L859" s="5">
        <v>5</v>
      </c>
      <c r="M859" s="5" t="s">
        <v>12337</v>
      </c>
      <c r="N859" s="5" t="s">
        <v>12338</v>
      </c>
      <c r="O859" s="5" t="s">
        <v>12339</v>
      </c>
      <c r="P859" s="5" t="s">
        <v>12340</v>
      </c>
      <c r="Q859" s="5" t="s">
        <v>12341</v>
      </c>
      <c r="S859" s="5" t="s">
        <v>12342</v>
      </c>
      <c r="U859" s="5" t="s">
        <v>545</v>
      </c>
      <c r="AB859" s="5" t="s">
        <v>12343</v>
      </c>
      <c r="AE859" s="5" t="s">
        <v>12006</v>
      </c>
      <c r="AJ859" s="5">
        <v>71668</v>
      </c>
      <c r="AM859" s="5">
        <v>9925319</v>
      </c>
      <c r="AN859" s="5" t="s">
        <v>75</v>
      </c>
      <c r="AO859" s="5" t="s">
        <v>12344</v>
      </c>
      <c r="AP859" s="5" t="s">
        <v>76</v>
      </c>
      <c r="AQ859" s="5" t="s">
        <v>77</v>
      </c>
      <c r="AS859" s="5" t="s">
        <v>78</v>
      </c>
      <c r="AT859" s="5" t="s">
        <v>12345</v>
      </c>
      <c r="AU859" s="5" t="str">
        <f t="shared" si="39"/>
        <v>1998_Nøddegaard_Oviposition</v>
      </c>
      <c r="AV859" s="6" t="str">
        <f t="shared" si="40"/>
        <v>1998_Nøddegaard_Oviposition.pdf</v>
      </c>
      <c r="AW859" s="7" t="str">
        <f t="shared" si="41"/>
        <v>https://sci-hub.se/10.1080/00071669888539</v>
      </c>
      <c r="AX859" s="5" t="s">
        <v>80</v>
      </c>
    </row>
    <row r="860" spans="1:50" ht="17" customHeight="1" x14ac:dyDescent="0.2">
      <c r="A860" s="4" t="s">
        <v>12346</v>
      </c>
      <c r="B860" s="4" t="s">
        <v>12347</v>
      </c>
      <c r="C860" s="4" t="s">
        <v>12348</v>
      </c>
      <c r="D860" s="4">
        <v>2015</v>
      </c>
      <c r="E860" s="4" t="s">
        <v>11068</v>
      </c>
      <c r="F860" s="5">
        <v>46</v>
      </c>
      <c r="G860" s="5">
        <v>1</v>
      </c>
      <c r="I860" s="5">
        <v>137</v>
      </c>
      <c r="J860" s="5">
        <v>145</v>
      </c>
      <c r="L860" s="5">
        <v>5</v>
      </c>
      <c r="M860" s="5" t="s">
        <v>12349</v>
      </c>
      <c r="N860" s="5" t="s">
        <v>12350</v>
      </c>
      <c r="O860" s="5" t="s">
        <v>12351</v>
      </c>
      <c r="P860" s="5" t="s">
        <v>12352</v>
      </c>
      <c r="Q860" s="5" t="s">
        <v>12353</v>
      </c>
      <c r="R860" s="5" t="s">
        <v>12354</v>
      </c>
      <c r="S860" s="5" t="s">
        <v>12355</v>
      </c>
      <c r="U860" s="5" t="s">
        <v>2308</v>
      </c>
      <c r="X860" s="5" t="s">
        <v>12356</v>
      </c>
      <c r="Y860" s="5" t="s">
        <v>12357</v>
      </c>
      <c r="AB860" s="5" t="s">
        <v>12358</v>
      </c>
      <c r="AE860" s="5" t="s">
        <v>12006</v>
      </c>
      <c r="AJ860" s="5">
        <v>9291016</v>
      </c>
      <c r="AL860" s="5" t="s">
        <v>11079</v>
      </c>
      <c r="AN860" s="5" t="s">
        <v>75</v>
      </c>
      <c r="AO860" s="5" t="s">
        <v>11080</v>
      </c>
      <c r="AP860" s="5" t="s">
        <v>76</v>
      </c>
      <c r="AQ860" s="5" t="s">
        <v>77</v>
      </c>
      <c r="AS860" s="5" t="s">
        <v>78</v>
      </c>
      <c r="AT860" s="5" t="s">
        <v>12359</v>
      </c>
      <c r="AU860" s="5" t="str">
        <f t="shared" si="39"/>
        <v>2015_Stebelová_The</v>
      </c>
      <c r="AV860" s="6" t="str">
        <f t="shared" si="40"/>
        <v>2015_Stebelová_The.pdf</v>
      </c>
      <c r="AW860" s="7" t="str">
        <f t="shared" si="41"/>
        <v>https://sci-hub.se/10.1080/09291016.2014.963949</v>
      </c>
      <c r="AX860" s="5" t="s">
        <v>80</v>
      </c>
    </row>
    <row r="861" spans="1:50" ht="17" customHeight="1" x14ac:dyDescent="0.2">
      <c r="A861" s="4" t="s">
        <v>12360</v>
      </c>
      <c r="B861" s="4" t="s">
        <v>12361</v>
      </c>
      <c r="C861" s="4" t="s">
        <v>12362</v>
      </c>
      <c r="D861" s="4">
        <v>2015</v>
      </c>
      <c r="E861" s="4" t="s">
        <v>6709</v>
      </c>
      <c r="F861" s="5">
        <v>27</v>
      </c>
      <c r="G861" s="5">
        <v>12</v>
      </c>
      <c r="I861" s="5">
        <v>599</v>
      </c>
      <c r="J861" s="5">
        <v>608</v>
      </c>
      <c r="L861" s="5">
        <v>5</v>
      </c>
      <c r="M861" s="5" t="s">
        <v>12363</v>
      </c>
      <c r="N861" s="5" t="s">
        <v>12364</v>
      </c>
      <c r="O861" s="5" t="s">
        <v>12365</v>
      </c>
      <c r="P861" s="5" t="s">
        <v>12366</v>
      </c>
      <c r="Q861" s="5" t="s">
        <v>12367</v>
      </c>
      <c r="R861" s="5" t="s">
        <v>12368</v>
      </c>
      <c r="S861" s="5" t="s">
        <v>12369</v>
      </c>
      <c r="U861" s="5" t="s">
        <v>12370</v>
      </c>
      <c r="W861" s="5" t="s">
        <v>3355</v>
      </c>
      <c r="AB861" s="5" t="s">
        <v>12371</v>
      </c>
      <c r="AE861" s="5" t="s">
        <v>138</v>
      </c>
      <c r="AJ861" s="5">
        <v>9538178</v>
      </c>
      <c r="AL861" s="5" t="s">
        <v>6720</v>
      </c>
      <c r="AM861" s="5">
        <v>26031343</v>
      </c>
      <c r="AN861" s="5" t="s">
        <v>75</v>
      </c>
      <c r="AO861" s="5" t="s">
        <v>6721</v>
      </c>
      <c r="AP861" s="5" t="s">
        <v>76</v>
      </c>
      <c r="AQ861" s="5" t="s">
        <v>77</v>
      </c>
      <c r="AR861" s="5" t="s">
        <v>141</v>
      </c>
      <c r="AS861" s="5" t="s">
        <v>78</v>
      </c>
      <c r="AT861" s="5" t="s">
        <v>12372</v>
      </c>
      <c r="AU861" s="5" t="str">
        <f t="shared" si="39"/>
        <v>2015_Černyšiov_Melatonin</v>
      </c>
      <c r="AV861" s="6" t="str">
        <f t="shared" si="40"/>
        <v>2015_Černyšiov_Melatonin.pdf</v>
      </c>
      <c r="AW861" s="7" t="str">
        <f t="shared" si="41"/>
        <v>https://sci-hub.se/10.1093/intimm/dxv035</v>
      </c>
      <c r="AX861" s="5" t="s">
        <v>80</v>
      </c>
    </row>
    <row r="862" spans="1:50" ht="17" customHeight="1" x14ac:dyDescent="0.2">
      <c r="A862" s="4" t="s">
        <v>12373</v>
      </c>
      <c r="B862" s="4" t="s">
        <v>12374</v>
      </c>
      <c r="C862" s="4" t="s">
        <v>12375</v>
      </c>
      <c r="D862" s="4">
        <v>1991</v>
      </c>
      <c r="E862" s="4" t="s">
        <v>392</v>
      </c>
      <c r="F862" s="5">
        <v>11</v>
      </c>
      <c r="G862" s="11">
        <v>43558</v>
      </c>
      <c r="I862" s="5">
        <v>140</v>
      </c>
      <c r="J862" s="5">
        <v>144</v>
      </c>
      <c r="L862" s="5">
        <v>5</v>
      </c>
      <c r="M862" s="5" t="s">
        <v>12376</v>
      </c>
      <c r="N862" s="5" t="s">
        <v>12377</v>
      </c>
      <c r="O862" s="5" t="s">
        <v>12378</v>
      </c>
      <c r="P862" s="5" t="s">
        <v>12379</v>
      </c>
      <c r="Q862" s="5" t="s">
        <v>12380</v>
      </c>
      <c r="R862" s="5" t="s">
        <v>12381</v>
      </c>
      <c r="S862" s="5" t="s">
        <v>12382</v>
      </c>
      <c r="AB862" s="5" t="s">
        <v>12383</v>
      </c>
      <c r="AJ862" s="5">
        <v>7423098</v>
      </c>
      <c r="AM862" s="5">
        <v>1795223</v>
      </c>
      <c r="AN862" s="5" t="s">
        <v>75</v>
      </c>
      <c r="AO862" s="5" t="s">
        <v>401</v>
      </c>
      <c r="AP862" s="5" t="s">
        <v>76</v>
      </c>
      <c r="AQ862" s="5" t="s">
        <v>77</v>
      </c>
      <c r="AS862" s="5" t="s">
        <v>78</v>
      </c>
      <c r="AT862" s="5" t="s">
        <v>12384</v>
      </c>
      <c r="AU862" s="5" t="str">
        <f t="shared" si="39"/>
        <v>1991_Maitra_Development</v>
      </c>
      <c r="AV862" s="6" t="str">
        <f t="shared" si="40"/>
        <v>1991_Maitra_Development.pdf</v>
      </c>
      <c r="AW862" s="7" t="str">
        <f t="shared" si="41"/>
        <v>https://sci-hub.se/10.1111/j.1600-079X.1991.tb00469.x</v>
      </c>
      <c r="AX862" s="5" t="s">
        <v>80</v>
      </c>
    </row>
    <row r="863" spans="1:50" ht="17" customHeight="1" x14ac:dyDescent="0.2">
      <c r="A863" s="4" t="s">
        <v>4627</v>
      </c>
      <c r="B863" s="4" t="s">
        <v>12385</v>
      </c>
      <c r="C863" s="4" t="s">
        <v>12386</v>
      </c>
      <c r="D863" s="4">
        <v>1996</v>
      </c>
      <c r="E863" s="4" t="s">
        <v>392</v>
      </c>
      <c r="F863" s="5">
        <v>20</v>
      </c>
      <c r="G863" s="5">
        <v>2</v>
      </c>
      <c r="I863" s="5">
        <v>72</v>
      </c>
      <c r="J863" s="5">
        <v>78</v>
      </c>
      <c r="L863" s="5">
        <v>5</v>
      </c>
      <c r="M863" s="5" t="s">
        <v>12387</v>
      </c>
      <c r="N863" s="5" t="s">
        <v>12388</v>
      </c>
      <c r="O863" s="5" t="s">
        <v>12389</v>
      </c>
      <c r="P863" s="5" t="s">
        <v>12390</v>
      </c>
      <c r="Q863" s="5" t="s">
        <v>12391</v>
      </c>
      <c r="R863" s="5" t="s">
        <v>12392</v>
      </c>
      <c r="S863" s="5" t="s">
        <v>12393</v>
      </c>
      <c r="U863" s="5" t="s">
        <v>12394</v>
      </c>
      <c r="AB863" s="5" t="s">
        <v>12395</v>
      </c>
      <c r="AE863" s="5" t="s">
        <v>2111</v>
      </c>
      <c r="AJ863" s="5">
        <v>7423098</v>
      </c>
      <c r="AL863" s="5" t="s">
        <v>547</v>
      </c>
      <c r="AM863" s="5">
        <v>8815190</v>
      </c>
      <c r="AN863" s="5" t="s">
        <v>75</v>
      </c>
      <c r="AO863" s="5" t="s">
        <v>401</v>
      </c>
      <c r="AP863" s="5" t="s">
        <v>76</v>
      </c>
      <c r="AQ863" s="5" t="s">
        <v>77</v>
      </c>
      <c r="AS863" s="5" t="s">
        <v>78</v>
      </c>
      <c r="AT863" s="5" t="s">
        <v>12396</v>
      </c>
      <c r="AU863" s="5" t="str">
        <f t="shared" si="39"/>
        <v>1996_Luboshitzky_Nocturnal</v>
      </c>
      <c r="AV863" s="6" t="str">
        <f t="shared" si="40"/>
        <v>1996_Luboshitzky_Nocturnal.pdf</v>
      </c>
      <c r="AW863" s="7" t="str">
        <f t="shared" si="41"/>
        <v>https://sci-hub.se/10.1111/j.1600-079X.1996.tb00242.x</v>
      </c>
      <c r="AX863" s="5" t="s">
        <v>80</v>
      </c>
    </row>
    <row r="864" spans="1:50" ht="17" customHeight="1" x14ac:dyDescent="0.2">
      <c r="A864" s="4" t="s">
        <v>12397</v>
      </c>
      <c r="B864" s="4" t="s">
        <v>12398</v>
      </c>
      <c r="C864" s="4" t="s">
        <v>12399</v>
      </c>
      <c r="D864" s="4">
        <v>2001</v>
      </c>
      <c r="E864" s="4" t="s">
        <v>956</v>
      </c>
      <c r="F864" s="5">
        <v>73</v>
      </c>
      <c r="G864" s="5">
        <v>2</v>
      </c>
      <c r="I864" s="5">
        <v>102</v>
      </c>
      <c r="J864" s="5">
        <v>110</v>
      </c>
      <c r="L864" s="5">
        <v>5</v>
      </c>
      <c r="M864" s="5" t="s">
        <v>12400</v>
      </c>
      <c r="N864" s="5" t="s">
        <v>12401</v>
      </c>
      <c r="O864" s="5" t="s">
        <v>12402</v>
      </c>
      <c r="P864" s="5" t="s">
        <v>12403</v>
      </c>
      <c r="Q864" s="5" t="s">
        <v>12404</v>
      </c>
      <c r="R864" s="5" t="s">
        <v>12405</v>
      </c>
      <c r="S864" s="5" t="s">
        <v>12406</v>
      </c>
      <c r="U864" s="5" t="s">
        <v>12407</v>
      </c>
      <c r="AB864" s="5" t="s">
        <v>12408</v>
      </c>
      <c r="AJ864" s="5">
        <v>283835</v>
      </c>
      <c r="AL864" s="5" t="s">
        <v>3896</v>
      </c>
      <c r="AM864" s="5">
        <v>11244297</v>
      </c>
      <c r="AN864" s="5" t="s">
        <v>75</v>
      </c>
      <c r="AO864" s="5" t="s">
        <v>956</v>
      </c>
      <c r="AP864" s="5" t="s">
        <v>76</v>
      </c>
      <c r="AQ864" s="5" t="s">
        <v>77</v>
      </c>
      <c r="AS864" s="5" t="s">
        <v>78</v>
      </c>
      <c r="AT864" s="5" t="s">
        <v>12409</v>
      </c>
      <c r="AU864" s="5" t="str">
        <f t="shared" si="39"/>
        <v>2001_Dodge_Norepinephrine</v>
      </c>
      <c r="AV864" s="6" t="str">
        <f t="shared" si="40"/>
        <v>2001_Dodge_Norepinephrine.pdf</v>
      </c>
      <c r="AW864" s="7" t="str">
        <f t="shared" si="41"/>
        <v>https://sci-hub.se/10.1159/000054626</v>
      </c>
      <c r="AX864" s="5" t="s">
        <v>80</v>
      </c>
    </row>
    <row r="865" spans="1:50" ht="17" customHeight="1" x14ac:dyDescent="0.2">
      <c r="A865" s="4" t="s">
        <v>12410</v>
      </c>
      <c r="B865" s="4" t="s">
        <v>12411</v>
      </c>
      <c r="C865" s="4" t="s">
        <v>12412</v>
      </c>
      <c r="D865" s="4">
        <v>2018</v>
      </c>
      <c r="E865" s="4" t="s">
        <v>984</v>
      </c>
      <c r="F865" s="5">
        <v>33</v>
      </c>
      <c r="G865" s="5">
        <v>4</v>
      </c>
      <c r="I865" s="5">
        <v>420</v>
      </c>
      <c r="J865" s="5">
        <v>431</v>
      </c>
      <c r="L865" s="5">
        <v>5</v>
      </c>
      <c r="M865" s="5" t="s">
        <v>12413</v>
      </c>
      <c r="N865" s="5" t="s">
        <v>12414</v>
      </c>
      <c r="O865" s="5" t="s">
        <v>12415</v>
      </c>
      <c r="P865" s="5" t="s">
        <v>12416</v>
      </c>
      <c r="Q865" s="5" t="s">
        <v>12417</v>
      </c>
      <c r="R865" s="5" t="s">
        <v>12418</v>
      </c>
      <c r="S865" s="5" t="s">
        <v>12419</v>
      </c>
      <c r="U865" s="5" t="s">
        <v>438</v>
      </c>
      <c r="Y865" s="5" t="s">
        <v>12420</v>
      </c>
      <c r="AB865" s="5" t="s">
        <v>12421</v>
      </c>
      <c r="AE865" s="5" t="s">
        <v>993</v>
      </c>
      <c r="AJ865" s="5">
        <v>7487304</v>
      </c>
      <c r="AL865" s="5" t="s">
        <v>994</v>
      </c>
      <c r="AM865" s="5">
        <v>29984614</v>
      </c>
      <c r="AN865" s="5" t="s">
        <v>75</v>
      </c>
      <c r="AO865" s="5" t="s">
        <v>995</v>
      </c>
      <c r="AP865" s="5" t="s">
        <v>76</v>
      </c>
      <c r="AQ865" s="5" t="s">
        <v>77</v>
      </c>
      <c r="AS865" s="5" t="s">
        <v>78</v>
      </c>
      <c r="AT865" s="5" t="s">
        <v>12422</v>
      </c>
      <c r="AU865" s="5" t="str">
        <f t="shared" si="39"/>
        <v>2018_Souman_Spectral</v>
      </c>
      <c r="AV865" s="6" t="str">
        <f t="shared" si="40"/>
        <v>2018_Souman_Spectral.pdf</v>
      </c>
      <c r="AW865" s="7" t="str">
        <f t="shared" si="41"/>
        <v>https://sci-hub.se/10.1177/0748730418784041</v>
      </c>
      <c r="AX865" s="5" t="s">
        <v>80</v>
      </c>
    </row>
    <row r="866" spans="1:50" ht="17" customHeight="1" x14ac:dyDescent="0.2">
      <c r="A866" s="4" t="s">
        <v>12423</v>
      </c>
      <c r="B866" s="4" t="s">
        <v>12424</v>
      </c>
      <c r="C866" s="4" t="s">
        <v>12425</v>
      </c>
      <c r="D866" s="4">
        <v>2018</v>
      </c>
      <c r="E866" s="4" t="s">
        <v>12426</v>
      </c>
      <c r="F866" s="5">
        <v>25</v>
      </c>
      <c r="G866" s="5">
        <v>1</v>
      </c>
      <c r="L866" s="5">
        <v>5</v>
      </c>
      <c r="M866" s="5" t="s">
        <v>12427</v>
      </c>
      <c r="N866" s="5" t="s">
        <v>12428</v>
      </c>
      <c r="O866" s="5" t="s">
        <v>12429</v>
      </c>
      <c r="P866" s="5" t="s">
        <v>12430</v>
      </c>
      <c r="Q866" s="5" t="s">
        <v>12431</v>
      </c>
      <c r="R866" s="5" t="s">
        <v>12432</v>
      </c>
      <c r="S866" s="5" t="s">
        <v>12433</v>
      </c>
      <c r="U866" s="5" t="s">
        <v>12434</v>
      </c>
      <c r="AB866" s="5" t="s">
        <v>12435</v>
      </c>
      <c r="AE866" s="5" t="s">
        <v>6757</v>
      </c>
      <c r="AJ866" s="5">
        <v>10732748</v>
      </c>
      <c r="AL866" s="5" t="s">
        <v>12436</v>
      </c>
      <c r="AM866" s="5">
        <v>30477310</v>
      </c>
      <c r="AN866" s="5" t="s">
        <v>75</v>
      </c>
      <c r="AO866" s="5" t="s">
        <v>12426</v>
      </c>
      <c r="AP866" s="5" t="s">
        <v>76</v>
      </c>
      <c r="AQ866" s="5" t="s">
        <v>77</v>
      </c>
      <c r="AR866" s="5" t="s">
        <v>141</v>
      </c>
      <c r="AS866" s="5" t="s">
        <v>78</v>
      </c>
      <c r="AT866" s="5" t="s">
        <v>12437</v>
      </c>
      <c r="AU866" s="5" t="str">
        <f t="shared" si="39"/>
        <v>2018_Zubidat_Artificial</v>
      </c>
      <c r="AV866" s="6" t="str">
        <f t="shared" si="40"/>
        <v>2018_Zubidat_Artificial.pdf</v>
      </c>
      <c r="AW866" s="7" t="str">
        <f t="shared" si="41"/>
        <v>https://sci-hub.se/10.1177/1073274818812908</v>
      </c>
      <c r="AX866" s="5" t="s">
        <v>80</v>
      </c>
    </row>
    <row r="867" spans="1:50" ht="17" customHeight="1" x14ac:dyDescent="0.2">
      <c r="A867" s="4" t="s">
        <v>9015</v>
      </c>
      <c r="B867" s="4" t="s">
        <v>9016</v>
      </c>
      <c r="C867" s="4" t="s">
        <v>12438</v>
      </c>
      <c r="D867" s="4">
        <v>2017</v>
      </c>
      <c r="E867" s="4" t="s">
        <v>9018</v>
      </c>
      <c r="F867" s="5">
        <v>16</v>
      </c>
      <c r="G867" s="5">
        <v>2</v>
      </c>
      <c r="I867" s="5">
        <v>176</v>
      </c>
      <c r="J867" s="5">
        <v>187</v>
      </c>
      <c r="L867" s="5">
        <v>5</v>
      </c>
      <c r="M867" s="5" t="s">
        <v>12439</v>
      </c>
      <c r="N867" s="5" t="s">
        <v>12440</v>
      </c>
      <c r="O867" s="5" t="s">
        <v>12441</v>
      </c>
      <c r="P867" s="5" t="s">
        <v>12442</v>
      </c>
      <c r="Q867" s="5" t="s">
        <v>12443</v>
      </c>
      <c r="R867" s="5" t="s">
        <v>12444</v>
      </c>
      <c r="S867" s="5" t="s">
        <v>12445</v>
      </c>
      <c r="U867" s="5" t="s">
        <v>438</v>
      </c>
      <c r="AB867" s="5" t="s">
        <v>12446</v>
      </c>
      <c r="AE867" s="5" t="s">
        <v>993</v>
      </c>
      <c r="AJ867" s="5">
        <v>15347354</v>
      </c>
      <c r="AL867" s="5" t="s">
        <v>9027</v>
      </c>
      <c r="AM867" s="5">
        <v>27440788</v>
      </c>
      <c r="AN867" s="5" t="s">
        <v>75</v>
      </c>
      <c r="AO867" s="5" t="s">
        <v>9028</v>
      </c>
      <c r="AP867" s="5" t="s">
        <v>76</v>
      </c>
      <c r="AQ867" s="5" t="s">
        <v>77</v>
      </c>
      <c r="AR867" s="5" t="s">
        <v>141</v>
      </c>
      <c r="AS867" s="5" t="s">
        <v>78</v>
      </c>
      <c r="AT867" s="5" t="s">
        <v>12447</v>
      </c>
      <c r="AU867" s="5" t="str">
        <f t="shared" si="39"/>
        <v>2017_Keshet-Sitton_Light</v>
      </c>
      <c r="AV867" s="6" t="str">
        <f t="shared" si="40"/>
        <v>2017_Keshet-Sitton_Light.pdf</v>
      </c>
      <c r="AW867" s="7" t="str">
        <f t="shared" si="41"/>
        <v>https://sci-hub.se/10.1177/1534735416660194</v>
      </c>
      <c r="AX867" s="5" t="s">
        <v>80</v>
      </c>
    </row>
    <row r="868" spans="1:50" ht="17" customHeight="1" x14ac:dyDescent="0.2">
      <c r="A868" s="4" t="s">
        <v>12448</v>
      </c>
      <c r="B868" s="4" t="s">
        <v>12361</v>
      </c>
      <c r="C868" s="4" t="s">
        <v>12449</v>
      </c>
      <c r="D868" s="4">
        <v>2011</v>
      </c>
      <c r="E868" s="4" t="s">
        <v>12450</v>
      </c>
      <c r="F868" s="5">
        <v>9</v>
      </c>
      <c r="G868" s="5">
        <v>3</v>
      </c>
      <c r="I868" s="5">
        <v>219</v>
      </c>
      <c r="J868" s="5">
        <v>229</v>
      </c>
      <c r="L868" s="5">
        <v>5</v>
      </c>
      <c r="M868" s="5" t="s">
        <v>12451</v>
      </c>
      <c r="N868" s="5" t="s">
        <v>12452</v>
      </c>
      <c r="O868" s="5" t="s">
        <v>12453</v>
      </c>
      <c r="P868" s="5" t="s">
        <v>12454</v>
      </c>
      <c r="Q868" s="5" t="s">
        <v>12455</v>
      </c>
      <c r="R868" s="5" t="s">
        <v>12456</v>
      </c>
      <c r="S868" s="5" t="s">
        <v>12457</v>
      </c>
      <c r="U868" s="5" t="s">
        <v>12458</v>
      </c>
      <c r="AB868" s="5" t="s">
        <v>12459</v>
      </c>
      <c r="AE868" s="5" t="s">
        <v>9471</v>
      </c>
      <c r="AJ868" s="5" t="s">
        <v>12460</v>
      </c>
      <c r="AL868" s="5" t="s">
        <v>12461</v>
      </c>
      <c r="AN868" s="5" t="s">
        <v>75</v>
      </c>
      <c r="AO868" s="5" t="s">
        <v>12462</v>
      </c>
      <c r="AP868" s="5" t="s">
        <v>76</v>
      </c>
      <c r="AQ868" s="5" t="s">
        <v>77</v>
      </c>
      <c r="AS868" s="5" t="s">
        <v>78</v>
      </c>
      <c r="AT868" s="5" t="s">
        <v>12463</v>
      </c>
      <c r="AU868" s="5" t="str">
        <f t="shared" si="39"/>
        <v>2011_Cernysiov_Leucocyte</v>
      </c>
      <c r="AV868" s="6" t="str">
        <f t="shared" si="40"/>
        <v>2011_Cernysiov_Leucocyte.pdf</v>
      </c>
      <c r="AW868" s="7" t="str">
        <f t="shared" si="41"/>
        <v>https://sci-hub.se/10.1177/1721727X1100900302</v>
      </c>
      <c r="AX868" s="5" t="s">
        <v>80</v>
      </c>
    </row>
    <row r="869" spans="1:50" ht="17" customHeight="1" x14ac:dyDescent="0.2">
      <c r="A869" s="4" t="s">
        <v>12464</v>
      </c>
      <c r="B869" s="4" t="s">
        <v>12465</v>
      </c>
      <c r="C869" s="4" t="s">
        <v>12466</v>
      </c>
      <c r="D869" s="4">
        <v>2017</v>
      </c>
      <c r="E869" s="4" t="s">
        <v>641</v>
      </c>
      <c r="F869" s="5">
        <v>12</v>
      </c>
      <c r="G869" s="5">
        <v>6</v>
      </c>
      <c r="H869" s="5" t="s">
        <v>12467</v>
      </c>
      <c r="L869" s="5">
        <v>5</v>
      </c>
      <c r="M869" s="5" t="s">
        <v>12468</v>
      </c>
      <c r="N869" s="5" t="s">
        <v>12469</v>
      </c>
      <c r="O869" s="5" t="s">
        <v>12470</v>
      </c>
      <c r="P869" s="5" t="s">
        <v>12471</v>
      </c>
      <c r="Q869" s="5" t="s">
        <v>12472</v>
      </c>
      <c r="S869" s="5" t="s">
        <v>12473</v>
      </c>
      <c r="U869" s="5" t="s">
        <v>12474</v>
      </c>
      <c r="X869" s="10" t="s">
        <v>12475</v>
      </c>
      <c r="Y869" s="5" t="s">
        <v>12476</v>
      </c>
      <c r="AE869" s="5" t="s">
        <v>4204</v>
      </c>
      <c r="AJ869" s="5">
        <v>19326203</v>
      </c>
      <c r="AL869" s="5" t="s">
        <v>2908</v>
      </c>
      <c r="AM869" s="5">
        <v>28650999</v>
      </c>
      <c r="AN869" s="5" t="s">
        <v>75</v>
      </c>
      <c r="AO869" s="5" t="s">
        <v>641</v>
      </c>
      <c r="AP869" s="5" t="s">
        <v>76</v>
      </c>
      <c r="AQ869" s="5" t="s">
        <v>77</v>
      </c>
      <c r="AR869" s="5" t="s">
        <v>141</v>
      </c>
      <c r="AS869" s="5" t="s">
        <v>78</v>
      </c>
      <c r="AT869" s="5" t="s">
        <v>12477</v>
      </c>
      <c r="AU869" s="5" t="str">
        <f t="shared" si="39"/>
        <v>2017_Akiyama_An</v>
      </c>
      <c r="AV869" s="6" t="str">
        <f t="shared" si="40"/>
        <v>2017_Akiyama_An.pdf</v>
      </c>
      <c r="AW869" s="7" t="str">
        <f t="shared" si="41"/>
        <v>https://sci-hub.se/10.1371/journal.pone.0178373</v>
      </c>
      <c r="AX869" s="5" t="s">
        <v>80</v>
      </c>
    </row>
    <row r="870" spans="1:50" ht="17" customHeight="1" x14ac:dyDescent="0.2">
      <c r="A870" s="4" t="s">
        <v>12478</v>
      </c>
      <c r="B870" s="4" t="s">
        <v>12479</v>
      </c>
      <c r="C870" s="4" t="s">
        <v>12480</v>
      </c>
      <c r="D870" s="4">
        <v>2001</v>
      </c>
      <c r="E870" s="4" t="s">
        <v>12481</v>
      </c>
      <c r="F870" s="5">
        <v>30</v>
      </c>
      <c r="G870" s="11">
        <v>43497</v>
      </c>
      <c r="I870" s="5">
        <v>273</v>
      </c>
      <c r="J870" s="5">
        <v>278</v>
      </c>
      <c r="L870" s="5">
        <v>4</v>
      </c>
      <c r="M870" s="9"/>
      <c r="N870" s="5" t="s">
        <v>12482</v>
      </c>
      <c r="O870" s="5" t="s">
        <v>12483</v>
      </c>
      <c r="P870" s="5" t="s">
        <v>12484</v>
      </c>
      <c r="Q870" s="5" t="s">
        <v>12485</v>
      </c>
      <c r="S870" s="5" t="s">
        <v>12486</v>
      </c>
      <c r="U870" s="5" t="s">
        <v>73</v>
      </c>
      <c r="AB870" s="5" t="s">
        <v>12487</v>
      </c>
      <c r="AJ870" s="5">
        <v>3008134</v>
      </c>
      <c r="AM870" s="5">
        <v>14564895</v>
      </c>
      <c r="AN870" s="5" t="s">
        <v>75</v>
      </c>
      <c r="AO870" s="5" t="s">
        <v>12488</v>
      </c>
      <c r="AP870" s="5" t="s">
        <v>76</v>
      </c>
      <c r="AQ870" s="5" t="s">
        <v>77</v>
      </c>
      <c r="AS870" s="5" t="s">
        <v>78</v>
      </c>
      <c r="AT870" s="5" t="s">
        <v>12489</v>
      </c>
      <c r="AU870" s="5" t="str">
        <f t="shared" si="39"/>
        <v>2001_Sletten_The</v>
      </c>
      <c r="AV870" s="6" t="str">
        <f t="shared" si="40"/>
        <v>2001_Sletten_The.pdf</v>
      </c>
      <c r="AW870" s="7" t="str">
        <f t="shared" si="41"/>
        <v>https://sci-hub.se/</v>
      </c>
      <c r="AX870" s="9" t="s">
        <v>756</v>
      </c>
    </row>
    <row r="871" spans="1:50" ht="17" customHeight="1" x14ac:dyDescent="0.2">
      <c r="A871" s="4" t="s">
        <v>12490</v>
      </c>
      <c r="B871" s="4" t="s">
        <v>12491</v>
      </c>
      <c r="C871" s="4" t="s">
        <v>12492</v>
      </c>
      <c r="D871" s="4">
        <v>2000</v>
      </c>
      <c r="E871" s="4" t="s">
        <v>761</v>
      </c>
      <c r="F871" s="5">
        <v>279</v>
      </c>
      <c r="G871" s="5" t="s">
        <v>12493</v>
      </c>
      <c r="I871" s="5" t="s">
        <v>12494</v>
      </c>
      <c r="J871" s="5" t="s">
        <v>12495</v>
      </c>
      <c r="L871" s="5">
        <v>4</v>
      </c>
      <c r="M871" s="9"/>
      <c r="N871" s="5" t="s">
        <v>12496</v>
      </c>
      <c r="O871" s="5" t="s">
        <v>12497</v>
      </c>
      <c r="P871" s="5" t="s">
        <v>12498</v>
      </c>
      <c r="Q871" s="5" t="s">
        <v>12499</v>
      </c>
      <c r="R871" s="5" t="s">
        <v>12500</v>
      </c>
      <c r="S871" s="5" t="s">
        <v>12501</v>
      </c>
      <c r="U871" s="5" t="s">
        <v>545</v>
      </c>
      <c r="AB871" s="5" t="s">
        <v>12502</v>
      </c>
      <c r="AJ871" s="5">
        <v>3636119</v>
      </c>
      <c r="AL871" s="5" t="s">
        <v>773</v>
      </c>
      <c r="AM871" s="5">
        <v>11003982</v>
      </c>
      <c r="AN871" s="5" t="s">
        <v>75</v>
      </c>
      <c r="AO871" s="5" t="s">
        <v>774</v>
      </c>
      <c r="AP871" s="5" t="s">
        <v>76</v>
      </c>
      <c r="AQ871" s="5" t="s">
        <v>77</v>
      </c>
      <c r="AS871" s="5" t="s">
        <v>78</v>
      </c>
      <c r="AT871" s="5" t="s">
        <v>12503</v>
      </c>
      <c r="AU871" s="5" t="str">
        <f t="shared" si="39"/>
        <v>2000_Flynn_Testicular</v>
      </c>
      <c r="AV871" s="6" t="str">
        <f t="shared" si="40"/>
        <v>2000_Flynn_Testicular.pdf</v>
      </c>
      <c r="AW871" s="7" t="str">
        <f t="shared" si="41"/>
        <v>https://sci-hub.se/</v>
      </c>
      <c r="AX871" s="9" t="s">
        <v>756</v>
      </c>
    </row>
    <row r="872" spans="1:50" ht="17" customHeight="1" x14ac:dyDescent="0.2">
      <c r="A872" s="4" t="s">
        <v>12504</v>
      </c>
      <c r="B872" s="4" t="s">
        <v>12505</v>
      </c>
      <c r="C872" s="4" t="s">
        <v>12506</v>
      </c>
      <c r="D872" s="4">
        <v>1995</v>
      </c>
      <c r="E872" s="4" t="s">
        <v>12507</v>
      </c>
      <c r="F872" s="5">
        <v>10</v>
      </c>
      <c r="G872" s="5">
        <v>2</v>
      </c>
      <c r="I872" s="5">
        <v>107</v>
      </c>
      <c r="J872" s="5">
        <v>113</v>
      </c>
      <c r="L872" s="5">
        <v>4</v>
      </c>
      <c r="M872" s="5" t="s">
        <v>12508</v>
      </c>
      <c r="N872" s="5" t="s">
        <v>12509</v>
      </c>
      <c r="O872" s="5" t="s">
        <v>12510</v>
      </c>
      <c r="P872" s="5" t="s">
        <v>12511</v>
      </c>
      <c r="Q872" s="5" t="s">
        <v>12512</v>
      </c>
      <c r="R872" s="5" t="s">
        <v>12513</v>
      </c>
      <c r="S872" s="5" t="s">
        <v>12514</v>
      </c>
      <c r="AB872" s="5" t="s">
        <v>12515</v>
      </c>
      <c r="AJ872" s="5">
        <v>8856230</v>
      </c>
      <c r="AN872" s="5" t="s">
        <v>75</v>
      </c>
      <c r="AO872" s="5" t="s">
        <v>12516</v>
      </c>
      <c r="AP872" s="5" t="s">
        <v>76</v>
      </c>
      <c r="AQ872" s="5" t="s">
        <v>77</v>
      </c>
      <c r="AS872" s="5" t="s">
        <v>78</v>
      </c>
      <c r="AT872" s="5" t="s">
        <v>12517</v>
      </c>
      <c r="AU872" s="5" t="str">
        <f t="shared" si="39"/>
        <v>1995_Björkstén_Disorganized</v>
      </c>
      <c r="AV872" s="6" t="str">
        <f t="shared" si="40"/>
        <v>1995_Björkstén_Disorganized.pdf</v>
      </c>
      <c r="AW872" s="7" t="str">
        <f t="shared" si="41"/>
        <v>https://sci-hub.se/10.1002/gps.930100205</v>
      </c>
      <c r="AX872" s="5" t="s">
        <v>80</v>
      </c>
    </row>
    <row r="873" spans="1:50" ht="17" customHeight="1" x14ac:dyDescent="0.2">
      <c r="A873" s="4" t="s">
        <v>12518</v>
      </c>
      <c r="B873" s="4" t="s">
        <v>12519</v>
      </c>
      <c r="C873" s="4" t="s">
        <v>12520</v>
      </c>
      <c r="D873" s="4">
        <v>2018</v>
      </c>
      <c r="E873" s="4" t="s">
        <v>12521</v>
      </c>
      <c r="F873" s="5">
        <v>329</v>
      </c>
      <c r="G873" s="11">
        <v>43716</v>
      </c>
      <c r="I873" s="5">
        <v>497</v>
      </c>
      <c r="J873" s="5">
        <v>505</v>
      </c>
      <c r="L873" s="5">
        <v>4</v>
      </c>
      <c r="M873" s="5" t="s">
        <v>12522</v>
      </c>
      <c r="N873" s="5" t="s">
        <v>12523</v>
      </c>
      <c r="O873" s="5" t="s">
        <v>12524</v>
      </c>
      <c r="P873" s="5" t="s">
        <v>12525</v>
      </c>
      <c r="Q873" s="5" t="s">
        <v>12526</v>
      </c>
      <c r="R873" s="5" t="s">
        <v>12527</v>
      </c>
      <c r="S873" s="5" t="s">
        <v>12528</v>
      </c>
      <c r="U873" s="5" t="s">
        <v>12529</v>
      </c>
      <c r="X873" s="10" t="s">
        <v>12530</v>
      </c>
      <c r="Y873" s="5" t="s">
        <v>12531</v>
      </c>
      <c r="Z873" s="5" t="s">
        <v>12532</v>
      </c>
      <c r="AA873" s="5" t="s">
        <v>12533</v>
      </c>
      <c r="AB873" s="5" t="s">
        <v>12534</v>
      </c>
      <c r="AE873" s="5" t="s">
        <v>9746</v>
      </c>
      <c r="AJ873" s="5">
        <v>24715638</v>
      </c>
      <c r="AM873" s="5">
        <v>29722167</v>
      </c>
      <c r="AN873" s="5" t="s">
        <v>75</v>
      </c>
      <c r="AO873" s="5" t="s">
        <v>12535</v>
      </c>
      <c r="AP873" s="5" t="s">
        <v>76</v>
      </c>
      <c r="AQ873" s="5" t="s">
        <v>77</v>
      </c>
      <c r="AS873" s="5" t="s">
        <v>78</v>
      </c>
      <c r="AT873" s="5" t="s">
        <v>12536</v>
      </c>
      <c r="AU873" s="5" t="str">
        <f t="shared" si="39"/>
        <v>2018_Dimovski_Artificial</v>
      </c>
      <c r="AV873" s="6" t="str">
        <f t="shared" si="40"/>
        <v>2018_Dimovski_Artificial.pdf</v>
      </c>
      <c r="AW873" s="7" t="str">
        <f t="shared" si="41"/>
        <v>https://sci-hub.se/10.1002/jez.2163</v>
      </c>
      <c r="AX873" s="5" t="s">
        <v>80</v>
      </c>
    </row>
    <row r="874" spans="1:50" ht="17" customHeight="1" x14ac:dyDescent="0.2">
      <c r="A874" s="4" t="s">
        <v>12537</v>
      </c>
      <c r="B874" s="4" t="s">
        <v>12538</v>
      </c>
      <c r="C874" s="4" t="s">
        <v>12539</v>
      </c>
      <c r="D874" s="4">
        <v>2014</v>
      </c>
      <c r="E874" s="4" t="s">
        <v>12540</v>
      </c>
      <c r="F874" s="5">
        <v>33</v>
      </c>
      <c r="G874" s="5">
        <v>1</v>
      </c>
      <c r="I874" s="5">
        <v>45</v>
      </c>
      <c r="J874" s="5">
        <v>56</v>
      </c>
      <c r="L874" s="5">
        <v>4</v>
      </c>
      <c r="M874" s="5" t="s">
        <v>12541</v>
      </c>
      <c r="N874" s="5" t="s">
        <v>12542</v>
      </c>
      <c r="O874" s="5" t="s">
        <v>12543</v>
      </c>
      <c r="P874" s="5" t="s">
        <v>12544</v>
      </c>
      <c r="Q874" s="5" t="s">
        <v>12545</v>
      </c>
      <c r="R874" s="5" t="s">
        <v>12546</v>
      </c>
      <c r="S874" s="5" t="s">
        <v>12547</v>
      </c>
      <c r="AB874" s="5" t="s">
        <v>12548</v>
      </c>
      <c r="AE874" s="5" t="s">
        <v>11458</v>
      </c>
      <c r="AJ874" s="5">
        <v>2544059</v>
      </c>
      <c r="AN874" s="5" t="s">
        <v>75</v>
      </c>
      <c r="AO874" s="5" t="s">
        <v>12549</v>
      </c>
      <c r="AP874" s="5" t="s">
        <v>76</v>
      </c>
      <c r="AQ874" s="5" t="s">
        <v>77</v>
      </c>
      <c r="AS874" s="5" t="s">
        <v>78</v>
      </c>
      <c r="AT874" s="5" t="s">
        <v>12550</v>
      </c>
      <c r="AU874" s="5" t="str">
        <f t="shared" si="39"/>
        <v>2014_Qiu_Effects</v>
      </c>
      <c r="AV874" s="6" t="str">
        <f t="shared" si="40"/>
        <v>2014_Qiu_Effects.pdf</v>
      </c>
      <c r="AW874" s="7" t="str">
        <f t="shared" si="41"/>
        <v>https://sci-hub.se/10.1007/s00343-015-4011-3</v>
      </c>
      <c r="AX874" s="5" t="s">
        <v>80</v>
      </c>
    </row>
    <row r="875" spans="1:50" ht="17" customHeight="1" x14ac:dyDescent="0.2">
      <c r="A875" s="4" t="s">
        <v>12551</v>
      </c>
      <c r="B875" s="4" t="s">
        <v>12552</v>
      </c>
      <c r="C875" s="4" t="s">
        <v>12553</v>
      </c>
      <c r="D875" s="4">
        <v>2008</v>
      </c>
      <c r="E875" s="4" t="s">
        <v>12554</v>
      </c>
      <c r="F875" s="5">
        <v>194</v>
      </c>
      <c r="G875" s="5">
        <v>10</v>
      </c>
      <c r="I875" s="5">
        <v>907</v>
      </c>
      <c r="J875" s="5">
        <v>913</v>
      </c>
      <c r="L875" s="5">
        <v>4</v>
      </c>
      <c r="M875" s="5" t="s">
        <v>12555</v>
      </c>
      <c r="N875" s="5" t="s">
        <v>12556</v>
      </c>
      <c r="O875" s="5" t="s">
        <v>12557</v>
      </c>
      <c r="P875" s="5" t="s">
        <v>12558</v>
      </c>
      <c r="Q875" s="5" t="s">
        <v>12559</v>
      </c>
      <c r="R875" s="5" t="s">
        <v>12560</v>
      </c>
      <c r="S875" s="5" t="s">
        <v>12561</v>
      </c>
      <c r="U875" s="5" t="s">
        <v>12562</v>
      </c>
      <c r="Y875" s="5" t="s">
        <v>12563</v>
      </c>
      <c r="AB875" s="5" t="s">
        <v>12564</v>
      </c>
      <c r="AJ875" s="5">
        <v>3407594</v>
      </c>
      <c r="AL875" s="5" t="s">
        <v>1232</v>
      </c>
      <c r="AM875" s="5">
        <v>18751985</v>
      </c>
      <c r="AN875" s="5" t="s">
        <v>75</v>
      </c>
      <c r="AO875" s="5" t="s">
        <v>12565</v>
      </c>
      <c r="AP875" s="5" t="s">
        <v>76</v>
      </c>
      <c r="AQ875" s="5" t="s">
        <v>77</v>
      </c>
      <c r="AS875" s="5" t="s">
        <v>78</v>
      </c>
      <c r="AT875" s="5" t="s">
        <v>12566</v>
      </c>
      <c r="AU875" s="5" t="str">
        <f t="shared" si="39"/>
        <v>2008_Lorenc-Duda_Turkey</v>
      </c>
      <c r="AV875" s="6" t="str">
        <f t="shared" si="40"/>
        <v>2008_Lorenc-Duda_Turkey.pdf</v>
      </c>
      <c r="AW875" s="7" t="str">
        <f t="shared" si="41"/>
        <v>https://sci-hub.se/10.1007/s00359-008-0363-x</v>
      </c>
      <c r="AX875" s="5" t="s">
        <v>80</v>
      </c>
    </row>
    <row r="876" spans="1:50" ht="17" customHeight="1" x14ac:dyDescent="0.2">
      <c r="A876" s="4" t="s">
        <v>12567</v>
      </c>
      <c r="B876" s="4" t="s">
        <v>12568</v>
      </c>
      <c r="C876" s="4" t="s">
        <v>12569</v>
      </c>
      <c r="D876" s="4">
        <v>2011</v>
      </c>
      <c r="E876" s="4" t="s">
        <v>12570</v>
      </c>
      <c r="F876" s="5">
        <v>5</v>
      </c>
      <c r="G876" s="5">
        <v>4</v>
      </c>
      <c r="I876" s="5">
        <v>353</v>
      </c>
      <c r="J876" s="5">
        <v>361</v>
      </c>
      <c r="L876" s="5">
        <v>4</v>
      </c>
      <c r="M876" s="5" t="s">
        <v>12571</v>
      </c>
      <c r="N876" s="5" t="s">
        <v>12572</v>
      </c>
      <c r="O876" s="5" t="s">
        <v>12573</v>
      </c>
      <c r="P876" s="5" t="s">
        <v>12574</v>
      </c>
      <c r="Q876" s="5" t="s">
        <v>12575</v>
      </c>
      <c r="R876" s="5" t="s">
        <v>12576</v>
      </c>
      <c r="S876" s="5" t="s">
        <v>12577</v>
      </c>
      <c r="T876" s="5" t="s">
        <v>12578</v>
      </c>
      <c r="U876" s="5" t="s">
        <v>136</v>
      </c>
      <c r="W876" s="5" t="s">
        <v>3087</v>
      </c>
      <c r="AB876" s="5" t="s">
        <v>12579</v>
      </c>
      <c r="AE876" s="5" t="s">
        <v>12580</v>
      </c>
      <c r="AJ876" s="5">
        <v>19760280</v>
      </c>
      <c r="AN876" s="5" t="s">
        <v>75</v>
      </c>
      <c r="AO876" s="5" t="s">
        <v>12581</v>
      </c>
      <c r="AP876" s="5" t="s">
        <v>76</v>
      </c>
      <c r="AQ876" s="5" t="s">
        <v>77</v>
      </c>
      <c r="AS876" s="5" t="s">
        <v>78</v>
      </c>
      <c r="AT876" s="5" t="s">
        <v>12582</v>
      </c>
      <c r="AU876" s="5" t="str">
        <f t="shared" si="39"/>
        <v>2011_Lee_Molecular</v>
      </c>
      <c r="AV876" s="6" t="str">
        <f t="shared" si="40"/>
        <v>2011_Lee_Molecular.pdf</v>
      </c>
      <c r="AW876" s="7" t="str">
        <f t="shared" si="41"/>
        <v>https://sci-hub.se/10.1007/s13206-011-5409-4</v>
      </c>
      <c r="AX876" s="5" t="s">
        <v>80</v>
      </c>
    </row>
    <row r="877" spans="1:50" ht="17" customHeight="1" x14ac:dyDescent="0.2">
      <c r="A877" s="4" t="s">
        <v>12583</v>
      </c>
      <c r="B877" s="4" t="s">
        <v>12584</v>
      </c>
      <c r="C877" s="4" t="s">
        <v>12585</v>
      </c>
      <c r="D877" s="4">
        <v>1991</v>
      </c>
      <c r="E877" s="4" t="s">
        <v>3537</v>
      </c>
      <c r="F877" s="5">
        <v>16</v>
      </c>
      <c r="G877" s="5">
        <v>5</v>
      </c>
      <c r="I877" s="5">
        <v>417</v>
      </c>
      <c r="J877" s="5">
        <v>422</v>
      </c>
      <c r="L877" s="5">
        <v>4</v>
      </c>
      <c r="M877" s="5" t="s">
        <v>12586</v>
      </c>
      <c r="N877" s="5" t="s">
        <v>12587</v>
      </c>
      <c r="O877" s="5" t="s">
        <v>12588</v>
      </c>
      <c r="P877" s="5" t="s">
        <v>12589</v>
      </c>
      <c r="Q877" s="5" t="s">
        <v>12590</v>
      </c>
      <c r="S877" s="5" t="s">
        <v>12591</v>
      </c>
      <c r="U877" s="5" t="s">
        <v>12592</v>
      </c>
      <c r="AB877" s="5" t="s">
        <v>12593</v>
      </c>
      <c r="AJ877" s="5">
        <v>3064530</v>
      </c>
      <c r="AL877" s="5" t="s">
        <v>3546</v>
      </c>
      <c r="AM877" s="5">
        <v>1805293</v>
      </c>
      <c r="AN877" s="5" t="s">
        <v>75</v>
      </c>
      <c r="AO877" s="5" t="s">
        <v>3537</v>
      </c>
      <c r="AP877" s="5" t="s">
        <v>76</v>
      </c>
      <c r="AQ877" s="5" t="s">
        <v>77</v>
      </c>
      <c r="AS877" s="5" t="s">
        <v>78</v>
      </c>
      <c r="AT877" s="5" t="s">
        <v>12594</v>
      </c>
      <c r="AU877" s="5" t="str">
        <f t="shared" si="39"/>
        <v>1991_Fraschini_In</v>
      </c>
      <c r="AV877" s="6" t="str">
        <f t="shared" si="40"/>
        <v>1991_Fraschini_In.pdf</v>
      </c>
      <c r="AW877" s="7" t="str">
        <f t="shared" si="41"/>
        <v>https://sci-hub.se/10.1016/0306-4530(91)90006-F</v>
      </c>
      <c r="AX877" s="5" t="s">
        <v>80</v>
      </c>
    </row>
    <row r="878" spans="1:50" ht="17" customHeight="1" x14ac:dyDescent="0.2">
      <c r="A878" s="4" t="s">
        <v>12595</v>
      </c>
      <c r="B878" s="4" t="s">
        <v>12596</v>
      </c>
      <c r="C878" s="4" t="s">
        <v>12597</v>
      </c>
      <c r="D878" s="4">
        <v>1992</v>
      </c>
      <c r="E878" s="4" t="s">
        <v>12598</v>
      </c>
      <c r="F878" s="5">
        <v>102</v>
      </c>
      <c r="G878" s="5">
        <v>1</v>
      </c>
      <c r="I878" s="5">
        <v>97</v>
      </c>
      <c r="J878" s="5">
        <v>101</v>
      </c>
      <c r="L878" s="5">
        <v>4</v>
      </c>
      <c r="M878" s="5" t="s">
        <v>12599</v>
      </c>
      <c r="N878" s="5" t="s">
        <v>12600</v>
      </c>
      <c r="O878" s="5" t="s">
        <v>12601</v>
      </c>
      <c r="P878" s="5" t="s">
        <v>12602</v>
      </c>
      <c r="Q878" s="5" t="s">
        <v>12603</v>
      </c>
      <c r="S878" s="5" t="s">
        <v>12604</v>
      </c>
      <c r="AB878" s="5" t="s">
        <v>12605</v>
      </c>
      <c r="AJ878" s="5">
        <v>3064492</v>
      </c>
      <c r="AN878" s="5" t="s">
        <v>75</v>
      </c>
      <c r="AP878" s="5" t="s">
        <v>76</v>
      </c>
      <c r="AQ878" s="5" t="s">
        <v>77</v>
      </c>
      <c r="AS878" s="5" t="s">
        <v>78</v>
      </c>
      <c r="AT878" s="5" t="s">
        <v>12606</v>
      </c>
      <c r="AU878" s="5" t="str">
        <f t="shared" si="39"/>
        <v>1992_Kubis_Effects</v>
      </c>
      <c r="AV878" s="6" t="str">
        <f t="shared" si="40"/>
        <v>1992_Kubis_Effects.pdf</v>
      </c>
      <c r="AW878" s="7" t="str">
        <f t="shared" si="41"/>
        <v>https://sci-hub.se/10.1016/0742-8413(92)90050-H</v>
      </c>
      <c r="AX878" s="5" t="s">
        <v>80</v>
      </c>
    </row>
    <row r="879" spans="1:50" ht="17" customHeight="1" x14ac:dyDescent="0.2">
      <c r="A879" s="4" t="s">
        <v>12607</v>
      </c>
      <c r="B879" s="4" t="s">
        <v>12608</v>
      </c>
      <c r="C879" s="4" t="s">
        <v>12609</v>
      </c>
      <c r="D879" s="4">
        <v>2017</v>
      </c>
      <c r="E879" s="4" t="s">
        <v>892</v>
      </c>
      <c r="F879" s="5">
        <v>61</v>
      </c>
      <c r="I879" s="5">
        <v>22</v>
      </c>
      <c r="J879" s="5">
        <v>30</v>
      </c>
      <c r="L879" s="5">
        <v>4</v>
      </c>
      <c r="M879" s="5" t="s">
        <v>12610</v>
      </c>
      <c r="N879" s="5" t="s">
        <v>12611</v>
      </c>
      <c r="O879" s="5" t="s">
        <v>12612</v>
      </c>
      <c r="P879" s="5" t="s">
        <v>12613</v>
      </c>
      <c r="Q879" s="5" t="s">
        <v>12614</v>
      </c>
      <c r="R879" s="5" t="s">
        <v>12615</v>
      </c>
      <c r="S879" s="5" t="s">
        <v>12616</v>
      </c>
      <c r="U879" s="5" t="s">
        <v>438</v>
      </c>
      <c r="AB879" s="5" t="s">
        <v>12617</v>
      </c>
      <c r="AE879" s="5" t="s">
        <v>384</v>
      </c>
      <c r="AJ879" s="5">
        <v>36870</v>
      </c>
      <c r="AL879" s="5" t="s">
        <v>901</v>
      </c>
      <c r="AM879" s="5">
        <v>28237017</v>
      </c>
      <c r="AN879" s="5" t="s">
        <v>75</v>
      </c>
      <c r="AO879" s="5" t="s">
        <v>902</v>
      </c>
      <c r="AP879" s="5" t="s">
        <v>76</v>
      </c>
      <c r="AQ879" s="5" t="s">
        <v>77</v>
      </c>
      <c r="AS879" s="5" t="s">
        <v>78</v>
      </c>
      <c r="AT879" s="5" t="s">
        <v>12618</v>
      </c>
      <c r="AU879" s="5" t="str">
        <f t="shared" si="39"/>
        <v>2017_Regente_Can</v>
      </c>
      <c r="AV879" s="6" t="str">
        <f t="shared" si="40"/>
        <v>2017_Regente_Can.pdf</v>
      </c>
      <c r="AW879" s="7" t="str">
        <f t="shared" si="41"/>
        <v>https://sci-hub.se/10.1016/j.apergo.2016.12.014</v>
      </c>
      <c r="AX879" s="5" t="s">
        <v>80</v>
      </c>
    </row>
    <row r="880" spans="1:50" ht="17" customHeight="1" x14ac:dyDescent="0.2">
      <c r="A880" s="4" t="s">
        <v>12619</v>
      </c>
      <c r="B880" s="4" t="s">
        <v>12620</v>
      </c>
      <c r="C880" s="4" t="s">
        <v>12621</v>
      </c>
      <c r="D880" s="4">
        <v>2018</v>
      </c>
      <c r="E880" s="4" t="s">
        <v>12622</v>
      </c>
      <c r="F880" s="5">
        <v>208</v>
      </c>
      <c r="I880" s="5">
        <v>87</v>
      </c>
      <c r="J880" s="5">
        <v>95</v>
      </c>
      <c r="L880" s="5">
        <v>4</v>
      </c>
      <c r="M880" s="5" t="s">
        <v>12623</v>
      </c>
      <c r="N880" s="5" t="s">
        <v>12624</v>
      </c>
      <c r="O880" s="5" t="s">
        <v>12625</v>
      </c>
      <c r="P880" s="5" t="s">
        <v>12626</v>
      </c>
      <c r="Q880" s="5" t="s">
        <v>12627</v>
      </c>
      <c r="R880" s="5" t="s">
        <v>12628</v>
      </c>
      <c r="S880" s="5" t="s">
        <v>12629</v>
      </c>
      <c r="U880" s="5" t="s">
        <v>12630</v>
      </c>
      <c r="X880" s="10" t="s">
        <v>12631</v>
      </c>
      <c r="Y880" s="5" t="s">
        <v>12632</v>
      </c>
      <c r="Z880" s="5" t="s">
        <v>12633</v>
      </c>
      <c r="AB880" s="5" t="s">
        <v>12634</v>
      </c>
      <c r="AE880" s="5" t="s">
        <v>1543</v>
      </c>
      <c r="AJ880" s="5">
        <v>15320456</v>
      </c>
      <c r="AL880" s="5" t="s">
        <v>12635</v>
      </c>
      <c r="AM880" s="5">
        <v>28965927</v>
      </c>
      <c r="AN880" s="5" t="s">
        <v>75</v>
      </c>
      <c r="AO880" s="5" t="s">
        <v>12636</v>
      </c>
      <c r="AP880" s="5" t="s">
        <v>76</v>
      </c>
      <c r="AQ880" s="5" t="s">
        <v>77</v>
      </c>
      <c r="AS880" s="5" t="s">
        <v>78</v>
      </c>
      <c r="AT880" s="5" t="s">
        <v>12637</v>
      </c>
      <c r="AU880" s="5" t="str">
        <f t="shared" si="39"/>
        <v>2018_Gonzalez_Fluorescent</v>
      </c>
      <c r="AV880" s="6" t="str">
        <f t="shared" si="40"/>
        <v>2018_Gonzalez_Fluorescent.pdf</v>
      </c>
      <c r="AW880" s="7" t="str">
        <f t="shared" si="41"/>
        <v>https://sci-hub.se/10.1016/j.cbpc.2017.09.009</v>
      </c>
      <c r="AX880" s="5" t="s">
        <v>80</v>
      </c>
    </row>
    <row r="881" spans="1:50" ht="17" customHeight="1" x14ac:dyDescent="0.2">
      <c r="A881" s="4" t="s">
        <v>12638</v>
      </c>
      <c r="B881" s="4" t="s">
        <v>12639</v>
      </c>
      <c r="C881" s="4" t="s">
        <v>12640</v>
      </c>
      <c r="D881" s="4">
        <v>2018</v>
      </c>
      <c r="E881" s="4" t="s">
        <v>7186</v>
      </c>
      <c r="F881" s="5">
        <v>186</v>
      </c>
      <c r="I881" s="5">
        <v>69</v>
      </c>
      <c r="J881" s="5">
        <v>80</v>
      </c>
      <c r="L881" s="5">
        <v>4</v>
      </c>
      <c r="M881" s="5" t="s">
        <v>12641</v>
      </c>
      <c r="N881" s="5" t="s">
        <v>12642</v>
      </c>
      <c r="O881" s="5" t="s">
        <v>12643</v>
      </c>
      <c r="P881" s="5" t="s">
        <v>12644</v>
      </c>
      <c r="Q881" s="5" t="s">
        <v>12645</v>
      </c>
      <c r="R881" s="5" t="s">
        <v>12646</v>
      </c>
      <c r="S881" s="5" t="s">
        <v>12647</v>
      </c>
      <c r="U881" s="5" t="s">
        <v>12648</v>
      </c>
      <c r="W881" s="5" t="s">
        <v>3722</v>
      </c>
      <c r="AB881" s="5" t="s">
        <v>12649</v>
      </c>
      <c r="AE881" s="5" t="s">
        <v>1525</v>
      </c>
      <c r="AJ881" s="5">
        <v>10111344</v>
      </c>
      <c r="AL881" s="5" t="s">
        <v>7198</v>
      </c>
      <c r="AM881" s="5">
        <v>30015062</v>
      </c>
      <c r="AN881" s="5" t="s">
        <v>75</v>
      </c>
      <c r="AO881" s="5" t="s">
        <v>7199</v>
      </c>
      <c r="AP881" s="5" t="s">
        <v>76</v>
      </c>
      <c r="AQ881" s="5" t="s">
        <v>77</v>
      </c>
      <c r="AS881" s="5" t="s">
        <v>78</v>
      </c>
      <c r="AT881" s="5" t="s">
        <v>12650</v>
      </c>
      <c r="AU881" s="5" t="str">
        <f t="shared" si="39"/>
        <v>2018_El-Bakry_Immunosenescence-like</v>
      </c>
      <c r="AV881" s="6" t="str">
        <f t="shared" si="40"/>
        <v>2018_El-Bakry_Immunosenescence-like.pdf</v>
      </c>
      <c r="AW881" s="7" t="str">
        <f t="shared" si="41"/>
        <v>https://sci-hub.se/10.1016/j.jphotobiol.2018.07.003</v>
      </c>
      <c r="AX881" s="5" t="s">
        <v>80</v>
      </c>
    </row>
    <row r="882" spans="1:50" ht="17" customHeight="1" x14ac:dyDescent="0.2">
      <c r="A882" s="4" t="s">
        <v>12651</v>
      </c>
      <c r="B882" s="4" t="s">
        <v>12652</v>
      </c>
      <c r="C882" s="4" t="s">
        <v>12653</v>
      </c>
      <c r="D882" s="4">
        <v>2007</v>
      </c>
      <c r="E882" s="4" t="s">
        <v>557</v>
      </c>
      <c r="F882" s="5">
        <v>68</v>
      </c>
      <c r="G882" s="5">
        <v>3</v>
      </c>
      <c r="I882" s="5">
        <v>546</v>
      </c>
      <c r="J882" s="5">
        <v>553</v>
      </c>
      <c r="L882" s="5">
        <v>4</v>
      </c>
      <c r="M882" s="5" t="s">
        <v>12654</v>
      </c>
      <c r="N882" s="5" t="s">
        <v>12655</v>
      </c>
      <c r="O882" s="5" t="s">
        <v>12656</v>
      </c>
      <c r="P882" s="5" t="s">
        <v>12657</v>
      </c>
      <c r="Q882" s="5" t="s">
        <v>12658</v>
      </c>
      <c r="S882" s="5" t="s">
        <v>12659</v>
      </c>
      <c r="U882" s="5" t="s">
        <v>12660</v>
      </c>
      <c r="AB882" s="5" t="s">
        <v>12661</v>
      </c>
      <c r="AJ882" s="5">
        <v>3069877</v>
      </c>
      <c r="AL882" s="5" t="s">
        <v>566</v>
      </c>
      <c r="AM882" s="5">
        <v>17030450</v>
      </c>
      <c r="AN882" s="5" t="s">
        <v>75</v>
      </c>
      <c r="AO882" s="5" t="s">
        <v>567</v>
      </c>
      <c r="AP882" s="5" t="s">
        <v>76</v>
      </c>
      <c r="AQ882" s="5" t="s">
        <v>77</v>
      </c>
      <c r="AS882" s="5" t="s">
        <v>78</v>
      </c>
      <c r="AT882" s="5" t="s">
        <v>12662</v>
      </c>
      <c r="AU882" s="5" t="str">
        <f t="shared" si="39"/>
        <v>2007_Shadan_A</v>
      </c>
      <c r="AV882" s="6" t="str">
        <f t="shared" si="40"/>
        <v>2007_Shadan_A.pdf</v>
      </c>
      <c r="AW882" s="7" t="str">
        <f t="shared" si="41"/>
        <v>https://sci-hub.se/10.1016/j.mehy.2006.08.018</v>
      </c>
      <c r="AX882" s="5" t="s">
        <v>80</v>
      </c>
    </row>
    <row r="883" spans="1:50" ht="17" customHeight="1" x14ac:dyDescent="0.2">
      <c r="A883" s="4" t="s">
        <v>12663</v>
      </c>
      <c r="B883" s="4" t="s">
        <v>12664</v>
      </c>
      <c r="C883" s="4" t="s">
        <v>12665</v>
      </c>
      <c r="D883" s="4">
        <v>2019</v>
      </c>
      <c r="E883" s="4" t="s">
        <v>12666</v>
      </c>
      <c r="F883" s="5">
        <v>246</v>
      </c>
      <c r="I883" s="5">
        <v>34</v>
      </c>
      <c r="J883" s="5">
        <v>43</v>
      </c>
      <c r="L883" s="5">
        <v>4</v>
      </c>
      <c r="M883" s="5" t="s">
        <v>12667</v>
      </c>
      <c r="N883" s="5" t="s">
        <v>12668</v>
      </c>
      <c r="O883" s="5" t="s">
        <v>12669</v>
      </c>
      <c r="P883" s="5" t="s">
        <v>12670</v>
      </c>
      <c r="Q883" s="5" t="s">
        <v>12671</v>
      </c>
      <c r="R883" s="5" t="s">
        <v>12672</v>
      </c>
      <c r="S883" s="5" t="s">
        <v>12673</v>
      </c>
      <c r="X883" s="5" t="s">
        <v>12674</v>
      </c>
      <c r="Y883" s="5" t="s">
        <v>12675</v>
      </c>
      <c r="AB883" s="5" t="s">
        <v>12676</v>
      </c>
      <c r="AE883" s="5" t="s">
        <v>1525</v>
      </c>
      <c r="AJ883" s="5">
        <v>3044238</v>
      </c>
      <c r="AL883" s="5" t="s">
        <v>12677</v>
      </c>
      <c r="AN883" s="5" t="s">
        <v>75</v>
      </c>
      <c r="AO883" s="5" t="s">
        <v>12678</v>
      </c>
      <c r="AP883" s="5" t="s">
        <v>76</v>
      </c>
      <c r="AQ883" s="5" t="s">
        <v>77</v>
      </c>
      <c r="AS883" s="5" t="s">
        <v>78</v>
      </c>
      <c r="AT883" s="5" t="s">
        <v>12679</v>
      </c>
      <c r="AU883" s="5" t="str">
        <f t="shared" si="39"/>
        <v>2019_Liang_Exogenous</v>
      </c>
      <c r="AV883" s="6" t="str">
        <f t="shared" si="40"/>
        <v>2019_Liang_Exogenous.pdf</v>
      </c>
      <c r="AW883" s="7" t="str">
        <f t="shared" si="41"/>
        <v>https://sci-hub.se/10.1016/j.scienta.2018.10.058</v>
      </c>
      <c r="AX883" s="5" t="s">
        <v>80</v>
      </c>
    </row>
    <row r="884" spans="1:50" ht="17" customHeight="1" x14ac:dyDescent="0.2">
      <c r="A884" s="4" t="s">
        <v>12680</v>
      </c>
      <c r="B884" s="4" t="s">
        <v>12681</v>
      </c>
      <c r="C884" s="4" t="s">
        <v>12682</v>
      </c>
      <c r="D884" s="4">
        <v>2014</v>
      </c>
      <c r="E884" s="4" t="s">
        <v>7825</v>
      </c>
      <c r="F884" s="5">
        <v>65</v>
      </c>
      <c r="G884" s="5">
        <v>3</v>
      </c>
      <c r="I884" s="5">
        <v>301</v>
      </c>
      <c r="J884" s="5">
        <v>307</v>
      </c>
      <c r="L884" s="5">
        <v>4</v>
      </c>
      <c r="M884" s="5" t="s">
        <v>12683</v>
      </c>
      <c r="N884" s="5" t="s">
        <v>12684</v>
      </c>
      <c r="O884" s="5" t="s">
        <v>12685</v>
      </c>
      <c r="P884" s="5" t="s">
        <v>12686</v>
      </c>
      <c r="Q884" s="5" t="s">
        <v>12687</v>
      </c>
      <c r="R884" s="5" t="s">
        <v>12688</v>
      </c>
      <c r="S884" s="5" t="s">
        <v>12689</v>
      </c>
      <c r="U884" s="5" t="s">
        <v>438</v>
      </c>
      <c r="X884" s="10" t="s">
        <v>12690</v>
      </c>
      <c r="AB884" s="5" t="s">
        <v>12691</v>
      </c>
      <c r="AJ884" s="5" t="s">
        <v>7834</v>
      </c>
      <c r="AL884" s="5" t="s">
        <v>7835</v>
      </c>
      <c r="AM884" s="5">
        <v>24440383</v>
      </c>
      <c r="AN884" s="5" t="s">
        <v>75</v>
      </c>
      <c r="AO884" s="5" t="s">
        <v>7836</v>
      </c>
      <c r="AP884" s="5" t="s">
        <v>76</v>
      </c>
      <c r="AQ884" s="5" t="s">
        <v>77</v>
      </c>
      <c r="AS884" s="5" t="s">
        <v>78</v>
      </c>
      <c r="AT884" s="5" t="s">
        <v>12692</v>
      </c>
      <c r="AU884" s="5" t="str">
        <f t="shared" si="39"/>
        <v>2014_Glickman_Increased</v>
      </c>
      <c r="AV884" s="6" t="str">
        <f t="shared" si="40"/>
        <v>2014_Glickman_Increased.pdf</v>
      </c>
      <c r="AW884" s="7" t="str">
        <f t="shared" si="41"/>
        <v>https://sci-hub.se/10.1016/j.yhbeh.2014.01.002</v>
      </c>
      <c r="AX884" s="5" t="s">
        <v>80</v>
      </c>
    </row>
    <row r="885" spans="1:50" ht="17" customHeight="1" x14ac:dyDescent="0.2">
      <c r="A885" s="4" t="s">
        <v>12693</v>
      </c>
      <c r="B885" s="4" t="s">
        <v>12694</v>
      </c>
      <c r="C885" s="4" t="s">
        <v>12695</v>
      </c>
      <c r="D885" s="4">
        <v>1998</v>
      </c>
      <c r="E885" s="4" t="s">
        <v>2269</v>
      </c>
      <c r="F885" s="5">
        <v>15</v>
      </c>
      <c r="G885" s="5">
        <v>3</v>
      </c>
      <c r="I885" s="5">
        <v>499</v>
      </c>
      <c r="J885" s="5">
        <v>502</v>
      </c>
      <c r="L885" s="5">
        <v>4</v>
      </c>
      <c r="M885" s="5" t="s">
        <v>12696</v>
      </c>
      <c r="N885" s="5" t="s">
        <v>12697</v>
      </c>
      <c r="O885" s="5" t="s">
        <v>12698</v>
      </c>
      <c r="P885" s="5" t="s">
        <v>12699</v>
      </c>
      <c r="Q885" s="5" t="s">
        <v>12700</v>
      </c>
      <c r="R885" s="5" t="s">
        <v>12701</v>
      </c>
      <c r="S885" s="5" t="s">
        <v>12702</v>
      </c>
      <c r="U885" s="5" t="s">
        <v>545</v>
      </c>
      <c r="AB885" s="5" t="s">
        <v>12703</v>
      </c>
      <c r="AJ885" s="5">
        <v>9525238</v>
      </c>
      <c r="AL885" s="5" t="s">
        <v>12704</v>
      </c>
      <c r="AM885" s="5">
        <v>9685202</v>
      </c>
      <c r="AN885" s="5" t="s">
        <v>75</v>
      </c>
      <c r="AO885" s="5" t="s">
        <v>2280</v>
      </c>
      <c r="AP885" s="5" t="s">
        <v>76</v>
      </c>
      <c r="AQ885" s="5" t="s">
        <v>77</v>
      </c>
      <c r="AS885" s="5" t="s">
        <v>78</v>
      </c>
      <c r="AT885" s="5" t="s">
        <v>12705</v>
      </c>
      <c r="AU885" s="5" t="str">
        <f t="shared" si="39"/>
        <v>1998_Cahill_Spectral</v>
      </c>
      <c r="AV885" s="6" t="str">
        <f t="shared" si="40"/>
        <v>1998_Cahill_Spectral.pdf</v>
      </c>
      <c r="AW885" s="7" t="str">
        <f t="shared" si="41"/>
        <v>https://sci-hub.se/10.1017/S0952523898153099</v>
      </c>
      <c r="AX885" s="5" t="s">
        <v>80</v>
      </c>
    </row>
    <row r="886" spans="1:50" ht="17" customHeight="1" x14ac:dyDescent="0.2">
      <c r="A886" s="4" t="s">
        <v>12706</v>
      </c>
      <c r="B886" s="4" t="s">
        <v>12707</v>
      </c>
      <c r="C886" s="4" t="s">
        <v>12708</v>
      </c>
      <c r="D886" s="4">
        <v>2003</v>
      </c>
      <c r="E886" s="4" t="s">
        <v>11068</v>
      </c>
      <c r="F886" s="5">
        <v>34</v>
      </c>
      <c r="G886" s="5">
        <v>4</v>
      </c>
      <c r="I886" s="5">
        <v>337</v>
      </c>
      <c r="J886" s="5">
        <v>346</v>
      </c>
      <c r="L886" s="5">
        <v>4</v>
      </c>
      <c r="M886" s="5" t="s">
        <v>12709</v>
      </c>
      <c r="N886" s="5" t="s">
        <v>12710</v>
      </c>
      <c r="O886" s="5" t="s">
        <v>12711</v>
      </c>
      <c r="P886" s="5" t="s">
        <v>12712</v>
      </c>
      <c r="Q886" s="5" t="s">
        <v>12713</v>
      </c>
      <c r="R886" s="5" t="s">
        <v>12714</v>
      </c>
      <c r="S886" s="5" t="s">
        <v>12715</v>
      </c>
      <c r="U886" s="5" t="s">
        <v>136</v>
      </c>
      <c r="AB886" s="5" t="s">
        <v>12716</v>
      </c>
      <c r="AJ886" s="5">
        <v>9291016</v>
      </c>
      <c r="AL886" s="5" t="s">
        <v>11079</v>
      </c>
      <c r="AN886" s="5" t="s">
        <v>75</v>
      </c>
      <c r="AO886" s="5" t="s">
        <v>11080</v>
      </c>
      <c r="AP886" s="5" t="s">
        <v>76</v>
      </c>
      <c r="AQ886" s="5" t="s">
        <v>77</v>
      </c>
      <c r="AS886" s="5" t="s">
        <v>78</v>
      </c>
      <c r="AT886" s="5" t="s">
        <v>12717</v>
      </c>
      <c r="AU886" s="5" t="str">
        <f t="shared" si="39"/>
        <v>2003_Sharma_Effect</v>
      </c>
      <c r="AV886" s="6" t="str">
        <f t="shared" si="40"/>
        <v>2003_Sharma_Effect.pdf</v>
      </c>
      <c r="AW886" s="7" t="str">
        <f t="shared" si="41"/>
        <v>https://sci-hub.se/10.1076/brhm.34.4.337.26225</v>
      </c>
      <c r="AX886" s="5" t="s">
        <v>80</v>
      </c>
    </row>
    <row r="887" spans="1:50" ht="17" customHeight="1" x14ac:dyDescent="0.2">
      <c r="A887" s="4" t="s">
        <v>12718</v>
      </c>
      <c r="B887" s="4" t="s">
        <v>12719</v>
      </c>
      <c r="C887" s="4" t="s">
        <v>12720</v>
      </c>
      <c r="D887" s="4">
        <v>2016</v>
      </c>
      <c r="E887" s="4" t="s">
        <v>187</v>
      </c>
      <c r="F887" s="5">
        <v>33</v>
      </c>
      <c r="G887" s="5">
        <v>9</v>
      </c>
      <c r="I887" s="5">
        <v>1161</v>
      </c>
      <c r="J887" s="5">
        <v>1170</v>
      </c>
      <c r="L887" s="5">
        <v>4</v>
      </c>
      <c r="M887" s="5" t="s">
        <v>12721</v>
      </c>
      <c r="N887" s="5" t="s">
        <v>12722</v>
      </c>
      <c r="O887" s="5" t="s">
        <v>12723</v>
      </c>
      <c r="P887" s="5" t="s">
        <v>12724</v>
      </c>
      <c r="Q887" s="5" t="s">
        <v>12725</v>
      </c>
      <c r="R887" s="5" t="s">
        <v>12726</v>
      </c>
      <c r="S887" s="5" t="s">
        <v>12727</v>
      </c>
      <c r="AB887" s="5" t="s">
        <v>12728</v>
      </c>
      <c r="AE887" s="5" t="s">
        <v>11105</v>
      </c>
      <c r="AJ887" s="5">
        <v>7420528</v>
      </c>
      <c r="AL887" s="5" t="s">
        <v>200</v>
      </c>
      <c r="AM887" s="5">
        <v>27459238</v>
      </c>
      <c r="AN887" s="5" t="s">
        <v>75</v>
      </c>
      <c r="AO887" s="5" t="s">
        <v>201</v>
      </c>
      <c r="AP887" s="5" t="s">
        <v>76</v>
      </c>
      <c r="AQ887" s="5" t="s">
        <v>77</v>
      </c>
      <c r="AS887" s="5" t="s">
        <v>78</v>
      </c>
      <c r="AT887" s="5" t="s">
        <v>12729</v>
      </c>
      <c r="AU887" s="5" t="str">
        <f t="shared" si="39"/>
        <v>2016_Weinert_Intensive</v>
      </c>
      <c r="AV887" s="6" t="str">
        <f t="shared" si="40"/>
        <v>2016_Weinert_Intensive.pdf</v>
      </c>
      <c r="AW887" s="7" t="str">
        <f t="shared" si="41"/>
        <v>https://sci-hub.se/10.1080/07420528.2016.1205083</v>
      </c>
      <c r="AX887" s="5" t="s">
        <v>80</v>
      </c>
    </row>
    <row r="888" spans="1:50" ht="17" customHeight="1" x14ac:dyDescent="0.2">
      <c r="A888" s="4" t="s">
        <v>12730</v>
      </c>
      <c r="B888" s="4" t="s">
        <v>12731</v>
      </c>
      <c r="C888" s="4" t="s">
        <v>12732</v>
      </c>
      <c r="D888" s="4">
        <v>1989</v>
      </c>
      <c r="E888" s="4" t="s">
        <v>392</v>
      </c>
      <c r="F888" s="5">
        <v>7</v>
      </c>
      <c r="G888" s="5">
        <v>2</v>
      </c>
      <c r="I888" s="5">
        <v>105</v>
      </c>
      <c r="J888" s="5">
        <v>113</v>
      </c>
      <c r="L888" s="5">
        <v>4</v>
      </c>
      <c r="M888" s="5" t="s">
        <v>12733</v>
      </c>
      <c r="N888" s="5" t="s">
        <v>12734</v>
      </c>
      <c r="O888" s="5" t="s">
        <v>12735</v>
      </c>
      <c r="P888" s="5" t="s">
        <v>12736</v>
      </c>
      <c r="Q888" s="5" t="s">
        <v>12737</v>
      </c>
      <c r="R888" s="5" t="s">
        <v>12738</v>
      </c>
      <c r="S888" s="5" t="s">
        <v>12739</v>
      </c>
      <c r="U888" s="5" t="s">
        <v>12740</v>
      </c>
      <c r="AB888" s="5" t="s">
        <v>12741</v>
      </c>
      <c r="AJ888" s="5">
        <v>7423098</v>
      </c>
      <c r="AM888" s="5">
        <v>2769566</v>
      </c>
      <c r="AN888" s="5" t="s">
        <v>75</v>
      </c>
      <c r="AO888" s="5" t="s">
        <v>401</v>
      </c>
      <c r="AP888" s="5" t="s">
        <v>76</v>
      </c>
      <c r="AQ888" s="5" t="s">
        <v>77</v>
      </c>
      <c r="AS888" s="5" t="s">
        <v>78</v>
      </c>
      <c r="AT888" s="5" t="s">
        <v>12742</v>
      </c>
      <c r="AU888" s="5" t="str">
        <f t="shared" si="39"/>
        <v>1989_Florant_Melatonin</v>
      </c>
      <c r="AV888" s="6" t="str">
        <f t="shared" si="40"/>
        <v>1989_Florant_Melatonin.pdf</v>
      </c>
      <c r="AW888" s="7" t="str">
        <f t="shared" si="41"/>
        <v>https://sci-hub.se/10.1111/j.1600-079X.1989.tb00659.x</v>
      </c>
      <c r="AX888" s="5" t="s">
        <v>80</v>
      </c>
    </row>
    <row r="889" spans="1:50" ht="17" customHeight="1" x14ac:dyDescent="0.2">
      <c r="A889" s="4" t="s">
        <v>12743</v>
      </c>
      <c r="B889" s="4" t="s">
        <v>12744</v>
      </c>
      <c r="C889" s="4" t="s">
        <v>12745</v>
      </c>
      <c r="D889" s="4">
        <v>2014</v>
      </c>
      <c r="E889" s="4" t="s">
        <v>5914</v>
      </c>
      <c r="F889" s="5">
        <v>90</v>
      </c>
      <c r="G889" s="5">
        <v>5</v>
      </c>
      <c r="I889" s="5">
        <v>1184</v>
      </c>
      <c r="J889" s="5">
        <v>1192</v>
      </c>
      <c r="L889" s="5">
        <v>4</v>
      </c>
      <c r="M889" s="5" t="s">
        <v>12746</v>
      </c>
      <c r="N889" s="5" t="s">
        <v>12747</v>
      </c>
      <c r="O889" s="5" t="s">
        <v>12748</v>
      </c>
      <c r="P889" s="5" t="s">
        <v>12749</v>
      </c>
      <c r="Q889" s="5" t="s">
        <v>12750</v>
      </c>
      <c r="S889" s="5" t="s">
        <v>12751</v>
      </c>
      <c r="AB889" s="5" t="s">
        <v>12752</v>
      </c>
      <c r="AE889" s="5" t="s">
        <v>5923</v>
      </c>
      <c r="AJ889" s="5">
        <v>318655</v>
      </c>
      <c r="AL889" s="5" t="s">
        <v>5924</v>
      </c>
      <c r="AM889" s="5">
        <v>24749696</v>
      </c>
      <c r="AN889" s="5" t="s">
        <v>75</v>
      </c>
      <c r="AO889" s="5" t="s">
        <v>5925</v>
      </c>
      <c r="AP889" s="5" t="s">
        <v>76</v>
      </c>
      <c r="AQ889" s="5" t="s">
        <v>77</v>
      </c>
      <c r="AS889" s="5" t="s">
        <v>78</v>
      </c>
      <c r="AT889" s="5" t="s">
        <v>12753</v>
      </c>
      <c r="AU889" s="5" t="str">
        <f t="shared" si="39"/>
        <v>2014_Price_On</v>
      </c>
      <c r="AV889" s="6" t="str">
        <f t="shared" si="40"/>
        <v>2014_Price_On.pdf</v>
      </c>
      <c r="AW889" s="7" t="str">
        <f t="shared" si="41"/>
        <v>https://sci-hub.se/10.1111/php.12282</v>
      </c>
      <c r="AX889" s="5" t="s">
        <v>80</v>
      </c>
    </row>
    <row r="890" spans="1:50" ht="17" customHeight="1" x14ac:dyDescent="0.2">
      <c r="A890" s="4" t="s">
        <v>12754</v>
      </c>
      <c r="B890" s="4" t="s">
        <v>12755</v>
      </c>
      <c r="C890" s="4" t="s">
        <v>12756</v>
      </c>
      <c r="D890" s="4">
        <v>2017</v>
      </c>
      <c r="E890" s="4" t="s">
        <v>7286</v>
      </c>
      <c r="F890" s="5">
        <v>36</v>
      </c>
      <c r="G890" s="5">
        <v>1</v>
      </c>
      <c r="H890" s="5">
        <v>39</v>
      </c>
      <c r="L890" s="5">
        <v>4</v>
      </c>
      <c r="M890" s="5" t="s">
        <v>12757</v>
      </c>
      <c r="N890" s="5" t="s">
        <v>12758</v>
      </c>
      <c r="O890" s="5" t="s">
        <v>12759</v>
      </c>
      <c r="P890" s="5" t="s">
        <v>12760</v>
      </c>
      <c r="Q890" s="5" t="s">
        <v>12761</v>
      </c>
      <c r="S890" s="5" t="s">
        <v>12762</v>
      </c>
      <c r="X890" s="5" t="s">
        <v>12763</v>
      </c>
      <c r="Y890" s="5" t="s">
        <v>12764</v>
      </c>
      <c r="AB890" s="5" t="s">
        <v>12765</v>
      </c>
      <c r="AE890" s="5" t="s">
        <v>7298</v>
      </c>
      <c r="AJ890" s="5">
        <v>18806791</v>
      </c>
      <c r="AM890" s="5">
        <v>29149913</v>
      </c>
      <c r="AN890" s="5" t="s">
        <v>75</v>
      </c>
      <c r="AO890" s="5" t="s">
        <v>7299</v>
      </c>
      <c r="AP890" s="5" t="s">
        <v>76</v>
      </c>
      <c r="AQ890" s="5" t="s">
        <v>77</v>
      </c>
      <c r="AR890" s="5" t="s">
        <v>141</v>
      </c>
      <c r="AS890" s="5" t="s">
        <v>78</v>
      </c>
      <c r="AT890" s="5" t="s">
        <v>12766</v>
      </c>
      <c r="AU890" s="5" t="str">
        <f t="shared" si="39"/>
        <v>2017_Lee_Subadditive</v>
      </c>
      <c r="AV890" s="6" t="str">
        <f t="shared" si="40"/>
        <v>2017_Lee_Subadditive.pdf</v>
      </c>
      <c r="AW890" s="7" t="str">
        <f t="shared" si="41"/>
        <v>https://sci-hub.se/10.1186/s40101-017-0156-4</v>
      </c>
      <c r="AX890" s="5" t="s">
        <v>80</v>
      </c>
    </row>
    <row r="891" spans="1:50" ht="17" customHeight="1" x14ac:dyDescent="0.2">
      <c r="A891" s="4" t="s">
        <v>12767</v>
      </c>
      <c r="B891" s="4" t="s">
        <v>12768</v>
      </c>
      <c r="C891" s="4" t="s">
        <v>12769</v>
      </c>
      <c r="D891" s="4">
        <v>2005</v>
      </c>
      <c r="E891" s="4" t="s">
        <v>9376</v>
      </c>
      <c r="F891" s="5">
        <v>24</v>
      </c>
      <c r="G891" s="5">
        <v>1</v>
      </c>
      <c r="I891" s="5">
        <v>37</v>
      </c>
      <c r="J891" s="5">
        <v>40</v>
      </c>
      <c r="L891" s="5">
        <v>4</v>
      </c>
      <c r="M891" s="5" t="s">
        <v>12770</v>
      </c>
      <c r="N891" s="5" t="s">
        <v>12771</v>
      </c>
      <c r="O891" s="5" t="s">
        <v>12772</v>
      </c>
      <c r="P891" s="5" t="s">
        <v>12773</v>
      </c>
      <c r="Q891" s="5" t="s">
        <v>12774</v>
      </c>
      <c r="R891" s="5" t="s">
        <v>12775</v>
      </c>
      <c r="S891" s="5" t="s">
        <v>12776</v>
      </c>
      <c r="U891" s="5" t="s">
        <v>136</v>
      </c>
      <c r="AB891" s="5" t="s">
        <v>12777</v>
      </c>
      <c r="AJ891" s="5">
        <v>13453475</v>
      </c>
      <c r="AM891" s="5">
        <v>15684541</v>
      </c>
      <c r="AN891" s="5" t="s">
        <v>75</v>
      </c>
      <c r="AO891" s="5" t="s">
        <v>9385</v>
      </c>
      <c r="AP891" s="5" t="s">
        <v>76</v>
      </c>
      <c r="AQ891" s="5" t="s">
        <v>77</v>
      </c>
      <c r="AR891" s="5" t="s">
        <v>141</v>
      </c>
      <c r="AS891" s="5" t="s">
        <v>78</v>
      </c>
      <c r="AT891" s="5" t="s">
        <v>12778</v>
      </c>
      <c r="AU891" s="5" t="str">
        <f t="shared" si="39"/>
        <v>2005_Tokura_How</v>
      </c>
      <c r="AV891" s="6" t="str">
        <f t="shared" si="40"/>
        <v>2005_Tokura_How.pdf</v>
      </c>
      <c r="AW891" s="7" t="str">
        <f t="shared" si="41"/>
        <v>https://sci-hub.se/10.2114/jpa.24.37</v>
      </c>
      <c r="AX891" s="5" t="s">
        <v>80</v>
      </c>
    </row>
    <row r="892" spans="1:50" ht="17" customHeight="1" x14ac:dyDescent="0.2">
      <c r="A892" s="4" t="s">
        <v>12779</v>
      </c>
      <c r="B892" s="4" t="s">
        <v>12780</v>
      </c>
      <c r="C892" s="4" t="s">
        <v>12781</v>
      </c>
      <c r="D892" s="4">
        <v>2011</v>
      </c>
      <c r="E892" s="4" t="s">
        <v>11314</v>
      </c>
      <c r="F892" s="5">
        <v>35</v>
      </c>
      <c r="G892" s="5">
        <v>2</v>
      </c>
      <c r="I892" s="5">
        <v>123</v>
      </c>
      <c r="J892" s="5">
        <v>135</v>
      </c>
      <c r="L892" s="5">
        <v>4</v>
      </c>
      <c r="M892" s="5" t="s">
        <v>12782</v>
      </c>
      <c r="N892" s="5" t="s">
        <v>12783</v>
      </c>
      <c r="O892" s="5" t="s">
        <v>12784</v>
      </c>
      <c r="P892" s="5" t="s">
        <v>12785</v>
      </c>
      <c r="Q892" s="5" t="s">
        <v>12786</v>
      </c>
      <c r="R892" s="5" t="s">
        <v>12787</v>
      </c>
      <c r="S892" s="5" t="s">
        <v>12788</v>
      </c>
      <c r="AB892" s="5" t="s">
        <v>12789</v>
      </c>
      <c r="AJ892" s="5">
        <v>3878805</v>
      </c>
      <c r="AN892" s="5" t="s">
        <v>75</v>
      </c>
      <c r="AO892" s="5" t="s">
        <v>11323</v>
      </c>
      <c r="AP892" s="5" t="s">
        <v>76</v>
      </c>
      <c r="AQ892" s="5" t="s">
        <v>77</v>
      </c>
      <c r="AR892" s="5" t="s">
        <v>141</v>
      </c>
      <c r="AS892" s="5" t="s">
        <v>78</v>
      </c>
      <c r="AT892" s="5" t="s">
        <v>12790</v>
      </c>
      <c r="AU892" s="5" t="str">
        <f t="shared" si="39"/>
        <v>2011_Takahashi_Prediction</v>
      </c>
      <c r="AV892" s="6" t="str">
        <f t="shared" si="40"/>
        <v>2011_Takahashi_Prediction.pdf</v>
      </c>
      <c r="AW892" s="7" t="str">
        <f t="shared" si="41"/>
        <v>https://sci-hub.se/10.2150/jlve.35.123</v>
      </c>
      <c r="AX892" s="5" t="s">
        <v>80</v>
      </c>
    </row>
    <row r="893" spans="1:50" ht="17" customHeight="1" x14ac:dyDescent="0.2">
      <c r="A893" s="4" t="s">
        <v>12791</v>
      </c>
      <c r="B893" s="4" t="s">
        <v>12792</v>
      </c>
      <c r="C893" s="4" t="s">
        <v>12793</v>
      </c>
      <c r="D893" s="4">
        <v>2012</v>
      </c>
      <c r="E893" s="4" t="s">
        <v>12794</v>
      </c>
      <c r="F893" s="5">
        <v>20</v>
      </c>
      <c r="G893" s="5">
        <v>1</v>
      </c>
      <c r="I893" s="5">
        <v>55</v>
      </c>
      <c r="J893" s="5">
        <v>59</v>
      </c>
      <c r="L893" s="5">
        <v>4</v>
      </c>
      <c r="M893" s="5" t="s">
        <v>12795</v>
      </c>
      <c r="N893" s="5" t="s">
        <v>12796</v>
      </c>
      <c r="O893" s="5" t="s">
        <v>12797</v>
      </c>
      <c r="P893" s="5" t="s">
        <v>12798</v>
      </c>
      <c r="Q893" s="5" t="s">
        <v>12799</v>
      </c>
      <c r="R893" s="5" t="s">
        <v>12800</v>
      </c>
      <c r="S893" s="5" t="s">
        <v>12801</v>
      </c>
      <c r="AB893" s="5" t="s">
        <v>12802</v>
      </c>
      <c r="AJ893" s="5">
        <v>12306428</v>
      </c>
      <c r="AN893" s="5" t="s">
        <v>75</v>
      </c>
      <c r="AO893" s="5" t="s">
        <v>12803</v>
      </c>
      <c r="AP893" s="5" t="s">
        <v>76</v>
      </c>
      <c r="AQ893" s="5" t="s">
        <v>77</v>
      </c>
      <c r="AR893" s="5" t="s">
        <v>141</v>
      </c>
      <c r="AS893" s="5" t="s">
        <v>78</v>
      </c>
      <c r="AT893" s="5" t="s">
        <v>12804</v>
      </c>
      <c r="AU893" s="5" t="str">
        <f t="shared" si="39"/>
        <v>2012_Mustapha_Effects</v>
      </c>
      <c r="AV893" s="6" t="str">
        <f t="shared" si="40"/>
        <v>2012_Mustapha_Effects.pdf</v>
      </c>
      <c r="AW893" s="7" t="str">
        <f t="shared" si="41"/>
        <v>https://sci-hub.se/10.2478/v10086-012-0007-1</v>
      </c>
      <c r="AX893" s="5" t="s">
        <v>80</v>
      </c>
    </row>
    <row r="894" spans="1:50" ht="17" customHeight="1" x14ac:dyDescent="0.2">
      <c r="A894" s="4" t="s">
        <v>12805</v>
      </c>
      <c r="B894" s="4" t="s">
        <v>12806</v>
      </c>
      <c r="C894" s="4" t="s">
        <v>12807</v>
      </c>
      <c r="D894" s="4">
        <v>2015</v>
      </c>
      <c r="E894" s="4" t="s">
        <v>187</v>
      </c>
      <c r="F894" s="5">
        <v>32</v>
      </c>
      <c r="G894" s="5">
        <v>2</v>
      </c>
      <c r="I894" s="5">
        <v>187</v>
      </c>
      <c r="J894" s="5">
        <v>194</v>
      </c>
      <c r="L894" s="5">
        <v>4</v>
      </c>
      <c r="M894" s="5" t="s">
        <v>12808</v>
      </c>
      <c r="N894" s="5" t="s">
        <v>12809</v>
      </c>
      <c r="O894" s="5" t="s">
        <v>12810</v>
      </c>
      <c r="P894" s="5" t="s">
        <v>12811</v>
      </c>
      <c r="Q894" s="5" t="s">
        <v>12812</v>
      </c>
      <c r="R894" s="5" t="s">
        <v>12813</v>
      </c>
      <c r="S894" s="5" t="s">
        <v>12814</v>
      </c>
      <c r="U894" s="5" t="s">
        <v>12815</v>
      </c>
      <c r="X894" s="10" t="s">
        <v>12816</v>
      </c>
      <c r="Y894" s="5" t="s">
        <v>12817</v>
      </c>
      <c r="AB894" s="5" t="s">
        <v>12818</v>
      </c>
      <c r="AE894" s="5" t="s">
        <v>199</v>
      </c>
      <c r="AJ894" s="5">
        <v>7420528</v>
      </c>
      <c r="AL894" s="5" t="s">
        <v>200</v>
      </c>
      <c r="AM894" s="5">
        <v>25264562</v>
      </c>
      <c r="AN894" s="5" t="s">
        <v>75</v>
      </c>
      <c r="AO894" s="5" t="s">
        <v>201</v>
      </c>
      <c r="AP894" s="5" t="s">
        <v>76</v>
      </c>
      <c r="AQ894" s="5" t="s">
        <v>77</v>
      </c>
      <c r="AS894" s="5" t="s">
        <v>78</v>
      </c>
      <c r="AT894" s="5" t="s">
        <v>12819</v>
      </c>
      <c r="AU894" s="5" t="str">
        <f t="shared" si="39"/>
        <v>2015_Montagnese_Assessment</v>
      </c>
      <c r="AV894" s="6" t="str">
        <f t="shared" si="40"/>
        <v>2015_Montagnese_Assessment.pdf</v>
      </c>
      <c r="AW894" s="7" t="str">
        <f t="shared" si="41"/>
        <v>https://sci-hub.se/10.3109/07420528.2014.961607</v>
      </c>
      <c r="AX894" s="5" t="s">
        <v>80</v>
      </c>
    </row>
    <row r="895" spans="1:50" ht="17" customHeight="1" x14ac:dyDescent="0.2">
      <c r="A895" s="4" t="s">
        <v>12820</v>
      </c>
      <c r="B895" s="4" t="s">
        <v>12821</v>
      </c>
      <c r="C895" s="4" t="s">
        <v>12822</v>
      </c>
      <c r="D895" s="4">
        <v>2016</v>
      </c>
      <c r="E895" s="4" t="s">
        <v>12823</v>
      </c>
      <c r="F895" s="5">
        <v>34</v>
      </c>
      <c r="G895" s="11">
        <v>43497</v>
      </c>
      <c r="I895" s="5">
        <v>51</v>
      </c>
      <c r="J895" s="5">
        <v>63</v>
      </c>
      <c r="L895" s="5">
        <v>4</v>
      </c>
      <c r="M895" s="5" t="s">
        <v>12824</v>
      </c>
      <c r="N895" s="5" t="s">
        <v>12825</v>
      </c>
      <c r="O895" s="5" t="s">
        <v>12826</v>
      </c>
      <c r="P895" s="5" t="s">
        <v>12827</v>
      </c>
      <c r="Q895" s="5" t="s">
        <v>12828</v>
      </c>
      <c r="R895" s="5" t="s">
        <v>12829</v>
      </c>
      <c r="S895" s="5" t="s">
        <v>12830</v>
      </c>
      <c r="U895" s="5" t="s">
        <v>12831</v>
      </c>
      <c r="AB895" s="5" t="s">
        <v>12832</v>
      </c>
      <c r="AE895" s="5" t="s">
        <v>11105</v>
      </c>
      <c r="AJ895" s="5">
        <v>8977194</v>
      </c>
      <c r="AL895" s="5" t="s">
        <v>12833</v>
      </c>
      <c r="AM895" s="5">
        <v>27144424</v>
      </c>
      <c r="AN895" s="5" t="s">
        <v>75</v>
      </c>
      <c r="AO895" s="5" t="s">
        <v>12823</v>
      </c>
      <c r="AP895" s="5" t="s">
        <v>76</v>
      </c>
      <c r="AQ895" s="5" t="s">
        <v>77</v>
      </c>
      <c r="AS895" s="5" t="s">
        <v>78</v>
      </c>
      <c r="AT895" s="5" t="s">
        <v>12834</v>
      </c>
      <c r="AU895" s="5" t="str">
        <f t="shared" si="39"/>
        <v>2016_Wang_Secretion</v>
      </c>
      <c r="AV895" s="6" t="str">
        <f t="shared" si="40"/>
        <v>2016_Wang_Secretion.pdf</v>
      </c>
      <c r="AW895" s="7" t="str">
        <f t="shared" si="41"/>
        <v>https://sci-hub.se/10.3109/08977194.2016.1170679</v>
      </c>
      <c r="AX895" s="5" t="s">
        <v>80</v>
      </c>
    </row>
    <row r="896" spans="1:50" ht="17" customHeight="1" x14ac:dyDescent="0.2">
      <c r="A896" s="4" t="s">
        <v>12835</v>
      </c>
      <c r="B896" s="4" t="s">
        <v>12836</v>
      </c>
      <c r="C896" s="4" t="s">
        <v>12837</v>
      </c>
      <c r="D896" s="4">
        <v>2017</v>
      </c>
      <c r="E896" s="4" t="s">
        <v>12838</v>
      </c>
      <c r="F896" s="5">
        <v>8</v>
      </c>
      <c r="G896" s="5" t="s">
        <v>4379</v>
      </c>
      <c r="H896" s="5">
        <v>264</v>
      </c>
      <c r="L896" s="5">
        <v>4</v>
      </c>
      <c r="M896" s="5" t="s">
        <v>12839</v>
      </c>
      <c r="N896" s="5" t="s">
        <v>12840</v>
      </c>
      <c r="O896" s="5" t="s">
        <v>12841</v>
      </c>
      <c r="P896" s="5" t="s">
        <v>12842</v>
      </c>
      <c r="Q896" s="5" t="s">
        <v>12843</v>
      </c>
      <c r="R896" s="5" t="s">
        <v>12844</v>
      </c>
      <c r="S896" s="5" t="s">
        <v>12845</v>
      </c>
      <c r="U896" s="5" t="s">
        <v>136</v>
      </c>
      <c r="AB896" s="5" t="s">
        <v>12846</v>
      </c>
      <c r="AE896" s="5" t="s">
        <v>12847</v>
      </c>
      <c r="AJ896" s="5" t="s">
        <v>12848</v>
      </c>
      <c r="AN896" s="5" t="s">
        <v>75</v>
      </c>
      <c r="AO896" s="5" t="s">
        <v>12849</v>
      </c>
      <c r="AP896" s="5" t="s">
        <v>76</v>
      </c>
      <c r="AQ896" s="5" t="s">
        <v>77</v>
      </c>
      <c r="AR896" s="5" t="s">
        <v>141</v>
      </c>
      <c r="AS896" s="5" t="s">
        <v>78</v>
      </c>
      <c r="AT896" s="5" t="s">
        <v>12850</v>
      </c>
      <c r="AU896" s="5" t="str">
        <f t="shared" si="39"/>
        <v>2017_Knaier_Prime</v>
      </c>
      <c r="AV896" s="6" t="str">
        <f t="shared" si="40"/>
        <v>2017_Knaier_Prime.pdf</v>
      </c>
      <c r="AW896" s="7" t="str">
        <f t="shared" si="41"/>
        <v>https://sci-hub.se/10.3389/fphys.2017.00264</v>
      </c>
      <c r="AX896" s="5" t="s">
        <v>80</v>
      </c>
    </row>
    <row r="897" spans="1:50" ht="17" customHeight="1" x14ac:dyDescent="0.2">
      <c r="A897" s="4" t="s">
        <v>12851</v>
      </c>
      <c r="B897" s="4" t="s">
        <v>12852</v>
      </c>
      <c r="C897" s="4" t="s">
        <v>12853</v>
      </c>
      <c r="D897" s="4">
        <v>1984</v>
      </c>
      <c r="E897" s="4" t="s">
        <v>12854</v>
      </c>
      <c r="F897" s="5">
        <v>113</v>
      </c>
      <c r="G897" s="5">
        <v>4</v>
      </c>
      <c r="I897" s="5">
        <v>458</v>
      </c>
      <c r="J897" s="5">
        <v>466</v>
      </c>
      <c r="L897" s="5">
        <v>3</v>
      </c>
      <c r="M897" s="5" t="s">
        <v>12855</v>
      </c>
      <c r="N897" s="5" t="s">
        <v>12856</v>
      </c>
      <c r="O897" s="5" t="s">
        <v>12857</v>
      </c>
      <c r="P897" s="5" t="s">
        <v>12858</v>
      </c>
      <c r="Q897" s="5" t="s">
        <v>12859</v>
      </c>
      <c r="AB897" s="5" t="s">
        <v>12860</v>
      </c>
      <c r="AJ897" s="5">
        <v>28487</v>
      </c>
      <c r="AN897" s="5" t="s">
        <v>75</v>
      </c>
      <c r="AO897" s="5" t="s">
        <v>12861</v>
      </c>
      <c r="AP897" s="5" t="s">
        <v>76</v>
      </c>
      <c r="AQ897" s="5" t="s">
        <v>77</v>
      </c>
      <c r="AS897" s="5" t="s">
        <v>78</v>
      </c>
      <c r="AT897" s="5" t="s">
        <v>12862</v>
      </c>
      <c r="AU897" s="5" t="str">
        <f t="shared" si="39"/>
        <v>1984_Hontela_Daily</v>
      </c>
      <c r="AV897" s="6" t="str">
        <f t="shared" si="40"/>
        <v>1984_Hontela_Daily.pdf</v>
      </c>
      <c r="AW897" s="7" t="str">
        <f t="shared" si="41"/>
        <v>https://sci-hub.se/10.1577/1548-8659(1984)113[458:DCOSGH]2.0.CO;2</v>
      </c>
      <c r="AX897" s="9" t="s">
        <v>756</v>
      </c>
    </row>
    <row r="898" spans="1:50" ht="17" customHeight="1" x14ac:dyDescent="0.2">
      <c r="A898" s="4" t="s">
        <v>12863</v>
      </c>
      <c r="B898" s="4" t="s">
        <v>12864</v>
      </c>
      <c r="C898" s="4" t="s">
        <v>12865</v>
      </c>
      <c r="D898" s="4">
        <v>2014</v>
      </c>
      <c r="E898" s="4" t="s">
        <v>12866</v>
      </c>
      <c r="F898" s="5">
        <v>39</v>
      </c>
      <c r="G898" s="5">
        <v>1</v>
      </c>
      <c r="I898" s="5">
        <v>64</v>
      </c>
      <c r="J898" s="5">
        <v>67</v>
      </c>
      <c r="L898" s="5">
        <v>3</v>
      </c>
      <c r="M898" s="9"/>
      <c r="N898" s="5" t="s">
        <v>12867</v>
      </c>
      <c r="O898" s="5" t="s">
        <v>12868</v>
      </c>
      <c r="P898" s="5" t="s">
        <v>12869</v>
      </c>
      <c r="Q898" s="5" t="s">
        <v>12870</v>
      </c>
      <c r="R898" s="5" t="s">
        <v>12871</v>
      </c>
      <c r="S898" s="5" t="s">
        <v>12872</v>
      </c>
      <c r="U898" s="5" t="s">
        <v>136</v>
      </c>
      <c r="AB898" s="5" t="s">
        <v>12873</v>
      </c>
      <c r="AJ898" s="5">
        <v>2530716</v>
      </c>
      <c r="AL898" s="5" t="s">
        <v>12874</v>
      </c>
      <c r="AN898" s="5" t="s">
        <v>75</v>
      </c>
      <c r="AO898" s="5" t="s">
        <v>12875</v>
      </c>
      <c r="AP898" s="5" t="s">
        <v>76</v>
      </c>
      <c r="AQ898" s="5" t="s">
        <v>77</v>
      </c>
      <c r="AS898" s="5" t="s">
        <v>78</v>
      </c>
      <c r="AT898" s="5" t="s">
        <v>12876</v>
      </c>
      <c r="AU898" s="5" t="str">
        <f t="shared" ref="AU898:AU961" si="42">CONCATENATE(D898, "_", (LEFT(A898,FIND(" ",A898,1)-1)), "_", (LEFT(C898,FIND(" ",C898,1)-1)))</f>
        <v>2014_Ghaderi_Urinary</v>
      </c>
      <c r="AV898" s="6" t="str">
        <f t="shared" ref="AV898:AV961" si="43">CONCATENATE(AU898, ".pdf")</f>
        <v>2014_Ghaderi_Urinary.pdf</v>
      </c>
      <c r="AW898" s="7" t="str">
        <f t="shared" ref="AW898:AW961" si="44">HYPERLINK(CONCATENATE("https://sci-hub.se/",M898))</f>
        <v>https://sci-hub.se/</v>
      </c>
      <c r="AX898" s="9" t="s">
        <v>756</v>
      </c>
    </row>
    <row r="899" spans="1:50" ht="17" customHeight="1" x14ac:dyDescent="0.2">
      <c r="A899" s="4" t="s">
        <v>12877</v>
      </c>
      <c r="B899" s="4" t="s">
        <v>12878</v>
      </c>
      <c r="C899" s="4" t="s">
        <v>12879</v>
      </c>
      <c r="D899" s="4">
        <v>2007</v>
      </c>
      <c r="E899" s="4" t="s">
        <v>12880</v>
      </c>
      <c r="F899" s="5">
        <v>59</v>
      </c>
      <c r="G899" s="5">
        <v>4</v>
      </c>
      <c r="I899" s="5">
        <v>408</v>
      </c>
      <c r="J899" s="5">
        <v>413</v>
      </c>
      <c r="L899" s="5">
        <v>3</v>
      </c>
      <c r="M899" s="9"/>
      <c r="N899" s="5" t="s">
        <v>12881</v>
      </c>
      <c r="O899" s="5" t="s">
        <v>12882</v>
      </c>
      <c r="P899" s="5" t="s">
        <v>12883</v>
      </c>
      <c r="Q899" s="5" t="s">
        <v>12884</v>
      </c>
      <c r="R899" s="5" t="s">
        <v>12885</v>
      </c>
      <c r="S899" s="5" t="s">
        <v>12886</v>
      </c>
      <c r="U899" s="5" t="s">
        <v>12887</v>
      </c>
      <c r="V899" s="5" t="s">
        <v>12888</v>
      </c>
      <c r="W899" s="5" t="s">
        <v>12889</v>
      </c>
      <c r="AB899" s="5" t="s">
        <v>12890</v>
      </c>
      <c r="AJ899" s="5">
        <v>17341140</v>
      </c>
      <c r="AM899" s="5">
        <v>17901569</v>
      </c>
      <c r="AN899" s="5" t="s">
        <v>75</v>
      </c>
      <c r="AO899" s="5" t="s">
        <v>12891</v>
      </c>
      <c r="AP899" s="5" t="s">
        <v>76</v>
      </c>
      <c r="AQ899" s="5" t="s">
        <v>77</v>
      </c>
      <c r="AS899" s="5" t="s">
        <v>78</v>
      </c>
      <c r="AT899" s="5" t="s">
        <v>12892</v>
      </c>
      <c r="AU899" s="5" t="str">
        <f t="shared" si="42"/>
        <v>2007_Zawilska_Regulation</v>
      </c>
      <c r="AV899" s="6" t="str">
        <f t="shared" si="43"/>
        <v>2007_Zawilska_Regulation.pdf</v>
      </c>
      <c r="AW899" s="7" t="str">
        <f t="shared" si="44"/>
        <v>https://sci-hub.se/</v>
      </c>
      <c r="AX899" s="9" t="s">
        <v>756</v>
      </c>
    </row>
    <row r="900" spans="1:50" ht="17" customHeight="1" x14ac:dyDescent="0.2">
      <c r="A900" s="4" t="s">
        <v>12893</v>
      </c>
      <c r="B900" s="4" t="s">
        <v>12894</v>
      </c>
      <c r="C900" s="4" t="s">
        <v>12895</v>
      </c>
      <c r="D900" s="4">
        <v>2006</v>
      </c>
      <c r="E900" s="4" t="s">
        <v>12896</v>
      </c>
      <c r="F900" s="5">
        <v>30</v>
      </c>
      <c r="G900" s="5">
        <v>1</v>
      </c>
      <c r="I900" s="5">
        <v>29</v>
      </c>
      <c r="J900" s="5">
        <v>34</v>
      </c>
      <c r="L900" s="5">
        <v>3</v>
      </c>
      <c r="M900" s="9"/>
      <c r="N900" s="5" t="s">
        <v>12897</v>
      </c>
      <c r="O900" s="5" t="s">
        <v>12898</v>
      </c>
      <c r="P900" s="5" t="s">
        <v>12899</v>
      </c>
      <c r="Q900" s="5" t="s">
        <v>12900</v>
      </c>
      <c r="R900" s="5" t="s">
        <v>12901</v>
      </c>
      <c r="S900" s="5" t="s">
        <v>6917</v>
      </c>
      <c r="AB900" s="5" t="s">
        <v>12902</v>
      </c>
      <c r="AJ900" s="5">
        <v>13000128</v>
      </c>
      <c r="AN900" s="5" t="s">
        <v>75</v>
      </c>
      <c r="AO900" s="5" t="s">
        <v>12903</v>
      </c>
      <c r="AP900" s="5" t="s">
        <v>76</v>
      </c>
      <c r="AQ900" s="5" t="s">
        <v>77</v>
      </c>
      <c r="AS900" s="5" t="s">
        <v>78</v>
      </c>
      <c r="AT900" s="5" t="s">
        <v>12904</v>
      </c>
      <c r="AU900" s="5" t="str">
        <f t="shared" si="42"/>
        <v>2006_Aral_Response</v>
      </c>
      <c r="AV900" s="6" t="str">
        <f t="shared" si="43"/>
        <v>2006_Aral_Response.pdf</v>
      </c>
      <c r="AW900" s="7" t="str">
        <f t="shared" si="44"/>
        <v>https://sci-hub.se/</v>
      </c>
      <c r="AX900" s="9" t="s">
        <v>756</v>
      </c>
    </row>
    <row r="901" spans="1:50" ht="17" customHeight="1" x14ac:dyDescent="0.2">
      <c r="A901" s="4" t="s">
        <v>12905</v>
      </c>
      <c r="B901" s="4" t="s">
        <v>12906</v>
      </c>
      <c r="C901" s="4" t="s">
        <v>12907</v>
      </c>
      <c r="D901" s="4">
        <v>1995</v>
      </c>
      <c r="E901" s="4" t="s">
        <v>12908</v>
      </c>
      <c r="I901" s="5">
        <v>56</v>
      </c>
      <c r="J901" s="5">
        <v>72</v>
      </c>
      <c r="L901" s="5">
        <v>3</v>
      </c>
      <c r="M901" s="9"/>
      <c r="N901" s="5" t="s">
        <v>12909</v>
      </c>
      <c r="O901" s="5" t="s">
        <v>12910</v>
      </c>
      <c r="P901" s="5" t="s">
        <v>12911</v>
      </c>
      <c r="Q901" s="5" t="s">
        <v>12912</v>
      </c>
      <c r="S901" s="5" t="s">
        <v>12913</v>
      </c>
      <c r="AB901" s="5" t="s">
        <v>12914</v>
      </c>
      <c r="AC901" s="5" t="s">
        <v>12915</v>
      </c>
      <c r="AE901" s="5" t="s">
        <v>12916</v>
      </c>
      <c r="AN901" s="5" t="s">
        <v>75</v>
      </c>
      <c r="AP901" s="5" t="s">
        <v>76</v>
      </c>
      <c r="AQ901" s="5" t="s">
        <v>77</v>
      </c>
      <c r="AS901" s="5" t="s">
        <v>78</v>
      </c>
      <c r="AT901" s="5" t="s">
        <v>12917</v>
      </c>
      <c r="AU901" s="5" t="str">
        <f t="shared" si="42"/>
        <v>1995_Davis_The</v>
      </c>
      <c r="AV901" s="6" t="str">
        <f t="shared" si="43"/>
        <v>1995_Davis_The.pdf</v>
      </c>
      <c r="AW901" s="7" t="str">
        <f t="shared" si="44"/>
        <v>https://sci-hub.se/</v>
      </c>
      <c r="AX901" s="9" t="s">
        <v>756</v>
      </c>
    </row>
    <row r="902" spans="1:50" ht="17" customHeight="1" x14ac:dyDescent="0.2">
      <c r="A902" s="4" t="s">
        <v>12918</v>
      </c>
      <c r="B902" s="4" t="s">
        <v>12919</v>
      </c>
      <c r="C902" s="4" t="s">
        <v>12920</v>
      </c>
      <c r="D902" s="4">
        <v>2017</v>
      </c>
      <c r="E902" s="4" t="s">
        <v>6623</v>
      </c>
      <c r="F902" s="5">
        <v>369</v>
      </c>
      <c r="G902" s="5">
        <v>3</v>
      </c>
      <c r="I902" s="5">
        <v>555</v>
      </c>
      <c r="J902" s="5">
        <v>565</v>
      </c>
      <c r="L902" s="5">
        <v>3</v>
      </c>
      <c r="M902" s="5" t="s">
        <v>12921</v>
      </c>
      <c r="N902" s="5" t="s">
        <v>12922</v>
      </c>
      <c r="O902" s="5" t="s">
        <v>12923</v>
      </c>
      <c r="P902" s="5" t="s">
        <v>12924</v>
      </c>
      <c r="Q902" s="5" t="s">
        <v>12925</v>
      </c>
      <c r="R902" s="5" t="s">
        <v>12926</v>
      </c>
      <c r="S902" s="5" t="s">
        <v>12927</v>
      </c>
      <c r="U902" s="5" t="s">
        <v>12928</v>
      </c>
      <c r="V902" s="5" t="s">
        <v>12929</v>
      </c>
      <c r="X902" s="10" t="s">
        <v>12930</v>
      </c>
      <c r="Y902" s="5" t="s">
        <v>12931</v>
      </c>
      <c r="AB902" s="5" t="s">
        <v>12932</v>
      </c>
      <c r="AE902" s="5" t="s">
        <v>11458</v>
      </c>
      <c r="AJ902" s="5" t="s">
        <v>6637</v>
      </c>
      <c r="AL902" s="5" t="s">
        <v>6638</v>
      </c>
      <c r="AM902" s="5">
        <v>28660299</v>
      </c>
      <c r="AN902" s="5" t="s">
        <v>75</v>
      </c>
      <c r="AO902" s="5" t="s">
        <v>6639</v>
      </c>
      <c r="AP902" s="5" t="s">
        <v>76</v>
      </c>
      <c r="AQ902" s="5" t="s">
        <v>77</v>
      </c>
      <c r="AS902" s="5" t="s">
        <v>78</v>
      </c>
      <c r="AT902" s="5" t="s">
        <v>12933</v>
      </c>
      <c r="AU902" s="5" t="str">
        <f t="shared" si="42"/>
        <v>2017_Guo_Physiological</v>
      </c>
      <c r="AV902" s="6" t="str">
        <f t="shared" si="43"/>
        <v>2017_Guo_Physiological.pdf</v>
      </c>
      <c r="AW902" s="7" t="str">
        <f t="shared" si="44"/>
        <v>https://sci-hub.se/10.1007/s00441-017-2644-6</v>
      </c>
      <c r="AX902" s="5" t="s">
        <v>80</v>
      </c>
    </row>
    <row r="903" spans="1:50" ht="17" customHeight="1" x14ac:dyDescent="0.2">
      <c r="A903" s="4" t="s">
        <v>12934</v>
      </c>
      <c r="B903" s="4" t="s">
        <v>12935</v>
      </c>
      <c r="C903" s="4" t="s">
        <v>12936</v>
      </c>
      <c r="D903" s="4">
        <v>1990</v>
      </c>
      <c r="E903" s="4" t="s">
        <v>1557</v>
      </c>
      <c r="F903" s="5">
        <v>114</v>
      </c>
      <c r="G903" s="5">
        <v>1</v>
      </c>
      <c r="I903" s="5">
        <v>113</v>
      </c>
      <c r="J903" s="5">
        <v>116</v>
      </c>
      <c r="L903" s="5">
        <v>3</v>
      </c>
      <c r="M903" s="5" t="s">
        <v>12937</v>
      </c>
      <c r="N903" s="5" t="s">
        <v>12938</v>
      </c>
      <c r="O903" s="5" t="s">
        <v>12939</v>
      </c>
      <c r="P903" s="5" t="s">
        <v>12940</v>
      </c>
      <c r="Q903" s="5" t="s">
        <v>12941</v>
      </c>
      <c r="R903" s="5" t="s">
        <v>12942</v>
      </c>
      <c r="S903" s="5" t="s">
        <v>12943</v>
      </c>
      <c r="U903" s="5" t="s">
        <v>12944</v>
      </c>
      <c r="X903" s="10" t="s">
        <v>12945</v>
      </c>
      <c r="Y903" s="5" t="s">
        <v>12946</v>
      </c>
      <c r="AB903" s="5" t="s">
        <v>12947</v>
      </c>
      <c r="AJ903" s="5">
        <v>3043940</v>
      </c>
      <c r="AL903" s="5" t="s">
        <v>1568</v>
      </c>
      <c r="AM903" s="5">
        <v>2381571</v>
      </c>
      <c r="AN903" s="5" t="s">
        <v>75</v>
      </c>
      <c r="AO903" s="5" t="s">
        <v>1569</v>
      </c>
      <c r="AP903" s="5" t="s">
        <v>76</v>
      </c>
      <c r="AQ903" s="5" t="s">
        <v>77</v>
      </c>
      <c r="AS903" s="5" t="s">
        <v>78</v>
      </c>
      <c r="AT903" s="5" t="s">
        <v>12948</v>
      </c>
      <c r="AU903" s="5" t="str">
        <f t="shared" si="42"/>
        <v>1990_Daya_Melatonin</v>
      </c>
      <c r="AV903" s="6" t="str">
        <f t="shared" si="43"/>
        <v>1990_Daya_Melatonin.pdf</v>
      </c>
      <c r="AW903" s="7" t="str">
        <f t="shared" si="44"/>
        <v>https://sci-hub.se/10.1016/0304-3940(90)90437-E</v>
      </c>
      <c r="AX903" s="5" t="s">
        <v>80</v>
      </c>
    </row>
    <row r="904" spans="1:50" ht="17" customHeight="1" x14ac:dyDescent="0.2">
      <c r="A904" s="4" t="s">
        <v>12949</v>
      </c>
      <c r="B904" s="4" t="s">
        <v>12950</v>
      </c>
      <c r="C904" s="4" t="s">
        <v>12951</v>
      </c>
      <c r="D904" s="4">
        <v>2011</v>
      </c>
      <c r="E904" s="4" t="s">
        <v>557</v>
      </c>
      <c r="F904" s="5">
        <v>76</v>
      </c>
      <c r="G904" s="5">
        <v>5</v>
      </c>
      <c r="I904" s="5">
        <v>661</v>
      </c>
      <c r="J904" s="5">
        <v>664</v>
      </c>
      <c r="L904" s="5">
        <v>3</v>
      </c>
      <c r="M904" s="5" t="s">
        <v>12952</v>
      </c>
      <c r="N904" s="5" t="s">
        <v>12953</v>
      </c>
      <c r="O904" s="5" t="s">
        <v>12954</v>
      </c>
      <c r="P904" s="5" t="s">
        <v>12955</v>
      </c>
      <c r="Q904" s="5" t="s">
        <v>12956</v>
      </c>
      <c r="S904" s="5" t="s">
        <v>12957</v>
      </c>
      <c r="U904" s="5" t="s">
        <v>12958</v>
      </c>
      <c r="X904" s="5" t="s">
        <v>12959</v>
      </c>
      <c r="Y904" s="5" t="s">
        <v>12960</v>
      </c>
      <c r="AB904" s="5" t="s">
        <v>12961</v>
      </c>
      <c r="AJ904" s="5">
        <v>3069877</v>
      </c>
      <c r="AL904" s="5" t="s">
        <v>566</v>
      </c>
      <c r="AM904" s="5">
        <v>21333455</v>
      </c>
      <c r="AN904" s="5" t="s">
        <v>75</v>
      </c>
      <c r="AO904" s="5" t="s">
        <v>567</v>
      </c>
      <c r="AP904" s="5" t="s">
        <v>76</v>
      </c>
      <c r="AQ904" s="5" t="s">
        <v>77</v>
      </c>
      <c r="AS904" s="5" t="s">
        <v>78</v>
      </c>
      <c r="AT904" s="5" t="s">
        <v>12962</v>
      </c>
      <c r="AU904" s="5" t="str">
        <f t="shared" si="42"/>
        <v>2011_Baxendale_Light</v>
      </c>
      <c r="AV904" s="6" t="str">
        <f t="shared" si="43"/>
        <v>2011_Baxendale_Light.pdf</v>
      </c>
      <c r="AW904" s="7" t="str">
        <f t="shared" si="44"/>
        <v>https://sci-hub.se/10.1016/j.mehy.2011.01.025</v>
      </c>
      <c r="AX904" s="5" t="s">
        <v>80</v>
      </c>
    </row>
    <row r="905" spans="1:50" ht="17" customHeight="1" x14ac:dyDescent="0.2">
      <c r="A905" s="4" t="s">
        <v>12963</v>
      </c>
      <c r="B905" s="4" t="s">
        <v>12964</v>
      </c>
      <c r="C905" s="4" t="s">
        <v>12965</v>
      </c>
      <c r="D905" s="4">
        <v>2019</v>
      </c>
      <c r="E905" s="4" t="s">
        <v>2663</v>
      </c>
      <c r="F905" s="5">
        <v>198</v>
      </c>
      <c r="I905" s="5">
        <v>57</v>
      </c>
      <c r="J905" s="5">
        <v>66</v>
      </c>
      <c r="L905" s="5">
        <v>3</v>
      </c>
      <c r="M905" s="5" t="s">
        <v>12966</v>
      </c>
      <c r="N905" s="5" t="s">
        <v>12967</v>
      </c>
      <c r="O905" s="5" t="s">
        <v>12968</v>
      </c>
      <c r="P905" s="5" t="s">
        <v>12969</v>
      </c>
      <c r="Q905" s="5" t="s">
        <v>12970</v>
      </c>
      <c r="R905" s="5" t="s">
        <v>12971</v>
      </c>
      <c r="S905" s="5" t="s">
        <v>12972</v>
      </c>
      <c r="U905" s="5" t="s">
        <v>136</v>
      </c>
      <c r="X905" s="10" t="s">
        <v>12973</v>
      </c>
      <c r="Y905" s="5" t="s">
        <v>12974</v>
      </c>
      <c r="Z905" s="5" t="s">
        <v>12975</v>
      </c>
      <c r="AB905" s="5" t="s">
        <v>12976</v>
      </c>
      <c r="AE905" s="5" t="s">
        <v>1543</v>
      </c>
      <c r="AJ905" s="5">
        <v>319384</v>
      </c>
      <c r="AL905" s="5" t="s">
        <v>2672</v>
      </c>
      <c r="AM905" s="5">
        <v>30296404</v>
      </c>
      <c r="AN905" s="5" t="s">
        <v>75</v>
      </c>
      <c r="AO905" s="5" t="s">
        <v>2673</v>
      </c>
      <c r="AP905" s="5" t="s">
        <v>76</v>
      </c>
      <c r="AQ905" s="5" t="s">
        <v>77</v>
      </c>
      <c r="AS905" s="5" t="s">
        <v>78</v>
      </c>
      <c r="AT905" s="5" t="s">
        <v>12977</v>
      </c>
      <c r="AU905" s="5" t="str">
        <f t="shared" si="42"/>
        <v>2019_Hanifin_Randomized</v>
      </c>
      <c r="AV905" s="6" t="str">
        <f t="shared" si="43"/>
        <v>2019_Hanifin_Randomized.pdf</v>
      </c>
      <c r="AW905" s="7" t="str">
        <f t="shared" si="44"/>
        <v>https://sci-hub.se/10.1016/j.physbeh.2018.10.004</v>
      </c>
      <c r="AX905" s="5" t="s">
        <v>80</v>
      </c>
    </row>
    <row r="906" spans="1:50" ht="17" customHeight="1" x14ac:dyDescent="0.2">
      <c r="A906" s="4" t="s">
        <v>12978</v>
      </c>
      <c r="B906" s="4" t="s">
        <v>12979</v>
      </c>
      <c r="C906" s="4" t="s">
        <v>12980</v>
      </c>
      <c r="D906" s="4">
        <v>2015</v>
      </c>
      <c r="E906" s="4" t="s">
        <v>12981</v>
      </c>
      <c r="F906" s="5">
        <v>3</v>
      </c>
      <c r="I906" s="5">
        <v>4472</v>
      </c>
      <c r="J906" s="5">
        <v>4479</v>
      </c>
      <c r="L906" s="5">
        <v>3</v>
      </c>
      <c r="M906" s="5" t="s">
        <v>12982</v>
      </c>
      <c r="N906" s="5" t="s">
        <v>12983</v>
      </c>
      <c r="O906" s="5" t="s">
        <v>12984</v>
      </c>
      <c r="P906" s="5" t="s">
        <v>12985</v>
      </c>
      <c r="Q906" s="5" t="s">
        <v>12986</v>
      </c>
      <c r="R906" s="5" t="s">
        <v>12987</v>
      </c>
      <c r="AB906" s="5" t="s">
        <v>12988</v>
      </c>
      <c r="AE906" s="5" t="s">
        <v>1525</v>
      </c>
      <c r="AJ906" s="5">
        <v>23519789</v>
      </c>
      <c r="AN906" s="5" t="s">
        <v>75</v>
      </c>
      <c r="AO906" s="5" t="s">
        <v>12989</v>
      </c>
      <c r="AP906" s="5" t="s">
        <v>76</v>
      </c>
      <c r="AQ906" s="5" t="s">
        <v>77</v>
      </c>
      <c r="AR906" s="5" t="s">
        <v>141</v>
      </c>
      <c r="AS906" s="5" t="s">
        <v>78</v>
      </c>
      <c r="AT906" s="5" t="s">
        <v>12990</v>
      </c>
      <c r="AU906" s="5" t="str">
        <f t="shared" si="42"/>
        <v>2015_Gomes_Blue</v>
      </c>
      <c r="AV906" s="6" t="str">
        <f t="shared" si="43"/>
        <v>2015_Gomes_Blue.pdf</v>
      </c>
      <c r="AW906" s="7" t="str">
        <f t="shared" si="44"/>
        <v>https://sci-hub.se/10.1016/j.promfg.2015.07.459</v>
      </c>
      <c r="AX906" s="5" t="s">
        <v>80</v>
      </c>
    </row>
    <row r="907" spans="1:50" ht="17" customHeight="1" x14ac:dyDescent="0.2">
      <c r="A907" s="4" t="s">
        <v>12991</v>
      </c>
      <c r="B907" s="4" t="s">
        <v>12992</v>
      </c>
      <c r="C907" s="4" t="s">
        <v>12993</v>
      </c>
      <c r="D907" s="4">
        <v>2017</v>
      </c>
      <c r="E907" s="4" t="s">
        <v>7604</v>
      </c>
      <c r="F907" s="5">
        <v>30</v>
      </c>
      <c r="I907" s="5">
        <v>171</v>
      </c>
      <c r="J907" s="5">
        <v>179</v>
      </c>
      <c r="L907" s="5">
        <v>3</v>
      </c>
      <c r="M907" s="5" t="s">
        <v>12994</v>
      </c>
      <c r="N907" s="5" t="s">
        <v>12995</v>
      </c>
      <c r="O907" s="5" t="s">
        <v>12996</v>
      </c>
      <c r="P907" s="5" t="s">
        <v>12997</v>
      </c>
      <c r="Q907" s="5" t="s">
        <v>12998</v>
      </c>
      <c r="R907" s="5" t="s">
        <v>12999</v>
      </c>
      <c r="S907" s="5" t="s">
        <v>13000</v>
      </c>
      <c r="U907" s="5" t="s">
        <v>136</v>
      </c>
      <c r="X907" s="5" t="s">
        <v>13001</v>
      </c>
      <c r="Y907" s="5" t="s">
        <v>13002</v>
      </c>
      <c r="AB907" s="5" t="s">
        <v>13003</v>
      </c>
      <c r="AE907" s="5" t="s">
        <v>1525</v>
      </c>
      <c r="AJ907" s="5">
        <v>13899457</v>
      </c>
      <c r="AL907" s="5" t="s">
        <v>7615</v>
      </c>
      <c r="AM907" s="5">
        <v>28215244</v>
      </c>
      <c r="AN907" s="5" t="s">
        <v>75</v>
      </c>
      <c r="AO907" s="5" t="s">
        <v>7616</v>
      </c>
      <c r="AP907" s="5" t="s">
        <v>76</v>
      </c>
      <c r="AQ907" s="5" t="s">
        <v>77</v>
      </c>
      <c r="AS907" s="5" t="s">
        <v>78</v>
      </c>
      <c r="AT907" s="5" t="s">
        <v>13004</v>
      </c>
      <c r="AU907" s="5" t="str">
        <f t="shared" si="42"/>
        <v>2017_Weisgerber_Driving</v>
      </c>
      <c r="AV907" s="6" t="str">
        <f t="shared" si="43"/>
        <v>2017_Weisgerber_Driving.pdf</v>
      </c>
      <c r="AW907" s="7" t="str">
        <f t="shared" si="44"/>
        <v>https://sci-hub.se/10.1016/j.sleep.2016.09.010</v>
      </c>
      <c r="AX907" s="5" t="s">
        <v>80</v>
      </c>
    </row>
    <row r="908" spans="1:50" ht="17" customHeight="1" x14ac:dyDescent="0.2">
      <c r="A908" s="4" t="s">
        <v>13005</v>
      </c>
      <c r="B908" s="4" t="s">
        <v>13006</v>
      </c>
      <c r="C908" s="4" t="s">
        <v>13007</v>
      </c>
      <c r="D908" s="4">
        <v>1999</v>
      </c>
      <c r="E908" s="4" t="s">
        <v>1557</v>
      </c>
      <c r="F908" s="5">
        <v>272</v>
      </c>
      <c r="G908" s="5">
        <v>1</v>
      </c>
      <c r="I908" s="5">
        <v>67</v>
      </c>
      <c r="J908" s="5">
        <v>71</v>
      </c>
      <c r="L908" s="5">
        <v>3</v>
      </c>
      <c r="M908" s="5" t="s">
        <v>13008</v>
      </c>
      <c r="N908" s="5" t="s">
        <v>13009</v>
      </c>
      <c r="O908" s="5" t="s">
        <v>13010</v>
      </c>
      <c r="P908" s="5" t="s">
        <v>13011</v>
      </c>
      <c r="Q908" s="5" t="s">
        <v>13012</v>
      </c>
      <c r="R908" s="5" t="s">
        <v>13013</v>
      </c>
      <c r="S908" s="5" t="s">
        <v>13014</v>
      </c>
      <c r="U908" s="5" t="s">
        <v>13015</v>
      </c>
      <c r="X908" s="10" t="s">
        <v>13016</v>
      </c>
      <c r="Y908" s="5" t="s">
        <v>13017</v>
      </c>
      <c r="AB908" s="5" t="s">
        <v>13018</v>
      </c>
      <c r="AJ908" s="5">
        <v>3043940</v>
      </c>
      <c r="AL908" s="5" t="s">
        <v>1568</v>
      </c>
      <c r="AM908" s="5">
        <v>10507544</v>
      </c>
      <c r="AN908" s="5" t="s">
        <v>75</v>
      </c>
      <c r="AO908" s="5" t="s">
        <v>1569</v>
      </c>
      <c r="AP908" s="5" t="s">
        <v>76</v>
      </c>
      <c r="AQ908" s="5" t="s">
        <v>77</v>
      </c>
      <c r="AS908" s="5" t="s">
        <v>78</v>
      </c>
      <c r="AT908" s="5" t="s">
        <v>13019</v>
      </c>
      <c r="AU908" s="5" t="str">
        <f t="shared" si="42"/>
        <v>1999_Benloucif_Nimodipine</v>
      </c>
      <c r="AV908" s="6" t="str">
        <f t="shared" si="43"/>
        <v>1999_Benloucif_Nimodipine.pdf</v>
      </c>
      <c r="AW908" s="7" t="str">
        <f t="shared" si="44"/>
        <v>https://sci-hub.se/10.1016/S0304-3940(99)00554-6</v>
      </c>
      <c r="AX908" s="5" t="s">
        <v>80</v>
      </c>
    </row>
    <row r="909" spans="1:50" ht="17" customHeight="1" x14ac:dyDescent="0.2">
      <c r="A909" s="4" t="s">
        <v>13020</v>
      </c>
      <c r="B909" s="4" t="s">
        <v>13021</v>
      </c>
      <c r="C909" s="4" t="s">
        <v>13022</v>
      </c>
      <c r="D909" s="4">
        <v>1999</v>
      </c>
      <c r="E909" s="4" t="s">
        <v>2550</v>
      </c>
      <c r="F909" s="5">
        <v>92</v>
      </c>
      <c r="G909" s="5">
        <v>3</v>
      </c>
      <c r="I909" s="5">
        <v>967</v>
      </c>
      <c r="J909" s="5">
        <v>973</v>
      </c>
      <c r="L909" s="5">
        <v>3</v>
      </c>
      <c r="M909" s="5" t="s">
        <v>13023</v>
      </c>
      <c r="N909" s="5" t="s">
        <v>13024</v>
      </c>
      <c r="O909" s="5" t="s">
        <v>13025</v>
      </c>
      <c r="P909" s="5" t="s">
        <v>13026</v>
      </c>
      <c r="Q909" s="5" t="s">
        <v>13027</v>
      </c>
      <c r="R909" s="5" t="s">
        <v>13028</v>
      </c>
      <c r="S909" s="5" t="s">
        <v>13029</v>
      </c>
      <c r="U909" s="5" t="s">
        <v>13030</v>
      </c>
      <c r="AB909" s="5" t="s">
        <v>13031</v>
      </c>
      <c r="AJ909" s="5">
        <v>3064522</v>
      </c>
      <c r="AL909" s="5" t="s">
        <v>2562</v>
      </c>
      <c r="AM909" s="5">
        <v>10426536</v>
      </c>
      <c r="AN909" s="5" t="s">
        <v>75</v>
      </c>
      <c r="AO909" s="5" t="s">
        <v>2550</v>
      </c>
      <c r="AP909" s="5" t="s">
        <v>76</v>
      </c>
      <c r="AQ909" s="5" t="s">
        <v>77</v>
      </c>
      <c r="AS909" s="5" t="s">
        <v>78</v>
      </c>
      <c r="AT909" s="5" t="s">
        <v>13032</v>
      </c>
      <c r="AU909" s="5" t="str">
        <f t="shared" si="42"/>
        <v>1999_Mustanoja_Evidence</v>
      </c>
      <c r="AV909" s="6" t="str">
        <f t="shared" si="43"/>
        <v>1999_Mustanoja_Evidence.pdf</v>
      </c>
      <c r="AW909" s="7" t="str">
        <f t="shared" si="44"/>
        <v>https://sci-hub.se/10.1016/S0306-4522(99)00057-3</v>
      </c>
      <c r="AX909" s="5" t="s">
        <v>80</v>
      </c>
    </row>
    <row r="910" spans="1:50" ht="17" customHeight="1" x14ac:dyDescent="0.2">
      <c r="A910" s="4" t="s">
        <v>13033</v>
      </c>
      <c r="B910" s="4" t="s">
        <v>13034</v>
      </c>
      <c r="C910" s="4" t="s">
        <v>13035</v>
      </c>
      <c r="D910" s="4">
        <v>2018</v>
      </c>
      <c r="E910" s="4" t="s">
        <v>4951</v>
      </c>
      <c r="F910" s="5">
        <v>8</v>
      </c>
      <c r="G910" s="5">
        <v>1</v>
      </c>
      <c r="H910" s="5">
        <v>7133</v>
      </c>
      <c r="L910" s="5">
        <v>3</v>
      </c>
      <c r="M910" s="5" t="s">
        <v>13036</v>
      </c>
      <c r="N910" s="5" t="s">
        <v>13037</v>
      </c>
      <c r="O910" s="5" t="s">
        <v>13038</v>
      </c>
      <c r="P910" s="5" t="s">
        <v>13039</v>
      </c>
      <c r="Q910" s="5" t="s">
        <v>13040</v>
      </c>
      <c r="X910" s="10" t="s">
        <v>13041</v>
      </c>
      <c r="Y910" s="5" t="s">
        <v>13042</v>
      </c>
      <c r="AB910" s="5" t="s">
        <v>13043</v>
      </c>
      <c r="AE910" s="5" t="s">
        <v>1194</v>
      </c>
      <c r="AJ910" s="5">
        <v>20452322</v>
      </c>
      <c r="AM910" s="5">
        <v>29739968</v>
      </c>
      <c r="AN910" s="5" t="s">
        <v>75</v>
      </c>
      <c r="AO910" s="5" t="s">
        <v>4959</v>
      </c>
      <c r="AP910" s="5" t="s">
        <v>76</v>
      </c>
      <c r="AQ910" s="5" t="s">
        <v>77</v>
      </c>
      <c r="AR910" s="5" t="s">
        <v>141</v>
      </c>
      <c r="AS910" s="5" t="s">
        <v>78</v>
      </c>
      <c r="AT910" s="5" t="s">
        <v>13044</v>
      </c>
      <c r="AU910" s="5" t="str">
        <f t="shared" si="42"/>
        <v>2018_Singh_High</v>
      </c>
      <c r="AV910" s="6" t="str">
        <f t="shared" si="43"/>
        <v>2018_Singh_High.pdf</v>
      </c>
      <c r="AW910" s="7" t="str">
        <f t="shared" si="44"/>
        <v>https://sci-hub.se/10.1038/s41598-018-24125-4</v>
      </c>
      <c r="AX910" s="5" t="s">
        <v>80</v>
      </c>
    </row>
    <row r="911" spans="1:50" ht="17" customHeight="1" x14ac:dyDescent="0.2">
      <c r="A911" s="4" t="s">
        <v>13045</v>
      </c>
      <c r="B911" s="4" t="s">
        <v>13046</v>
      </c>
      <c r="C911" s="4" t="s">
        <v>13047</v>
      </c>
      <c r="D911" s="4">
        <v>2017</v>
      </c>
      <c r="E911" s="4" t="s">
        <v>4181</v>
      </c>
      <c r="F911" s="5">
        <v>5</v>
      </c>
      <c r="G911" s="5">
        <v>32</v>
      </c>
      <c r="I911" s="5">
        <v>8022</v>
      </c>
      <c r="J911" s="5">
        <v>8026</v>
      </c>
      <c r="L911" s="5">
        <v>3</v>
      </c>
      <c r="M911" s="5" t="s">
        <v>13048</v>
      </c>
      <c r="N911" s="5" t="s">
        <v>13049</v>
      </c>
      <c r="O911" s="5" t="s">
        <v>13050</v>
      </c>
      <c r="P911" s="5" t="s">
        <v>13051</v>
      </c>
      <c r="Q911" s="5" t="s">
        <v>13052</v>
      </c>
      <c r="S911" s="5" t="s">
        <v>13053</v>
      </c>
      <c r="X911" s="10" t="s">
        <v>13054</v>
      </c>
      <c r="Y911" s="5" t="s">
        <v>13055</v>
      </c>
      <c r="AB911" s="5" t="s">
        <v>13056</v>
      </c>
      <c r="AE911" s="5" t="s">
        <v>4190</v>
      </c>
      <c r="AJ911" s="5">
        <v>20507534</v>
      </c>
      <c r="AL911" s="5" t="s">
        <v>4191</v>
      </c>
      <c r="AN911" s="5" t="s">
        <v>75</v>
      </c>
      <c r="AO911" s="5" t="s">
        <v>4192</v>
      </c>
      <c r="AP911" s="5" t="s">
        <v>76</v>
      </c>
      <c r="AQ911" s="5" t="s">
        <v>77</v>
      </c>
      <c r="AS911" s="5" t="s">
        <v>78</v>
      </c>
      <c r="AT911" s="5" t="s">
        <v>13057</v>
      </c>
      <c r="AU911" s="5" t="str">
        <f t="shared" si="42"/>
        <v>2017_Sun_Low</v>
      </c>
      <c r="AV911" s="6" t="str">
        <f t="shared" si="43"/>
        <v>2017_Sun_Low.pdf</v>
      </c>
      <c r="AW911" s="7" t="str">
        <f t="shared" si="44"/>
        <v>https://sci-hub.se/10.1039/c7tc02829f</v>
      </c>
      <c r="AX911" s="5" t="s">
        <v>80</v>
      </c>
    </row>
    <row r="912" spans="1:50" ht="17" customHeight="1" x14ac:dyDescent="0.2">
      <c r="A912" s="4" t="s">
        <v>13058</v>
      </c>
      <c r="B912" s="4" t="s">
        <v>13059</v>
      </c>
      <c r="C912" s="4" t="s">
        <v>13060</v>
      </c>
      <c r="D912" s="4">
        <v>2002</v>
      </c>
      <c r="E912" s="4" t="s">
        <v>4994</v>
      </c>
      <c r="F912" s="5">
        <v>14</v>
      </c>
      <c r="G912" s="5">
        <v>3</v>
      </c>
      <c r="I912" s="5">
        <v>228</v>
      </c>
      <c r="J912" s="5">
        <v>233</v>
      </c>
      <c r="L912" s="5">
        <v>3</v>
      </c>
      <c r="M912" s="5" t="s">
        <v>13061</v>
      </c>
      <c r="N912" s="5" t="s">
        <v>13062</v>
      </c>
      <c r="O912" s="5" t="s">
        <v>13063</v>
      </c>
      <c r="P912" s="5" t="s">
        <v>13064</v>
      </c>
      <c r="Q912" s="5" t="s">
        <v>13065</v>
      </c>
      <c r="R912" s="5" t="s">
        <v>13066</v>
      </c>
      <c r="S912" s="5" t="s">
        <v>13067</v>
      </c>
      <c r="U912" s="5" t="s">
        <v>545</v>
      </c>
      <c r="AB912" s="5" t="s">
        <v>5489</v>
      </c>
      <c r="AJ912" s="5">
        <v>9538194</v>
      </c>
      <c r="AL912" s="5" t="s">
        <v>5311</v>
      </c>
      <c r="AM912" s="5">
        <v>11999723</v>
      </c>
      <c r="AN912" s="5" t="s">
        <v>75</v>
      </c>
      <c r="AO912" s="5" t="s">
        <v>5004</v>
      </c>
      <c r="AP912" s="5" t="s">
        <v>76</v>
      </c>
      <c r="AQ912" s="5" t="s">
        <v>77</v>
      </c>
      <c r="AS912" s="5" t="s">
        <v>78</v>
      </c>
      <c r="AT912" s="5" t="s">
        <v>13068</v>
      </c>
      <c r="AU912" s="5" t="str">
        <f t="shared" si="42"/>
        <v>2002_Freeman_Testicular</v>
      </c>
      <c r="AV912" s="6" t="str">
        <f t="shared" si="43"/>
        <v>2002_Freeman_Testicular.pdf</v>
      </c>
      <c r="AW912" s="7" t="str">
        <f t="shared" si="44"/>
        <v>https://sci-hub.se/10.1046/j.0007-1331.2001.00767.x</v>
      </c>
      <c r="AX912" s="5" t="s">
        <v>80</v>
      </c>
    </row>
    <row r="913" spans="1:50" ht="17" customHeight="1" x14ac:dyDescent="0.2">
      <c r="A913" s="4" t="s">
        <v>13069</v>
      </c>
      <c r="B913" s="4" t="s">
        <v>13070</v>
      </c>
      <c r="C913" s="4" t="s">
        <v>13071</v>
      </c>
      <c r="D913" s="4">
        <v>1994</v>
      </c>
      <c r="E913" s="4" t="s">
        <v>11068</v>
      </c>
      <c r="F913" s="5">
        <v>25</v>
      </c>
      <c r="G913" s="5">
        <v>1</v>
      </c>
      <c r="I913" s="5">
        <v>37</v>
      </c>
      <c r="J913" s="5">
        <v>50</v>
      </c>
      <c r="L913" s="5">
        <v>3</v>
      </c>
      <c r="M913" s="5" t="s">
        <v>13072</v>
      </c>
      <c r="N913" s="5" t="s">
        <v>13073</v>
      </c>
      <c r="P913" s="5" t="s">
        <v>13074</v>
      </c>
      <c r="Q913" s="5" t="s">
        <v>13075</v>
      </c>
      <c r="R913" s="5" t="s">
        <v>13076</v>
      </c>
      <c r="X913" s="5" t="s">
        <v>13077</v>
      </c>
      <c r="Y913" s="5" t="s">
        <v>13078</v>
      </c>
      <c r="AB913" s="5" t="s">
        <v>13079</v>
      </c>
      <c r="AJ913" s="5">
        <v>9291016</v>
      </c>
      <c r="AN913" s="5" t="s">
        <v>75</v>
      </c>
      <c r="AO913" s="5" t="s">
        <v>11080</v>
      </c>
      <c r="AP913" s="5" t="s">
        <v>76</v>
      </c>
      <c r="AQ913" s="5" t="s">
        <v>77</v>
      </c>
      <c r="AS913" s="5" t="s">
        <v>78</v>
      </c>
      <c r="AT913" s="5" t="s">
        <v>13080</v>
      </c>
      <c r="AU913" s="5" t="str">
        <f t="shared" si="42"/>
        <v>1994_Laakso_Suppression</v>
      </c>
      <c r="AV913" s="6" t="str">
        <f t="shared" si="43"/>
        <v>1994_Laakso_Suppression.pdf</v>
      </c>
      <c r="AW913" s="7" t="str">
        <f t="shared" si="44"/>
        <v>https://sci-hub.se/10.1080/09291019409360273</v>
      </c>
      <c r="AX913" s="5" t="s">
        <v>80</v>
      </c>
    </row>
    <row r="914" spans="1:50" ht="17" customHeight="1" x14ac:dyDescent="0.2">
      <c r="A914" s="4" t="s">
        <v>13081</v>
      </c>
      <c r="B914" s="4" t="s">
        <v>13082</v>
      </c>
      <c r="C914" s="4" t="s">
        <v>13083</v>
      </c>
      <c r="D914" s="4">
        <v>2002</v>
      </c>
      <c r="E914" s="4" t="s">
        <v>187</v>
      </c>
      <c r="F914" s="5">
        <v>19</v>
      </c>
      <c r="G914" s="5">
        <v>5</v>
      </c>
      <c r="I914" s="5">
        <v>883</v>
      </c>
      <c r="J914" s="5">
        <v>891</v>
      </c>
      <c r="L914" s="5">
        <v>3</v>
      </c>
      <c r="M914" s="5" t="s">
        <v>13084</v>
      </c>
      <c r="N914" s="5" t="s">
        <v>13085</v>
      </c>
      <c r="O914" s="5" t="s">
        <v>13086</v>
      </c>
      <c r="P914" s="5" t="s">
        <v>13087</v>
      </c>
      <c r="Q914" s="5" t="s">
        <v>13088</v>
      </c>
      <c r="R914" s="5" t="s">
        <v>13089</v>
      </c>
      <c r="S914" s="5" t="s">
        <v>13090</v>
      </c>
      <c r="U914" s="5" t="s">
        <v>545</v>
      </c>
      <c r="X914" s="10" t="s">
        <v>13091</v>
      </c>
      <c r="Y914" s="5" t="s">
        <v>13092</v>
      </c>
      <c r="AB914" s="5" t="s">
        <v>13093</v>
      </c>
      <c r="AJ914" s="5">
        <v>7420528</v>
      </c>
      <c r="AL914" s="5" t="s">
        <v>200</v>
      </c>
      <c r="AM914" s="5">
        <v>12405551</v>
      </c>
      <c r="AN914" s="5" t="s">
        <v>75</v>
      </c>
      <c r="AO914" s="5" t="s">
        <v>201</v>
      </c>
      <c r="AP914" s="5" t="s">
        <v>76</v>
      </c>
      <c r="AQ914" s="5" t="s">
        <v>77</v>
      </c>
      <c r="AS914" s="5" t="s">
        <v>78</v>
      </c>
      <c r="AT914" s="5" t="s">
        <v>13094</v>
      </c>
      <c r="AU914" s="5" t="str">
        <f t="shared" si="42"/>
        <v>2002_Smith_Illumination</v>
      </c>
      <c r="AV914" s="6" t="str">
        <f t="shared" si="43"/>
        <v>2002_Smith_Illumination.pdf</v>
      </c>
      <c r="AW914" s="7" t="str">
        <f t="shared" si="44"/>
        <v>https://sci-hub.se/10.1081/CBI-120014107</v>
      </c>
      <c r="AX914" s="5" t="s">
        <v>80</v>
      </c>
    </row>
    <row r="915" spans="1:50" ht="17" customHeight="1" x14ac:dyDescent="0.2">
      <c r="A915" s="4" t="s">
        <v>13095</v>
      </c>
      <c r="B915" s="4" t="s">
        <v>13096</v>
      </c>
      <c r="C915" s="4" t="s">
        <v>13097</v>
      </c>
      <c r="D915" s="4">
        <v>1994</v>
      </c>
      <c r="E915" s="4" t="s">
        <v>392</v>
      </c>
      <c r="F915" s="5">
        <v>17</v>
      </c>
      <c r="G915" s="5">
        <v>3</v>
      </c>
      <c r="I915" s="5">
        <v>118</v>
      </c>
      <c r="J915" s="5">
        <v>122</v>
      </c>
      <c r="L915" s="5">
        <v>3</v>
      </c>
      <c r="M915" s="5" t="s">
        <v>13098</v>
      </c>
      <c r="N915" s="5" t="s">
        <v>13099</v>
      </c>
      <c r="O915" s="5" t="s">
        <v>13100</v>
      </c>
      <c r="P915" s="5" t="s">
        <v>13101</v>
      </c>
      <c r="Q915" s="5" t="s">
        <v>13102</v>
      </c>
      <c r="R915" s="5" t="s">
        <v>13103</v>
      </c>
      <c r="S915" s="5" t="s">
        <v>13104</v>
      </c>
      <c r="U915" s="5" t="s">
        <v>73</v>
      </c>
      <c r="AB915" s="5" t="s">
        <v>13105</v>
      </c>
      <c r="AJ915" s="5">
        <v>7423098</v>
      </c>
      <c r="AM915" s="5">
        <v>7897583</v>
      </c>
      <c r="AN915" s="5" t="s">
        <v>75</v>
      </c>
      <c r="AO915" s="5" t="s">
        <v>401</v>
      </c>
      <c r="AP915" s="5" t="s">
        <v>76</v>
      </c>
      <c r="AQ915" s="5" t="s">
        <v>77</v>
      </c>
      <c r="AS915" s="5" t="s">
        <v>78</v>
      </c>
      <c r="AT915" s="5" t="s">
        <v>13106</v>
      </c>
      <c r="AU915" s="5" t="str">
        <f t="shared" si="42"/>
        <v>1994_Fielke_Effect</v>
      </c>
      <c r="AV915" s="6" t="str">
        <f t="shared" si="43"/>
        <v>1994_Fielke_Effect.pdf</v>
      </c>
      <c r="AW915" s="7" t="str">
        <f t="shared" si="44"/>
        <v>https://sci-hub.se/10.1111/j.1600-079X.1994.tb00122.x</v>
      </c>
      <c r="AX915" s="5" t="s">
        <v>80</v>
      </c>
    </row>
    <row r="916" spans="1:50" ht="17" customHeight="1" x14ac:dyDescent="0.2">
      <c r="A916" s="4" t="s">
        <v>13107</v>
      </c>
      <c r="B916" s="4" t="s">
        <v>13108</v>
      </c>
      <c r="C916" s="4" t="s">
        <v>13109</v>
      </c>
      <c r="D916" s="4">
        <v>2018</v>
      </c>
      <c r="E916" s="4" t="s">
        <v>4994</v>
      </c>
      <c r="F916" s="5">
        <v>30</v>
      </c>
      <c r="G916" s="5">
        <v>9</v>
      </c>
      <c r="H916" s="5" t="s">
        <v>13110</v>
      </c>
      <c r="L916" s="5">
        <v>3</v>
      </c>
      <c r="M916" s="5" t="s">
        <v>13111</v>
      </c>
      <c r="N916" s="5" t="s">
        <v>13112</v>
      </c>
      <c r="O916" s="5" t="s">
        <v>13113</v>
      </c>
      <c r="P916" s="5" t="s">
        <v>13114</v>
      </c>
      <c r="Q916" s="5" t="s">
        <v>13115</v>
      </c>
      <c r="S916" s="5" t="s">
        <v>13116</v>
      </c>
      <c r="U916" s="5" t="s">
        <v>13117</v>
      </c>
      <c r="X916" s="10" t="s">
        <v>13118</v>
      </c>
      <c r="Y916" s="5" t="s">
        <v>13119</v>
      </c>
      <c r="AB916" s="5" t="s">
        <v>13120</v>
      </c>
      <c r="AE916" s="5" t="s">
        <v>2111</v>
      </c>
      <c r="AJ916" s="5">
        <v>9538194</v>
      </c>
      <c r="AL916" s="5" t="s">
        <v>5311</v>
      </c>
      <c r="AM916" s="5">
        <v>29972606</v>
      </c>
      <c r="AN916" s="5" t="s">
        <v>75</v>
      </c>
      <c r="AO916" s="5" t="s">
        <v>5004</v>
      </c>
      <c r="AP916" s="5" t="s">
        <v>76</v>
      </c>
      <c r="AQ916" s="5" t="s">
        <v>77</v>
      </c>
      <c r="AS916" s="5" t="s">
        <v>78</v>
      </c>
      <c r="AT916" s="5" t="s">
        <v>13121</v>
      </c>
      <c r="AU916" s="5" t="str">
        <f t="shared" si="42"/>
        <v>2018_Hazlerigg_Neuroendocrine</v>
      </c>
      <c r="AV916" s="6" t="str">
        <f t="shared" si="43"/>
        <v>2018_Hazlerigg_Neuroendocrine.pdf</v>
      </c>
      <c r="AW916" s="7" t="str">
        <f t="shared" si="44"/>
        <v>https://sci-hub.se/10.1111/jne.12631</v>
      </c>
      <c r="AX916" s="5" t="s">
        <v>80</v>
      </c>
    </row>
    <row r="917" spans="1:50" ht="17" customHeight="1" x14ac:dyDescent="0.2">
      <c r="A917" s="4" t="s">
        <v>13122</v>
      </c>
      <c r="B917" s="4" t="s">
        <v>13123</v>
      </c>
      <c r="C917" s="4" t="s">
        <v>13124</v>
      </c>
      <c r="D917" s="4">
        <v>2015</v>
      </c>
      <c r="E917" s="4" t="s">
        <v>13125</v>
      </c>
      <c r="F917" s="5">
        <v>13</v>
      </c>
      <c r="G917" s="5">
        <v>4</v>
      </c>
      <c r="I917" s="5">
        <v>316</v>
      </c>
      <c r="J917" s="5">
        <v>322</v>
      </c>
      <c r="L917" s="5">
        <v>3</v>
      </c>
      <c r="M917" s="5" t="s">
        <v>13126</v>
      </c>
      <c r="N917" s="5" t="s">
        <v>13127</v>
      </c>
      <c r="O917" s="5" t="s">
        <v>13128</v>
      </c>
      <c r="P917" s="5" t="s">
        <v>13129</v>
      </c>
      <c r="Q917" s="5" t="s">
        <v>13130</v>
      </c>
      <c r="R917" s="5" t="s">
        <v>13131</v>
      </c>
      <c r="S917" s="5" t="s">
        <v>13132</v>
      </c>
      <c r="U917" s="5" t="s">
        <v>5764</v>
      </c>
      <c r="AB917" s="5" t="s">
        <v>13133</v>
      </c>
      <c r="AE917" s="5" t="s">
        <v>7497</v>
      </c>
      <c r="AJ917" s="5">
        <v>14469235</v>
      </c>
      <c r="AL917" s="5" t="s">
        <v>13134</v>
      </c>
      <c r="AN917" s="5" t="s">
        <v>75</v>
      </c>
      <c r="AO917" s="5" t="s">
        <v>13135</v>
      </c>
      <c r="AP917" s="5" t="s">
        <v>76</v>
      </c>
      <c r="AQ917" s="5" t="s">
        <v>77</v>
      </c>
      <c r="AS917" s="5" t="s">
        <v>78</v>
      </c>
      <c r="AT917" s="5" t="s">
        <v>13136</v>
      </c>
      <c r="AU917" s="5" t="str">
        <f t="shared" si="42"/>
        <v>2015_Komada_Effects</v>
      </c>
      <c r="AV917" s="6" t="str">
        <f t="shared" si="43"/>
        <v>2015_Komada_Effects.pdf</v>
      </c>
      <c r="AW917" s="7" t="str">
        <f t="shared" si="44"/>
        <v>https://sci-hub.se/10.1111/sbr.12121</v>
      </c>
      <c r="AX917" s="5" t="s">
        <v>80</v>
      </c>
    </row>
    <row r="918" spans="1:50" ht="17" customHeight="1" x14ac:dyDescent="0.2">
      <c r="A918" s="4" t="s">
        <v>13137</v>
      </c>
      <c r="B918" s="4" t="s">
        <v>13138</v>
      </c>
      <c r="C918" s="4" t="s">
        <v>13139</v>
      </c>
      <c r="D918" s="4">
        <v>2019</v>
      </c>
      <c r="E918" s="4" t="s">
        <v>984</v>
      </c>
      <c r="F918" s="5">
        <v>34</v>
      </c>
      <c r="G918" s="5">
        <v>2</v>
      </c>
      <c r="I918" s="5">
        <v>195</v>
      </c>
      <c r="J918" s="5">
        <v>204</v>
      </c>
      <c r="L918" s="5">
        <v>3</v>
      </c>
      <c r="M918" s="5" t="s">
        <v>13140</v>
      </c>
      <c r="N918" s="5" t="s">
        <v>13141</v>
      </c>
      <c r="O918" s="5" t="s">
        <v>5679</v>
      </c>
      <c r="P918" s="5" t="s">
        <v>13142</v>
      </c>
      <c r="Q918" s="5" t="s">
        <v>13143</v>
      </c>
      <c r="R918" s="5" t="s">
        <v>13144</v>
      </c>
      <c r="X918" s="10" t="s">
        <v>13145</v>
      </c>
      <c r="Y918" s="5" t="s">
        <v>13146</v>
      </c>
      <c r="AB918" s="5" t="s">
        <v>13147</v>
      </c>
      <c r="AE918" s="5" t="s">
        <v>993</v>
      </c>
      <c r="AJ918" s="5">
        <v>7487304</v>
      </c>
      <c r="AL918" s="5" t="s">
        <v>994</v>
      </c>
      <c r="AM918" s="5">
        <v>30821188</v>
      </c>
      <c r="AN918" s="5" t="s">
        <v>75</v>
      </c>
      <c r="AO918" s="5" t="s">
        <v>995</v>
      </c>
      <c r="AP918" s="5" t="s">
        <v>76</v>
      </c>
      <c r="AQ918" s="5" t="s">
        <v>77</v>
      </c>
      <c r="AS918" s="5" t="s">
        <v>78</v>
      </c>
      <c r="AT918" s="5" t="s">
        <v>13148</v>
      </c>
      <c r="AU918" s="5" t="str">
        <f t="shared" si="42"/>
        <v>2019_Nagare_Effect</v>
      </c>
      <c r="AV918" s="6" t="str">
        <f t="shared" si="43"/>
        <v>2019_Nagare_Effect.pdf</v>
      </c>
      <c r="AW918" s="7" t="str">
        <f t="shared" si="44"/>
        <v>https://sci-hub.se/10.1177/0748730419830013</v>
      </c>
      <c r="AX918" s="5" t="s">
        <v>80</v>
      </c>
    </row>
    <row r="919" spans="1:50" ht="17" customHeight="1" x14ac:dyDescent="0.2">
      <c r="A919" s="4" t="s">
        <v>13149</v>
      </c>
      <c r="B919" s="4" t="s">
        <v>13150</v>
      </c>
      <c r="C919" s="4" t="s">
        <v>13151</v>
      </c>
      <c r="D919" s="4">
        <v>2019</v>
      </c>
      <c r="E919" s="4" t="s">
        <v>6749</v>
      </c>
      <c r="F919" s="5">
        <v>51</v>
      </c>
      <c r="G919" s="5">
        <v>4</v>
      </c>
      <c r="I919" s="5">
        <v>530</v>
      </c>
      <c r="J919" s="5">
        <v>543</v>
      </c>
      <c r="L919" s="5">
        <v>3</v>
      </c>
      <c r="M919" s="5" t="s">
        <v>13152</v>
      </c>
      <c r="N919" s="5" t="s">
        <v>13153</v>
      </c>
      <c r="O919" s="5" t="s">
        <v>5679</v>
      </c>
      <c r="P919" s="5" t="s">
        <v>13154</v>
      </c>
      <c r="Q919" s="5" t="s">
        <v>13155</v>
      </c>
      <c r="S919" s="5" t="s">
        <v>13156</v>
      </c>
      <c r="X919" s="5" t="s">
        <v>13157</v>
      </c>
      <c r="Y919" s="5" t="s">
        <v>13158</v>
      </c>
      <c r="AB919" s="5" t="s">
        <v>13147</v>
      </c>
      <c r="AE919" s="5" t="s">
        <v>6757</v>
      </c>
      <c r="AJ919" s="5">
        <v>14771535</v>
      </c>
      <c r="AL919" s="5" t="s">
        <v>6758</v>
      </c>
      <c r="AN919" s="5" t="s">
        <v>75</v>
      </c>
      <c r="AO919" s="5" t="s">
        <v>6759</v>
      </c>
      <c r="AP919" s="5" t="s">
        <v>76</v>
      </c>
      <c r="AQ919" s="5" t="s">
        <v>77</v>
      </c>
      <c r="AS919" s="5" t="s">
        <v>78</v>
      </c>
      <c r="AT919" s="5" t="s">
        <v>13159</v>
      </c>
      <c r="AU919" s="5" t="str">
        <f t="shared" si="42"/>
        <v>2019_Nagare_Effect</v>
      </c>
      <c r="AV919" s="6" t="str">
        <f t="shared" si="43"/>
        <v>2019_Nagare_Effect.pdf</v>
      </c>
      <c r="AW919" s="7" t="str">
        <f t="shared" si="44"/>
        <v>https://sci-hub.se/10.1177/1477153518763003</v>
      </c>
      <c r="AX919" s="5" t="s">
        <v>80</v>
      </c>
    </row>
    <row r="920" spans="1:50" ht="17" customHeight="1" x14ac:dyDescent="0.2">
      <c r="A920" s="4" t="s">
        <v>13160</v>
      </c>
      <c r="B920" s="4" t="s">
        <v>13161</v>
      </c>
      <c r="C920" s="4" t="s">
        <v>13162</v>
      </c>
      <c r="D920" s="4">
        <v>2018</v>
      </c>
      <c r="E920" s="4" t="s">
        <v>11268</v>
      </c>
      <c r="F920" s="5">
        <v>6</v>
      </c>
      <c r="G920" s="5">
        <v>5</v>
      </c>
      <c r="H920" s="5" t="s">
        <v>13163</v>
      </c>
      <c r="K920" s="5">
        <v>10</v>
      </c>
      <c r="L920" s="5">
        <v>3</v>
      </c>
      <c r="M920" s="5" t="s">
        <v>13164</v>
      </c>
      <c r="N920" s="5" t="s">
        <v>13165</v>
      </c>
      <c r="O920" s="5" t="s">
        <v>13166</v>
      </c>
      <c r="P920" s="5" t="s">
        <v>13167</v>
      </c>
      <c r="Q920" s="5" t="s">
        <v>13168</v>
      </c>
      <c r="R920" s="5" t="s">
        <v>13169</v>
      </c>
      <c r="S920" s="5" t="s">
        <v>13170</v>
      </c>
      <c r="U920" s="5" t="s">
        <v>438</v>
      </c>
      <c r="Y920" s="5" t="s">
        <v>13171</v>
      </c>
      <c r="AB920" s="5" t="s">
        <v>13172</v>
      </c>
      <c r="AE920" s="5" t="s">
        <v>2439</v>
      </c>
      <c r="AJ920" s="5" t="s">
        <v>11281</v>
      </c>
      <c r="AM920" s="5">
        <v>29504270</v>
      </c>
      <c r="AN920" s="5" t="s">
        <v>75</v>
      </c>
      <c r="AO920" s="5" t="s">
        <v>11282</v>
      </c>
      <c r="AP920" s="5" t="s">
        <v>76</v>
      </c>
      <c r="AQ920" s="5" t="s">
        <v>77</v>
      </c>
      <c r="AR920" s="5" t="s">
        <v>141</v>
      </c>
      <c r="AS920" s="5" t="s">
        <v>78</v>
      </c>
      <c r="AT920" s="5" t="s">
        <v>13173</v>
      </c>
      <c r="AU920" s="5" t="str">
        <f t="shared" si="42"/>
        <v>2018_Akacem_Sensitivity</v>
      </c>
      <c r="AV920" s="6" t="str">
        <f t="shared" si="43"/>
        <v>2018_Akacem_Sensitivity.pdf</v>
      </c>
      <c r="AW920" s="7" t="str">
        <f t="shared" si="44"/>
        <v>https://sci-hub.se/10.14814/phy2.13617</v>
      </c>
      <c r="AX920" s="5" t="s">
        <v>80</v>
      </c>
    </row>
    <row r="921" spans="1:50" ht="17" customHeight="1" x14ac:dyDescent="0.2">
      <c r="A921" s="4" t="s">
        <v>13174</v>
      </c>
      <c r="B921" s="4" t="s">
        <v>13175</v>
      </c>
      <c r="C921" s="4" t="s">
        <v>13176</v>
      </c>
      <c r="D921" s="4">
        <v>1983</v>
      </c>
      <c r="E921" s="4" t="s">
        <v>13177</v>
      </c>
      <c r="F921" s="5">
        <v>141</v>
      </c>
      <c r="G921" s="5">
        <v>1</v>
      </c>
      <c r="I921" s="5">
        <v>107</v>
      </c>
      <c r="J921" s="5">
        <v>116</v>
      </c>
      <c r="L921" s="5">
        <v>3</v>
      </c>
      <c r="M921" s="5" t="s">
        <v>13178</v>
      </c>
      <c r="N921" s="5" t="s">
        <v>13179</v>
      </c>
      <c r="O921" s="5" t="s">
        <v>13180</v>
      </c>
      <c r="P921" s="5" t="s">
        <v>13181</v>
      </c>
      <c r="Q921" s="5" t="s">
        <v>13182</v>
      </c>
      <c r="S921" s="5" t="s">
        <v>13183</v>
      </c>
      <c r="U921" s="5" t="s">
        <v>13184</v>
      </c>
      <c r="W921" s="5" t="s">
        <v>13185</v>
      </c>
      <c r="AJ921" s="5">
        <v>408727</v>
      </c>
      <c r="AM921" s="5">
        <v>6636142</v>
      </c>
      <c r="AN921" s="5" t="s">
        <v>75</v>
      </c>
      <c r="AO921" s="5" t="s">
        <v>13186</v>
      </c>
      <c r="AP921" s="5" t="s">
        <v>76</v>
      </c>
      <c r="AQ921" s="5" t="s">
        <v>77</v>
      </c>
      <c r="AR921" s="5" t="s">
        <v>141</v>
      </c>
      <c r="AS921" s="5" t="s">
        <v>78</v>
      </c>
      <c r="AT921" s="5" t="s">
        <v>13187</v>
      </c>
      <c r="AU921" s="5" t="str">
        <f t="shared" si="42"/>
        <v>1983_Minato_Evidence</v>
      </c>
      <c r="AV921" s="6" t="str">
        <f t="shared" si="43"/>
        <v>1983_Minato_Evidence.pdf</v>
      </c>
      <c r="AW921" s="7" t="str">
        <f t="shared" si="44"/>
        <v>https://sci-hub.se/10.1620/tjem.141.107</v>
      </c>
      <c r="AX921" s="5" t="s">
        <v>80</v>
      </c>
    </row>
    <row r="922" spans="1:50" ht="17" customHeight="1" x14ac:dyDescent="0.2">
      <c r="A922" s="4" t="s">
        <v>13188</v>
      </c>
      <c r="B922" s="4" t="s">
        <v>13189</v>
      </c>
      <c r="C922" s="4" t="s">
        <v>13190</v>
      </c>
      <c r="D922" s="4">
        <v>1997</v>
      </c>
      <c r="E922" s="4" t="s">
        <v>187</v>
      </c>
      <c r="F922" s="5">
        <v>14</v>
      </c>
      <c r="G922" s="5">
        <v>6</v>
      </c>
      <c r="I922" s="5">
        <v>549</v>
      </c>
      <c r="J922" s="5">
        <v>560</v>
      </c>
      <c r="L922" s="5">
        <v>3</v>
      </c>
      <c r="M922" s="5" t="s">
        <v>13191</v>
      </c>
      <c r="N922" s="5" t="s">
        <v>13192</v>
      </c>
      <c r="O922" s="5" t="s">
        <v>13193</v>
      </c>
      <c r="P922" s="5" t="s">
        <v>13194</v>
      </c>
      <c r="Q922" s="5" t="s">
        <v>13195</v>
      </c>
      <c r="R922" s="5" t="s">
        <v>13196</v>
      </c>
      <c r="S922" s="5" t="s">
        <v>13197</v>
      </c>
      <c r="U922" s="5" t="s">
        <v>13198</v>
      </c>
      <c r="AB922" s="5" t="s">
        <v>13199</v>
      </c>
      <c r="AE922" s="5" t="s">
        <v>199</v>
      </c>
      <c r="AJ922" s="5">
        <v>7420528</v>
      </c>
      <c r="AL922" s="5" t="s">
        <v>200</v>
      </c>
      <c r="AM922" s="5">
        <v>9360022</v>
      </c>
      <c r="AN922" s="5" t="s">
        <v>75</v>
      </c>
      <c r="AO922" s="5" t="s">
        <v>9428</v>
      </c>
      <c r="AP922" s="5" t="s">
        <v>76</v>
      </c>
      <c r="AQ922" s="5" t="s">
        <v>77</v>
      </c>
      <c r="AS922" s="5" t="s">
        <v>78</v>
      </c>
      <c r="AT922" s="5" t="s">
        <v>13200</v>
      </c>
      <c r="AU922" s="5" t="str">
        <f t="shared" si="42"/>
        <v>1997_Nakamura_Transient</v>
      </c>
      <c r="AV922" s="6" t="str">
        <f t="shared" si="43"/>
        <v>1997_Nakamura_Transient.pdf</v>
      </c>
      <c r="AW922" s="7" t="str">
        <f t="shared" si="44"/>
        <v>https://sci-hub.se/10.3109/07420529709001446</v>
      </c>
      <c r="AX922" s="5" t="s">
        <v>80</v>
      </c>
    </row>
    <row r="923" spans="1:50" ht="17" customHeight="1" x14ac:dyDescent="0.2">
      <c r="A923" s="4" t="s">
        <v>13201</v>
      </c>
      <c r="B923" s="4" t="s">
        <v>13202</v>
      </c>
      <c r="C923" s="4" t="s">
        <v>13203</v>
      </c>
      <c r="D923" s="4">
        <v>2018</v>
      </c>
      <c r="E923" s="4" t="s">
        <v>5211</v>
      </c>
      <c r="F923" s="5">
        <v>19</v>
      </c>
      <c r="G923" s="5">
        <v>9</v>
      </c>
      <c r="H923" s="5">
        <v>2687</v>
      </c>
      <c r="L923" s="5">
        <v>3</v>
      </c>
      <c r="M923" s="5" t="s">
        <v>13204</v>
      </c>
      <c r="N923" s="5" t="s">
        <v>13205</v>
      </c>
      <c r="O923" s="5" t="s">
        <v>13206</v>
      </c>
      <c r="P923" s="5" t="s">
        <v>13207</v>
      </c>
      <c r="Q923" s="5" t="s">
        <v>13208</v>
      </c>
      <c r="R923" s="5" t="s">
        <v>13209</v>
      </c>
      <c r="S923" s="5" t="s">
        <v>13210</v>
      </c>
      <c r="U923" s="5" t="s">
        <v>13211</v>
      </c>
      <c r="X923" s="10" t="s">
        <v>13212</v>
      </c>
      <c r="Y923" s="5" t="s">
        <v>13213</v>
      </c>
      <c r="AB923" s="5" t="s">
        <v>13214</v>
      </c>
      <c r="AE923" s="5" t="s">
        <v>8432</v>
      </c>
      <c r="AJ923" s="5">
        <v>16616596</v>
      </c>
      <c r="AM923" s="5">
        <v>30201903</v>
      </c>
      <c r="AN923" s="5" t="s">
        <v>75</v>
      </c>
      <c r="AO923" s="5" t="s">
        <v>5220</v>
      </c>
      <c r="AP923" s="5" t="s">
        <v>76</v>
      </c>
      <c r="AQ923" s="5" t="s">
        <v>77</v>
      </c>
      <c r="AR923" s="5" t="s">
        <v>141</v>
      </c>
      <c r="AS923" s="5" t="s">
        <v>78</v>
      </c>
      <c r="AT923" s="5" t="s">
        <v>13215</v>
      </c>
      <c r="AU923" s="5" t="str">
        <f t="shared" si="42"/>
        <v>2018_Wang_Melatonin</v>
      </c>
      <c r="AV923" s="6" t="str">
        <f t="shared" si="43"/>
        <v>2018_Wang_Melatonin.pdf</v>
      </c>
      <c r="AW923" s="7" t="str">
        <f t="shared" si="44"/>
        <v>https://sci-hub.se/10.3390/ijms19092687</v>
      </c>
      <c r="AX923" s="5" t="s">
        <v>80</v>
      </c>
    </row>
    <row r="924" spans="1:50" ht="17" customHeight="1" x14ac:dyDescent="0.2">
      <c r="A924" s="4" t="s">
        <v>13216</v>
      </c>
      <c r="B924" s="4" t="s">
        <v>13217</v>
      </c>
      <c r="C924" s="4" t="s">
        <v>13218</v>
      </c>
      <c r="D924" s="4">
        <v>2008</v>
      </c>
      <c r="E924" s="4" t="s">
        <v>13219</v>
      </c>
      <c r="F924" s="5">
        <v>26</v>
      </c>
      <c r="G924" s="5">
        <v>3</v>
      </c>
      <c r="I924" s="5">
        <v>665</v>
      </c>
      <c r="J924" s="5">
        <v>668</v>
      </c>
      <c r="L924" s="5">
        <v>3</v>
      </c>
      <c r="M924" s="5" t="s">
        <v>13220</v>
      </c>
      <c r="N924" s="5" t="s">
        <v>13221</v>
      </c>
      <c r="O924" s="5" t="s">
        <v>13222</v>
      </c>
      <c r="P924" s="5" t="s">
        <v>13223</v>
      </c>
      <c r="Q924" s="5" t="s">
        <v>13224</v>
      </c>
      <c r="R924" s="5" t="s">
        <v>13225</v>
      </c>
      <c r="AB924" s="5" t="s">
        <v>13226</v>
      </c>
      <c r="AJ924" s="5">
        <v>7179367</v>
      </c>
      <c r="AN924" s="5" t="s">
        <v>13227</v>
      </c>
      <c r="AO924" s="5" t="s">
        <v>13228</v>
      </c>
      <c r="AP924" s="5" t="s">
        <v>76</v>
      </c>
      <c r="AQ924" s="5" t="s">
        <v>77</v>
      </c>
      <c r="AR924" s="5" t="s">
        <v>141</v>
      </c>
      <c r="AS924" s="5" t="s">
        <v>78</v>
      </c>
      <c r="AT924" s="5" t="s">
        <v>13229</v>
      </c>
      <c r="AU924" s="5" t="str">
        <f t="shared" si="42"/>
        <v>2008_Roa_Morphologic</v>
      </c>
      <c r="AV924" s="6" t="str">
        <f t="shared" si="43"/>
        <v>2008_Roa_Morphologic.pdf</v>
      </c>
      <c r="AW924" s="7" t="str">
        <f t="shared" si="44"/>
        <v>https://sci-hub.se/10.4067/S0717-95022008000300025</v>
      </c>
      <c r="AX924" s="5" t="s">
        <v>80</v>
      </c>
    </row>
    <row r="925" spans="1:50" ht="17" customHeight="1" x14ac:dyDescent="0.2">
      <c r="A925" s="4" t="s">
        <v>13230</v>
      </c>
      <c r="B925" s="4" t="s">
        <v>13231</v>
      </c>
      <c r="C925" s="4" t="s">
        <v>13232</v>
      </c>
      <c r="D925" s="4">
        <v>2018</v>
      </c>
      <c r="E925" s="4" t="s">
        <v>13233</v>
      </c>
      <c r="F925" s="5">
        <v>32</v>
      </c>
      <c r="G925" s="5">
        <v>4</v>
      </c>
      <c r="I925" s="5">
        <v>202</v>
      </c>
      <c r="J925" s="5">
        <v>226</v>
      </c>
      <c r="L925" s="5">
        <v>2</v>
      </c>
      <c r="M925" s="5" t="s">
        <v>13234</v>
      </c>
      <c r="N925" s="5" t="s">
        <v>13235</v>
      </c>
      <c r="O925" s="5" t="s">
        <v>13236</v>
      </c>
      <c r="P925" s="5" t="s">
        <v>13237</v>
      </c>
      <c r="Q925" s="5" t="s">
        <v>13238</v>
      </c>
      <c r="R925" s="5" t="s">
        <v>13239</v>
      </c>
      <c r="S925" s="5" t="s">
        <v>13240</v>
      </c>
      <c r="U925" s="5" t="s">
        <v>136</v>
      </c>
      <c r="AE925" s="5" t="s">
        <v>13241</v>
      </c>
      <c r="AJ925" s="5">
        <v>2698803</v>
      </c>
      <c r="AL925" s="5" t="s">
        <v>13242</v>
      </c>
      <c r="AN925" s="5" t="s">
        <v>75</v>
      </c>
      <c r="AO925" s="5" t="s">
        <v>13243</v>
      </c>
      <c r="AP925" s="5" t="s">
        <v>76</v>
      </c>
      <c r="AQ925" s="5" t="s">
        <v>77</v>
      </c>
      <c r="AS925" s="5" t="s">
        <v>78</v>
      </c>
      <c r="AT925" s="5" t="s">
        <v>13244</v>
      </c>
      <c r="AU925" s="5" t="str">
        <f t="shared" si="42"/>
        <v>2018_Łaszewska_Daytime</v>
      </c>
      <c r="AV925" s="6" t="str">
        <f t="shared" si="43"/>
        <v>2018_Łaszewska_Daytime.pdf</v>
      </c>
      <c r="AW925" s="7" t="str">
        <f t="shared" si="44"/>
        <v>https://sci-hub.se/10.1027/0269-8803/a000199</v>
      </c>
      <c r="AX925" s="9" t="s">
        <v>756</v>
      </c>
    </row>
    <row r="926" spans="1:50" ht="17" customHeight="1" x14ac:dyDescent="0.2">
      <c r="A926" s="4" t="s">
        <v>13245</v>
      </c>
      <c r="B926" s="4" t="s">
        <v>13246</v>
      </c>
      <c r="C926" s="4" t="s">
        <v>13247</v>
      </c>
      <c r="D926" s="4">
        <v>2012</v>
      </c>
      <c r="E926" s="4" t="s">
        <v>13248</v>
      </c>
      <c r="F926" s="5">
        <v>5</v>
      </c>
      <c r="G926" s="5" t="s">
        <v>13249</v>
      </c>
      <c r="I926" s="5">
        <v>124</v>
      </c>
      <c r="J926" s="5">
        <v>135</v>
      </c>
      <c r="L926" s="5">
        <v>2</v>
      </c>
      <c r="M926" s="5" t="s">
        <v>13250</v>
      </c>
      <c r="N926" s="5" t="s">
        <v>13251</v>
      </c>
      <c r="O926" s="5" t="s">
        <v>13252</v>
      </c>
      <c r="P926" s="5" t="s">
        <v>13253</v>
      </c>
      <c r="Q926" s="5" t="s">
        <v>13254</v>
      </c>
      <c r="R926" s="5" t="s">
        <v>13255</v>
      </c>
      <c r="S926" s="5" t="s">
        <v>13256</v>
      </c>
      <c r="U926" s="5" t="s">
        <v>13257</v>
      </c>
      <c r="AB926" s="5" t="s">
        <v>13258</v>
      </c>
      <c r="AJ926" s="5">
        <v>18763960</v>
      </c>
      <c r="AN926" s="5" t="s">
        <v>75</v>
      </c>
      <c r="AO926" s="5" t="s">
        <v>13259</v>
      </c>
      <c r="AP926" s="5" t="s">
        <v>76</v>
      </c>
      <c r="AQ926" s="5" t="s">
        <v>77</v>
      </c>
      <c r="AR926" s="5" t="s">
        <v>141</v>
      </c>
      <c r="AS926" s="5" t="s">
        <v>78</v>
      </c>
      <c r="AT926" s="5" t="s">
        <v>13260</v>
      </c>
      <c r="AU926" s="5" t="str">
        <f t="shared" si="42"/>
        <v>2012_Anjum_Associations</v>
      </c>
      <c r="AV926" s="6" t="str">
        <f t="shared" si="43"/>
        <v>2012_Anjum_Associations.pdf</v>
      </c>
      <c r="AW926" s="7" t="str">
        <f t="shared" si="44"/>
        <v>https://sci-hub.se/10.2174/1876396001205010124</v>
      </c>
      <c r="AX926" s="9" t="s">
        <v>756</v>
      </c>
    </row>
    <row r="927" spans="1:50" ht="17" customHeight="1" x14ac:dyDescent="0.2">
      <c r="A927" s="4" t="s">
        <v>13261</v>
      </c>
      <c r="B927" s="4" t="s">
        <v>13262</v>
      </c>
      <c r="C927" s="4" t="s">
        <v>13263</v>
      </c>
      <c r="D927" s="4">
        <v>2018</v>
      </c>
      <c r="E927" s="4" t="s">
        <v>13264</v>
      </c>
      <c r="F927" s="5">
        <v>8</v>
      </c>
      <c r="G927" s="5">
        <v>4</v>
      </c>
      <c r="I927" s="5">
        <v>375</v>
      </c>
      <c r="J927" s="5">
        <v>380</v>
      </c>
      <c r="L927" s="5">
        <v>2</v>
      </c>
      <c r="M927" s="5" t="s">
        <v>13265</v>
      </c>
      <c r="N927" s="5" t="s">
        <v>13266</v>
      </c>
      <c r="O927" s="5" t="s">
        <v>13267</v>
      </c>
      <c r="P927" s="5" t="s">
        <v>13268</v>
      </c>
      <c r="Q927" s="5" t="s">
        <v>13269</v>
      </c>
      <c r="R927" s="5" t="s">
        <v>13270</v>
      </c>
      <c r="S927" s="5" t="s">
        <v>13271</v>
      </c>
      <c r="U927" s="5" t="s">
        <v>136</v>
      </c>
      <c r="Y927" s="5" t="s">
        <v>13272</v>
      </c>
      <c r="AB927" s="5" t="s">
        <v>13273</v>
      </c>
      <c r="AE927" s="5" t="s">
        <v>13274</v>
      </c>
      <c r="AJ927" s="5">
        <v>22517200</v>
      </c>
      <c r="AN927" s="5" t="s">
        <v>75</v>
      </c>
      <c r="AO927" s="5" t="s">
        <v>13275</v>
      </c>
      <c r="AP927" s="5" t="s">
        <v>76</v>
      </c>
      <c r="AQ927" s="5" t="s">
        <v>77</v>
      </c>
      <c r="AS927" s="5" t="s">
        <v>78</v>
      </c>
      <c r="AT927" s="5" t="s">
        <v>13276</v>
      </c>
      <c r="AU927" s="5" t="str">
        <f t="shared" si="42"/>
        <v>2018_Mortazavi_Blocking</v>
      </c>
      <c r="AV927" s="6" t="str">
        <f t="shared" si="43"/>
        <v>2018_Mortazavi_Blocking.pdf</v>
      </c>
      <c r="AW927" s="7" t="str">
        <f t="shared" si="44"/>
        <v>https://sci-hub.se/10.22086/jbpe.v0i0.647</v>
      </c>
      <c r="AX927" s="9" t="s">
        <v>756</v>
      </c>
    </row>
    <row r="928" spans="1:50" ht="17" customHeight="1" x14ac:dyDescent="0.2">
      <c r="A928" s="4" t="s">
        <v>13277</v>
      </c>
      <c r="B928" s="4" t="s">
        <v>13278</v>
      </c>
      <c r="C928" s="4" t="s">
        <v>13279</v>
      </c>
      <c r="D928" s="4">
        <v>2009</v>
      </c>
      <c r="E928" s="4" t="s">
        <v>13280</v>
      </c>
      <c r="F928" s="5">
        <v>5</v>
      </c>
      <c r="G928" s="5">
        <v>1</v>
      </c>
      <c r="I928" s="5">
        <v>48</v>
      </c>
      <c r="J928" s="5">
        <v>52</v>
      </c>
      <c r="L928" s="5">
        <v>2</v>
      </c>
      <c r="M928" s="9"/>
      <c r="N928" s="5" t="s">
        <v>13281</v>
      </c>
      <c r="O928" s="5" t="s">
        <v>13282</v>
      </c>
      <c r="P928" s="5" t="s">
        <v>13283</v>
      </c>
      <c r="Q928" s="5" t="s">
        <v>13284</v>
      </c>
      <c r="R928" s="5" t="s">
        <v>13285</v>
      </c>
      <c r="S928" s="5" t="s">
        <v>13286</v>
      </c>
      <c r="U928" s="5" t="s">
        <v>13287</v>
      </c>
      <c r="AB928" s="5" t="s">
        <v>13288</v>
      </c>
      <c r="AJ928" s="5">
        <v>18414435</v>
      </c>
      <c r="AN928" s="5" t="s">
        <v>75</v>
      </c>
      <c r="AO928" s="5" t="s">
        <v>13280</v>
      </c>
      <c r="AP928" s="5" t="s">
        <v>76</v>
      </c>
      <c r="AQ928" s="5" t="s">
        <v>77</v>
      </c>
      <c r="AS928" s="5" t="s">
        <v>78</v>
      </c>
      <c r="AT928" s="5" t="s">
        <v>13289</v>
      </c>
      <c r="AU928" s="5" t="str">
        <f t="shared" si="42"/>
        <v>2009_Mihu_Melatonin,</v>
      </c>
      <c r="AV928" s="6" t="str">
        <f t="shared" si="43"/>
        <v>2009_Mihu_Melatonin,.pdf</v>
      </c>
      <c r="AW928" s="7" t="str">
        <f t="shared" si="44"/>
        <v>https://sci-hub.se/</v>
      </c>
      <c r="AX928" s="9" t="s">
        <v>756</v>
      </c>
    </row>
    <row r="929" spans="1:50" ht="17" customHeight="1" x14ac:dyDescent="0.2">
      <c r="A929" s="4" t="s">
        <v>13290</v>
      </c>
      <c r="B929" s="4" t="s">
        <v>13291</v>
      </c>
      <c r="C929" s="4" t="s">
        <v>13292</v>
      </c>
      <c r="D929" s="4">
        <v>2001</v>
      </c>
      <c r="E929" s="4" t="s">
        <v>12481</v>
      </c>
      <c r="F929" s="5">
        <v>30</v>
      </c>
      <c r="G929" s="11">
        <v>43497</v>
      </c>
      <c r="I929" s="5">
        <v>267</v>
      </c>
      <c r="J929" s="5">
        <v>272</v>
      </c>
      <c r="L929" s="5">
        <v>2</v>
      </c>
      <c r="M929" s="9"/>
      <c r="N929" s="5" t="s">
        <v>13293</v>
      </c>
      <c r="O929" s="5" t="s">
        <v>13294</v>
      </c>
      <c r="P929" s="5" t="s">
        <v>13295</v>
      </c>
      <c r="Q929" s="5" t="s">
        <v>13296</v>
      </c>
      <c r="S929" s="5" t="s">
        <v>13297</v>
      </c>
      <c r="U929" s="5" t="s">
        <v>73</v>
      </c>
      <c r="AB929" s="5" t="s">
        <v>13298</v>
      </c>
      <c r="AJ929" s="5">
        <v>3008134</v>
      </c>
      <c r="AM929" s="5">
        <v>14564894</v>
      </c>
      <c r="AN929" s="5" t="s">
        <v>75</v>
      </c>
      <c r="AO929" s="5" t="s">
        <v>12488</v>
      </c>
      <c r="AP929" s="5" t="s">
        <v>76</v>
      </c>
      <c r="AQ929" s="5" t="s">
        <v>77</v>
      </c>
      <c r="AS929" s="5" t="s">
        <v>78</v>
      </c>
      <c r="AT929" s="5" t="s">
        <v>13299</v>
      </c>
      <c r="AU929" s="5" t="str">
        <f t="shared" si="42"/>
        <v>2001_Whitmore_Psychophysiological</v>
      </c>
      <c r="AV929" s="6" t="str">
        <f t="shared" si="43"/>
        <v>2001_Whitmore_Psychophysiological.pdf</v>
      </c>
      <c r="AW929" s="7" t="str">
        <f t="shared" si="44"/>
        <v>https://sci-hub.se/</v>
      </c>
      <c r="AX929" s="9" t="s">
        <v>756</v>
      </c>
    </row>
    <row r="930" spans="1:50" ht="17" customHeight="1" x14ac:dyDescent="0.2">
      <c r="A930" s="4" t="s">
        <v>13300</v>
      </c>
      <c r="B930" s="4" t="s">
        <v>13301</v>
      </c>
      <c r="C930" s="4" t="s">
        <v>13302</v>
      </c>
      <c r="D930" s="4">
        <v>1995</v>
      </c>
      <c r="E930" s="4" t="s">
        <v>11369</v>
      </c>
      <c r="F930" s="5">
        <v>47</v>
      </c>
      <c r="G930" s="5">
        <v>4</v>
      </c>
      <c r="I930" s="5">
        <v>345</v>
      </c>
      <c r="J930" s="5">
        <v>348</v>
      </c>
      <c r="L930" s="5">
        <v>2</v>
      </c>
      <c r="M930" s="9"/>
      <c r="N930" s="5" t="s">
        <v>13303</v>
      </c>
      <c r="O930" s="5" t="s">
        <v>13304</v>
      </c>
      <c r="P930" s="5" t="s">
        <v>13305</v>
      </c>
      <c r="Q930" s="5" t="s">
        <v>13306</v>
      </c>
      <c r="R930" s="5" t="s">
        <v>13307</v>
      </c>
      <c r="S930" s="5" t="s">
        <v>13308</v>
      </c>
      <c r="U930" s="5" t="s">
        <v>13309</v>
      </c>
      <c r="V930" s="5" t="s">
        <v>13310</v>
      </c>
      <c r="W930" s="5" t="s">
        <v>13311</v>
      </c>
      <c r="AB930" s="5" t="s">
        <v>13312</v>
      </c>
      <c r="AJ930" s="5">
        <v>12306002</v>
      </c>
      <c r="AL930" s="5" t="s">
        <v>11379</v>
      </c>
      <c r="AM930" s="5">
        <v>8616515</v>
      </c>
      <c r="AN930" s="5" t="s">
        <v>75</v>
      </c>
      <c r="AO930" s="5" t="s">
        <v>13313</v>
      </c>
      <c r="AP930" s="5" t="s">
        <v>76</v>
      </c>
      <c r="AQ930" s="5" t="s">
        <v>77</v>
      </c>
      <c r="AS930" s="5" t="s">
        <v>78</v>
      </c>
      <c r="AT930" s="5" t="s">
        <v>13314</v>
      </c>
      <c r="AU930" s="5" t="str">
        <f t="shared" si="42"/>
        <v>1995_Zawilska_Possible</v>
      </c>
      <c r="AV930" s="6" t="str">
        <f t="shared" si="43"/>
        <v>1995_Zawilska_Possible.pdf</v>
      </c>
      <c r="AW930" s="7" t="str">
        <f t="shared" si="44"/>
        <v>https://sci-hub.se/</v>
      </c>
      <c r="AX930" s="9" t="s">
        <v>756</v>
      </c>
    </row>
    <row r="931" spans="1:50" ht="17" customHeight="1" x14ac:dyDescent="0.2">
      <c r="A931" s="4" t="s">
        <v>13315</v>
      </c>
      <c r="B931" s="4" t="s">
        <v>13316</v>
      </c>
      <c r="C931" s="4" t="s">
        <v>13317</v>
      </c>
      <c r="D931" s="4">
        <v>1993</v>
      </c>
      <c r="E931" s="4" t="s">
        <v>13318</v>
      </c>
      <c r="F931" s="5">
        <v>98</v>
      </c>
      <c r="G931" s="5" t="s">
        <v>13319</v>
      </c>
      <c r="I931" s="5">
        <v>253</v>
      </c>
      <c r="J931" s="5">
        <v>258</v>
      </c>
      <c r="L931" s="5">
        <v>2</v>
      </c>
      <c r="M931" s="9"/>
      <c r="N931" s="5" t="s">
        <v>13320</v>
      </c>
      <c r="O931" s="5" t="s">
        <v>13321</v>
      </c>
      <c r="P931" s="5" t="s">
        <v>13322</v>
      </c>
      <c r="Q931" s="5" t="s">
        <v>13323</v>
      </c>
      <c r="S931" s="5" t="s">
        <v>13324</v>
      </c>
      <c r="U931" s="5" t="s">
        <v>13325</v>
      </c>
      <c r="AB931" s="5" t="s">
        <v>13326</v>
      </c>
      <c r="AJ931" s="5">
        <v>195340</v>
      </c>
      <c r="AL931" s="5" t="s">
        <v>13327</v>
      </c>
      <c r="AM931" s="5">
        <v>8119763</v>
      </c>
      <c r="AN931" s="5" t="s">
        <v>75</v>
      </c>
      <c r="AO931" s="5" t="s">
        <v>13328</v>
      </c>
      <c r="AP931" s="5" t="s">
        <v>76</v>
      </c>
      <c r="AQ931" s="5" t="s">
        <v>77</v>
      </c>
      <c r="AS931" s="5" t="s">
        <v>78</v>
      </c>
      <c r="AT931" s="5" t="s">
        <v>13329</v>
      </c>
      <c r="AU931" s="5" t="str">
        <f t="shared" si="42"/>
        <v>1993_Diaz_Effect</v>
      </c>
      <c r="AV931" s="6" t="str">
        <f t="shared" si="43"/>
        <v>1993_Diaz_Effect.pdf</v>
      </c>
      <c r="AW931" s="7" t="str">
        <f t="shared" si="44"/>
        <v>https://sci-hub.se/</v>
      </c>
      <c r="AX931" s="9" t="s">
        <v>756</v>
      </c>
    </row>
    <row r="932" spans="1:50" ht="17" customHeight="1" x14ac:dyDescent="0.2">
      <c r="A932" s="4" t="s">
        <v>13330</v>
      </c>
      <c r="B932" s="4" t="s">
        <v>5184</v>
      </c>
      <c r="C932" s="4" t="s">
        <v>13331</v>
      </c>
      <c r="D932" s="4">
        <v>1981</v>
      </c>
      <c r="E932" s="4" t="s">
        <v>13332</v>
      </c>
      <c r="F932" s="5">
        <v>29</v>
      </c>
      <c r="G932" s="5" t="s">
        <v>1240</v>
      </c>
      <c r="I932" s="5">
        <v>257</v>
      </c>
      <c r="J932" s="5">
        <v>261</v>
      </c>
      <c r="L932" s="5">
        <v>2</v>
      </c>
      <c r="M932" s="9"/>
      <c r="N932" s="5" t="s">
        <v>13333</v>
      </c>
      <c r="O932" s="5" t="s">
        <v>13334</v>
      </c>
      <c r="P932" s="5" t="s">
        <v>13335</v>
      </c>
      <c r="Q932" s="5" t="s">
        <v>13336</v>
      </c>
      <c r="R932" s="5" t="s">
        <v>13337</v>
      </c>
      <c r="Y932" s="5" t="s">
        <v>13338</v>
      </c>
      <c r="AB932" s="5" t="s">
        <v>13339</v>
      </c>
      <c r="AJ932" s="5">
        <v>653446</v>
      </c>
      <c r="AN932" s="5" t="s">
        <v>75</v>
      </c>
      <c r="AP932" s="5" t="s">
        <v>76</v>
      </c>
      <c r="AQ932" s="5" t="s">
        <v>77</v>
      </c>
      <c r="AS932" s="5" t="s">
        <v>78</v>
      </c>
      <c r="AT932" s="5" t="s">
        <v>13340</v>
      </c>
      <c r="AU932" s="5" t="str">
        <f t="shared" si="42"/>
        <v>1981_Grota_Melatonin</v>
      </c>
      <c r="AV932" s="6" t="str">
        <f t="shared" si="43"/>
        <v>1981_Grota_Melatonin.pdf</v>
      </c>
      <c r="AW932" s="7" t="str">
        <f t="shared" si="44"/>
        <v>https://sci-hub.se/</v>
      </c>
      <c r="AX932" s="9" t="s">
        <v>756</v>
      </c>
    </row>
    <row r="933" spans="1:50" ht="17" customHeight="1" x14ac:dyDescent="0.2">
      <c r="A933" s="4" t="s">
        <v>13341</v>
      </c>
      <c r="B933" s="4" t="s">
        <v>13342</v>
      </c>
      <c r="C933" s="4" t="s">
        <v>13343</v>
      </c>
      <c r="D933" s="4">
        <v>1991</v>
      </c>
      <c r="E933" s="4" t="s">
        <v>13344</v>
      </c>
      <c r="F933" s="5">
        <v>56</v>
      </c>
      <c r="G933" s="5">
        <v>11</v>
      </c>
      <c r="I933" s="5">
        <v>538</v>
      </c>
      <c r="J933" s="5">
        <v>543</v>
      </c>
      <c r="L933" s="5">
        <v>2</v>
      </c>
      <c r="M933" s="5" t="s">
        <v>13345</v>
      </c>
      <c r="N933" s="5" t="s">
        <v>13346</v>
      </c>
      <c r="O933" s="5" t="s">
        <v>13347</v>
      </c>
      <c r="P933" s="5" t="s">
        <v>13348</v>
      </c>
      <c r="Q933" s="5" t="s">
        <v>13349</v>
      </c>
      <c r="R933" s="5" t="s">
        <v>13350</v>
      </c>
      <c r="S933" s="5" t="s">
        <v>13351</v>
      </c>
      <c r="U933" s="5" t="s">
        <v>13352</v>
      </c>
      <c r="W933" s="5" t="s">
        <v>339</v>
      </c>
      <c r="X933" s="10" t="s">
        <v>13353</v>
      </c>
      <c r="Y933" s="5" t="s">
        <v>13354</v>
      </c>
      <c r="AB933" s="5" t="s">
        <v>13355</v>
      </c>
      <c r="AJ933" s="5" t="s">
        <v>13356</v>
      </c>
      <c r="AL933" s="5" t="s">
        <v>13357</v>
      </c>
      <c r="AM933" s="5">
        <v>1814018</v>
      </c>
      <c r="AN933" s="5" t="s">
        <v>75</v>
      </c>
      <c r="AO933" s="5" t="s">
        <v>13344</v>
      </c>
      <c r="AP933" s="5" t="s">
        <v>76</v>
      </c>
      <c r="AQ933" s="5" t="s">
        <v>77</v>
      </c>
      <c r="AS933" s="5" t="s">
        <v>78</v>
      </c>
      <c r="AT933" s="5" t="s">
        <v>13358</v>
      </c>
      <c r="AU933" s="5" t="str">
        <f t="shared" si="42"/>
        <v>1991_Petterborg_Effect</v>
      </c>
      <c r="AV933" s="6" t="str">
        <f t="shared" si="43"/>
        <v>1991_Petterborg_Effect.pdf</v>
      </c>
      <c r="AW933" s="7" t="str">
        <f t="shared" si="44"/>
        <v>https://sci-hub.se/10.1016/0039-128X(91)90009-K</v>
      </c>
      <c r="AX933" s="9" t="s">
        <v>13359</v>
      </c>
    </row>
    <row r="934" spans="1:50" ht="17" customHeight="1" x14ac:dyDescent="0.2">
      <c r="A934" s="4" t="s">
        <v>13360</v>
      </c>
      <c r="B934" s="4" t="s">
        <v>13361</v>
      </c>
      <c r="C934" s="4" t="s">
        <v>13362</v>
      </c>
      <c r="D934" s="4">
        <v>1979</v>
      </c>
      <c r="E934" s="4" t="s">
        <v>3582</v>
      </c>
      <c r="F934" s="5">
        <v>207</v>
      </c>
      <c r="G934" s="5">
        <v>1</v>
      </c>
      <c r="I934" s="5">
        <v>161</v>
      </c>
      <c r="J934" s="5">
        <v>165</v>
      </c>
      <c r="L934" s="5">
        <v>2</v>
      </c>
      <c r="M934" s="5" t="s">
        <v>13363</v>
      </c>
      <c r="N934" s="5" t="s">
        <v>13364</v>
      </c>
      <c r="O934" s="5" t="s">
        <v>13365</v>
      </c>
      <c r="P934" s="5" t="s">
        <v>13366</v>
      </c>
      <c r="Q934" s="5" t="s">
        <v>13367</v>
      </c>
      <c r="S934" s="5" t="s">
        <v>13368</v>
      </c>
      <c r="U934" s="5" t="s">
        <v>73</v>
      </c>
      <c r="AB934" s="5" t="s">
        <v>13369</v>
      </c>
      <c r="AJ934" s="5" t="s">
        <v>3589</v>
      </c>
      <c r="AM934" s="5">
        <v>571454</v>
      </c>
      <c r="AN934" s="5" t="s">
        <v>75</v>
      </c>
      <c r="AO934" s="5" t="s">
        <v>3590</v>
      </c>
      <c r="AP934" s="5" t="s">
        <v>76</v>
      </c>
      <c r="AQ934" s="5" t="s">
        <v>77</v>
      </c>
      <c r="AS934" s="5" t="s">
        <v>78</v>
      </c>
      <c r="AT934" s="5" t="s">
        <v>13370</v>
      </c>
      <c r="AU934" s="5" t="str">
        <f t="shared" si="42"/>
        <v>1979_Andre_Inhibition</v>
      </c>
      <c r="AV934" s="6" t="str">
        <f t="shared" si="43"/>
        <v>1979_Andre_Inhibition.pdf</v>
      </c>
      <c r="AW934" s="7" t="str">
        <f t="shared" si="44"/>
        <v>https://sci-hub.se/10.1002/jez.1402070117</v>
      </c>
      <c r="AX934" s="5" t="s">
        <v>80</v>
      </c>
    </row>
    <row r="935" spans="1:50" ht="17" customHeight="1" x14ac:dyDescent="0.2">
      <c r="A935" s="4" t="s">
        <v>13371</v>
      </c>
      <c r="B935" s="4" t="s">
        <v>13372</v>
      </c>
      <c r="C935" s="4" t="s">
        <v>13373</v>
      </c>
      <c r="D935" s="4">
        <v>2018</v>
      </c>
      <c r="E935" s="4" t="s">
        <v>12521</v>
      </c>
      <c r="F935" s="5">
        <v>329</v>
      </c>
      <c r="G935" s="11">
        <v>43716</v>
      </c>
      <c r="I935" s="5">
        <v>488</v>
      </c>
      <c r="J935" s="5">
        <v>496</v>
      </c>
      <c r="L935" s="5">
        <v>2</v>
      </c>
      <c r="M935" s="5" t="s">
        <v>13374</v>
      </c>
      <c r="N935" s="5" t="s">
        <v>13375</v>
      </c>
      <c r="O935" s="5" t="s">
        <v>13376</v>
      </c>
      <c r="P935" s="5" t="s">
        <v>13377</v>
      </c>
      <c r="Q935" s="5" t="s">
        <v>13378</v>
      </c>
      <c r="R935" s="5" t="s">
        <v>13379</v>
      </c>
      <c r="S935" s="5" t="s">
        <v>13380</v>
      </c>
      <c r="U935" s="5" t="s">
        <v>438</v>
      </c>
      <c r="X935" s="10" t="s">
        <v>13381</v>
      </c>
      <c r="Y935" s="5" t="s">
        <v>13382</v>
      </c>
      <c r="Z935" s="5" t="s">
        <v>13383</v>
      </c>
      <c r="AB935" s="5" t="s">
        <v>13384</v>
      </c>
      <c r="AE935" s="5" t="s">
        <v>9746</v>
      </c>
      <c r="AJ935" s="5">
        <v>24715638</v>
      </c>
      <c r="AM935" s="5">
        <v>30043408</v>
      </c>
      <c r="AN935" s="5" t="s">
        <v>75</v>
      </c>
      <c r="AO935" s="5" t="s">
        <v>12535</v>
      </c>
      <c r="AP935" s="5" t="s">
        <v>76</v>
      </c>
      <c r="AQ935" s="5" t="s">
        <v>77</v>
      </c>
      <c r="AS935" s="5" t="s">
        <v>78</v>
      </c>
      <c r="AT935" s="5" t="s">
        <v>13385</v>
      </c>
      <c r="AU935" s="5" t="str">
        <f t="shared" si="42"/>
        <v>2018_Kumar_Bright</v>
      </c>
      <c r="AV935" s="6" t="str">
        <f t="shared" si="43"/>
        <v>2018_Kumar_Bright.pdf</v>
      </c>
      <c r="AW935" s="7" t="str">
        <f t="shared" si="44"/>
        <v>https://sci-hub.se/10.1002/jez.2201</v>
      </c>
      <c r="AX935" s="5" t="s">
        <v>80</v>
      </c>
    </row>
    <row r="936" spans="1:50" ht="17" customHeight="1" x14ac:dyDescent="0.2">
      <c r="A936" s="4" t="s">
        <v>13386</v>
      </c>
      <c r="B936" s="4" t="s">
        <v>13387</v>
      </c>
      <c r="C936" s="4" t="s">
        <v>13388</v>
      </c>
      <c r="D936" s="4">
        <v>2016</v>
      </c>
      <c r="E936" s="4" t="s">
        <v>13389</v>
      </c>
      <c r="F936" s="5">
        <v>416</v>
      </c>
      <c r="G936" s="11">
        <v>43497</v>
      </c>
      <c r="I936" s="5">
        <v>23</v>
      </c>
      <c r="J936" s="5">
        <v>32</v>
      </c>
      <c r="L936" s="5">
        <v>2</v>
      </c>
      <c r="M936" s="5" t="s">
        <v>13390</v>
      </c>
      <c r="N936" s="5" t="s">
        <v>13391</v>
      </c>
      <c r="O936" s="5" t="s">
        <v>13392</v>
      </c>
      <c r="P936" s="5" t="s">
        <v>13393</v>
      </c>
      <c r="Q936" s="5" t="s">
        <v>13394</v>
      </c>
      <c r="R936" s="5" t="s">
        <v>13395</v>
      </c>
      <c r="S936" s="5" t="s">
        <v>13396</v>
      </c>
      <c r="U936" s="5" t="s">
        <v>13397</v>
      </c>
      <c r="AB936" s="5" t="s">
        <v>13398</v>
      </c>
      <c r="AE936" s="5" t="s">
        <v>6838</v>
      </c>
      <c r="AJ936" s="5">
        <v>3008177</v>
      </c>
      <c r="AL936" s="5" t="s">
        <v>13399</v>
      </c>
      <c r="AM936" s="5">
        <v>27023908</v>
      </c>
      <c r="AN936" s="5" t="s">
        <v>75</v>
      </c>
      <c r="AO936" s="5" t="s">
        <v>13400</v>
      </c>
      <c r="AP936" s="5" t="s">
        <v>76</v>
      </c>
      <c r="AQ936" s="5" t="s">
        <v>77</v>
      </c>
      <c r="AS936" s="5" t="s">
        <v>78</v>
      </c>
      <c r="AT936" s="5" t="s">
        <v>13401</v>
      </c>
      <c r="AU936" s="5" t="str">
        <f t="shared" si="42"/>
        <v>2016_Yang_Ameliorative</v>
      </c>
      <c r="AV936" s="6" t="str">
        <f t="shared" si="43"/>
        <v>2016_Yang_Ameliorative.pdf</v>
      </c>
      <c r="AW936" s="7" t="str">
        <f t="shared" si="44"/>
        <v>https://sci-hub.se/10.1007/s11010-016-2691-4</v>
      </c>
      <c r="AX936" s="5" t="s">
        <v>80</v>
      </c>
    </row>
    <row r="937" spans="1:50" ht="17" customHeight="1" x14ac:dyDescent="0.2">
      <c r="A937" s="4" t="s">
        <v>13402</v>
      </c>
      <c r="B937" s="4" t="s">
        <v>13403</v>
      </c>
      <c r="C937" s="4" t="s">
        <v>13404</v>
      </c>
      <c r="D937" s="4">
        <v>2016</v>
      </c>
      <c r="E937" s="4" t="s">
        <v>13405</v>
      </c>
      <c r="F937" s="5">
        <v>184</v>
      </c>
      <c r="I937" s="5">
        <v>126</v>
      </c>
      <c r="J937" s="5">
        <v>134</v>
      </c>
      <c r="L937" s="5">
        <v>2</v>
      </c>
      <c r="M937" s="5" t="s">
        <v>13406</v>
      </c>
      <c r="N937" s="5" t="s">
        <v>13407</v>
      </c>
      <c r="O937" s="5" t="s">
        <v>13408</v>
      </c>
      <c r="P937" s="5" t="s">
        <v>13409</v>
      </c>
      <c r="Q937" s="5" t="s">
        <v>13410</v>
      </c>
      <c r="R937" s="5" t="s">
        <v>13411</v>
      </c>
      <c r="S937" s="5" t="s">
        <v>13412</v>
      </c>
      <c r="X937" s="5" t="s">
        <v>13413</v>
      </c>
      <c r="Y937" s="5" t="s">
        <v>13414</v>
      </c>
      <c r="AB937" s="5" t="s">
        <v>13415</v>
      </c>
      <c r="AE937" s="5" t="s">
        <v>1525</v>
      </c>
      <c r="AJ937" s="5">
        <v>1681591</v>
      </c>
      <c r="AL937" s="5" t="s">
        <v>13416</v>
      </c>
      <c r="AN937" s="5" t="s">
        <v>75</v>
      </c>
      <c r="AO937" s="5" t="s">
        <v>13417</v>
      </c>
      <c r="AP937" s="5" t="s">
        <v>76</v>
      </c>
      <c r="AQ937" s="5" t="s">
        <v>77</v>
      </c>
      <c r="AS937" s="5" t="s">
        <v>78</v>
      </c>
      <c r="AT937" s="5" t="s">
        <v>13418</v>
      </c>
      <c r="AU937" s="5" t="str">
        <f t="shared" si="42"/>
        <v>2016_Fuller_A</v>
      </c>
      <c r="AV937" s="6" t="str">
        <f t="shared" si="43"/>
        <v>2016_Fuller_A.pdf</v>
      </c>
      <c r="AW937" s="7" t="str">
        <f t="shared" si="44"/>
        <v>https://sci-hub.se/10.1016/j.applanim.2016.08.011</v>
      </c>
      <c r="AX937" s="5" t="s">
        <v>80</v>
      </c>
    </row>
    <row r="938" spans="1:50" ht="17" customHeight="1" x14ac:dyDescent="0.2">
      <c r="A938" s="4" t="s">
        <v>13419</v>
      </c>
      <c r="B938" s="4" t="s">
        <v>13420</v>
      </c>
      <c r="C938" s="4" t="s">
        <v>13421</v>
      </c>
      <c r="D938" s="4">
        <v>2014</v>
      </c>
      <c r="E938" s="4" t="s">
        <v>13422</v>
      </c>
      <c r="F938" s="5">
        <v>139</v>
      </c>
      <c r="I938" s="5">
        <v>82</v>
      </c>
      <c r="J938" s="5">
        <v>89</v>
      </c>
      <c r="L938" s="5">
        <v>2</v>
      </c>
      <c r="M938" s="5" t="s">
        <v>13423</v>
      </c>
      <c r="N938" s="5" t="s">
        <v>13424</v>
      </c>
      <c r="O938" s="5" t="s">
        <v>13425</v>
      </c>
      <c r="P938" s="5" t="s">
        <v>13426</v>
      </c>
      <c r="Q938" s="5" t="s">
        <v>13427</v>
      </c>
      <c r="R938" s="5" t="s">
        <v>13428</v>
      </c>
      <c r="S938" s="5" t="s">
        <v>13429</v>
      </c>
      <c r="AB938" s="5" t="s">
        <v>13430</v>
      </c>
      <c r="AE938" s="5" t="s">
        <v>384</v>
      </c>
      <c r="AJ938" s="5">
        <v>224073</v>
      </c>
      <c r="AN938" s="5" t="s">
        <v>75</v>
      </c>
      <c r="AO938" s="5" t="s">
        <v>13431</v>
      </c>
      <c r="AP938" s="5" t="s">
        <v>76</v>
      </c>
      <c r="AQ938" s="5" t="s">
        <v>77</v>
      </c>
      <c r="AS938" s="5" t="s">
        <v>78</v>
      </c>
      <c r="AT938" s="5" t="s">
        <v>13432</v>
      </c>
      <c r="AU938" s="5" t="str">
        <f t="shared" si="42"/>
        <v>2014_Spoelstra_New</v>
      </c>
      <c r="AV938" s="6" t="str">
        <f t="shared" si="43"/>
        <v>2014_Spoelstra_New.pdf</v>
      </c>
      <c r="AW938" s="7" t="str">
        <f t="shared" si="44"/>
        <v>https://sci-hub.se/10.1016/j.jqsrt.2014.01.001</v>
      </c>
      <c r="AX938" s="5" t="s">
        <v>80</v>
      </c>
    </row>
    <row r="939" spans="1:50" ht="17" customHeight="1" x14ac:dyDescent="0.2">
      <c r="A939" s="4" t="s">
        <v>13433</v>
      </c>
      <c r="B939" s="4" t="s">
        <v>13434</v>
      </c>
      <c r="C939" s="4" t="s">
        <v>13435</v>
      </c>
      <c r="D939" s="4">
        <v>2016</v>
      </c>
      <c r="E939" s="4" t="s">
        <v>13436</v>
      </c>
      <c r="F939" s="5">
        <v>45</v>
      </c>
      <c r="G939" s="5">
        <v>12</v>
      </c>
      <c r="I939" s="5">
        <v>111111</v>
      </c>
      <c r="L939" s="5">
        <v>2</v>
      </c>
      <c r="M939" s="5" t="s">
        <v>13437</v>
      </c>
      <c r="N939" s="5" t="s">
        <v>13438</v>
      </c>
      <c r="O939" s="5" t="s">
        <v>13439</v>
      </c>
      <c r="P939" s="5" t="s">
        <v>13440</v>
      </c>
      <c r="Q939" s="5" t="s">
        <v>13441</v>
      </c>
      <c r="S939" s="5" t="s">
        <v>13442</v>
      </c>
      <c r="U939" s="5" t="s">
        <v>136</v>
      </c>
      <c r="AB939" s="5" t="s">
        <v>13443</v>
      </c>
      <c r="AE939" s="5" t="s">
        <v>6429</v>
      </c>
      <c r="AJ939" s="5">
        <v>7554982</v>
      </c>
      <c r="AL939" s="5" t="s">
        <v>13444</v>
      </c>
      <c r="AM939" s="5">
        <v>27887821</v>
      </c>
      <c r="AN939" s="5" t="s">
        <v>13445</v>
      </c>
      <c r="AO939" s="5" t="s">
        <v>13446</v>
      </c>
      <c r="AP939" s="5" t="s">
        <v>76</v>
      </c>
      <c r="AQ939" s="5" t="s">
        <v>77</v>
      </c>
      <c r="AS939" s="5" t="s">
        <v>78</v>
      </c>
      <c r="AT939" s="5" t="s">
        <v>13447</v>
      </c>
      <c r="AU939" s="5" t="str">
        <f t="shared" si="42"/>
        <v>2016_Petit_Sleep</v>
      </c>
      <c r="AV939" s="6" t="str">
        <f t="shared" si="43"/>
        <v>2016_Petit_Sleep.pdf</v>
      </c>
      <c r="AW939" s="7" t="str">
        <f t="shared" si="44"/>
        <v>https://sci-hub.se/10.1016/j.lpm.2016.04.025</v>
      </c>
      <c r="AX939" s="5" t="s">
        <v>80</v>
      </c>
    </row>
    <row r="940" spans="1:50" ht="17" customHeight="1" x14ac:dyDescent="0.2">
      <c r="A940" s="4" t="s">
        <v>13448</v>
      </c>
      <c r="B940" s="4" t="s">
        <v>13449</v>
      </c>
      <c r="C940" s="4" t="s">
        <v>13450</v>
      </c>
      <c r="D940" s="4">
        <v>2008</v>
      </c>
      <c r="E940" s="4" t="s">
        <v>557</v>
      </c>
      <c r="F940" s="5">
        <v>71</v>
      </c>
      <c r="G940" s="5">
        <v>6</v>
      </c>
      <c r="I940" s="5">
        <v>862</v>
      </c>
      <c r="J940" s="5">
        <v>867</v>
      </c>
      <c r="L940" s="5">
        <v>2</v>
      </c>
      <c r="M940" s="5" t="s">
        <v>13451</v>
      </c>
      <c r="N940" s="5" t="s">
        <v>13452</v>
      </c>
      <c r="O940" s="5" t="s">
        <v>13453</v>
      </c>
      <c r="P940" s="5" t="s">
        <v>13454</v>
      </c>
      <c r="Q940" s="5" t="s">
        <v>13455</v>
      </c>
      <c r="S940" s="5" t="s">
        <v>13456</v>
      </c>
      <c r="U940" s="5" t="s">
        <v>13457</v>
      </c>
      <c r="AB940" s="5" t="s">
        <v>13458</v>
      </c>
      <c r="AJ940" s="5">
        <v>3069877</v>
      </c>
      <c r="AL940" s="5" t="s">
        <v>566</v>
      </c>
      <c r="AM940" s="5">
        <v>18782656</v>
      </c>
      <c r="AN940" s="5" t="s">
        <v>75</v>
      </c>
      <c r="AO940" s="5" t="s">
        <v>567</v>
      </c>
      <c r="AP940" s="5" t="s">
        <v>76</v>
      </c>
      <c r="AQ940" s="5" t="s">
        <v>77</v>
      </c>
      <c r="AS940" s="5" t="s">
        <v>78</v>
      </c>
      <c r="AT940" s="5" t="s">
        <v>13459</v>
      </c>
      <c r="AU940" s="5" t="str">
        <f t="shared" si="42"/>
        <v>2008_Burk_Aromatase</v>
      </c>
      <c r="AV940" s="6" t="str">
        <f t="shared" si="43"/>
        <v>2008_Burk_Aromatase.pdf</v>
      </c>
      <c r="AW940" s="7" t="str">
        <f t="shared" si="44"/>
        <v>https://sci-hub.se/10.1016/j.mehy.2008.07.040</v>
      </c>
      <c r="AX940" s="5" t="s">
        <v>80</v>
      </c>
    </row>
    <row r="941" spans="1:50" ht="17" customHeight="1" x14ac:dyDescent="0.2">
      <c r="A941" s="4" t="s">
        <v>13460</v>
      </c>
      <c r="B941" s="4" t="s">
        <v>13461</v>
      </c>
      <c r="C941" s="4" t="s">
        <v>13462</v>
      </c>
      <c r="D941" s="4">
        <v>2016</v>
      </c>
      <c r="E941" s="4" t="s">
        <v>6658</v>
      </c>
      <c r="F941" s="5">
        <v>38</v>
      </c>
      <c r="I941" s="5">
        <v>396</v>
      </c>
      <c r="J941" s="5">
        <v>400</v>
      </c>
      <c r="L941" s="5">
        <v>2</v>
      </c>
      <c r="M941" s="5" t="s">
        <v>13463</v>
      </c>
      <c r="N941" s="5" t="s">
        <v>13464</v>
      </c>
      <c r="O941" s="5" t="s">
        <v>13465</v>
      </c>
      <c r="P941" s="5" t="s">
        <v>13466</v>
      </c>
      <c r="Q941" s="5" t="s">
        <v>13467</v>
      </c>
      <c r="R941" s="5" t="s">
        <v>13468</v>
      </c>
      <c r="S941" s="5" t="s">
        <v>13469</v>
      </c>
      <c r="X941" s="10" t="s">
        <v>13470</v>
      </c>
      <c r="Y941" s="5" t="s">
        <v>13471</v>
      </c>
      <c r="AB941" s="5" t="s">
        <v>13043</v>
      </c>
      <c r="AE941" s="5" t="s">
        <v>1525</v>
      </c>
      <c r="AJ941" s="5">
        <v>15661199</v>
      </c>
      <c r="AL941" s="5" t="s">
        <v>6669</v>
      </c>
      <c r="AN941" s="5" t="s">
        <v>75</v>
      </c>
      <c r="AO941" s="5" t="s">
        <v>13472</v>
      </c>
      <c r="AP941" s="5" t="s">
        <v>76</v>
      </c>
      <c r="AQ941" s="5" t="s">
        <v>77</v>
      </c>
      <c r="AS941" s="5" t="s">
        <v>78</v>
      </c>
      <c r="AT941" s="5" t="s">
        <v>13473</v>
      </c>
      <c r="AU941" s="5" t="str">
        <f t="shared" si="42"/>
        <v>2016_Jou_Approach</v>
      </c>
      <c r="AV941" s="6" t="str">
        <f t="shared" si="43"/>
        <v>2016_Jou_Approach.pdf</v>
      </c>
      <c r="AW941" s="7" t="str">
        <f t="shared" si="44"/>
        <v>https://sci-hub.se/10.1016/j.orgel.2016.09.005</v>
      </c>
      <c r="AX941" s="5" t="s">
        <v>80</v>
      </c>
    </row>
    <row r="942" spans="1:50" ht="17" customHeight="1" x14ac:dyDescent="0.2">
      <c r="A942" s="4" t="s">
        <v>13474</v>
      </c>
      <c r="B942" s="4" t="s">
        <v>13475</v>
      </c>
      <c r="C942" s="4" t="s">
        <v>13476</v>
      </c>
      <c r="D942" s="4">
        <v>2018</v>
      </c>
      <c r="E942" s="4" t="s">
        <v>10681</v>
      </c>
      <c r="F942" s="5">
        <v>171</v>
      </c>
      <c r="I942" s="5">
        <v>1</v>
      </c>
      <c r="J942" s="5">
        <v>9</v>
      </c>
      <c r="L942" s="5">
        <v>2</v>
      </c>
      <c r="M942" s="5" t="s">
        <v>13477</v>
      </c>
      <c r="N942" s="5" t="s">
        <v>13478</v>
      </c>
      <c r="O942" s="5" t="s">
        <v>13479</v>
      </c>
      <c r="P942" s="5" t="s">
        <v>13480</v>
      </c>
      <c r="Q942" s="5" t="s">
        <v>13481</v>
      </c>
      <c r="R942" s="5" t="s">
        <v>13482</v>
      </c>
      <c r="S942" s="5" t="s">
        <v>13483</v>
      </c>
      <c r="U942" s="5" t="s">
        <v>13484</v>
      </c>
      <c r="W942" s="5" t="s">
        <v>13485</v>
      </c>
      <c r="X942" s="5" t="s">
        <v>13486</v>
      </c>
      <c r="Y942" s="5" t="s">
        <v>13487</v>
      </c>
      <c r="AB942" s="5" t="s">
        <v>9189</v>
      </c>
      <c r="AE942" s="5" t="s">
        <v>1543</v>
      </c>
      <c r="AJ942" s="5">
        <v>913057</v>
      </c>
      <c r="AL942" s="5" t="s">
        <v>10692</v>
      </c>
      <c r="AM942" s="5">
        <v>29807067</v>
      </c>
      <c r="AN942" s="5" t="s">
        <v>75</v>
      </c>
      <c r="AO942" s="5" t="s">
        <v>10693</v>
      </c>
      <c r="AP942" s="5" t="s">
        <v>76</v>
      </c>
      <c r="AQ942" s="5" t="s">
        <v>77</v>
      </c>
      <c r="AS942" s="5" t="s">
        <v>78</v>
      </c>
      <c r="AT942" s="5" t="s">
        <v>13488</v>
      </c>
      <c r="AU942" s="5" t="str">
        <f t="shared" si="42"/>
        <v>2018_Tchekalarova_Agomelatine</v>
      </c>
      <c r="AV942" s="6" t="str">
        <f t="shared" si="43"/>
        <v>2018_Tchekalarova_Agomelatine.pdf</v>
      </c>
      <c r="AW942" s="7" t="str">
        <f t="shared" si="44"/>
        <v>https://sci-hub.se/10.1016/j.pbb.2018.05.016</v>
      </c>
      <c r="AX942" s="5" t="s">
        <v>80</v>
      </c>
    </row>
    <row r="943" spans="1:50" ht="17" customHeight="1" x14ac:dyDescent="0.2">
      <c r="A943" s="4" t="s">
        <v>13489</v>
      </c>
      <c r="B943" s="4" t="s">
        <v>13490</v>
      </c>
      <c r="C943" s="4" t="s">
        <v>13491</v>
      </c>
      <c r="D943" s="4">
        <v>2004</v>
      </c>
      <c r="E943" s="4" t="s">
        <v>2663</v>
      </c>
      <c r="F943" s="5">
        <v>81</v>
      </c>
      <c r="G943" s="5">
        <v>1</v>
      </c>
      <c r="I943" s="5">
        <v>23</v>
      </c>
      <c r="J943" s="5">
        <v>27</v>
      </c>
      <c r="L943" s="5">
        <v>2</v>
      </c>
      <c r="M943" s="5" t="s">
        <v>13492</v>
      </c>
      <c r="N943" s="5" t="s">
        <v>13493</v>
      </c>
      <c r="O943" s="5" t="s">
        <v>13494</v>
      </c>
      <c r="P943" s="5" t="s">
        <v>13495</v>
      </c>
      <c r="Q943" s="5" t="s">
        <v>13496</v>
      </c>
      <c r="R943" s="5" t="s">
        <v>13497</v>
      </c>
      <c r="S943" s="5" t="s">
        <v>13498</v>
      </c>
      <c r="U943" s="5" t="s">
        <v>136</v>
      </c>
      <c r="AB943" s="5" t="s">
        <v>13499</v>
      </c>
      <c r="AE943" s="5" t="s">
        <v>1543</v>
      </c>
      <c r="AJ943" s="5">
        <v>319384</v>
      </c>
      <c r="AL943" s="5" t="s">
        <v>2672</v>
      </c>
      <c r="AM943" s="5">
        <v>15059680</v>
      </c>
      <c r="AN943" s="5" t="s">
        <v>75</v>
      </c>
      <c r="AO943" s="5" t="s">
        <v>2673</v>
      </c>
      <c r="AP943" s="5" t="s">
        <v>76</v>
      </c>
      <c r="AQ943" s="5" t="s">
        <v>77</v>
      </c>
      <c r="AS943" s="5" t="s">
        <v>78</v>
      </c>
      <c r="AT943" s="5" t="s">
        <v>13500</v>
      </c>
      <c r="AU943" s="5" t="str">
        <f t="shared" si="42"/>
        <v>2004_Morita_Preferred</v>
      </c>
      <c r="AV943" s="6" t="str">
        <f t="shared" si="43"/>
        <v>2004_Morita_Preferred.pdf</v>
      </c>
      <c r="AW943" s="7" t="str">
        <f t="shared" si="44"/>
        <v>https://sci-hub.se/10.1016/j.physbeh.2003.12.015</v>
      </c>
      <c r="AX943" s="5" t="s">
        <v>80</v>
      </c>
    </row>
    <row r="944" spans="1:50" ht="17" customHeight="1" x14ac:dyDescent="0.2">
      <c r="A944" s="4" t="s">
        <v>13501</v>
      </c>
      <c r="B944" s="4" t="s">
        <v>13502</v>
      </c>
      <c r="C944" s="4" t="s">
        <v>13503</v>
      </c>
      <c r="D944" s="4">
        <v>1997</v>
      </c>
      <c r="E944" s="4" t="s">
        <v>1557</v>
      </c>
      <c r="F944" s="5">
        <v>238</v>
      </c>
      <c r="G944" s="11">
        <v>43497</v>
      </c>
      <c r="I944" s="5">
        <v>61</v>
      </c>
      <c r="J944" s="5">
        <v>64</v>
      </c>
      <c r="L944" s="5">
        <v>2</v>
      </c>
      <c r="M944" s="5" t="s">
        <v>13504</v>
      </c>
      <c r="N944" s="5" t="s">
        <v>13505</v>
      </c>
      <c r="O944" s="5" t="s">
        <v>13506</v>
      </c>
      <c r="P944" s="5" t="s">
        <v>13507</v>
      </c>
      <c r="Q944" s="5" t="s">
        <v>13508</v>
      </c>
      <c r="R944" s="5" t="s">
        <v>13509</v>
      </c>
      <c r="S944" s="5" t="s">
        <v>13510</v>
      </c>
      <c r="U944" s="5" t="s">
        <v>13511</v>
      </c>
      <c r="AB944" s="5" t="s">
        <v>13512</v>
      </c>
      <c r="AJ944" s="5">
        <v>3043940</v>
      </c>
      <c r="AL944" s="5" t="s">
        <v>1568</v>
      </c>
      <c r="AM944" s="5">
        <v>9464655</v>
      </c>
      <c r="AN944" s="5" t="s">
        <v>75</v>
      </c>
      <c r="AO944" s="5" t="s">
        <v>1569</v>
      </c>
      <c r="AP944" s="5" t="s">
        <v>76</v>
      </c>
      <c r="AQ944" s="5" t="s">
        <v>77</v>
      </c>
      <c r="AS944" s="5" t="s">
        <v>78</v>
      </c>
      <c r="AT944" s="5" t="s">
        <v>13513</v>
      </c>
      <c r="AU944" s="5" t="str">
        <f t="shared" si="42"/>
        <v>1997_Laakso_Alpha2-adrenoceptor</v>
      </c>
      <c r="AV944" s="6" t="str">
        <f t="shared" si="43"/>
        <v>1997_Laakso_Alpha2-adrenoceptor.pdf</v>
      </c>
      <c r="AW944" s="7" t="str">
        <f t="shared" si="44"/>
        <v>https://sci-hub.se/10.1016/S0304-3940(97)00856-2</v>
      </c>
      <c r="AX944" s="5" t="s">
        <v>80</v>
      </c>
    </row>
    <row r="945" spans="1:50" ht="17" customHeight="1" x14ac:dyDescent="0.2">
      <c r="A945" s="4" t="s">
        <v>13514</v>
      </c>
      <c r="B945" s="4" t="s">
        <v>13515</v>
      </c>
      <c r="C945" s="4" t="s">
        <v>13516</v>
      </c>
      <c r="D945" s="4">
        <v>1998</v>
      </c>
      <c r="E945" s="4" t="s">
        <v>13517</v>
      </c>
      <c r="F945" s="5">
        <v>18</v>
      </c>
      <c r="G945" s="5">
        <v>1</v>
      </c>
      <c r="I945" s="5">
        <v>44</v>
      </c>
      <c r="J945" s="5">
        <v>47</v>
      </c>
      <c r="L945" s="5">
        <v>2</v>
      </c>
      <c r="M945" s="5" t="s">
        <v>13518</v>
      </c>
      <c r="N945" s="5" t="s">
        <v>13519</v>
      </c>
      <c r="O945" s="5" t="s">
        <v>13520</v>
      </c>
      <c r="P945" s="5" t="s">
        <v>13521</v>
      </c>
      <c r="Q945" s="5" t="s">
        <v>13522</v>
      </c>
      <c r="AB945" s="5" t="s">
        <v>13523</v>
      </c>
      <c r="AE945" s="5" t="s">
        <v>9284</v>
      </c>
      <c r="AJ945" s="5">
        <v>7370806</v>
      </c>
      <c r="AL945" s="5" t="s">
        <v>13524</v>
      </c>
      <c r="AN945" s="5" t="s">
        <v>75</v>
      </c>
      <c r="AO945" s="5" t="s">
        <v>13525</v>
      </c>
      <c r="AP945" s="5" t="s">
        <v>76</v>
      </c>
      <c r="AQ945" s="5" t="s">
        <v>77</v>
      </c>
      <c r="AS945" s="5" t="s">
        <v>78</v>
      </c>
      <c r="AT945" s="5" t="s">
        <v>13526</v>
      </c>
      <c r="AU945" s="5" t="str">
        <f t="shared" si="42"/>
        <v>1998_Wheeler_Prolactin</v>
      </c>
      <c r="AV945" s="6" t="str">
        <f t="shared" si="43"/>
        <v>1998_Wheeler_Prolactin.pdf</v>
      </c>
      <c r="AW945" s="7" t="str">
        <f t="shared" si="44"/>
        <v>https://sci-hub.se/10.1016/S0737-0806(98)80185-8</v>
      </c>
      <c r="AX945" s="5" t="s">
        <v>80</v>
      </c>
    </row>
    <row r="946" spans="1:50" ht="17" customHeight="1" x14ac:dyDescent="0.2">
      <c r="A946" s="4" t="s">
        <v>10710</v>
      </c>
      <c r="B946" s="4" t="s">
        <v>10711</v>
      </c>
      <c r="C946" s="4" t="s">
        <v>10712</v>
      </c>
      <c r="D946" s="4">
        <v>1999</v>
      </c>
      <c r="E946" s="4" t="s">
        <v>557</v>
      </c>
      <c r="F946" s="5">
        <v>52</v>
      </c>
      <c r="G946" s="5">
        <v>5</v>
      </c>
      <c r="I946" s="5">
        <v>487</v>
      </c>
      <c r="J946" s="5">
        <v>488</v>
      </c>
      <c r="L946" s="5">
        <v>2</v>
      </c>
      <c r="M946" s="5" t="s">
        <v>13527</v>
      </c>
      <c r="N946" s="5" t="s">
        <v>13528</v>
      </c>
      <c r="O946" s="5" t="s">
        <v>13529</v>
      </c>
      <c r="P946" s="5" t="s">
        <v>13530</v>
      </c>
      <c r="Q946" s="5" t="s">
        <v>10717</v>
      </c>
      <c r="S946" s="5" t="s">
        <v>13531</v>
      </c>
      <c r="U946" s="5" t="s">
        <v>136</v>
      </c>
      <c r="AB946" s="5" t="s">
        <v>10719</v>
      </c>
      <c r="AE946" s="5" t="s">
        <v>565</v>
      </c>
      <c r="AJ946" s="5">
        <v>3069877</v>
      </c>
      <c r="AL946" s="5" t="s">
        <v>566</v>
      </c>
      <c r="AM946" s="5">
        <v>10416958</v>
      </c>
      <c r="AN946" s="5" t="s">
        <v>75</v>
      </c>
      <c r="AO946" s="5" t="s">
        <v>567</v>
      </c>
      <c r="AP946" s="5" t="s">
        <v>76</v>
      </c>
      <c r="AQ946" s="5" t="s">
        <v>77</v>
      </c>
      <c r="AS946" s="5" t="s">
        <v>78</v>
      </c>
      <c r="AT946" s="5" t="s">
        <v>13532</v>
      </c>
      <c r="AU946" s="5" t="str">
        <f t="shared" si="42"/>
        <v>1999_Partonen_Short</v>
      </c>
      <c r="AV946" s="6" t="str">
        <f t="shared" si="43"/>
        <v>1999_Partonen_Short.pdf</v>
      </c>
      <c r="AW946" s="7" t="str">
        <f t="shared" si="44"/>
        <v>https://sci-hub.se/10.1054/mehy.1998.0629</v>
      </c>
      <c r="AX946" s="5" t="s">
        <v>80</v>
      </c>
    </row>
    <row r="947" spans="1:50" ht="17" customHeight="1" x14ac:dyDescent="0.2">
      <c r="A947" s="4" t="s">
        <v>13533</v>
      </c>
      <c r="B947" s="4" t="s">
        <v>13534</v>
      </c>
      <c r="C947" s="4" t="s">
        <v>13535</v>
      </c>
      <c r="D947" s="4">
        <v>2016</v>
      </c>
      <c r="E947" s="4" t="s">
        <v>187</v>
      </c>
      <c r="F947" s="5">
        <v>33</v>
      </c>
      <c r="G947" s="5">
        <v>9</v>
      </c>
      <c r="I947" s="5">
        <v>1148</v>
      </c>
      <c r="J947" s="5">
        <v>1160</v>
      </c>
      <c r="L947" s="5">
        <v>2</v>
      </c>
      <c r="M947" s="5" t="s">
        <v>13536</v>
      </c>
      <c r="N947" s="5" t="s">
        <v>13537</v>
      </c>
      <c r="O947" s="5" t="s">
        <v>13538</v>
      </c>
      <c r="P947" s="5" t="s">
        <v>13539</v>
      </c>
      <c r="Q947" s="5" t="s">
        <v>13540</v>
      </c>
      <c r="R947" s="5" t="s">
        <v>13541</v>
      </c>
      <c r="S947" s="5" t="s">
        <v>13542</v>
      </c>
      <c r="U947" s="5" t="s">
        <v>13543</v>
      </c>
      <c r="AB947" s="5" t="s">
        <v>13544</v>
      </c>
      <c r="AE947" s="5" t="s">
        <v>11105</v>
      </c>
      <c r="AJ947" s="5">
        <v>7420528</v>
      </c>
      <c r="AL947" s="5" t="s">
        <v>200</v>
      </c>
      <c r="AM947" s="5">
        <v>27459109</v>
      </c>
      <c r="AN947" s="5" t="s">
        <v>75</v>
      </c>
      <c r="AO947" s="5" t="s">
        <v>201</v>
      </c>
      <c r="AP947" s="5" t="s">
        <v>76</v>
      </c>
      <c r="AQ947" s="5" t="s">
        <v>77</v>
      </c>
      <c r="AS947" s="5" t="s">
        <v>78</v>
      </c>
      <c r="AT947" s="5" t="s">
        <v>13545</v>
      </c>
      <c r="AU947" s="5" t="str">
        <f t="shared" si="42"/>
        <v>2016_Zeman_Endocrine</v>
      </c>
      <c r="AV947" s="6" t="str">
        <f t="shared" si="43"/>
        <v>2016_Zeman_Endocrine.pdf</v>
      </c>
      <c r="AW947" s="7" t="str">
        <f t="shared" si="44"/>
        <v>https://sci-hub.se/10.1080/07420528.2016.1203332</v>
      </c>
      <c r="AX947" s="5" t="s">
        <v>80</v>
      </c>
    </row>
    <row r="948" spans="1:50" ht="17" customHeight="1" x14ac:dyDescent="0.2">
      <c r="A948" s="4" t="s">
        <v>13546</v>
      </c>
      <c r="B948" s="4" t="s">
        <v>13547</v>
      </c>
      <c r="C948" s="4" t="s">
        <v>13548</v>
      </c>
      <c r="D948" s="4">
        <v>2007</v>
      </c>
      <c r="E948" s="4" t="s">
        <v>11068</v>
      </c>
      <c r="F948" s="5">
        <v>38</v>
      </c>
      <c r="G948" s="5">
        <v>1</v>
      </c>
      <c r="I948" s="5">
        <v>19</v>
      </c>
      <c r="J948" s="5">
        <v>32</v>
      </c>
      <c r="L948" s="5">
        <v>2</v>
      </c>
      <c r="M948" s="5" t="s">
        <v>13549</v>
      </c>
      <c r="N948" s="5" t="s">
        <v>13550</v>
      </c>
      <c r="O948" s="5" t="s">
        <v>13551</v>
      </c>
      <c r="P948" s="5" t="s">
        <v>13552</v>
      </c>
      <c r="Q948" s="5" t="s">
        <v>13553</v>
      </c>
      <c r="R948" s="5" t="s">
        <v>13554</v>
      </c>
      <c r="S948" s="5" t="s">
        <v>13555</v>
      </c>
      <c r="U948" s="5" t="s">
        <v>13556</v>
      </c>
      <c r="W948" s="5" t="s">
        <v>3722</v>
      </c>
      <c r="AB948" s="5" t="s">
        <v>13557</v>
      </c>
      <c r="AJ948" s="5">
        <v>9291016</v>
      </c>
      <c r="AL948" s="5" t="s">
        <v>11079</v>
      </c>
      <c r="AN948" s="5" t="s">
        <v>75</v>
      </c>
      <c r="AO948" s="5" t="s">
        <v>11080</v>
      </c>
      <c r="AP948" s="5" t="s">
        <v>76</v>
      </c>
      <c r="AQ948" s="5" t="s">
        <v>77</v>
      </c>
      <c r="AS948" s="5" t="s">
        <v>78</v>
      </c>
      <c r="AT948" s="5" t="s">
        <v>13558</v>
      </c>
      <c r="AU948" s="5" t="str">
        <f t="shared" si="42"/>
        <v>2007_Saha_Suppression</v>
      </c>
      <c r="AV948" s="6" t="str">
        <f t="shared" si="43"/>
        <v>2007_Saha_Suppression.pdf</v>
      </c>
      <c r="AW948" s="7" t="str">
        <f t="shared" si="44"/>
        <v>https://sci-hub.se/10.1080/09291010600831802</v>
      </c>
      <c r="AX948" s="5" t="s">
        <v>80</v>
      </c>
    </row>
    <row r="949" spans="1:50" ht="17" customHeight="1" x14ac:dyDescent="0.2">
      <c r="A949" s="4" t="s">
        <v>13559</v>
      </c>
      <c r="B949" s="4" t="s">
        <v>13560</v>
      </c>
      <c r="C949" s="4" t="s">
        <v>13561</v>
      </c>
      <c r="D949" s="4">
        <v>2018</v>
      </c>
      <c r="E949" s="4" t="s">
        <v>11068</v>
      </c>
      <c r="F949" s="5">
        <v>49</v>
      </c>
      <c r="G949" s="5">
        <v>1</v>
      </c>
      <c r="I949" s="5">
        <v>13</v>
      </c>
      <c r="J949" s="5">
        <v>28</v>
      </c>
      <c r="L949" s="5">
        <v>2</v>
      </c>
      <c r="M949" s="5" t="s">
        <v>13562</v>
      </c>
      <c r="N949" s="5" t="s">
        <v>13563</v>
      </c>
      <c r="O949" s="5" t="s">
        <v>13564</v>
      </c>
      <c r="P949" s="5" t="s">
        <v>13565</v>
      </c>
      <c r="Q949" s="5" t="s">
        <v>13566</v>
      </c>
      <c r="R949" s="5" t="s">
        <v>13567</v>
      </c>
      <c r="S949" s="5" t="s">
        <v>13568</v>
      </c>
      <c r="X949" s="5" t="s">
        <v>13569</v>
      </c>
      <c r="Y949" s="5" t="s">
        <v>13570</v>
      </c>
      <c r="AB949" s="5" t="s">
        <v>13571</v>
      </c>
      <c r="AE949" s="5" t="s">
        <v>12006</v>
      </c>
      <c r="AJ949" s="5">
        <v>9291016</v>
      </c>
      <c r="AL949" s="5" t="s">
        <v>11079</v>
      </c>
      <c r="AN949" s="5" t="s">
        <v>75</v>
      </c>
      <c r="AO949" s="5" t="s">
        <v>11080</v>
      </c>
      <c r="AP949" s="5" t="s">
        <v>76</v>
      </c>
      <c r="AQ949" s="5" t="s">
        <v>77</v>
      </c>
      <c r="AS949" s="5" t="s">
        <v>78</v>
      </c>
      <c r="AT949" s="5" t="s">
        <v>13572</v>
      </c>
      <c r="AU949" s="5" t="str">
        <f t="shared" si="42"/>
        <v>2018_Subala_Changes</v>
      </c>
      <c r="AV949" s="6" t="str">
        <f t="shared" si="43"/>
        <v>2018_Subala_Changes.pdf</v>
      </c>
      <c r="AW949" s="7" t="str">
        <f t="shared" si="44"/>
        <v>https://sci-hub.se/10.1080/09291016.2017.1325564</v>
      </c>
      <c r="AX949" s="5" t="s">
        <v>80</v>
      </c>
    </row>
    <row r="950" spans="1:50" ht="17" customHeight="1" x14ac:dyDescent="0.2">
      <c r="A950" s="4" t="s">
        <v>13573</v>
      </c>
      <c r="B950" s="4" t="s">
        <v>13574</v>
      </c>
      <c r="C950" s="4" t="s">
        <v>13575</v>
      </c>
      <c r="D950" s="4">
        <v>2018</v>
      </c>
      <c r="E950" s="4" t="s">
        <v>1333</v>
      </c>
      <c r="F950" s="5">
        <v>48</v>
      </c>
      <c r="G950" s="5">
        <v>9</v>
      </c>
      <c r="I950" s="5">
        <v>3005</v>
      </c>
      <c r="J950" s="5">
        <v>3018</v>
      </c>
      <c r="L950" s="5">
        <v>2</v>
      </c>
      <c r="M950" s="5" t="s">
        <v>13576</v>
      </c>
      <c r="N950" s="5" t="s">
        <v>13577</v>
      </c>
      <c r="O950" s="5" t="s">
        <v>13578</v>
      </c>
      <c r="P950" s="5" t="s">
        <v>13579</v>
      </c>
      <c r="Q950" s="5" t="s">
        <v>13580</v>
      </c>
      <c r="R950" s="5" t="s">
        <v>13581</v>
      </c>
      <c r="X950" s="10" t="s">
        <v>13582</v>
      </c>
      <c r="Y950" s="5" t="s">
        <v>13583</v>
      </c>
      <c r="Z950" s="5" t="s">
        <v>13584</v>
      </c>
      <c r="AB950" s="5" t="s">
        <v>13585</v>
      </c>
      <c r="AE950" s="5" t="s">
        <v>2111</v>
      </c>
      <c r="AJ950" s="5" t="s">
        <v>1343</v>
      </c>
      <c r="AL950" s="5" t="s">
        <v>1344</v>
      </c>
      <c r="AM950" s="5">
        <v>30218624</v>
      </c>
      <c r="AN950" s="5" t="s">
        <v>75</v>
      </c>
      <c r="AO950" s="5" t="s">
        <v>1345</v>
      </c>
      <c r="AP950" s="5" t="s">
        <v>76</v>
      </c>
      <c r="AQ950" s="5" t="s">
        <v>77</v>
      </c>
      <c r="AS950" s="5" t="s">
        <v>78</v>
      </c>
      <c r="AT950" s="5" t="s">
        <v>13586</v>
      </c>
      <c r="AU950" s="5" t="str">
        <f t="shared" si="42"/>
        <v>2018_Taufique_Illuminated</v>
      </c>
      <c r="AV950" s="6" t="str">
        <f t="shared" si="43"/>
        <v>2018_Taufique_Illuminated.pdf</v>
      </c>
      <c r="AW950" s="7" t="str">
        <f t="shared" si="44"/>
        <v>https://sci-hub.se/10.1111/ejn.14157</v>
      </c>
      <c r="AX950" s="5" t="s">
        <v>80</v>
      </c>
    </row>
    <row r="951" spans="1:50" ht="17" customHeight="1" x14ac:dyDescent="0.2">
      <c r="A951" s="4" t="s">
        <v>13587</v>
      </c>
      <c r="B951" s="4" t="s">
        <v>13588</v>
      </c>
      <c r="C951" s="4" t="s">
        <v>13589</v>
      </c>
      <c r="D951" s="4">
        <v>2012</v>
      </c>
      <c r="E951" s="4" t="s">
        <v>13590</v>
      </c>
      <c r="F951" s="5">
        <v>120</v>
      </c>
      <c r="G951" s="5">
        <v>8</v>
      </c>
      <c r="I951" s="5">
        <v>628</v>
      </c>
      <c r="J951" s="5">
        <v>634</v>
      </c>
      <c r="L951" s="5">
        <v>2</v>
      </c>
      <c r="M951" s="5" t="s">
        <v>13591</v>
      </c>
      <c r="N951" s="5" t="s">
        <v>13592</v>
      </c>
      <c r="O951" s="5" t="s">
        <v>13593</v>
      </c>
      <c r="P951" s="5" t="s">
        <v>13594</v>
      </c>
      <c r="Q951" s="5" t="s">
        <v>13595</v>
      </c>
      <c r="R951" s="5" t="s">
        <v>13596</v>
      </c>
      <c r="S951" s="5" t="s">
        <v>13597</v>
      </c>
      <c r="U951" s="5" t="s">
        <v>73</v>
      </c>
      <c r="AB951" s="5" t="s">
        <v>13598</v>
      </c>
      <c r="AJ951" s="5">
        <v>9034641</v>
      </c>
      <c r="AL951" s="5" t="s">
        <v>13599</v>
      </c>
      <c r="AM951" s="5">
        <v>22779685</v>
      </c>
      <c r="AN951" s="5" t="s">
        <v>75</v>
      </c>
      <c r="AO951" s="5" t="s">
        <v>13590</v>
      </c>
      <c r="AP951" s="5" t="s">
        <v>76</v>
      </c>
      <c r="AQ951" s="5" t="s">
        <v>77</v>
      </c>
      <c r="AS951" s="5" t="s">
        <v>78</v>
      </c>
      <c r="AT951" s="5" t="s">
        <v>13600</v>
      </c>
      <c r="AU951" s="5" t="str">
        <f t="shared" si="42"/>
        <v>2012_Manzano_Peripheral</v>
      </c>
      <c r="AV951" s="6" t="str">
        <f t="shared" si="43"/>
        <v>2012_Manzano_Peripheral.pdf</v>
      </c>
      <c r="AW951" s="7" t="str">
        <f t="shared" si="44"/>
        <v>https://sci-hub.se/10.1111/j.1600-0463.2011.02867.x</v>
      </c>
      <c r="AX951" s="5" t="s">
        <v>80</v>
      </c>
    </row>
    <row r="952" spans="1:50" ht="17" customHeight="1" x14ac:dyDescent="0.2">
      <c r="A952" s="4" t="s">
        <v>13601</v>
      </c>
      <c r="B952" s="4" t="s">
        <v>13602</v>
      </c>
      <c r="C952" s="4" t="s">
        <v>13603</v>
      </c>
      <c r="D952" s="4">
        <v>1989</v>
      </c>
      <c r="E952" s="4" t="s">
        <v>392</v>
      </c>
      <c r="F952" s="5">
        <v>7</v>
      </c>
      <c r="G952" s="5">
        <v>3</v>
      </c>
      <c r="I952" s="5">
        <v>291</v>
      </c>
      <c r="J952" s="5">
        <v>303</v>
      </c>
      <c r="L952" s="5">
        <v>2</v>
      </c>
      <c r="M952" s="5" t="s">
        <v>13604</v>
      </c>
      <c r="N952" s="5" t="s">
        <v>13605</v>
      </c>
      <c r="O952" s="5" t="s">
        <v>13606</v>
      </c>
      <c r="P952" s="5" t="s">
        <v>13607</v>
      </c>
      <c r="Q952" s="5" t="s">
        <v>13608</v>
      </c>
      <c r="R952" s="5" t="s">
        <v>13609</v>
      </c>
      <c r="S952" s="5" t="s">
        <v>13610</v>
      </c>
      <c r="U952" s="5" t="s">
        <v>13611</v>
      </c>
      <c r="AB952" s="5" t="s">
        <v>13612</v>
      </c>
      <c r="AJ952" s="5">
        <v>7423098</v>
      </c>
      <c r="AM952" s="5">
        <v>2509675</v>
      </c>
      <c r="AN952" s="5" t="s">
        <v>75</v>
      </c>
      <c r="AO952" s="5" t="s">
        <v>401</v>
      </c>
      <c r="AP952" s="5" t="s">
        <v>76</v>
      </c>
      <c r="AQ952" s="5" t="s">
        <v>77</v>
      </c>
      <c r="AS952" s="5" t="s">
        <v>78</v>
      </c>
      <c r="AT952" s="5" t="s">
        <v>13613</v>
      </c>
      <c r="AU952" s="5" t="str">
        <f t="shared" si="42"/>
        <v>1989_Hauser_Comparison</v>
      </c>
      <c r="AV952" s="6" t="str">
        <f t="shared" si="43"/>
        <v>1989_Hauser_Comparison.pdf</v>
      </c>
      <c r="AW952" s="7" t="str">
        <f t="shared" si="44"/>
        <v>https://sci-hub.se/10.1111/j.1600-079X.1989.tb00452.x</v>
      </c>
      <c r="AX952" s="5" t="s">
        <v>80</v>
      </c>
    </row>
    <row r="953" spans="1:50" ht="17" customHeight="1" x14ac:dyDescent="0.2">
      <c r="A953" s="4" t="s">
        <v>13614</v>
      </c>
      <c r="B953" s="4" t="s">
        <v>13615</v>
      </c>
      <c r="C953" s="4" t="s">
        <v>13616</v>
      </c>
      <c r="D953" s="4">
        <v>1994</v>
      </c>
      <c r="E953" s="4" t="s">
        <v>392</v>
      </c>
      <c r="F953" s="5">
        <v>16</v>
      </c>
      <c r="G953" s="5">
        <v>4</v>
      </c>
      <c r="I953" s="5">
        <v>193</v>
      </c>
      <c r="J953" s="5">
        <v>197</v>
      </c>
      <c r="L953" s="5">
        <v>2</v>
      </c>
      <c r="M953" s="5" t="s">
        <v>13617</v>
      </c>
      <c r="N953" s="5" t="s">
        <v>13618</v>
      </c>
      <c r="O953" s="5" t="s">
        <v>13619</v>
      </c>
      <c r="P953" s="5" t="s">
        <v>13620</v>
      </c>
      <c r="Q953" s="5" t="s">
        <v>13621</v>
      </c>
      <c r="R953" s="5" t="s">
        <v>13622</v>
      </c>
      <c r="S953" s="5" t="s">
        <v>13623</v>
      </c>
      <c r="U953" s="5" t="s">
        <v>13624</v>
      </c>
      <c r="AB953" s="5" t="s">
        <v>13625</v>
      </c>
      <c r="AJ953" s="5">
        <v>7423098</v>
      </c>
      <c r="AM953" s="5">
        <v>7807374</v>
      </c>
      <c r="AN953" s="5" t="s">
        <v>75</v>
      </c>
      <c r="AO953" s="5" t="s">
        <v>401</v>
      </c>
      <c r="AP953" s="5" t="s">
        <v>76</v>
      </c>
      <c r="AQ953" s="5" t="s">
        <v>77</v>
      </c>
      <c r="AS953" s="5" t="s">
        <v>78</v>
      </c>
      <c r="AT953" s="5" t="s">
        <v>13626</v>
      </c>
      <c r="AU953" s="5" t="str">
        <f t="shared" si="42"/>
        <v>1994_Bhagat_Mode</v>
      </c>
      <c r="AV953" s="6" t="str">
        <f t="shared" si="43"/>
        <v>1994_Bhagat_Mode.pdf</v>
      </c>
      <c r="AW953" s="7" t="str">
        <f t="shared" si="44"/>
        <v>https://sci-hub.se/10.1111/j.1600-079X.1994.tb00101.x</v>
      </c>
      <c r="AX953" s="5" t="s">
        <v>80</v>
      </c>
    </row>
    <row r="954" spans="1:50" ht="17" customHeight="1" x14ac:dyDescent="0.2">
      <c r="A954" s="4" t="s">
        <v>13627</v>
      </c>
      <c r="B954" s="4" t="s">
        <v>13628</v>
      </c>
      <c r="C954" s="4" t="s">
        <v>13629</v>
      </c>
      <c r="D954" s="4">
        <v>2016</v>
      </c>
      <c r="E954" s="4" t="s">
        <v>5914</v>
      </c>
      <c r="I954" s="5">
        <v>595</v>
      </c>
      <c r="J954" s="5">
        <v>603</v>
      </c>
      <c r="L954" s="5">
        <v>2</v>
      </c>
      <c r="M954" s="5" t="s">
        <v>13630</v>
      </c>
      <c r="N954" s="5" t="s">
        <v>13631</v>
      </c>
      <c r="O954" s="5" t="s">
        <v>13632</v>
      </c>
      <c r="P954" s="5" t="s">
        <v>13633</v>
      </c>
      <c r="Q954" s="5" t="s">
        <v>13634</v>
      </c>
      <c r="X954" s="10" t="s">
        <v>13635</v>
      </c>
      <c r="Y954" s="5" t="s">
        <v>13636</v>
      </c>
      <c r="AB954" s="5" t="s">
        <v>13637</v>
      </c>
      <c r="AE954" s="5" t="s">
        <v>5923</v>
      </c>
      <c r="AJ954" s="5">
        <v>318655</v>
      </c>
      <c r="AL954" s="5" t="s">
        <v>5924</v>
      </c>
      <c r="AM954" s="5">
        <v>27128575</v>
      </c>
      <c r="AN954" s="5" t="s">
        <v>75</v>
      </c>
      <c r="AO954" s="5" t="s">
        <v>5925</v>
      </c>
      <c r="AP954" s="5" t="s">
        <v>76</v>
      </c>
      <c r="AQ954" s="5" t="s">
        <v>77</v>
      </c>
      <c r="AS954" s="5" t="s">
        <v>78</v>
      </c>
      <c r="AT954" s="5" t="s">
        <v>13638</v>
      </c>
      <c r="AU954" s="5" t="str">
        <f t="shared" si="42"/>
        <v>2016_Li_Melatonin</v>
      </c>
      <c r="AV954" s="6" t="str">
        <f t="shared" si="43"/>
        <v>2016_Li_Melatonin.pdf</v>
      </c>
      <c r="AW954" s="7" t="str">
        <f t="shared" si="44"/>
        <v>https://sci-hub.se/10.1111/php.12594</v>
      </c>
      <c r="AX954" s="5" t="s">
        <v>80</v>
      </c>
    </row>
    <row r="955" spans="1:50" ht="17" customHeight="1" x14ac:dyDescent="0.2">
      <c r="A955" s="4" t="s">
        <v>13639</v>
      </c>
      <c r="B955" s="4" t="s">
        <v>13640</v>
      </c>
      <c r="C955" s="4" t="s">
        <v>13641</v>
      </c>
      <c r="D955" s="4">
        <v>2016</v>
      </c>
      <c r="E955" s="4" t="s">
        <v>13642</v>
      </c>
      <c r="F955" s="5">
        <v>2016</v>
      </c>
      <c r="H955" s="5">
        <v>8460291</v>
      </c>
      <c r="L955" s="5">
        <v>2</v>
      </c>
      <c r="M955" s="5" t="s">
        <v>13643</v>
      </c>
      <c r="N955" s="5" t="s">
        <v>13644</v>
      </c>
      <c r="O955" s="5" t="s">
        <v>13645</v>
      </c>
      <c r="P955" s="5" t="s">
        <v>13646</v>
      </c>
      <c r="Q955" s="5" t="s">
        <v>13647</v>
      </c>
      <c r="S955" s="5" t="s">
        <v>13648</v>
      </c>
      <c r="U955" s="5" t="s">
        <v>13649</v>
      </c>
      <c r="W955" s="5" t="s">
        <v>3722</v>
      </c>
      <c r="X955" s="10" t="s">
        <v>13650</v>
      </c>
      <c r="Y955" s="5" t="s">
        <v>13651</v>
      </c>
      <c r="AB955" s="5" t="s">
        <v>13652</v>
      </c>
      <c r="AE955" s="5" t="s">
        <v>10542</v>
      </c>
      <c r="AJ955" s="5">
        <v>23146133</v>
      </c>
      <c r="AM955" s="5">
        <v>28042574</v>
      </c>
      <c r="AN955" s="5" t="s">
        <v>75</v>
      </c>
      <c r="AO955" s="5" t="s">
        <v>13653</v>
      </c>
      <c r="AP955" s="5" t="s">
        <v>76</v>
      </c>
      <c r="AQ955" s="5" t="s">
        <v>77</v>
      </c>
      <c r="AR955" s="5" t="s">
        <v>141</v>
      </c>
      <c r="AS955" s="5" t="s">
        <v>78</v>
      </c>
      <c r="AT955" s="5" t="s">
        <v>13654</v>
      </c>
      <c r="AU955" s="5" t="str">
        <f t="shared" si="42"/>
        <v>2016_Wu_Effect</v>
      </c>
      <c r="AV955" s="6" t="str">
        <f t="shared" si="43"/>
        <v>2016_Wu_Effect.pdf</v>
      </c>
      <c r="AW955" s="7" t="str">
        <f t="shared" si="44"/>
        <v>https://sci-hub.se/10.1155/2016/8460291</v>
      </c>
      <c r="AX955" s="5" t="s">
        <v>80</v>
      </c>
    </row>
    <row r="956" spans="1:50" ht="17" customHeight="1" x14ac:dyDescent="0.2">
      <c r="A956" s="4" t="s">
        <v>13655</v>
      </c>
      <c r="B956" s="4" t="s">
        <v>13656</v>
      </c>
      <c r="C956" s="4" t="s">
        <v>13657</v>
      </c>
      <c r="D956" s="4">
        <v>1990</v>
      </c>
      <c r="E956" s="4" t="s">
        <v>984</v>
      </c>
      <c r="F956" s="5">
        <v>5</v>
      </c>
      <c r="G956" s="5">
        <v>2</v>
      </c>
      <c r="I956" s="5">
        <v>107</v>
      </c>
      <c r="J956" s="5">
        <v>118</v>
      </c>
      <c r="L956" s="5">
        <v>2</v>
      </c>
      <c r="M956" s="5" t="s">
        <v>13658</v>
      </c>
      <c r="N956" s="5" t="s">
        <v>13659</v>
      </c>
      <c r="O956" s="5" t="s">
        <v>13660</v>
      </c>
      <c r="P956" s="5" t="s">
        <v>13661</v>
      </c>
      <c r="Q956" s="5" t="s">
        <v>13662</v>
      </c>
      <c r="S956" s="5" t="s">
        <v>13663</v>
      </c>
      <c r="U956" s="5" t="s">
        <v>73</v>
      </c>
      <c r="AB956" s="5" t="s">
        <v>13664</v>
      </c>
      <c r="AJ956" s="5">
        <v>7487304</v>
      </c>
      <c r="AM956" s="5">
        <v>2133121</v>
      </c>
      <c r="AN956" s="5" t="s">
        <v>75</v>
      </c>
      <c r="AO956" s="5" t="s">
        <v>995</v>
      </c>
      <c r="AP956" s="5" t="s">
        <v>76</v>
      </c>
      <c r="AQ956" s="5" t="s">
        <v>77</v>
      </c>
      <c r="AS956" s="5" t="s">
        <v>78</v>
      </c>
      <c r="AT956" s="5" t="s">
        <v>13665</v>
      </c>
      <c r="AU956" s="5" t="str">
        <f t="shared" si="42"/>
        <v>1990_McCormack_Illuminance</v>
      </c>
      <c r="AV956" s="6" t="str">
        <f t="shared" si="43"/>
        <v>1990_McCormack_Illuminance.pdf</v>
      </c>
      <c r="AW956" s="7" t="str">
        <f t="shared" si="44"/>
        <v>https://sci-hub.se/10.1177/074873049000500203</v>
      </c>
      <c r="AX956" s="5" t="s">
        <v>80</v>
      </c>
    </row>
    <row r="957" spans="1:50" ht="17" customHeight="1" x14ac:dyDescent="0.2">
      <c r="A957" s="4" t="s">
        <v>13149</v>
      </c>
      <c r="B957" s="4" t="s">
        <v>13150</v>
      </c>
      <c r="C957" s="4" t="s">
        <v>13666</v>
      </c>
      <c r="D957" s="4">
        <v>2019</v>
      </c>
      <c r="E957" s="4" t="s">
        <v>6749</v>
      </c>
      <c r="F957" s="5">
        <v>51</v>
      </c>
      <c r="G957" s="5">
        <v>3</v>
      </c>
      <c r="I957" s="5">
        <v>373</v>
      </c>
      <c r="J957" s="5">
        <v>383</v>
      </c>
      <c r="L957" s="5">
        <v>2</v>
      </c>
      <c r="M957" s="5" t="s">
        <v>13667</v>
      </c>
      <c r="N957" s="5" t="s">
        <v>13668</v>
      </c>
      <c r="O957" s="5" t="s">
        <v>13669</v>
      </c>
      <c r="P957" s="5" t="s">
        <v>13670</v>
      </c>
      <c r="Q957" s="5" t="s">
        <v>13671</v>
      </c>
      <c r="S957" s="5" t="s">
        <v>13672</v>
      </c>
      <c r="X957" s="5" t="s">
        <v>13157</v>
      </c>
      <c r="Y957" s="5" t="s">
        <v>13673</v>
      </c>
      <c r="AB957" s="5" t="s">
        <v>13147</v>
      </c>
      <c r="AE957" s="5" t="s">
        <v>6757</v>
      </c>
      <c r="AJ957" s="5">
        <v>14771535</v>
      </c>
      <c r="AL957" s="5" t="s">
        <v>6758</v>
      </c>
      <c r="AN957" s="5" t="s">
        <v>75</v>
      </c>
      <c r="AO957" s="5" t="s">
        <v>6759</v>
      </c>
      <c r="AP957" s="5" t="s">
        <v>76</v>
      </c>
      <c r="AQ957" s="5" t="s">
        <v>77</v>
      </c>
      <c r="AS957" s="5" t="s">
        <v>78</v>
      </c>
      <c r="AT957" s="5" t="s">
        <v>13674</v>
      </c>
      <c r="AU957" s="5" t="str">
        <f t="shared" si="42"/>
        <v>2019_Nagare_Does</v>
      </c>
      <c r="AV957" s="6" t="str">
        <f t="shared" si="43"/>
        <v>2019_Nagare_Does.pdf</v>
      </c>
      <c r="AW957" s="7" t="str">
        <f t="shared" si="44"/>
        <v>https://sci-hub.se/10.1177/1477153517748189</v>
      </c>
      <c r="AX957" s="5" t="s">
        <v>80</v>
      </c>
    </row>
    <row r="958" spans="1:50" ht="17" customHeight="1" x14ac:dyDescent="0.2">
      <c r="A958" s="4" t="s">
        <v>13675</v>
      </c>
      <c r="B958" s="4" t="s">
        <v>13676</v>
      </c>
      <c r="C958" s="4" t="s">
        <v>13677</v>
      </c>
      <c r="D958" s="4">
        <v>2018</v>
      </c>
      <c r="E958" s="4" t="s">
        <v>13678</v>
      </c>
      <c r="F958" s="5">
        <v>19</v>
      </c>
      <c r="G958" s="5">
        <v>1</v>
      </c>
      <c r="H958" s="5">
        <v>44</v>
      </c>
      <c r="L958" s="5">
        <v>2</v>
      </c>
      <c r="M958" s="5" t="s">
        <v>13679</v>
      </c>
      <c r="N958" s="5" t="s">
        <v>13680</v>
      </c>
      <c r="O958" s="5" t="s">
        <v>13681</v>
      </c>
      <c r="P958" s="5" t="s">
        <v>13682</v>
      </c>
      <c r="Q958" s="5" t="s">
        <v>13683</v>
      </c>
      <c r="R958" s="5" t="s">
        <v>13684</v>
      </c>
      <c r="S958" s="5" t="s">
        <v>13685</v>
      </c>
      <c r="U958" s="5" t="s">
        <v>13686</v>
      </c>
      <c r="AB958" s="5" t="s">
        <v>13687</v>
      </c>
      <c r="AE958" s="5" t="s">
        <v>7298</v>
      </c>
      <c r="AJ958" s="5">
        <v>14712202</v>
      </c>
      <c r="AL958" s="5" t="s">
        <v>13688</v>
      </c>
      <c r="AM958" s="5">
        <v>30041620</v>
      </c>
      <c r="AN958" s="5" t="s">
        <v>75</v>
      </c>
      <c r="AO958" s="5" t="s">
        <v>13689</v>
      </c>
      <c r="AP958" s="5" t="s">
        <v>76</v>
      </c>
      <c r="AQ958" s="5" t="s">
        <v>77</v>
      </c>
      <c r="AR958" s="5" t="s">
        <v>141</v>
      </c>
      <c r="AS958" s="5" t="s">
        <v>78</v>
      </c>
      <c r="AT958" s="5" t="s">
        <v>13690</v>
      </c>
      <c r="AU958" s="5" t="str">
        <f t="shared" si="42"/>
        <v>2018_Hirakawa_Relationship</v>
      </c>
      <c r="AV958" s="6" t="str">
        <f t="shared" si="43"/>
        <v>2018_Hirakawa_Relationship.pdf</v>
      </c>
      <c r="AW958" s="7" t="str">
        <f t="shared" si="44"/>
        <v>https://sci-hub.se/10.1186/s12868-018-0444-x</v>
      </c>
      <c r="AX958" s="5" t="s">
        <v>80</v>
      </c>
    </row>
    <row r="959" spans="1:50" ht="17" customHeight="1" x14ac:dyDescent="0.2">
      <c r="A959" s="4" t="s">
        <v>13691</v>
      </c>
      <c r="B959" s="4" t="s">
        <v>13692</v>
      </c>
      <c r="C959" s="4" t="s">
        <v>13693</v>
      </c>
      <c r="D959" s="4">
        <v>2018</v>
      </c>
      <c r="E959" s="4" t="s">
        <v>7286</v>
      </c>
      <c r="F959" s="5">
        <v>37</v>
      </c>
      <c r="G959" s="5">
        <v>1</v>
      </c>
      <c r="H959" s="5">
        <v>23</v>
      </c>
      <c r="L959" s="5">
        <v>2</v>
      </c>
      <c r="M959" s="5" t="s">
        <v>13694</v>
      </c>
      <c r="N959" s="5" t="s">
        <v>13695</v>
      </c>
      <c r="O959" s="5" t="s">
        <v>13696</v>
      </c>
      <c r="P959" s="5" t="s">
        <v>13697</v>
      </c>
      <c r="Q959" s="5" t="s">
        <v>13698</v>
      </c>
      <c r="S959" s="5" t="s">
        <v>13699</v>
      </c>
      <c r="U959" s="5" t="s">
        <v>438</v>
      </c>
      <c r="X959" s="5" t="s">
        <v>13700</v>
      </c>
      <c r="Y959" s="5" t="s">
        <v>13701</v>
      </c>
      <c r="AB959" s="5" t="s">
        <v>13702</v>
      </c>
      <c r="AE959" s="5" t="s">
        <v>7298</v>
      </c>
      <c r="AJ959" s="5">
        <v>18806791</v>
      </c>
      <c r="AM959" s="5">
        <v>30340620</v>
      </c>
      <c r="AN959" s="5" t="s">
        <v>75</v>
      </c>
      <c r="AO959" s="5" t="s">
        <v>7299</v>
      </c>
      <c r="AP959" s="5" t="s">
        <v>76</v>
      </c>
      <c r="AQ959" s="5" t="s">
        <v>77</v>
      </c>
      <c r="AR959" s="5" t="s">
        <v>141</v>
      </c>
      <c r="AS959" s="5" t="s">
        <v>78</v>
      </c>
      <c r="AT959" s="5" t="s">
        <v>13703</v>
      </c>
      <c r="AU959" s="5" t="str">
        <f t="shared" si="42"/>
        <v>2018_Kozaki_Suppression</v>
      </c>
      <c r="AV959" s="6" t="str">
        <f t="shared" si="43"/>
        <v>2018_Kozaki_Suppression.pdf</v>
      </c>
      <c r="AW959" s="7" t="str">
        <f t="shared" si="44"/>
        <v>https://sci-hub.se/10.1186/s40101-018-0183-9</v>
      </c>
      <c r="AX959" s="5" t="s">
        <v>80</v>
      </c>
    </row>
    <row r="960" spans="1:50" ht="17" customHeight="1" x14ac:dyDescent="0.2">
      <c r="A960" s="4" t="s">
        <v>13704</v>
      </c>
      <c r="B960" s="4" t="s">
        <v>13705</v>
      </c>
      <c r="C960" s="4" t="s">
        <v>13706</v>
      </c>
      <c r="D960" s="4">
        <v>2017</v>
      </c>
      <c r="E960" s="4" t="s">
        <v>641</v>
      </c>
      <c r="F960" s="5">
        <v>12</v>
      </c>
      <c r="G960" s="5">
        <v>10</v>
      </c>
      <c r="H960" s="5" t="s">
        <v>13707</v>
      </c>
      <c r="L960" s="5">
        <v>2</v>
      </c>
      <c r="M960" s="5" t="s">
        <v>13708</v>
      </c>
      <c r="N960" s="5" t="s">
        <v>13709</v>
      </c>
      <c r="O960" s="5" t="s">
        <v>13710</v>
      </c>
      <c r="P960" s="5" t="s">
        <v>13711</v>
      </c>
      <c r="Q960" s="5" t="s">
        <v>13712</v>
      </c>
      <c r="S960" s="5" t="s">
        <v>13713</v>
      </c>
      <c r="AB960" s="5" t="s">
        <v>13714</v>
      </c>
      <c r="AE960" s="5" t="s">
        <v>4204</v>
      </c>
      <c r="AJ960" s="5">
        <v>19326203</v>
      </c>
      <c r="AL960" s="5" t="s">
        <v>2908</v>
      </c>
      <c r="AM960" s="5">
        <v>29049332</v>
      </c>
      <c r="AN960" s="5" t="s">
        <v>75</v>
      </c>
      <c r="AO960" s="5" t="s">
        <v>641</v>
      </c>
      <c r="AP960" s="5" t="s">
        <v>76</v>
      </c>
      <c r="AQ960" s="5" t="s">
        <v>77</v>
      </c>
      <c r="AR960" s="5" t="s">
        <v>141</v>
      </c>
      <c r="AS960" s="5" t="s">
        <v>78</v>
      </c>
      <c r="AT960" s="5" t="s">
        <v>13715</v>
      </c>
      <c r="AU960" s="5" t="str">
        <f t="shared" si="42"/>
        <v>2017_Minguillon_Blue</v>
      </c>
      <c r="AV960" s="6" t="str">
        <f t="shared" si="43"/>
        <v>2017_Minguillon_Blue.pdf</v>
      </c>
      <c r="AW960" s="7" t="str">
        <f t="shared" si="44"/>
        <v>https://sci-hub.se/10.1371/journal.pone.0186399</v>
      </c>
      <c r="AX960" s="5" t="s">
        <v>80</v>
      </c>
    </row>
    <row r="961" spans="1:50" ht="17" customHeight="1" x14ac:dyDescent="0.2">
      <c r="A961" s="4" t="s">
        <v>13716</v>
      </c>
      <c r="B961" s="4" t="s">
        <v>13717</v>
      </c>
      <c r="C961" s="4" t="s">
        <v>13718</v>
      </c>
      <c r="D961" s="4">
        <v>2018</v>
      </c>
      <c r="E961" s="4" t="s">
        <v>9706</v>
      </c>
      <c r="F961" s="5">
        <v>9</v>
      </c>
      <c r="G961" s="5" t="s">
        <v>13719</v>
      </c>
      <c r="H961" s="5">
        <v>44</v>
      </c>
      <c r="L961" s="5">
        <v>2</v>
      </c>
      <c r="M961" s="5" t="s">
        <v>13720</v>
      </c>
      <c r="N961" s="5" t="s">
        <v>13721</v>
      </c>
      <c r="O961" s="5" t="s">
        <v>13722</v>
      </c>
      <c r="P961" s="5" t="s">
        <v>13723</v>
      </c>
      <c r="Q961" s="5" t="s">
        <v>13724</v>
      </c>
      <c r="R961" s="5" t="s">
        <v>13725</v>
      </c>
      <c r="S961" s="5" t="s">
        <v>13726</v>
      </c>
      <c r="U961" s="5" t="s">
        <v>13727</v>
      </c>
      <c r="AB961" s="5" t="s">
        <v>13728</v>
      </c>
      <c r="AE961" s="5" t="s">
        <v>7316</v>
      </c>
      <c r="AJ961" s="5">
        <v>16642392</v>
      </c>
      <c r="AN961" s="5" t="s">
        <v>75</v>
      </c>
      <c r="AO961" s="5" t="s">
        <v>9716</v>
      </c>
      <c r="AP961" s="5" t="s">
        <v>76</v>
      </c>
      <c r="AQ961" s="5" t="s">
        <v>77</v>
      </c>
      <c r="AR961" s="5" t="s">
        <v>141</v>
      </c>
      <c r="AS961" s="5" t="s">
        <v>78</v>
      </c>
      <c r="AT961" s="5" t="s">
        <v>13729</v>
      </c>
      <c r="AU961" s="5" t="str">
        <f t="shared" si="42"/>
        <v>2018_Bohlen_A</v>
      </c>
      <c r="AV961" s="6" t="str">
        <f t="shared" si="43"/>
        <v>2018_Bohlen_A.pdf</v>
      </c>
      <c r="AW961" s="7" t="str">
        <f t="shared" si="44"/>
        <v>https://sci-hub.se/10.3389/fendo.2018.00044</v>
      </c>
      <c r="AX961" s="5" t="s">
        <v>80</v>
      </c>
    </row>
    <row r="962" spans="1:50" ht="17" customHeight="1" x14ac:dyDescent="0.2">
      <c r="A962" s="4" t="s">
        <v>13730</v>
      </c>
      <c r="B962" s="4" t="s">
        <v>13731</v>
      </c>
      <c r="C962" s="4" t="s">
        <v>13732</v>
      </c>
      <c r="D962" s="4">
        <v>2018</v>
      </c>
      <c r="E962" s="4" t="s">
        <v>12143</v>
      </c>
      <c r="F962" s="5">
        <v>9</v>
      </c>
      <c r="G962" s="5" t="s">
        <v>13733</v>
      </c>
      <c r="H962" s="5">
        <v>1022</v>
      </c>
      <c r="L962" s="5">
        <v>2</v>
      </c>
      <c r="M962" s="5" t="s">
        <v>13734</v>
      </c>
      <c r="N962" s="5" t="s">
        <v>13735</v>
      </c>
      <c r="O962" s="5" t="s">
        <v>13736</v>
      </c>
      <c r="P962" s="5" t="s">
        <v>13737</v>
      </c>
      <c r="Q962" s="5" t="s">
        <v>13738</v>
      </c>
      <c r="R962" s="5" t="s">
        <v>13739</v>
      </c>
      <c r="S962" s="5" t="s">
        <v>13740</v>
      </c>
      <c r="U962" s="5" t="s">
        <v>136</v>
      </c>
      <c r="V962" s="5" t="s">
        <v>13741</v>
      </c>
      <c r="W962" s="5" t="s">
        <v>13742</v>
      </c>
      <c r="X962" s="10" t="s">
        <v>13743</v>
      </c>
      <c r="Y962" s="5" t="s">
        <v>13744</v>
      </c>
      <c r="AB962" s="5" t="s">
        <v>13745</v>
      </c>
      <c r="AE962" s="5" t="s">
        <v>7316</v>
      </c>
      <c r="AJ962" s="5">
        <v>16642295</v>
      </c>
      <c r="AN962" s="5" t="s">
        <v>75</v>
      </c>
      <c r="AO962" s="5" t="s">
        <v>12154</v>
      </c>
      <c r="AP962" s="5" t="s">
        <v>76</v>
      </c>
      <c r="AQ962" s="5" t="s">
        <v>77</v>
      </c>
      <c r="AR962" s="5" t="s">
        <v>141</v>
      </c>
      <c r="AS962" s="5" t="s">
        <v>78</v>
      </c>
      <c r="AT962" s="5" t="s">
        <v>13746</v>
      </c>
      <c r="AU962" s="5" t="str">
        <f t="shared" ref="AU962:AU1025" si="45">CONCATENATE(D962, "_", (LEFT(A962,FIND(" ",A962,1)-1)), "_", (LEFT(C962,FIND(" ",C962,1)-1)))</f>
        <v>2018_McGlashan_Imaging</v>
      </c>
      <c r="AV962" s="6" t="str">
        <f t="shared" ref="AV962:AV1025" si="46">CONCATENATE(AU962, ".pdf")</f>
        <v>2018_McGlashan_Imaging.pdf</v>
      </c>
      <c r="AW962" s="7" t="str">
        <f t="shared" ref="AW962:AW1025" si="47">HYPERLINK(CONCATENATE("https://sci-hub.se/",M962))</f>
        <v>https://sci-hub.se/10.3389/fneur.2018.01022</v>
      </c>
      <c r="AX962" s="5" t="s">
        <v>80</v>
      </c>
    </row>
    <row r="963" spans="1:50" ht="17" customHeight="1" x14ac:dyDescent="0.2">
      <c r="A963" s="4" t="s">
        <v>13747</v>
      </c>
      <c r="B963" s="4" t="s">
        <v>13748</v>
      </c>
      <c r="C963" s="4" t="s">
        <v>13749</v>
      </c>
      <c r="D963" s="4">
        <v>2018</v>
      </c>
      <c r="E963" s="4" t="s">
        <v>13750</v>
      </c>
      <c r="F963" s="5">
        <v>132</v>
      </c>
      <c r="G963" s="5">
        <v>4</v>
      </c>
      <c r="I963" s="5">
        <v>302</v>
      </c>
      <c r="J963" s="5">
        <v>314</v>
      </c>
      <c r="L963" s="5">
        <v>1</v>
      </c>
      <c r="M963" s="5" t="s">
        <v>13751</v>
      </c>
      <c r="N963" s="5" t="s">
        <v>13752</v>
      </c>
      <c r="O963" s="5" t="s">
        <v>13753</v>
      </c>
      <c r="P963" s="5" t="s">
        <v>13754</v>
      </c>
      <c r="Q963" s="5" t="s">
        <v>13755</v>
      </c>
      <c r="R963" s="5" t="s">
        <v>13756</v>
      </c>
      <c r="S963" s="5" t="s">
        <v>13757</v>
      </c>
      <c r="U963" s="5" t="s">
        <v>13758</v>
      </c>
      <c r="X963" s="5" t="s">
        <v>13759</v>
      </c>
      <c r="Y963" s="5" t="s">
        <v>13760</v>
      </c>
      <c r="AB963" s="5" t="s">
        <v>13761</v>
      </c>
      <c r="AE963" s="5" t="s">
        <v>13762</v>
      </c>
      <c r="AJ963" s="5">
        <v>7357044</v>
      </c>
      <c r="AL963" s="5" t="s">
        <v>13763</v>
      </c>
      <c r="AM963" s="5">
        <v>29952608</v>
      </c>
      <c r="AN963" s="5" t="s">
        <v>75</v>
      </c>
      <c r="AO963" s="5" t="s">
        <v>13764</v>
      </c>
      <c r="AP963" s="5" t="s">
        <v>76</v>
      </c>
      <c r="AQ963" s="5" t="s">
        <v>77</v>
      </c>
      <c r="AS963" s="5" t="s">
        <v>78</v>
      </c>
      <c r="AT963" s="5" t="s">
        <v>13765</v>
      </c>
      <c r="AU963" s="5" t="str">
        <f t="shared" si="45"/>
        <v>2018_Emmer_Effects</v>
      </c>
      <c r="AV963" s="6" t="str">
        <f t="shared" si="46"/>
        <v>2018_Emmer_Effects.pdf</v>
      </c>
      <c r="AW963" s="7" t="str">
        <f t="shared" si="47"/>
        <v>https://sci-hub.se/10.1037/bne0000252</v>
      </c>
      <c r="AX963" s="9" t="s">
        <v>756</v>
      </c>
    </row>
    <row r="964" spans="1:50" ht="17" customHeight="1" x14ac:dyDescent="0.2">
      <c r="A964" s="4" t="s">
        <v>13766</v>
      </c>
      <c r="B964" s="4" t="s">
        <v>13767</v>
      </c>
      <c r="C964" s="4" t="s">
        <v>13768</v>
      </c>
      <c r="D964" s="4">
        <v>2016</v>
      </c>
      <c r="E964" s="4" t="s">
        <v>13769</v>
      </c>
      <c r="F964" s="5">
        <v>158</v>
      </c>
      <c r="G964" s="5">
        <v>3</v>
      </c>
      <c r="I964" s="5">
        <v>179</v>
      </c>
      <c r="J964" s="5">
        <v>186</v>
      </c>
      <c r="L964" s="5">
        <v>1</v>
      </c>
      <c r="M964" s="5" t="s">
        <v>13770</v>
      </c>
      <c r="N964" s="5" t="s">
        <v>13771</v>
      </c>
      <c r="O964" s="5" t="s">
        <v>13772</v>
      </c>
      <c r="P964" s="5" t="s">
        <v>13773</v>
      </c>
      <c r="Q964" s="5" t="s">
        <v>13774</v>
      </c>
      <c r="R964" s="5" t="s">
        <v>13775</v>
      </c>
      <c r="S964" s="5" t="s">
        <v>13776</v>
      </c>
      <c r="U964" s="5" t="s">
        <v>13777</v>
      </c>
      <c r="AB964" s="5" t="s">
        <v>13778</v>
      </c>
      <c r="AE964" s="5" t="s">
        <v>13779</v>
      </c>
      <c r="AJ964" s="5">
        <v>367281</v>
      </c>
      <c r="AL964" s="5" t="s">
        <v>13780</v>
      </c>
      <c r="AM964" s="5">
        <v>27518313</v>
      </c>
      <c r="AN964" s="5" t="s">
        <v>75</v>
      </c>
      <c r="AO964" s="5" t="s">
        <v>13781</v>
      </c>
      <c r="AP964" s="5" t="s">
        <v>76</v>
      </c>
      <c r="AQ964" s="5" t="s">
        <v>77</v>
      </c>
      <c r="AS964" s="5" t="s">
        <v>78</v>
      </c>
      <c r="AT964" s="5" t="s">
        <v>13782</v>
      </c>
      <c r="AU964" s="5" t="str">
        <f t="shared" si="45"/>
        <v>2016_Helmreich_Effects</v>
      </c>
      <c r="AV964" s="6" t="str">
        <f t="shared" si="46"/>
        <v>2016_Helmreich_Effects.pdf</v>
      </c>
      <c r="AW964" s="7" t="str">
        <f t="shared" si="47"/>
        <v>https://sci-hub.se/10.17236/sat00054</v>
      </c>
      <c r="AX964" s="9" t="s">
        <v>756</v>
      </c>
    </row>
    <row r="965" spans="1:50" ht="17" customHeight="1" x14ac:dyDescent="0.2">
      <c r="A965" s="4" t="s">
        <v>13783</v>
      </c>
      <c r="B965" s="4" t="s">
        <v>13784</v>
      </c>
      <c r="C965" s="4" t="s">
        <v>13785</v>
      </c>
      <c r="D965" s="4">
        <v>2011</v>
      </c>
      <c r="E965" s="4" t="s">
        <v>11314</v>
      </c>
      <c r="F965" s="5">
        <v>35</v>
      </c>
      <c r="G965" s="5">
        <v>3</v>
      </c>
      <c r="I965" s="5">
        <v>274</v>
      </c>
      <c r="J965" s="5">
        <v>277</v>
      </c>
      <c r="L965" s="5">
        <v>1</v>
      </c>
      <c r="M965" s="5" t="s">
        <v>13786</v>
      </c>
      <c r="N965" s="5" t="s">
        <v>13787</v>
      </c>
      <c r="O965" s="5" t="s">
        <v>13788</v>
      </c>
      <c r="P965" s="5" t="s">
        <v>13789</v>
      </c>
      <c r="Q965" s="5" t="s">
        <v>13790</v>
      </c>
      <c r="R965" s="5" t="s">
        <v>13791</v>
      </c>
      <c r="S965" s="5" t="s">
        <v>13792</v>
      </c>
      <c r="AB965" s="5" t="s">
        <v>13793</v>
      </c>
      <c r="AJ965" s="5">
        <v>3878805</v>
      </c>
      <c r="AN965" s="5" t="s">
        <v>75</v>
      </c>
      <c r="AO965" s="5" t="s">
        <v>11323</v>
      </c>
      <c r="AP965" s="5" t="s">
        <v>76</v>
      </c>
      <c r="AQ965" s="5" t="s">
        <v>77</v>
      </c>
      <c r="AR965" s="5" t="s">
        <v>141</v>
      </c>
      <c r="AS965" s="5" t="s">
        <v>78</v>
      </c>
      <c r="AT965" s="5" t="s">
        <v>13794</v>
      </c>
      <c r="AU965" s="5" t="str">
        <f t="shared" si="45"/>
        <v>2011_Kozakov_Proposal</v>
      </c>
      <c r="AV965" s="6" t="str">
        <f t="shared" si="46"/>
        <v>2011_Kozakov_Proposal.pdf</v>
      </c>
      <c r="AW965" s="7" t="str">
        <f t="shared" si="47"/>
        <v>https://sci-hub.se/10.2150/jlve.35.274</v>
      </c>
      <c r="AX965" s="9" t="s">
        <v>756</v>
      </c>
    </row>
    <row r="966" spans="1:50" ht="17" customHeight="1" x14ac:dyDescent="0.2">
      <c r="A966" s="4" t="s">
        <v>13795</v>
      </c>
      <c r="B966" s="4" t="s">
        <v>13796</v>
      </c>
      <c r="C966" s="4" t="s">
        <v>13797</v>
      </c>
      <c r="D966" s="4">
        <v>2014</v>
      </c>
      <c r="E966" s="4" t="s">
        <v>13798</v>
      </c>
      <c r="F966" s="5">
        <v>10</v>
      </c>
      <c r="G966" s="5">
        <v>3</v>
      </c>
      <c r="I966" s="5">
        <v>214</v>
      </c>
      <c r="J966" s="5">
        <v>222</v>
      </c>
      <c r="L966" s="5">
        <v>1</v>
      </c>
      <c r="M966" s="5" t="s">
        <v>13799</v>
      </c>
      <c r="N966" s="5" t="s">
        <v>13800</v>
      </c>
      <c r="O966" s="5" t="s">
        <v>13801</v>
      </c>
      <c r="P966" s="5" t="s">
        <v>13802</v>
      </c>
      <c r="Q966" s="5" t="s">
        <v>13803</v>
      </c>
      <c r="R966" s="5" t="s">
        <v>13804</v>
      </c>
      <c r="S966" s="5" t="s">
        <v>13805</v>
      </c>
      <c r="U966" s="5" t="s">
        <v>136</v>
      </c>
      <c r="AB966" s="5" t="s">
        <v>13806</v>
      </c>
      <c r="AE966" s="5" t="s">
        <v>10852</v>
      </c>
      <c r="AJ966" s="5">
        <v>15734005</v>
      </c>
      <c r="AN966" s="5" t="s">
        <v>75</v>
      </c>
      <c r="AO966" s="5" t="s">
        <v>13807</v>
      </c>
      <c r="AP966" s="5" t="s">
        <v>76</v>
      </c>
      <c r="AQ966" s="5" t="s">
        <v>77</v>
      </c>
      <c r="AS966" s="5" t="s">
        <v>78</v>
      </c>
      <c r="AT966" s="5" t="s">
        <v>13808</v>
      </c>
      <c r="AU966" s="5" t="str">
        <f t="shared" si="45"/>
        <v>2014_Lewy_The</v>
      </c>
      <c r="AV966" s="6" t="str">
        <f t="shared" si="46"/>
        <v>2014_Lewy_The.pdf</v>
      </c>
      <c r="AW966" s="7" t="str">
        <f t="shared" si="47"/>
        <v>https://sci-hub.se/10.2174/1573400510666140702164109</v>
      </c>
      <c r="AX966" s="9" t="s">
        <v>756</v>
      </c>
    </row>
    <row r="967" spans="1:50" ht="17" customHeight="1" x14ac:dyDescent="0.2">
      <c r="A967" s="4" t="s">
        <v>13809</v>
      </c>
      <c r="B967" s="4" t="s">
        <v>13810</v>
      </c>
      <c r="C967" s="4" t="s">
        <v>13811</v>
      </c>
      <c r="D967" s="4">
        <v>2015</v>
      </c>
      <c r="E967" s="4" t="s">
        <v>13812</v>
      </c>
      <c r="F967" s="5">
        <v>31</v>
      </c>
      <c r="G967" s="5">
        <v>6</v>
      </c>
      <c r="L967" s="5">
        <v>1</v>
      </c>
      <c r="M967" s="9"/>
      <c r="N967" s="5" t="s">
        <v>13813</v>
      </c>
      <c r="O967" s="5" t="s">
        <v>13814</v>
      </c>
      <c r="P967" s="5" t="s">
        <v>13815</v>
      </c>
      <c r="Q967" s="5" t="s">
        <v>13816</v>
      </c>
      <c r="S967" s="5" t="s">
        <v>13817</v>
      </c>
      <c r="X967" s="10" t="s">
        <v>13818</v>
      </c>
      <c r="AE967" s="5" t="s">
        <v>13819</v>
      </c>
      <c r="AJ967" s="5">
        <v>3620972</v>
      </c>
      <c r="AL967" s="5" t="s">
        <v>13820</v>
      </c>
      <c r="AN967" s="5" t="s">
        <v>75</v>
      </c>
      <c r="AO967" s="5" t="s">
        <v>13821</v>
      </c>
      <c r="AP967" s="5" t="s">
        <v>76</v>
      </c>
      <c r="AQ967" s="5" t="s">
        <v>77</v>
      </c>
      <c r="AS967" s="5" t="s">
        <v>78</v>
      </c>
      <c r="AT967" s="5" t="s">
        <v>13822</v>
      </c>
      <c r="AU967" s="5" t="str">
        <f t="shared" si="45"/>
        <v>2015_Jou_OLEDs</v>
      </c>
      <c r="AV967" s="6" t="str">
        <f t="shared" si="46"/>
        <v>2015_Jou_OLEDs.pdf</v>
      </c>
      <c r="AW967" s="7" t="str">
        <f t="shared" si="47"/>
        <v>https://sci-hub.se/</v>
      </c>
      <c r="AX967" s="9" t="s">
        <v>756</v>
      </c>
    </row>
    <row r="968" spans="1:50" ht="17" customHeight="1" x14ac:dyDescent="0.2">
      <c r="A968" s="4" t="s">
        <v>13823</v>
      </c>
      <c r="B968" s="4" t="s">
        <v>13824</v>
      </c>
      <c r="C968" s="4" t="s">
        <v>13825</v>
      </c>
      <c r="D968" s="4">
        <v>2012</v>
      </c>
      <c r="E968" s="4" t="s">
        <v>13826</v>
      </c>
      <c r="F968" s="5">
        <v>20</v>
      </c>
      <c r="G968" s="5">
        <v>3</v>
      </c>
      <c r="I968" s="5">
        <v>15</v>
      </c>
      <c r="J968" s="5">
        <v>22</v>
      </c>
      <c r="L968" s="5">
        <v>1</v>
      </c>
      <c r="M968" s="9"/>
      <c r="N968" s="5" t="s">
        <v>13827</v>
      </c>
      <c r="O968" s="5" t="s">
        <v>13828</v>
      </c>
      <c r="P968" s="5" t="s">
        <v>13829</v>
      </c>
      <c r="Q968" s="5" t="s">
        <v>13830</v>
      </c>
      <c r="R968" s="5" t="s">
        <v>13831</v>
      </c>
      <c r="S968" s="5" t="s">
        <v>13832</v>
      </c>
      <c r="AB968" s="5" t="s">
        <v>13833</v>
      </c>
      <c r="AJ968" s="5">
        <v>2362945</v>
      </c>
      <c r="AN968" s="5" t="s">
        <v>75</v>
      </c>
      <c r="AO968" s="5" t="s">
        <v>13834</v>
      </c>
      <c r="AP968" s="5" t="s">
        <v>76</v>
      </c>
      <c r="AQ968" s="5" t="s">
        <v>77</v>
      </c>
      <c r="AS968" s="5" t="s">
        <v>78</v>
      </c>
      <c r="AT968" s="5" t="s">
        <v>13835</v>
      </c>
      <c r="AU968" s="5" t="str">
        <f t="shared" si="45"/>
        <v>2012_Kobav_LED</v>
      </c>
      <c r="AV968" s="6" t="str">
        <f t="shared" si="46"/>
        <v>2012_Kobav_LED.pdf</v>
      </c>
      <c r="AW968" s="7" t="str">
        <f t="shared" si="47"/>
        <v>https://sci-hub.se/</v>
      </c>
      <c r="AX968" s="9" t="s">
        <v>756</v>
      </c>
    </row>
    <row r="969" spans="1:50" ht="17" customHeight="1" x14ac:dyDescent="0.2">
      <c r="A969" s="4" t="s">
        <v>13836</v>
      </c>
      <c r="B969" s="4" t="s">
        <v>13837</v>
      </c>
      <c r="C969" s="4" t="s">
        <v>13838</v>
      </c>
      <c r="D969" s="4">
        <v>2012</v>
      </c>
      <c r="E969" s="4" t="s">
        <v>13839</v>
      </c>
      <c r="F969" s="5">
        <v>6</v>
      </c>
      <c r="G969" s="5">
        <v>3</v>
      </c>
      <c r="I969" s="5">
        <v>669</v>
      </c>
      <c r="J969" s="5">
        <v>674</v>
      </c>
      <c r="L969" s="5">
        <v>1</v>
      </c>
      <c r="M969" s="9"/>
      <c r="N969" s="5" t="s">
        <v>13840</v>
      </c>
      <c r="O969" s="5" t="s">
        <v>13841</v>
      </c>
      <c r="P969" s="5" t="s">
        <v>13842</v>
      </c>
      <c r="Q969" s="5" t="s">
        <v>13843</v>
      </c>
      <c r="R969" s="5" t="s">
        <v>13844</v>
      </c>
      <c r="S969" s="5" t="s">
        <v>13845</v>
      </c>
      <c r="U969" s="5" t="s">
        <v>13846</v>
      </c>
      <c r="AB969" s="5" t="s">
        <v>13847</v>
      </c>
      <c r="AJ969" s="5">
        <v>19967195</v>
      </c>
      <c r="AN969" s="5" t="s">
        <v>75</v>
      </c>
      <c r="AO969" s="5" t="s">
        <v>13848</v>
      </c>
      <c r="AP969" s="5" t="s">
        <v>76</v>
      </c>
      <c r="AQ969" s="5" t="s">
        <v>77</v>
      </c>
      <c r="AS969" s="5" t="s">
        <v>78</v>
      </c>
      <c r="AT969" s="5" t="s">
        <v>13849</v>
      </c>
      <c r="AU969" s="5" t="str">
        <f t="shared" si="45"/>
        <v>2012_Hidayat_Protective</v>
      </c>
      <c r="AV969" s="6" t="str">
        <f t="shared" si="46"/>
        <v>2012_Hidayat_Protective.pdf</v>
      </c>
      <c r="AW969" s="7" t="str">
        <f t="shared" si="47"/>
        <v>https://sci-hub.se/</v>
      </c>
      <c r="AX969" s="9" t="s">
        <v>756</v>
      </c>
    </row>
    <row r="970" spans="1:50" ht="17" customHeight="1" x14ac:dyDescent="0.2">
      <c r="A970" s="4" t="s">
        <v>13850</v>
      </c>
      <c r="B970" s="4" t="s">
        <v>13851</v>
      </c>
      <c r="C970" s="4" t="s">
        <v>13852</v>
      </c>
      <c r="D970" s="4">
        <v>2010</v>
      </c>
      <c r="E970" s="4" t="s">
        <v>2911</v>
      </c>
      <c r="F970" s="5">
        <v>31</v>
      </c>
      <c r="G970" s="5">
        <v>3</v>
      </c>
      <c r="I970" s="5">
        <v>330</v>
      </c>
      <c r="J970" s="5">
        <v>335</v>
      </c>
      <c r="L970" s="5">
        <v>1</v>
      </c>
      <c r="M970" s="9"/>
      <c r="N970" s="5" t="s">
        <v>13853</v>
      </c>
      <c r="O970" s="5" t="s">
        <v>13854</v>
      </c>
      <c r="P970" s="5" t="s">
        <v>13855</v>
      </c>
      <c r="Q970" s="5" t="s">
        <v>13856</v>
      </c>
      <c r="R970" s="5" t="s">
        <v>13857</v>
      </c>
      <c r="S970" s="5" t="s">
        <v>13858</v>
      </c>
      <c r="U970" s="5" t="s">
        <v>438</v>
      </c>
      <c r="V970" s="5" t="s">
        <v>13859</v>
      </c>
      <c r="W970" s="5" t="s">
        <v>13860</v>
      </c>
      <c r="AB970" s="5" t="s">
        <v>13861</v>
      </c>
      <c r="AE970" s="5" t="s">
        <v>13862</v>
      </c>
      <c r="AJ970" s="5" t="s">
        <v>2920</v>
      </c>
      <c r="AL970" s="5" t="s">
        <v>2921</v>
      </c>
      <c r="AM970" s="5">
        <v>20588229</v>
      </c>
      <c r="AN970" s="5" t="s">
        <v>75</v>
      </c>
      <c r="AO970" s="5" t="s">
        <v>2922</v>
      </c>
      <c r="AP970" s="5" t="s">
        <v>76</v>
      </c>
      <c r="AQ970" s="5" t="s">
        <v>77</v>
      </c>
      <c r="AS970" s="5" t="s">
        <v>78</v>
      </c>
      <c r="AT970" s="5" t="s">
        <v>13863</v>
      </c>
      <c r="AU970" s="5" t="str">
        <f t="shared" si="45"/>
        <v>2010_Claustrat_Suppression</v>
      </c>
      <c r="AV970" s="6" t="str">
        <f t="shared" si="46"/>
        <v>2010_Claustrat_Suppression.pdf</v>
      </c>
      <c r="AW970" s="7" t="str">
        <f t="shared" si="47"/>
        <v>https://sci-hub.se/</v>
      </c>
      <c r="AX970" s="13" t="s">
        <v>756</v>
      </c>
    </row>
    <row r="971" spans="1:50" ht="17" customHeight="1" x14ac:dyDescent="0.2">
      <c r="A971" s="4" t="s">
        <v>13864</v>
      </c>
      <c r="B971" s="4" t="s">
        <v>13865</v>
      </c>
      <c r="C971" s="4" t="s">
        <v>13866</v>
      </c>
      <c r="D971" s="4">
        <v>2006</v>
      </c>
      <c r="E971" s="4" t="s">
        <v>13867</v>
      </c>
      <c r="F971" s="5">
        <v>6</v>
      </c>
      <c r="G971" s="5">
        <v>1</v>
      </c>
      <c r="I971" s="5">
        <v>47</v>
      </c>
      <c r="J971" s="5">
        <v>53</v>
      </c>
      <c r="L971" s="5">
        <v>1</v>
      </c>
      <c r="M971" s="9"/>
      <c r="N971" s="5" t="s">
        <v>13868</v>
      </c>
      <c r="O971" s="5" t="s">
        <v>13869</v>
      </c>
      <c r="P971" s="5" t="s">
        <v>13870</v>
      </c>
      <c r="Q971" s="5" t="s">
        <v>13871</v>
      </c>
      <c r="R971" s="5" t="s">
        <v>13872</v>
      </c>
      <c r="AB971" s="5" t="s">
        <v>13873</v>
      </c>
      <c r="AJ971" s="5">
        <v>13599364</v>
      </c>
      <c r="AN971" s="5" t="s">
        <v>75</v>
      </c>
      <c r="AO971" s="5" t="s">
        <v>13874</v>
      </c>
      <c r="AP971" s="5" t="s">
        <v>76</v>
      </c>
      <c r="AQ971" s="5" t="s">
        <v>77</v>
      </c>
      <c r="AS971" s="5" t="s">
        <v>78</v>
      </c>
      <c r="AT971" s="5" t="s">
        <v>13875</v>
      </c>
      <c r="AU971" s="5" t="str">
        <f t="shared" si="45"/>
        <v>2006_Griefahn_Effects</v>
      </c>
      <c r="AV971" s="6" t="str">
        <f t="shared" si="46"/>
        <v>2006_Griefahn_Effects.pdf</v>
      </c>
      <c r="AW971" s="7" t="str">
        <f t="shared" si="47"/>
        <v>https://sci-hub.se/</v>
      </c>
      <c r="AX971" s="9" t="s">
        <v>756</v>
      </c>
    </row>
    <row r="972" spans="1:50" ht="17" customHeight="1" x14ac:dyDescent="0.2">
      <c r="A972" s="4" t="s">
        <v>13876</v>
      </c>
      <c r="B972" s="4" t="s">
        <v>13877</v>
      </c>
      <c r="C972" s="4" t="s">
        <v>13878</v>
      </c>
      <c r="D972" s="4">
        <v>1983</v>
      </c>
      <c r="E972" s="4" t="s">
        <v>13879</v>
      </c>
      <c r="F972" s="5">
        <v>167</v>
      </c>
      <c r="G972" s="5">
        <v>3</v>
      </c>
      <c r="I972" s="5">
        <v>371</v>
      </c>
      <c r="J972" s="5">
        <v>380</v>
      </c>
      <c r="L972" s="5">
        <v>1</v>
      </c>
      <c r="M972" s="5" t="s">
        <v>13880</v>
      </c>
      <c r="N972" s="5" t="s">
        <v>13881</v>
      </c>
      <c r="O972" s="5" t="s">
        <v>13882</v>
      </c>
      <c r="P972" s="5" t="s">
        <v>13883</v>
      </c>
      <c r="Q972" s="5" t="s">
        <v>13884</v>
      </c>
      <c r="S972" s="5" t="s">
        <v>13885</v>
      </c>
      <c r="U972" s="5" t="s">
        <v>13886</v>
      </c>
      <c r="W972" s="5" t="s">
        <v>13887</v>
      </c>
      <c r="AB972" s="5" t="s">
        <v>13888</v>
      </c>
      <c r="AJ972" s="5">
        <v>29106</v>
      </c>
      <c r="AM972" s="5">
        <v>6683925</v>
      </c>
      <c r="AN972" s="5" t="s">
        <v>75</v>
      </c>
      <c r="AO972" s="5" t="s">
        <v>13889</v>
      </c>
      <c r="AP972" s="5" t="s">
        <v>76</v>
      </c>
      <c r="AQ972" s="5" t="s">
        <v>77</v>
      </c>
      <c r="AS972" s="5" t="s">
        <v>78</v>
      </c>
      <c r="AT972" s="5" t="s">
        <v>13890</v>
      </c>
      <c r="AU972" s="5" t="str">
        <f t="shared" si="45"/>
        <v>1983_Spanel‐Borowski_Follicular</v>
      </c>
      <c r="AV972" s="6" t="str">
        <f t="shared" si="46"/>
        <v>1983_Spanel‐Borowski_Follicular.pdf</v>
      </c>
      <c r="AW972" s="7" t="str">
        <f t="shared" si="47"/>
        <v>https://sci-hub.se/10.1002/aja.1001670307</v>
      </c>
      <c r="AX972" s="5" t="s">
        <v>80</v>
      </c>
    </row>
    <row r="973" spans="1:50" ht="17" customHeight="1" x14ac:dyDescent="0.2">
      <c r="A973" s="4" t="s">
        <v>13891</v>
      </c>
      <c r="B973" s="4" t="s">
        <v>13892</v>
      </c>
      <c r="C973" s="4" t="s">
        <v>13893</v>
      </c>
      <c r="D973" s="4">
        <v>2019</v>
      </c>
      <c r="E973" s="4" t="s">
        <v>13894</v>
      </c>
      <c r="F973" s="5">
        <v>178</v>
      </c>
      <c r="G973" s="5">
        <v>4</v>
      </c>
      <c r="I973" s="5">
        <v>483</v>
      </c>
      <c r="J973" s="5">
        <v>490</v>
      </c>
      <c r="L973" s="5">
        <v>1</v>
      </c>
      <c r="M973" s="5" t="s">
        <v>13895</v>
      </c>
      <c r="N973" s="5" t="s">
        <v>13896</v>
      </c>
      <c r="O973" s="5" t="s">
        <v>13897</v>
      </c>
      <c r="P973" s="5" t="s">
        <v>13898</v>
      </c>
      <c r="Q973" s="5" t="s">
        <v>13899</v>
      </c>
      <c r="R973" s="5" t="s">
        <v>13900</v>
      </c>
      <c r="S973" s="5" t="s">
        <v>13901</v>
      </c>
      <c r="Y973" s="5" t="s">
        <v>13902</v>
      </c>
      <c r="AB973" s="5" t="s">
        <v>13903</v>
      </c>
      <c r="AE973" s="5" t="s">
        <v>11458</v>
      </c>
      <c r="AJ973" s="5">
        <v>3406199</v>
      </c>
      <c r="AL973" s="5" t="s">
        <v>13904</v>
      </c>
      <c r="AM973" s="5">
        <v>30652219</v>
      </c>
      <c r="AN973" s="5" t="s">
        <v>75</v>
      </c>
      <c r="AO973" s="5" t="s">
        <v>13905</v>
      </c>
      <c r="AP973" s="5" t="s">
        <v>76</v>
      </c>
      <c r="AQ973" s="5" t="s">
        <v>77</v>
      </c>
      <c r="AS973" s="5" t="s">
        <v>78</v>
      </c>
      <c r="AT973" s="5" t="s">
        <v>13906</v>
      </c>
      <c r="AU973" s="5" t="str">
        <f t="shared" si="45"/>
        <v>2019_Chindamo_Sleep</v>
      </c>
      <c r="AV973" s="6" t="str">
        <f t="shared" si="46"/>
        <v>2019_Chindamo_Sleep.pdf</v>
      </c>
      <c r="AW973" s="7" t="str">
        <f t="shared" si="47"/>
        <v>https://sci-hub.se/10.1007/s00431-019-03318-7</v>
      </c>
      <c r="AX973" s="5" t="s">
        <v>80</v>
      </c>
    </row>
    <row r="974" spans="1:50" ht="17" customHeight="1" x14ac:dyDescent="0.2">
      <c r="A974" s="4" t="s">
        <v>13907</v>
      </c>
      <c r="B974" s="4" t="s">
        <v>13908</v>
      </c>
      <c r="C974" s="4" t="s">
        <v>13909</v>
      </c>
      <c r="D974" s="4">
        <v>2014</v>
      </c>
      <c r="E974" s="4" t="s">
        <v>13910</v>
      </c>
      <c r="F974" s="5">
        <v>58</v>
      </c>
      <c r="G974" s="5">
        <v>4</v>
      </c>
      <c r="I974" s="5">
        <v>320</v>
      </c>
      <c r="J974" s="5">
        <v>326</v>
      </c>
      <c r="L974" s="5">
        <v>1</v>
      </c>
      <c r="M974" s="5" t="s">
        <v>13911</v>
      </c>
      <c r="N974" s="5" t="s">
        <v>13912</v>
      </c>
      <c r="O974" s="5" t="s">
        <v>13913</v>
      </c>
      <c r="P974" s="5" t="s">
        <v>13914</v>
      </c>
      <c r="Q974" s="5" t="s">
        <v>13915</v>
      </c>
      <c r="R974" s="5" t="s">
        <v>13916</v>
      </c>
      <c r="S974" s="5" t="s">
        <v>13917</v>
      </c>
      <c r="U974" s="5" t="s">
        <v>438</v>
      </c>
      <c r="AB974" s="5" t="s">
        <v>13918</v>
      </c>
      <c r="AE974" s="5" t="s">
        <v>13919</v>
      </c>
      <c r="AJ974" s="5">
        <v>215155</v>
      </c>
      <c r="AL974" s="5" t="s">
        <v>13920</v>
      </c>
      <c r="AM974" s="5">
        <v>24777840</v>
      </c>
      <c r="AN974" s="5" t="s">
        <v>75</v>
      </c>
      <c r="AO974" s="5" t="s">
        <v>13921</v>
      </c>
      <c r="AP974" s="5" t="s">
        <v>76</v>
      </c>
      <c r="AQ974" s="5" t="s">
        <v>77</v>
      </c>
      <c r="AS974" s="5" t="s">
        <v>78</v>
      </c>
      <c r="AT974" s="5" t="s">
        <v>13922</v>
      </c>
      <c r="AU974" s="5" t="str">
        <f t="shared" si="45"/>
        <v>2014_Sano_Estimation</v>
      </c>
      <c r="AV974" s="6" t="str">
        <f t="shared" si="46"/>
        <v>2014_Sano_Estimation.pdf</v>
      </c>
      <c r="AW974" s="7" t="str">
        <f t="shared" si="47"/>
        <v>https://sci-hub.se/10.1007/s10384-014-0320-x</v>
      </c>
      <c r="AX974" s="5" t="s">
        <v>80</v>
      </c>
    </row>
    <row r="975" spans="1:50" ht="17" customHeight="1" x14ac:dyDescent="0.2">
      <c r="A975" s="4" t="s">
        <v>13923</v>
      </c>
      <c r="B975" s="4" t="s">
        <v>13924</v>
      </c>
      <c r="C975" s="4" t="s">
        <v>13925</v>
      </c>
      <c r="D975" s="4">
        <v>2011</v>
      </c>
      <c r="E975" s="4" t="s">
        <v>13926</v>
      </c>
      <c r="F975" s="5">
        <v>19</v>
      </c>
      <c r="G975" s="5">
        <v>6</v>
      </c>
      <c r="I975" s="5">
        <v>1075</v>
      </c>
      <c r="J975" s="5">
        <v>1082</v>
      </c>
      <c r="L975" s="5">
        <v>1</v>
      </c>
      <c r="M975" s="5" t="s">
        <v>13927</v>
      </c>
      <c r="N975" s="5" t="s">
        <v>13928</v>
      </c>
      <c r="O975" s="5" t="s">
        <v>13929</v>
      </c>
      <c r="P975" s="5" t="s">
        <v>13930</v>
      </c>
      <c r="Q975" s="5" t="s">
        <v>13931</v>
      </c>
      <c r="R975" s="5" t="s">
        <v>13932</v>
      </c>
      <c r="S975" s="5" t="s">
        <v>13933</v>
      </c>
      <c r="AB975" s="5" t="s">
        <v>13934</v>
      </c>
      <c r="AJ975" s="5">
        <v>9676120</v>
      </c>
      <c r="AN975" s="5" t="s">
        <v>75</v>
      </c>
      <c r="AO975" s="5" t="s">
        <v>13935</v>
      </c>
      <c r="AP975" s="5" t="s">
        <v>76</v>
      </c>
      <c r="AQ975" s="5" t="s">
        <v>77</v>
      </c>
      <c r="AS975" s="5" t="s">
        <v>78</v>
      </c>
      <c r="AT975" s="5" t="s">
        <v>13936</v>
      </c>
      <c r="AU975" s="5" t="str">
        <f t="shared" si="45"/>
        <v>2011_Worrall_The</v>
      </c>
      <c r="AV975" s="6" t="str">
        <f t="shared" si="46"/>
        <v>2011_Worrall_The.pdf</v>
      </c>
      <c r="AW975" s="7" t="str">
        <f t="shared" si="47"/>
        <v>https://sci-hub.se/10.1007/s10499-011-9425-0</v>
      </c>
      <c r="AX975" s="5" t="s">
        <v>80</v>
      </c>
    </row>
    <row r="976" spans="1:50" ht="17" customHeight="1" x14ac:dyDescent="0.2">
      <c r="A976" s="4" t="s">
        <v>13937</v>
      </c>
      <c r="B976" s="4" t="s">
        <v>13938</v>
      </c>
      <c r="C976" s="4" t="s">
        <v>13939</v>
      </c>
      <c r="D976" s="4">
        <v>2009</v>
      </c>
      <c r="E976" s="4" t="s">
        <v>13940</v>
      </c>
      <c r="F976" s="5">
        <v>84</v>
      </c>
      <c r="G976" s="11">
        <v>43497</v>
      </c>
      <c r="I976" s="5">
        <v>17</v>
      </c>
      <c r="J976" s="5">
        <v>26</v>
      </c>
      <c r="L976" s="5">
        <v>1</v>
      </c>
      <c r="M976" s="5" t="s">
        <v>13941</v>
      </c>
      <c r="N976" s="5" t="s">
        <v>13942</v>
      </c>
      <c r="O976" s="5" t="s">
        <v>13943</v>
      </c>
      <c r="P976" s="5" t="s">
        <v>13944</v>
      </c>
      <c r="Q976" s="5" t="s">
        <v>13945</v>
      </c>
      <c r="R976" s="5" t="s">
        <v>13946</v>
      </c>
      <c r="S976" s="5" t="s">
        <v>13947</v>
      </c>
      <c r="U976" s="5" t="s">
        <v>73</v>
      </c>
      <c r="X976" s="5" t="s">
        <v>13948</v>
      </c>
      <c r="Y976" s="5" t="s">
        <v>13949</v>
      </c>
      <c r="AB976" s="5" t="s">
        <v>13950</v>
      </c>
      <c r="AJ976" s="5">
        <v>14476959</v>
      </c>
      <c r="AL976" s="5" t="s">
        <v>13951</v>
      </c>
      <c r="AM976" s="5">
        <v>19221863</v>
      </c>
      <c r="AN976" s="5" t="s">
        <v>75</v>
      </c>
      <c r="AO976" s="5" t="s">
        <v>13952</v>
      </c>
      <c r="AP976" s="5" t="s">
        <v>76</v>
      </c>
      <c r="AQ976" s="5" t="s">
        <v>77</v>
      </c>
      <c r="AS976" s="5" t="s">
        <v>78</v>
      </c>
      <c r="AT976" s="5" t="s">
        <v>13953</v>
      </c>
      <c r="AU976" s="5" t="str">
        <f t="shared" si="45"/>
        <v>2009_Kurushima_Effects</v>
      </c>
      <c r="AV976" s="6" t="str">
        <f t="shared" si="46"/>
        <v>2009_Kurushima_Effects.pdf</v>
      </c>
      <c r="AW976" s="7" t="str">
        <f t="shared" si="47"/>
        <v>https://sci-hub.se/10.1007/s12565-008-0004-z</v>
      </c>
      <c r="AX976" s="5" t="s">
        <v>80</v>
      </c>
    </row>
    <row r="977" spans="1:50" ht="17" customHeight="1" x14ac:dyDescent="0.2">
      <c r="A977" s="4" t="s">
        <v>13954</v>
      </c>
      <c r="B977" s="4" t="s">
        <v>13955</v>
      </c>
      <c r="C977" s="4" t="s">
        <v>13956</v>
      </c>
      <c r="D977" s="4">
        <v>2019</v>
      </c>
      <c r="E977" s="4" t="s">
        <v>13957</v>
      </c>
      <c r="F977" s="5">
        <v>228</v>
      </c>
      <c r="I977" s="5">
        <v>103</v>
      </c>
      <c r="J977" s="5">
        <v>106</v>
      </c>
      <c r="L977" s="5">
        <v>1</v>
      </c>
      <c r="M977" s="5" t="s">
        <v>13958</v>
      </c>
      <c r="N977" s="5" t="s">
        <v>13959</v>
      </c>
      <c r="O977" s="5" t="s">
        <v>13960</v>
      </c>
      <c r="P977" s="5" t="s">
        <v>13961</v>
      </c>
      <c r="Q977" s="5" t="s">
        <v>13962</v>
      </c>
      <c r="R977" s="5" t="s">
        <v>13963</v>
      </c>
      <c r="S977" s="5" t="s">
        <v>13964</v>
      </c>
      <c r="U977" s="5" t="s">
        <v>136</v>
      </c>
      <c r="X977" s="10" t="s">
        <v>13965</v>
      </c>
      <c r="Y977" s="5" t="s">
        <v>13966</v>
      </c>
      <c r="AB977" s="5" t="s">
        <v>13967</v>
      </c>
      <c r="AE977" s="5" t="s">
        <v>1543</v>
      </c>
      <c r="AJ977" s="5">
        <v>10956433</v>
      </c>
      <c r="AL977" s="5" t="s">
        <v>8917</v>
      </c>
      <c r="AM977" s="5">
        <v>30471350</v>
      </c>
      <c r="AN977" s="5" t="s">
        <v>75</v>
      </c>
      <c r="AO977" s="5" t="s">
        <v>8918</v>
      </c>
      <c r="AP977" s="5" t="s">
        <v>76</v>
      </c>
      <c r="AQ977" s="5" t="s">
        <v>77</v>
      </c>
      <c r="AS977" s="5" t="s">
        <v>78</v>
      </c>
      <c r="AT977" s="5" t="s">
        <v>13968</v>
      </c>
      <c r="AU977" s="5" t="str">
        <f t="shared" si="45"/>
        <v>2019_Liu_Light</v>
      </c>
      <c r="AV977" s="6" t="str">
        <f t="shared" si="46"/>
        <v>2019_Liu_Light.pdf</v>
      </c>
      <c r="AW977" s="7" t="str">
        <f t="shared" si="47"/>
        <v>https://sci-hub.se/10.1016/j.cbpa.2018.11.012</v>
      </c>
      <c r="AX977" s="5" t="s">
        <v>80</v>
      </c>
    </row>
    <row r="978" spans="1:50" ht="17" customHeight="1" x14ac:dyDescent="0.2">
      <c r="A978" s="4" t="s">
        <v>13969</v>
      </c>
      <c r="B978" s="4" t="s">
        <v>13970</v>
      </c>
      <c r="C978" s="4" t="s">
        <v>13971</v>
      </c>
      <c r="D978" s="4">
        <v>2017</v>
      </c>
      <c r="E978" s="4" t="s">
        <v>2550</v>
      </c>
      <c r="F978" s="5">
        <v>357</v>
      </c>
      <c r="I978" s="5">
        <v>363</v>
      </c>
      <c r="J978" s="5">
        <v>371</v>
      </c>
      <c r="L978" s="5">
        <v>1</v>
      </c>
      <c r="M978" s="5" t="s">
        <v>13972</v>
      </c>
      <c r="N978" s="5" t="s">
        <v>13973</v>
      </c>
      <c r="O978" s="5" t="s">
        <v>13974</v>
      </c>
      <c r="P978" s="5" t="s">
        <v>13975</v>
      </c>
      <c r="Q978" s="5" t="s">
        <v>13976</v>
      </c>
      <c r="R978" s="5" t="s">
        <v>13977</v>
      </c>
      <c r="S978" s="5" t="s">
        <v>13978</v>
      </c>
      <c r="U978" s="5" t="s">
        <v>136</v>
      </c>
      <c r="X978" s="5" t="s">
        <v>10392</v>
      </c>
      <c r="Y978" s="5" t="s">
        <v>13979</v>
      </c>
      <c r="AB978" s="5" t="s">
        <v>13980</v>
      </c>
      <c r="AE978" s="5" t="s">
        <v>384</v>
      </c>
      <c r="AJ978" s="5">
        <v>3064522</v>
      </c>
      <c r="AL978" s="5" t="s">
        <v>2562</v>
      </c>
      <c r="AM978" s="5">
        <v>28629848</v>
      </c>
      <c r="AN978" s="5" t="s">
        <v>75</v>
      </c>
      <c r="AO978" s="5" t="s">
        <v>2550</v>
      </c>
      <c r="AP978" s="5" t="s">
        <v>76</v>
      </c>
      <c r="AQ978" s="5" t="s">
        <v>77</v>
      </c>
      <c r="AS978" s="5" t="s">
        <v>78</v>
      </c>
      <c r="AT978" s="5" t="s">
        <v>13981</v>
      </c>
      <c r="AU978" s="5" t="str">
        <f t="shared" si="45"/>
        <v>2017_Takao_A</v>
      </c>
      <c r="AV978" s="6" t="str">
        <f t="shared" si="46"/>
        <v>2017_Takao_A.pdf</v>
      </c>
      <c r="AW978" s="7" t="str">
        <f t="shared" si="47"/>
        <v>https://sci-hub.se/10.1016/j.neuroscience.2017.06.021</v>
      </c>
      <c r="AX978" s="5" t="s">
        <v>80</v>
      </c>
    </row>
    <row r="979" spans="1:50" ht="17" customHeight="1" x14ac:dyDescent="0.2">
      <c r="A979" s="4" t="s">
        <v>13982</v>
      </c>
      <c r="B979" s="4" t="s">
        <v>13983</v>
      </c>
      <c r="C979" s="4" t="s">
        <v>13984</v>
      </c>
      <c r="D979" s="4">
        <v>2018</v>
      </c>
      <c r="E979" s="4" t="s">
        <v>1782</v>
      </c>
      <c r="F979" s="5">
        <v>66</v>
      </c>
      <c r="G979" s="5">
        <v>21</v>
      </c>
      <c r="I979" s="5">
        <v>5392</v>
      </c>
      <c r="J979" s="5">
        <v>5400</v>
      </c>
      <c r="L979" s="5">
        <v>1</v>
      </c>
      <c r="M979" s="5" t="s">
        <v>13985</v>
      </c>
      <c r="N979" s="5" t="s">
        <v>13986</v>
      </c>
      <c r="O979" s="5" t="s">
        <v>13987</v>
      </c>
      <c r="P979" s="5" t="s">
        <v>13988</v>
      </c>
      <c r="Q979" s="5" t="s">
        <v>13989</v>
      </c>
      <c r="R979" s="5" t="s">
        <v>13990</v>
      </c>
      <c r="S979" s="5" t="s">
        <v>13991</v>
      </c>
      <c r="U979" s="5" t="s">
        <v>13992</v>
      </c>
      <c r="X979" s="10" t="s">
        <v>13993</v>
      </c>
      <c r="Y979" s="5" t="s">
        <v>13994</v>
      </c>
      <c r="AB979" s="5" t="s">
        <v>13995</v>
      </c>
      <c r="AE979" s="5" t="s">
        <v>13996</v>
      </c>
      <c r="AJ979" s="5">
        <v>218561</v>
      </c>
      <c r="AL979" s="5" t="s">
        <v>1792</v>
      </c>
      <c r="AM979" s="5">
        <v>29758982</v>
      </c>
      <c r="AN979" s="5" t="s">
        <v>75</v>
      </c>
      <c r="AO979" s="5" t="s">
        <v>1793</v>
      </c>
      <c r="AP979" s="5" t="s">
        <v>76</v>
      </c>
      <c r="AQ979" s="5" t="s">
        <v>77</v>
      </c>
      <c r="AS979" s="5" t="s">
        <v>78</v>
      </c>
      <c r="AT979" s="5" t="s">
        <v>13997</v>
      </c>
      <c r="AU979" s="5" t="str">
        <f t="shared" si="45"/>
        <v>2018_Ai_Melatonin</v>
      </c>
      <c r="AV979" s="6" t="str">
        <f t="shared" si="46"/>
        <v>2018_Ai_Melatonin.pdf</v>
      </c>
      <c r="AW979" s="7" t="str">
        <f t="shared" si="47"/>
        <v>https://sci-hub.se/10.1021/acs.jafc.8b01795</v>
      </c>
      <c r="AX979" s="5" t="s">
        <v>80</v>
      </c>
    </row>
    <row r="980" spans="1:50" ht="17" customHeight="1" x14ac:dyDescent="0.2">
      <c r="A980" s="4" t="s">
        <v>2079</v>
      </c>
      <c r="B980" s="4" t="s">
        <v>2080</v>
      </c>
      <c r="C980" s="4" t="s">
        <v>13998</v>
      </c>
      <c r="D980" s="4">
        <v>1999</v>
      </c>
      <c r="E980" s="4" t="s">
        <v>11068</v>
      </c>
      <c r="F980" s="5">
        <v>30</v>
      </c>
      <c r="G980" s="5">
        <v>4</v>
      </c>
      <c r="I980" s="5">
        <v>467</v>
      </c>
      <c r="J980" s="5">
        <v>475</v>
      </c>
      <c r="L980" s="5">
        <v>1</v>
      </c>
      <c r="M980" s="5" t="s">
        <v>13999</v>
      </c>
      <c r="N980" s="5" t="s">
        <v>14000</v>
      </c>
      <c r="O980" s="5" t="s">
        <v>14001</v>
      </c>
      <c r="P980" s="5" t="s">
        <v>14002</v>
      </c>
      <c r="Q980" s="5" t="s">
        <v>14003</v>
      </c>
      <c r="R980" s="5" t="s">
        <v>14004</v>
      </c>
      <c r="S980" s="5" t="s">
        <v>14005</v>
      </c>
      <c r="Y980" s="5" t="s">
        <v>14006</v>
      </c>
      <c r="AB980" s="5" t="s">
        <v>11048</v>
      </c>
      <c r="AJ980" s="5">
        <v>9291016</v>
      </c>
      <c r="AL980" s="5" t="s">
        <v>11079</v>
      </c>
      <c r="AN980" s="5" t="s">
        <v>75</v>
      </c>
      <c r="AO980" s="5" t="s">
        <v>11080</v>
      </c>
      <c r="AP980" s="5" t="s">
        <v>76</v>
      </c>
      <c r="AQ980" s="5" t="s">
        <v>77</v>
      </c>
      <c r="AS980" s="5" t="s">
        <v>78</v>
      </c>
      <c r="AT980" s="5" t="s">
        <v>14007</v>
      </c>
      <c r="AU980" s="5" t="str">
        <f t="shared" si="45"/>
        <v>1999_Nathan_The</v>
      </c>
      <c r="AV980" s="6" t="str">
        <f t="shared" si="46"/>
        <v>1999_Nathan_The.pdf</v>
      </c>
      <c r="AW980" s="7" t="str">
        <f t="shared" si="47"/>
        <v>https://sci-hub.se/10.1076/brhm.30.4.467.1410</v>
      </c>
      <c r="AX980" s="5" t="s">
        <v>80</v>
      </c>
    </row>
    <row r="981" spans="1:50" ht="17" customHeight="1" x14ac:dyDescent="0.2">
      <c r="A981" s="4" t="s">
        <v>14008</v>
      </c>
      <c r="B981" s="4" t="s">
        <v>14009</v>
      </c>
      <c r="C981" s="4" t="s">
        <v>14010</v>
      </c>
      <c r="D981" s="4">
        <v>2019</v>
      </c>
      <c r="E981" s="4" t="s">
        <v>187</v>
      </c>
      <c r="F981" s="5">
        <v>36</v>
      </c>
      <c r="G981" s="5">
        <v>5</v>
      </c>
      <c r="I981" s="5">
        <v>629</v>
      </c>
      <c r="J981" s="5">
        <v>643</v>
      </c>
      <c r="L981" s="5">
        <v>1</v>
      </c>
      <c r="M981" s="5" t="s">
        <v>14011</v>
      </c>
      <c r="N981" s="5" t="s">
        <v>14012</v>
      </c>
      <c r="O981" s="5" t="s">
        <v>14013</v>
      </c>
      <c r="P981" s="5" t="s">
        <v>14014</v>
      </c>
      <c r="Q981" s="5" t="s">
        <v>14015</v>
      </c>
      <c r="R981" s="5" t="s">
        <v>14016</v>
      </c>
      <c r="AB981" s="5" t="s">
        <v>14017</v>
      </c>
      <c r="AE981" s="5" t="s">
        <v>11105</v>
      </c>
      <c r="AJ981" s="5">
        <v>7420528</v>
      </c>
      <c r="AL981" s="5" t="s">
        <v>200</v>
      </c>
      <c r="AM981" s="5">
        <v>30746962</v>
      </c>
      <c r="AN981" s="5" t="s">
        <v>75</v>
      </c>
      <c r="AO981" s="5" t="s">
        <v>201</v>
      </c>
      <c r="AP981" s="5" t="s">
        <v>76</v>
      </c>
      <c r="AQ981" s="5" t="s">
        <v>77</v>
      </c>
      <c r="AS981" s="5" t="s">
        <v>78</v>
      </c>
      <c r="AT981" s="5" t="s">
        <v>14018</v>
      </c>
      <c r="AU981" s="5" t="str">
        <f t="shared" si="45"/>
        <v>2019_Agbaria_Epigenetic</v>
      </c>
      <c r="AV981" s="6" t="str">
        <f t="shared" si="46"/>
        <v>2019_Agbaria_Epigenetic.pdf</v>
      </c>
      <c r="AW981" s="7" t="str">
        <f t="shared" si="47"/>
        <v>https://sci-hub.se/10.1080/07420528.2019.1574265</v>
      </c>
      <c r="AX981" s="5" t="s">
        <v>80</v>
      </c>
    </row>
    <row r="982" spans="1:50" ht="17" customHeight="1" x14ac:dyDescent="0.2">
      <c r="A982" s="4" t="s">
        <v>14019</v>
      </c>
      <c r="B982" s="4" t="s">
        <v>14020</v>
      </c>
      <c r="C982" s="4" t="s">
        <v>14021</v>
      </c>
      <c r="D982" s="4">
        <v>2018</v>
      </c>
      <c r="E982" s="4" t="s">
        <v>10450</v>
      </c>
      <c r="F982" s="5">
        <v>10</v>
      </c>
      <c r="G982" s="5">
        <v>4</v>
      </c>
      <c r="H982" s="5">
        <v>3900911</v>
      </c>
      <c r="L982" s="5">
        <v>1</v>
      </c>
      <c r="M982" s="5" t="s">
        <v>14022</v>
      </c>
      <c r="N982" s="5" t="s">
        <v>14023</v>
      </c>
      <c r="O982" s="5" t="s">
        <v>14024</v>
      </c>
      <c r="P982" s="5" t="s">
        <v>14025</v>
      </c>
      <c r="Q982" s="5" t="s">
        <v>14026</v>
      </c>
      <c r="R982" s="5" t="s">
        <v>14027</v>
      </c>
      <c r="S982" s="5" t="s">
        <v>14028</v>
      </c>
      <c r="X982" s="10" t="s">
        <v>14029</v>
      </c>
      <c r="Y982" s="5" t="s">
        <v>14030</v>
      </c>
      <c r="AB982" s="5" t="s">
        <v>14031</v>
      </c>
      <c r="AE982" s="5" t="s">
        <v>10459</v>
      </c>
      <c r="AJ982" s="5">
        <v>19430655</v>
      </c>
      <c r="AN982" s="5" t="s">
        <v>75</v>
      </c>
      <c r="AO982" s="5" t="s">
        <v>10460</v>
      </c>
      <c r="AP982" s="5" t="s">
        <v>76</v>
      </c>
      <c r="AQ982" s="5" t="s">
        <v>77</v>
      </c>
      <c r="AR982" s="5" t="s">
        <v>141</v>
      </c>
      <c r="AS982" s="5" t="s">
        <v>78</v>
      </c>
      <c r="AT982" s="5" t="s">
        <v>14032</v>
      </c>
      <c r="AU982" s="5" t="str">
        <f t="shared" si="45"/>
        <v>2018_Kim_Spectroscopic</v>
      </c>
      <c r="AV982" s="6" t="str">
        <f t="shared" si="46"/>
        <v>2018_Kim_Spectroscopic.pdf</v>
      </c>
      <c r="AW982" s="7" t="str">
        <f t="shared" si="47"/>
        <v>https://sci-hub.se/10.1109/JPHOT.2018.2842124</v>
      </c>
      <c r="AX982" s="5" t="s">
        <v>80</v>
      </c>
    </row>
    <row r="983" spans="1:50" ht="17" customHeight="1" x14ac:dyDescent="0.2">
      <c r="A983" s="4" t="s">
        <v>14033</v>
      </c>
      <c r="B983" s="4" t="s">
        <v>14034</v>
      </c>
      <c r="C983" s="4" t="s">
        <v>14035</v>
      </c>
      <c r="D983" s="4">
        <v>1990</v>
      </c>
      <c r="E983" s="4" t="s">
        <v>7488</v>
      </c>
      <c r="F983" s="5">
        <v>44</v>
      </c>
      <c r="G983" s="5">
        <v>1</v>
      </c>
      <c r="I983" s="5">
        <v>163</v>
      </c>
      <c r="J983" s="5">
        <v>164</v>
      </c>
      <c r="L983" s="5">
        <v>1</v>
      </c>
      <c r="M983" s="5" t="s">
        <v>14036</v>
      </c>
      <c r="N983" s="5" t="s">
        <v>14037</v>
      </c>
      <c r="O983" s="5" t="s">
        <v>14038</v>
      </c>
      <c r="P983" s="5" t="s">
        <v>14039</v>
      </c>
      <c r="Q983" s="5" t="s">
        <v>3679</v>
      </c>
      <c r="S983" s="5" t="s">
        <v>14040</v>
      </c>
      <c r="U983" s="5" t="s">
        <v>14041</v>
      </c>
      <c r="AB983" s="5" t="s">
        <v>14042</v>
      </c>
      <c r="AJ983" s="5">
        <v>13231316</v>
      </c>
      <c r="AN983" s="5" t="s">
        <v>75</v>
      </c>
      <c r="AO983" s="5" t="s">
        <v>14043</v>
      </c>
      <c r="AP983" s="5" t="s">
        <v>76</v>
      </c>
      <c r="AQ983" s="5" t="s">
        <v>77</v>
      </c>
      <c r="AS983" s="5" t="s">
        <v>78</v>
      </c>
      <c r="AT983" s="5" t="s">
        <v>14044</v>
      </c>
      <c r="AU983" s="5" t="str">
        <f t="shared" si="45"/>
        <v>1990_Yamazaki_The</v>
      </c>
      <c r="AV983" s="6" t="str">
        <f t="shared" si="46"/>
        <v>1990_Yamazaki_The.pdf</v>
      </c>
      <c r="AW983" s="7" t="str">
        <f t="shared" si="47"/>
        <v>https://sci-hub.se/10.1111/j.1440-1819.1990.tb00467.x</v>
      </c>
      <c r="AX983" s="5" t="s">
        <v>80</v>
      </c>
    </row>
    <row r="984" spans="1:50" ht="17" customHeight="1" x14ac:dyDescent="0.2">
      <c r="A984" s="4" t="s">
        <v>14045</v>
      </c>
      <c r="B984" s="4" t="s">
        <v>14046</v>
      </c>
      <c r="C984" s="4" t="s">
        <v>14047</v>
      </c>
      <c r="D984" s="4">
        <v>2019</v>
      </c>
      <c r="E984" s="4" t="s">
        <v>392</v>
      </c>
      <c r="F984" s="5">
        <v>67</v>
      </c>
      <c r="G984" s="5">
        <v>2</v>
      </c>
      <c r="H984" s="5" t="s">
        <v>14048</v>
      </c>
      <c r="L984" s="5">
        <v>1</v>
      </c>
      <c r="M984" s="5" t="s">
        <v>14049</v>
      </c>
      <c r="N984" s="5" t="s">
        <v>14050</v>
      </c>
      <c r="O984" s="5" t="s">
        <v>14051</v>
      </c>
      <c r="P984" s="5" t="s">
        <v>14052</v>
      </c>
      <c r="Q984" s="5" t="s">
        <v>14053</v>
      </c>
      <c r="R984" s="5" t="s">
        <v>14054</v>
      </c>
      <c r="X984" s="5" t="s">
        <v>14055</v>
      </c>
      <c r="Y984" s="5" t="s">
        <v>14056</v>
      </c>
      <c r="AB984" s="5" t="s">
        <v>14057</v>
      </c>
      <c r="AE984" s="5" t="s">
        <v>2111</v>
      </c>
      <c r="AJ984" s="5">
        <v>7423098</v>
      </c>
      <c r="AL984" s="5" t="s">
        <v>547</v>
      </c>
      <c r="AM984" s="5">
        <v>31077613</v>
      </c>
      <c r="AN984" s="5" t="s">
        <v>75</v>
      </c>
      <c r="AO984" s="5" t="s">
        <v>401</v>
      </c>
      <c r="AP984" s="5" t="s">
        <v>76</v>
      </c>
      <c r="AQ984" s="5" t="s">
        <v>77</v>
      </c>
      <c r="AS984" s="5" t="s">
        <v>78</v>
      </c>
      <c r="AT984" s="5" t="s">
        <v>14058</v>
      </c>
      <c r="AU984" s="5" t="str">
        <f t="shared" si="45"/>
        <v>2019_Xiang_Epigenetic</v>
      </c>
      <c r="AV984" s="6" t="str">
        <f t="shared" si="46"/>
        <v>2019_Xiang_Epigenetic.pdf</v>
      </c>
      <c r="AW984" s="7" t="str">
        <f t="shared" si="47"/>
        <v>https://sci-hub.se/10.1111/jpi.12586</v>
      </c>
      <c r="AX984" s="5" t="s">
        <v>80</v>
      </c>
    </row>
    <row r="985" spans="1:50" ht="17" customHeight="1" x14ac:dyDescent="0.2">
      <c r="A985" s="4" t="s">
        <v>14059</v>
      </c>
      <c r="B985" s="4" t="s">
        <v>14060</v>
      </c>
      <c r="C985" s="4" t="s">
        <v>14061</v>
      </c>
      <c r="D985" s="4">
        <v>2018</v>
      </c>
      <c r="E985" s="4" t="s">
        <v>7286</v>
      </c>
      <c r="F985" s="5">
        <v>37</v>
      </c>
      <c r="G985" s="5">
        <v>1</v>
      </c>
      <c r="H985" s="5">
        <v>29</v>
      </c>
      <c r="L985" s="5">
        <v>1</v>
      </c>
      <c r="M985" s="5" t="s">
        <v>14062</v>
      </c>
      <c r="N985" s="5" t="s">
        <v>14063</v>
      </c>
      <c r="O985" s="5" t="s">
        <v>14064</v>
      </c>
      <c r="P985" s="5" t="s">
        <v>14065</v>
      </c>
      <c r="Q985" s="5" t="s">
        <v>14066</v>
      </c>
      <c r="R985" s="5" t="s">
        <v>14067</v>
      </c>
      <c r="S985" s="5" t="s">
        <v>14068</v>
      </c>
      <c r="Y985" s="5" t="s">
        <v>14069</v>
      </c>
      <c r="AB985" s="5" t="s">
        <v>14070</v>
      </c>
      <c r="AE985" s="5" t="s">
        <v>7298</v>
      </c>
      <c r="AJ985" s="5">
        <v>18806791</v>
      </c>
      <c r="AM985" s="5">
        <v>30563575</v>
      </c>
      <c r="AN985" s="5" t="s">
        <v>75</v>
      </c>
      <c r="AO985" s="5" t="s">
        <v>7299</v>
      </c>
      <c r="AP985" s="5" t="s">
        <v>76</v>
      </c>
      <c r="AQ985" s="5" t="s">
        <v>77</v>
      </c>
      <c r="AR985" s="5" t="s">
        <v>141</v>
      </c>
      <c r="AS985" s="5" t="s">
        <v>78</v>
      </c>
      <c r="AT985" s="5" t="s">
        <v>14071</v>
      </c>
      <c r="AU985" s="5" t="str">
        <f t="shared" si="45"/>
        <v>2018_Lee_Do</v>
      </c>
      <c r="AV985" s="6" t="str">
        <f t="shared" si="46"/>
        <v>2018_Lee_Do.pdf</v>
      </c>
      <c r="AW985" s="7" t="str">
        <f t="shared" si="47"/>
        <v>https://sci-hub.se/10.1186/s40101-018-0189-3</v>
      </c>
      <c r="AX985" s="5" t="s">
        <v>80</v>
      </c>
    </row>
    <row r="986" spans="1:50" ht="17" customHeight="1" x14ac:dyDescent="0.2">
      <c r="A986" s="4" t="s">
        <v>14072</v>
      </c>
      <c r="B986" s="4" t="s">
        <v>14073</v>
      </c>
      <c r="C986" s="4" t="s">
        <v>14074</v>
      </c>
      <c r="D986" s="4">
        <v>2018</v>
      </c>
      <c r="E986" s="4" t="s">
        <v>11268</v>
      </c>
      <c r="F986" s="5">
        <v>6</v>
      </c>
      <c r="G986" s="5">
        <v>24</v>
      </c>
      <c r="H986" s="5" t="s">
        <v>14075</v>
      </c>
      <c r="L986" s="5">
        <v>1</v>
      </c>
      <c r="M986" s="5" t="s">
        <v>14076</v>
      </c>
      <c r="N986" s="5" t="s">
        <v>14077</v>
      </c>
      <c r="O986" s="5" t="s">
        <v>14078</v>
      </c>
      <c r="P986" s="5" t="s">
        <v>14079</v>
      </c>
      <c r="Q986" s="5" t="s">
        <v>14080</v>
      </c>
      <c r="R986" s="5" t="s">
        <v>14081</v>
      </c>
      <c r="S986" s="5" t="s">
        <v>14082</v>
      </c>
      <c r="U986" s="5" t="s">
        <v>438</v>
      </c>
      <c r="X986" s="10" t="s">
        <v>14083</v>
      </c>
      <c r="Y986" s="5" t="s">
        <v>14084</v>
      </c>
      <c r="AB986" s="5" t="s">
        <v>14085</v>
      </c>
      <c r="AE986" s="5" t="s">
        <v>2439</v>
      </c>
      <c r="AJ986" s="5" t="s">
        <v>11281</v>
      </c>
      <c r="AM986" s="5">
        <v>30556352</v>
      </c>
      <c r="AN986" s="5" t="s">
        <v>75</v>
      </c>
      <c r="AO986" s="5" t="s">
        <v>11282</v>
      </c>
      <c r="AP986" s="5" t="s">
        <v>76</v>
      </c>
      <c r="AQ986" s="5" t="s">
        <v>77</v>
      </c>
      <c r="AR986" s="5" t="s">
        <v>141</v>
      </c>
      <c r="AS986" s="5" t="s">
        <v>78</v>
      </c>
      <c r="AT986" s="5" t="s">
        <v>14086</v>
      </c>
      <c r="AU986" s="5" t="str">
        <f t="shared" si="45"/>
        <v>2018_Lee_Melatonin</v>
      </c>
      <c r="AV986" s="6" t="str">
        <f t="shared" si="46"/>
        <v>2018_Lee_Melatonin.pdf</v>
      </c>
      <c r="AW986" s="7" t="str">
        <f t="shared" si="47"/>
        <v>https://sci-hub.se/10.14814/phy2.13942</v>
      </c>
      <c r="AX986" s="5" t="s">
        <v>80</v>
      </c>
    </row>
    <row r="987" spans="1:50" ht="17" customHeight="1" x14ac:dyDescent="0.2">
      <c r="A987" s="4" t="s">
        <v>14087</v>
      </c>
      <c r="B987" s="4" t="s">
        <v>14088</v>
      </c>
      <c r="C987" s="4" t="s">
        <v>14089</v>
      </c>
      <c r="D987" s="4">
        <v>2016</v>
      </c>
      <c r="E987" s="4" t="s">
        <v>14090</v>
      </c>
      <c r="F987" s="5">
        <v>10</v>
      </c>
      <c r="I987" s="5">
        <v>577</v>
      </c>
      <c r="J987" s="5">
        <v>581</v>
      </c>
      <c r="L987" s="5">
        <v>1</v>
      </c>
      <c r="M987" s="5" t="s">
        <v>14091</v>
      </c>
      <c r="N987" s="5" t="s">
        <v>14092</v>
      </c>
      <c r="O987" s="5" t="s">
        <v>14093</v>
      </c>
      <c r="P987" s="5" t="s">
        <v>14094</v>
      </c>
      <c r="Q987" s="5" t="s">
        <v>14095</v>
      </c>
      <c r="R987" s="5" t="s">
        <v>14096</v>
      </c>
      <c r="S987" s="5" t="s">
        <v>14097</v>
      </c>
      <c r="AB987" s="5" t="s">
        <v>14098</v>
      </c>
      <c r="AE987" s="5" t="s">
        <v>10044</v>
      </c>
      <c r="AJ987" s="5">
        <v>11775467</v>
      </c>
      <c r="AN987" s="5" t="s">
        <v>75</v>
      </c>
      <c r="AO987" s="5" t="s">
        <v>14099</v>
      </c>
      <c r="AP987" s="5" t="s">
        <v>76</v>
      </c>
      <c r="AQ987" s="5" t="s">
        <v>77</v>
      </c>
      <c r="AR987" s="5" t="s">
        <v>141</v>
      </c>
      <c r="AS987" s="5" t="s">
        <v>78</v>
      </c>
      <c r="AT987" s="5" t="s">
        <v>14100</v>
      </c>
      <c r="AU987" s="5" t="str">
        <f t="shared" si="45"/>
        <v>2016_Mendoza-Mendieta_Associated</v>
      </c>
      <c r="AV987" s="6" t="str">
        <f t="shared" si="46"/>
        <v>2016_Mendoza-Mendieta_Associated.pdf</v>
      </c>
      <c r="AW987" s="7" t="str">
        <f t="shared" si="47"/>
        <v>https://sci-hub.se/10.2147/OPTH.S95212</v>
      </c>
      <c r="AX987" s="5" t="s">
        <v>80</v>
      </c>
    </row>
    <row r="988" spans="1:50" ht="17" customHeight="1" x14ac:dyDescent="0.2">
      <c r="A988" s="4" t="s">
        <v>14101</v>
      </c>
      <c r="B988" s="4" t="s">
        <v>14102</v>
      </c>
      <c r="C988" s="4" t="s">
        <v>14103</v>
      </c>
      <c r="D988" s="4">
        <v>2016</v>
      </c>
      <c r="E988" s="4" t="s">
        <v>14104</v>
      </c>
      <c r="F988" s="5">
        <v>19</v>
      </c>
      <c r="G988" s="5">
        <v>8</v>
      </c>
      <c r="I988" s="5">
        <v>899</v>
      </c>
      <c r="J988" s="5">
        <v>909</v>
      </c>
      <c r="L988" s="5">
        <v>1</v>
      </c>
      <c r="M988" s="5" t="s">
        <v>14105</v>
      </c>
      <c r="N988" s="5" t="s">
        <v>14106</v>
      </c>
      <c r="O988" s="5" t="s">
        <v>14107</v>
      </c>
      <c r="P988" s="5" t="s">
        <v>14108</v>
      </c>
      <c r="Q988" s="5" t="s">
        <v>14109</v>
      </c>
      <c r="R988" s="5" t="s">
        <v>14110</v>
      </c>
      <c r="S988" s="5" t="s">
        <v>14111</v>
      </c>
      <c r="U988" s="5" t="s">
        <v>136</v>
      </c>
      <c r="X988" s="10" t="s">
        <v>14112</v>
      </c>
      <c r="Y988" s="5" t="s">
        <v>14113</v>
      </c>
      <c r="AB988" s="5" t="s">
        <v>14114</v>
      </c>
      <c r="AE988" s="5" t="s">
        <v>14115</v>
      </c>
      <c r="AJ988" s="5">
        <v>20083866</v>
      </c>
      <c r="AN988" s="5" t="s">
        <v>75</v>
      </c>
      <c r="AO988" s="5" t="s">
        <v>14116</v>
      </c>
      <c r="AP988" s="5" t="s">
        <v>76</v>
      </c>
      <c r="AQ988" s="5" t="s">
        <v>77</v>
      </c>
      <c r="AS988" s="5" t="s">
        <v>78</v>
      </c>
      <c r="AT988" s="5" t="s">
        <v>14117</v>
      </c>
      <c r="AU988" s="5" t="str">
        <f t="shared" si="45"/>
        <v>2016_Talaei_Developmental</v>
      </c>
      <c r="AV988" s="6" t="str">
        <f t="shared" si="46"/>
        <v>2016_Talaei_Developmental.pdf</v>
      </c>
      <c r="AW988" s="7" t="str">
        <f t="shared" si="47"/>
        <v>https://sci-hub.se/10.22038/ijbms.2016.7473</v>
      </c>
      <c r="AX988" s="5" t="s">
        <v>80</v>
      </c>
    </row>
    <row r="989" spans="1:50" ht="17" customHeight="1" x14ac:dyDescent="0.2">
      <c r="A989" s="4" t="s">
        <v>14118</v>
      </c>
      <c r="B989" s="4" t="s">
        <v>14119</v>
      </c>
      <c r="C989" s="4" t="s">
        <v>14120</v>
      </c>
      <c r="D989" s="4">
        <v>2019</v>
      </c>
      <c r="E989" s="4" t="s">
        <v>14121</v>
      </c>
      <c r="F989" s="5">
        <v>10</v>
      </c>
      <c r="G989" s="5" t="s">
        <v>14122</v>
      </c>
      <c r="H989" s="5">
        <v>1511</v>
      </c>
      <c r="L989" s="5">
        <v>1</v>
      </c>
      <c r="M989" s="5" t="s">
        <v>14123</v>
      </c>
      <c r="N989" s="5" t="s">
        <v>14124</v>
      </c>
      <c r="O989" s="5" t="s">
        <v>14125</v>
      </c>
      <c r="P989" s="5" t="s">
        <v>14126</v>
      </c>
      <c r="Q989" s="5" t="s">
        <v>14127</v>
      </c>
      <c r="R989" s="5" t="s">
        <v>14128</v>
      </c>
      <c r="Y989" s="5" t="s">
        <v>14129</v>
      </c>
      <c r="AB989" s="5" t="s">
        <v>14130</v>
      </c>
      <c r="AE989" s="5" t="s">
        <v>7316</v>
      </c>
      <c r="AJ989" s="5">
        <v>16643224</v>
      </c>
      <c r="AN989" s="5" t="s">
        <v>75</v>
      </c>
      <c r="AO989" s="5" t="s">
        <v>14131</v>
      </c>
      <c r="AP989" s="5" t="s">
        <v>76</v>
      </c>
      <c r="AQ989" s="5" t="s">
        <v>77</v>
      </c>
      <c r="AR989" s="5" t="s">
        <v>141</v>
      </c>
      <c r="AS989" s="5" t="s">
        <v>78</v>
      </c>
      <c r="AT989" s="5" t="s">
        <v>14132</v>
      </c>
      <c r="AU989" s="5" t="str">
        <f t="shared" si="45"/>
        <v>2019_Arioz_Melatonin</v>
      </c>
      <c r="AV989" s="6" t="str">
        <f t="shared" si="46"/>
        <v>2019_Arioz_Melatonin.pdf</v>
      </c>
      <c r="AW989" s="7" t="str">
        <f t="shared" si="47"/>
        <v>https://sci-hub.se/10.3389/fimmu.2019.01511</v>
      </c>
      <c r="AX989" s="5" t="s">
        <v>80</v>
      </c>
    </row>
    <row r="990" spans="1:50" ht="17" customHeight="1" x14ac:dyDescent="0.2">
      <c r="A990" s="4" t="s">
        <v>14133</v>
      </c>
      <c r="B990" s="4" t="s">
        <v>14134</v>
      </c>
      <c r="C990" s="4" t="s">
        <v>14135</v>
      </c>
      <c r="D990" s="4">
        <v>2017</v>
      </c>
      <c r="E990" s="4" t="s">
        <v>14136</v>
      </c>
      <c r="F990" s="5">
        <v>22</v>
      </c>
      <c r="G990" s="5">
        <v>11</v>
      </c>
      <c r="H990" s="5">
        <v>1933</v>
      </c>
      <c r="L990" s="5">
        <v>1</v>
      </c>
      <c r="M990" s="5" t="s">
        <v>14137</v>
      </c>
      <c r="N990" s="5" t="s">
        <v>14138</v>
      </c>
      <c r="O990" s="5" t="s">
        <v>14139</v>
      </c>
      <c r="P990" s="5" t="s">
        <v>14140</v>
      </c>
      <c r="Q990" s="5" t="s">
        <v>14141</v>
      </c>
      <c r="R990" s="5" t="s">
        <v>14142</v>
      </c>
      <c r="S990" s="5" t="s">
        <v>14143</v>
      </c>
      <c r="U990" s="5" t="s">
        <v>14144</v>
      </c>
      <c r="Y990" s="5" t="s">
        <v>14145</v>
      </c>
      <c r="AB990" s="5" t="s">
        <v>10541</v>
      </c>
      <c r="AE990" s="5" t="s">
        <v>8432</v>
      </c>
      <c r="AJ990" s="5">
        <v>14203049</v>
      </c>
      <c r="AL990" s="5" t="s">
        <v>14146</v>
      </c>
      <c r="AM990" s="5">
        <v>29125559</v>
      </c>
      <c r="AN990" s="5" t="s">
        <v>75</v>
      </c>
      <c r="AO990" s="5" t="s">
        <v>14136</v>
      </c>
      <c r="AP990" s="5" t="s">
        <v>76</v>
      </c>
      <c r="AQ990" s="5" t="s">
        <v>77</v>
      </c>
      <c r="AR990" s="5" t="s">
        <v>141</v>
      </c>
      <c r="AS990" s="5" t="s">
        <v>78</v>
      </c>
      <c r="AT990" s="5" t="s">
        <v>14147</v>
      </c>
      <c r="AU990" s="5" t="str">
        <f t="shared" si="45"/>
        <v>2017_Wojtulewicz_Endotoxin-induced</v>
      </c>
      <c r="AV990" s="6" t="str">
        <f t="shared" si="46"/>
        <v>2017_Wojtulewicz_Endotoxin-induced.pdf</v>
      </c>
      <c r="AW990" s="7" t="str">
        <f t="shared" si="47"/>
        <v>https://sci-hub.se/10.3390/molecules22111933</v>
      </c>
      <c r="AX990" s="5" t="s">
        <v>80</v>
      </c>
    </row>
    <row r="991" spans="1:50" ht="17" customHeight="1" x14ac:dyDescent="0.2">
      <c r="A991" s="4" t="s">
        <v>14148</v>
      </c>
      <c r="B991" s="4" t="s">
        <v>14149</v>
      </c>
      <c r="C991" s="4" t="s">
        <v>14150</v>
      </c>
      <c r="D991" s="4">
        <v>2017</v>
      </c>
      <c r="E991" s="4" t="s">
        <v>14151</v>
      </c>
      <c r="F991" s="5">
        <v>2017</v>
      </c>
      <c r="G991" s="5">
        <v>121</v>
      </c>
      <c r="H991" s="5" t="s">
        <v>14152</v>
      </c>
      <c r="L991" s="5">
        <v>1</v>
      </c>
      <c r="M991" s="5" t="s">
        <v>14153</v>
      </c>
      <c r="N991" s="5" t="s">
        <v>14154</v>
      </c>
      <c r="O991" s="5" t="s">
        <v>13814</v>
      </c>
      <c r="P991" s="5" t="s">
        <v>14155</v>
      </c>
      <c r="Q991" s="5" t="s">
        <v>14156</v>
      </c>
      <c r="R991" s="5" t="s">
        <v>14157</v>
      </c>
      <c r="S991" s="5" t="s">
        <v>14158</v>
      </c>
      <c r="U991" s="5" t="s">
        <v>438</v>
      </c>
      <c r="X991" s="10" t="s">
        <v>14159</v>
      </c>
      <c r="Y991" s="5" t="s">
        <v>14160</v>
      </c>
      <c r="AB991" s="5" t="s">
        <v>13043</v>
      </c>
      <c r="AE991" s="5" t="s">
        <v>14151</v>
      </c>
      <c r="AJ991" s="5" t="s">
        <v>14161</v>
      </c>
      <c r="AM991" s="5">
        <v>28362390</v>
      </c>
      <c r="AN991" s="5" t="s">
        <v>75</v>
      </c>
      <c r="AO991" s="5" t="s">
        <v>14162</v>
      </c>
      <c r="AP991" s="5" t="s">
        <v>76</v>
      </c>
      <c r="AQ991" s="5" t="s">
        <v>77</v>
      </c>
      <c r="AS991" s="5" t="s">
        <v>78</v>
      </c>
      <c r="AT991" s="5" t="s">
        <v>14163</v>
      </c>
      <c r="AU991" s="5" t="str">
        <f t="shared" si="45"/>
        <v>2017_Jou_Blue-hazard-free</v>
      </c>
      <c r="AV991" s="6" t="str">
        <f t="shared" si="46"/>
        <v>2017_Jou_Blue-hazard-free.pdf</v>
      </c>
      <c r="AW991" s="7" t="str">
        <f t="shared" si="47"/>
        <v>https://sci-hub.se/10.3791/54644</v>
      </c>
      <c r="AX991" s="5" t="s">
        <v>80</v>
      </c>
    </row>
    <row r="992" spans="1:50" ht="17" customHeight="1" x14ac:dyDescent="0.2">
      <c r="A992" s="4" t="s">
        <v>14164</v>
      </c>
      <c r="B992" s="4" t="s">
        <v>14165</v>
      </c>
      <c r="C992" s="4" t="s">
        <v>14166</v>
      </c>
      <c r="D992" s="4">
        <v>2008</v>
      </c>
      <c r="E992" s="4" t="s">
        <v>10604</v>
      </c>
      <c r="F992" s="5">
        <v>88</v>
      </c>
      <c r="G992" s="5">
        <v>4</v>
      </c>
      <c r="I992" s="5">
        <v>609</v>
      </c>
      <c r="J992" s="5">
        <v>612</v>
      </c>
      <c r="L992" s="5">
        <v>1</v>
      </c>
      <c r="M992" s="5" t="s">
        <v>14167</v>
      </c>
      <c r="N992" s="5" t="s">
        <v>14168</v>
      </c>
      <c r="O992" s="5" t="s">
        <v>14169</v>
      </c>
      <c r="P992" s="5" t="s">
        <v>14170</v>
      </c>
      <c r="Q992" s="5" t="s">
        <v>14171</v>
      </c>
      <c r="R992" s="5" t="s">
        <v>14172</v>
      </c>
      <c r="S992" s="5" t="s">
        <v>14173</v>
      </c>
      <c r="AB992" s="5" t="s">
        <v>14174</v>
      </c>
      <c r="AE992" s="5" t="s">
        <v>10611</v>
      </c>
      <c r="AJ992" s="5">
        <v>83984</v>
      </c>
      <c r="AL992" s="5" t="s">
        <v>10612</v>
      </c>
      <c r="AN992" s="5" t="s">
        <v>75</v>
      </c>
      <c r="AO992" s="5" t="s">
        <v>10613</v>
      </c>
      <c r="AP992" s="5" t="s">
        <v>76</v>
      </c>
      <c r="AQ992" s="5" t="s">
        <v>77</v>
      </c>
      <c r="AR992" s="5" t="s">
        <v>141</v>
      </c>
      <c r="AS992" s="5" t="s">
        <v>78</v>
      </c>
      <c r="AT992" s="5" t="s">
        <v>14175</v>
      </c>
      <c r="AU992" s="5" t="str">
        <f t="shared" si="45"/>
        <v>2008_Bal_Effects</v>
      </c>
      <c r="AV992" s="6" t="str">
        <f t="shared" si="46"/>
        <v>2008_Bal_Effects.pdf</v>
      </c>
      <c r="AW992" s="7" t="str">
        <f t="shared" si="47"/>
        <v>https://sci-hub.se/10.4141/CJAS07145</v>
      </c>
      <c r="AX992" s="5" t="s">
        <v>80</v>
      </c>
    </row>
    <row r="993" spans="1:50" ht="17" customHeight="1" x14ac:dyDescent="0.2">
      <c r="A993" s="4" t="s">
        <v>14176</v>
      </c>
      <c r="B993" s="4" t="s">
        <v>14177</v>
      </c>
      <c r="C993" s="4" t="s">
        <v>14178</v>
      </c>
      <c r="D993" s="4">
        <v>2018</v>
      </c>
      <c r="E993" s="4" t="s">
        <v>13750</v>
      </c>
      <c r="F993" s="5">
        <v>132</v>
      </c>
      <c r="G993" s="5">
        <v>3</v>
      </c>
      <c r="I993" s="5">
        <v>183</v>
      </c>
      <c r="J993" s="5">
        <v>193</v>
      </c>
      <c r="M993" s="5" t="s">
        <v>14179</v>
      </c>
      <c r="N993" s="5" t="s">
        <v>14180</v>
      </c>
      <c r="O993" s="5" t="s">
        <v>14181</v>
      </c>
      <c r="P993" s="5" t="s">
        <v>14182</v>
      </c>
      <c r="Q993" s="5" t="s">
        <v>14183</v>
      </c>
      <c r="R993" s="5" t="s">
        <v>14184</v>
      </c>
      <c r="S993" s="5" t="s">
        <v>14185</v>
      </c>
      <c r="X993" s="5" t="s">
        <v>14186</v>
      </c>
      <c r="Y993" s="5" t="s">
        <v>14187</v>
      </c>
      <c r="AB993" s="5" t="s">
        <v>14188</v>
      </c>
      <c r="AE993" s="5" t="s">
        <v>13762</v>
      </c>
      <c r="AJ993" s="5">
        <v>7357044</v>
      </c>
      <c r="AL993" s="5" t="s">
        <v>13763</v>
      </c>
      <c r="AM993" s="5">
        <v>29809046</v>
      </c>
      <c r="AN993" s="5" t="s">
        <v>75</v>
      </c>
      <c r="AO993" s="5" t="s">
        <v>13764</v>
      </c>
      <c r="AP993" s="5" t="s">
        <v>76</v>
      </c>
      <c r="AQ993" s="5" t="s">
        <v>77</v>
      </c>
      <c r="AS993" s="5" t="s">
        <v>78</v>
      </c>
      <c r="AT993" s="5" t="s">
        <v>14189</v>
      </c>
      <c r="AU993" s="5" t="str">
        <f t="shared" si="45"/>
        <v>2018_Bijleveld_Exposure</v>
      </c>
      <c r="AV993" s="6" t="str">
        <f t="shared" si="46"/>
        <v>2018_Bijleveld_Exposure.pdf</v>
      </c>
      <c r="AW993" s="7" t="str">
        <f t="shared" si="47"/>
        <v>https://sci-hub.se/10.1037/bne0000244</v>
      </c>
      <c r="AX993" s="9" t="s">
        <v>756</v>
      </c>
    </row>
    <row r="994" spans="1:50" ht="17" customHeight="1" x14ac:dyDescent="0.2">
      <c r="A994" s="4" t="s">
        <v>14190</v>
      </c>
      <c r="B994" s="4" t="s">
        <v>14191</v>
      </c>
      <c r="C994" s="4" t="s">
        <v>14192</v>
      </c>
      <c r="D994" s="4">
        <v>2017</v>
      </c>
      <c r="E994" s="4" t="s">
        <v>14193</v>
      </c>
      <c r="F994" s="5">
        <v>40</v>
      </c>
      <c r="G994" s="5">
        <v>1</v>
      </c>
      <c r="I994" s="5">
        <v>25</v>
      </c>
      <c r="J994" s="5">
        <v>36</v>
      </c>
      <c r="M994" s="5" t="s">
        <v>14194</v>
      </c>
      <c r="N994" s="5" t="s">
        <v>14195</v>
      </c>
      <c r="O994" s="5" t="s">
        <v>14196</v>
      </c>
      <c r="P994" s="5" t="s">
        <v>14197</v>
      </c>
      <c r="Q994" s="5" t="s">
        <v>14198</v>
      </c>
      <c r="R994" s="5" t="s">
        <v>14199</v>
      </c>
      <c r="AB994" s="5" t="s">
        <v>14200</v>
      </c>
      <c r="AE994" s="5" t="s">
        <v>14201</v>
      </c>
      <c r="AJ994" s="5">
        <v>11100559</v>
      </c>
      <c r="AN994" s="5" t="s">
        <v>75</v>
      </c>
      <c r="AO994" s="5" t="s">
        <v>14202</v>
      </c>
      <c r="AP994" s="5" t="s">
        <v>76</v>
      </c>
      <c r="AQ994" s="5" t="s">
        <v>77</v>
      </c>
      <c r="AR994" s="5" t="s">
        <v>141</v>
      </c>
      <c r="AS994" s="5" t="s">
        <v>78</v>
      </c>
      <c r="AT994" s="5" t="s">
        <v>14203</v>
      </c>
      <c r="AU994" s="5" t="str">
        <f t="shared" si="45"/>
        <v>2017_Yassien_The</v>
      </c>
      <c r="AV994" s="6" t="str">
        <f t="shared" si="46"/>
        <v>2017_Yassien_The.pdf</v>
      </c>
      <c r="AW994" s="7" t="str">
        <f t="shared" si="47"/>
        <v>https://sci-hub.se/10.21608/EJH.2017.3694</v>
      </c>
      <c r="AX994" s="9" t="s">
        <v>756</v>
      </c>
    </row>
    <row r="995" spans="1:50" ht="17" customHeight="1" x14ac:dyDescent="0.2">
      <c r="A995" s="4" t="s">
        <v>14204</v>
      </c>
      <c r="B995" s="4" t="s">
        <v>14205</v>
      </c>
      <c r="C995" s="4" t="s">
        <v>14206</v>
      </c>
      <c r="D995" s="4">
        <v>2019</v>
      </c>
      <c r="E995" s="4" t="s">
        <v>13826</v>
      </c>
      <c r="F995" s="5">
        <v>27</v>
      </c>
      <c r="G995" s="5">
        <v>3</v>
      </c>
      <c r="I995" s="5">
        <v>14</v>
      </c>
      <c r="J995" s="5">
        <v>25</v>
      </c>
      <c r="M995" s="5" t="s">
        <v>14207</v>
      </c>
      <c r="N995" s="5" t="s">
        <v>14208</v>
      </c>
      <c r="O995" s="5" t="s">
        <v>14209</v>
      </c>
      <c r="P995" s="5" t="s">
        <v>14210</v>
      </c>
      <c r="Q995" s="5" t="s">
        <v>14211</v>
      </c>
      <c r="R995" s="5" t="s">
        <v>14212</v>
      </c>
      <c r="S995" s="5" t="s">
        <v>14213</v>
      </c>
      <c r="X995" s="10" t="s">
        <v>14214</v>
      </c>
      <c r="Y995" s="5" t="s">
        <v>14215</v>
      </c>
      <c r="Z995" s="5" t="s">
        <v>14216</v>
      </c>
      <c r="AB995" s="5" t="s">
        <v>14217</v>
      </c>
      <c r="AE995" s="5" t="s">
        <v>14218</v>
      </c>
      <c r="AJ995" s="5">
        <v>2362945</v>
      </c>
      <c r="AN995" s="5" t="s">
        <v>75</v>
      </c>
      <c r="AO995" s="5" t="s">
        <v>13834</v>
      </c>
      <c r="AP995" s="5" t="s">
        <v>76</v>
      </c>
      <c r="AQ995" s="5" t="s">
        <v>77</v>
      </c>
      <c r="AS995" s="5" t="s">
        <v>78</v>
      </c>
      <c r="AT995" s="5" t="s">
        <v>14219</v>
      </c>
      <c r="AU995" s="5" t="str">
        <f t="shared" si="45"/>
        <v>2019_Anisimov_Light</v>
      </c>
      <c r="AV995" s="6" t="str">
        <f t="shared" si="46"/>
        <v>2019_Anisimov_Light.pdf</v>
      </c>
      <c r="AW995" s="7" t="str">
        <f t="shared" si="47"/>
        <v>https://sci-hub.se/10.33383/2018-120</v>
      </c>
      <c r="AX995" s="9" t="s">
        <v>756</v>
      </c>
    </row>
    <row r="996" spans="1:50" ht="17" customHeight="1" x14ac:dyDescent="0.2">
      <c r="A996" s="4" t="s">
        <v>14220</v>
      </c>
      <c r="B996" s="4" t="s">
        <v>14221</v>
      </c>
      <c r="C996" s="4" t="s">
        <v>14222</v>
      </c>
      <c r="D996" s="4">
        <v>2018</v>
      </c>
      <c r="E996" s="4" t="s">
        <v>14223</v>
      </c>
      <c r="F996" s="5">
        <v>14</v>
      </c>
      <c r="G996" s="5">
        <v>4</v>
      </c>
      <c r="I996" s="5">
        <v>192</v>
      </c>
      <c r="J996" s="5">
        <v>208</v>
      </c>
      <c r="M996" s="5" t="s">
        <v>14224</v>
      </c>
      <c r="N996" s="5" t="s">
        <v>14225</v>
      </c>
      <c r="O996" s="5" t="s">
        <v>14226</v>
      </c>
      <c r="P996" s="5" t="s">
        <v>14227</v>
      </c>
      <c r="Q996" s="5" t="s">
        <v>14228</v>
      </c>
      <c r="R996" s="5" t="s">
        <v>14229</v>
      </c>
      <c r="AB996" s="5" t="s">
        <v>14230</v>
      </c>
      <c r="AE996" s="5" t="s">
        <v>14231</v>
      </c>
      <c r="AJ996" s="5">
        <v>18951171</v>
      </c>
      <c r="AN996" s="5" t="s">
        <v>75</v>
      </c>
      <c r="AO996" s="5" t="s">
        <v>14232</v>
      </c>
      <c r="AP996" s="5" t="s">
        <v>76</v>
      </c>
      <c r="AQ996" s="5" t="s">
        <v>77</v>
      </c>
      <c r="AS996" s="5" t="s">
        <v>78</v>
      </c>
      <c r="AT996" s="5" t="s">
        <v>14233</v>
      </c>
      <c r="AU996" s="5" t="str">
        <f t="shared" si="45"/>
        <v>2018_Łaszewska_Influence</v>
      </c>
      <c r="AV996" s="6" t="str">
        <f t="shared" si="46"/>
        <v>2018_Łaszewska_Influence.pdf</v>
      </c>
      <c r="AW996" s="7" t="str">
        <f t="shared" si="47"/>
        <v>https://sci-hub.se/10.5709/acp-0250-0</v>
      </c>
      <c r="AX996" s="9" t="s">
        <v>756</v>
      </c>
    </row>
    <row r="997" spans="1:50" ht="17" customHeight="1" x14ac:dyDescent="0.2">
      <c r="A997" s="4" t="s">
        <v>14234</v>
      </c>
      <c r="B997" s="4" t="s">
        <v>14235</v>
      </c>
      <c r="C997" s="4" t="s">
        <v>14236</v>
      </c>
      <c r="D997" s="4">
        <v>2014</v>
      </c>
      <c r="E997" s="4" t="s">
        <v>14237</v>
      </c>
      <c r="F997" s="5">
        <v>67</v>
      </c>
      <c r="G997" s="5">
        <v>9</v>
      </c>
      <c r="I997" s="5">
        <v>1269</v>
      </c>
      <c r="J997" s="5">
        <v>1274</v>
      </c>
      <c r="M997" s="9"/>
      <c r="N997" s="5" t="s">
        <v>14238</v>
      </c>
      <c r="O997" s="5" t="s">
        <v>14239</v>
      </c>
      <c r="P997" s="5" t="s">
        <v>14240</v>
      </c>
      <c r="Q997" s="5" t="s">
        <v>14241</v>
      </c>
      <c r="R997" s="5" t="s">
        <v>14242</v>
      </c>
      <c r="AB997" s="5" t="s">
        <v>14243</v>
      </c>
      <c r="AE997" s="5" t="s">
        <v>14244</v>
      </c>
      <c r="AJ997" s="5">
        <v>13101331</v>
      </c>
      <c r="AN997" s="5" t="s">
        <v>75</v>
      </c>
      <c r="AO997" s="5" t="s">
        <v>14245</v>
      </c>
      <c r="AP997" s="5" t="s">
        <v>76</v>
      </c>
      <c r="AQ997" s="5" t="s">
        <v>77</v>
      </c>
      <c r="AS997" s="5" t="s">
        <v>78</v>
      </c>
      <c r="AT997" s="5" t="s">
        <v>14246</v>
      </c>
      <c r="AU997" s="5" t="str">
        <f t="shared" si="45"/>
        <v>2014_Pashalieva_Melatonin</v>
      </c>
      <c r="AV997" s="6" t="str">
        <f t="shared" si="46"/>
        <v>2014_Pashalieva_Melatonin.pdf</v>
      </c>
      <c r="AW997" s="7" t="str">
        <f t="shared" si="47"/>
        <v>https://sci-hub.se/</v>
      </c>
      <c r="AX997" s="9" t="s">
        <v>756</v>
      </c>
    </row>
    <row r="998" spans="1:50" ht="17" customHeight="1" x14ac:dyDescent="0.2">
      <c r="A998" s="4" t="s">
        <v>14247</v>
      </c>
      <c r="B998" s="4" t="s">
        <v>14248</v>
      </c>
      <c r="C998" s="4" t="s">
        <v>14249</v>
      </c>
      <c r="D998" s="4">
        <v>2014</v>
      </c>
      <c r="E998" s="4" t="s">
        <v>14250</v>
      </c>
      <c r="F998" s="5">
        <v>28</v>
      </c>
      <c r="G998" s="5">
        <v>2</v>
      </c>
      <c r="I998" s="5">
        <v>128</v>
      </c>
      <c r="J998" s="5">
        <v>132</v>
      </c>
      <c r="M998" s="9"/>
      <c r="N998" s="5" t="s">
        <v>14251</v>
      </c>
      <c r="O998" s="5" t="s">
        <v>14252</v>
      </c>
      <c r="P998" s="5" t="s">
        <v>14253</v>
      </c>
      <c r="Q998" s="5" t="s">
        <v>14254</v>
      </c>
      <c r="R998" s="5" t="s">
        <v>14255</v>
      </c>
      <c r="S998" s="5" t="s">
        <v>14256</v>
      </c>
      <c r="U998" s="5" t="s">
        <v>14257</v>
      </c>
      <c r="AB998" s="5" t="s">
        <v>14258</v>
      </c>
      <c r="AE998" s="5" t="s">
        <v>14259</v>
      </c>
      <c r="AJ998" s="5">
        <v>10135472</v>
      </c>
      <c r="AN998" s="5" t="s">
        <v>75</v>
      </c>
      <c r="AO998" s="5" t="s">
        <v>14260</v>
      </c>
      <c r="AP998" s="5" t="s">
        <v>76</v>
      </c>
      <c r="AQ998" s="5" t="s">
        <v>77</v>
      </c>
      <c r="AS998" s="5" t="s">
        <v>78</v>
      </c>
      <c r="AT998" s="5" t="s">
        <v>14261</v>
      </c>
      <c r="AU998" s="5" t="str">
        <f t="shared" si="45"/>
        <v>2014_Hidayat_Melatonin</v>
      </c>
      <c r="AV998" s="6" t="str">
        <f t="shared" si="46"/>
        <v>2014_Hidayat_Melatonin.pdf</v>
      </c>
      <c r="AW998" s="7" t="str">
        <f t="shared" si="47"/>
        <v>https://sci-hub.se/</v>
      </c>
      <c r="AX998" s="9" t="s">
        <v>756</v>
      </c>
    </row>
    <row r="999" spans="1:50" ht="17" customHeight="1" x14ac:dyDescent="0.2">
      <c r="A999" s="4" t="s">
        <v>14262</v>
      </c>
      <c r="B999" s="4" t="s">
        <v>14263</v>
      </c>
      <c r="C999" s="4" t="s">
        <v>14264</v>
      </c>
      <c r="D999" s="4">
        <v>2013</v>
      </c>
      <c r="E999" s="4" t="s">
        <v>13826</v>
      </c>
      <c r="F999" s="5">
        <v>21</v>
      </c>
      <c r="G999" s="5">
        <v>1</v>
      </c>
      <c r="I999" s="5">
        <v>22</v>
      </c>
      <c r="J999" s="5">
        <v>27</v>
      </c>
      <c r="M999" s="9"/>
      <c r="N999" s="5" t="s">
        <v>14265</v>
      </c>
      <c r="O999" s="5" t="s">
        <v>14266</v>
      </c>
      <c r="P999" s="5" t="s">
        <v>14267</v>
      </c>
      <c r="Q999" s="5" t="s">
        <v>14268</v>
      </c>
      <c r="R999" s="5" t="s">
        <v>14269</v>
      </c>
      <c r="S999" s="5" t="s">
        <v>14270</v>
      </c>
      <c r="AB999" s="5" t="s">
        <v>14271</v>
      </c>
      <c r="AJ999" s="5">
        <v>2362945</v>
      </c>
      <c r="AN999" s="5" t="s">
        <v>75</v>
      </c>
      <c r="AO999" s="5" t="s">
        <v>13834</v>
      </c>
      <c r="AP999" s="5" t="s">
        <v>76</v>
      </c>
      <c r="AQ999" s="5" t="s">
        <v>77</v>
      </c>
      <c r="AS999" s="5" t="s">
        <v>78</v>
      </c>
      <c r="AT999" s="5" t="s">
        <v>14272</v>
      </c>
      <c r="AU999" s="5" t="str">
        <f t="shared" si="45"/>
        <v>2013_Kobav_Led</v>
      </c>
      <c r="AV999" s="6" t="str">
        <f t="shared" si="46"/>
        <v>2013_Kobav_Led.pdf</v>
      </c>
      <c r="AW999" s="7" t="str">
        <f t="shared" si="47"/>
        <v>https://sci-hub.se/</v>
      </c>
      <c r="AX999" s="9" t="s">
        <v>756</v>
      </c>
    </row>
    <row r="1000" spans="1:50" ht="17" customHeight="1" x14ac:dyDescent="0.2">
      <c r="A1000" s="4" t="s">
        <v>14273</v>
      </c>
      <c r="B1000" s="4" t="s">
        <v>14274</v>
      </c>
      <c r="C1000" s="4" t="s">
        <v>14275</v>
      </c>
      <c r="D1000" s="4">
        <v>2012</v>
      </c>
      <c r="E1000" s="4" t="s">
        <v>14276</v>
      </c>
      <c r="F1000" s="5">
        <v>23</v>
      </c>
      <c r="G1000" s="5">
        <v>11</v>
      </c>
      <c r="I1000" s="5">
        <v>25</v>
      </c>
      <c r="J1000" s="5">
        <v>28</v>
      </c>
      <c r="M1000" s="9"/>
      <c r="N1000" s="5" t="s">
        <v>14277</v>
      </c>
      <c r="O1000" s="5" t="s">
        <v>14278</v>
      </c>
      <c r="P1000" s="5" t="s">
        <v>14279</v>
      </c>
      <c r="Q1000" s="5" t="s">
        <v>14280</v>
      </c>
      <c r="R1000" s="5" t="s">
        <v>14281</v>
      </c>
      <c r="S1000" s="5" t="s">
        <v>14282</v>
      </c>
      <c r="U1000" s="5" t="s">
        <v>14283</v>
      </c>
      <c r="AB1000" s="5" t="s">
        <v>14284</v>
      </c>
      <c r="AJ1000" s="5" t="s">
        <v>14285</v>
      </c>
      <c r="AL1000" s="5" t="s">
        <v>14286</v>
      </c>
      <c r="AN1000" s="5" t="s">
        <v>75</v>
      </c>
      <c r="AO1000" s="5" t="s">
        <v>14287</v>
      </c>
      <c r="AP1000" s="5" t="s">
        <v>76</v>
      </c>
      <c r="AQ1000" s="5" t="s">
        <v>77</v>
      </c>
      <c r="AS1000" s="5" t="s">
        <v>78</v>
      </c>
      <c r="AT1000" s="5" t="s">
        <v>14288</v>
      </c>
      <c r="AU1000" s="5" t="str">
        <f t="shared" si="45"/>
        <v>2012_Hidayat_Protective</v>
      </c>
      <c r="AV1000" s="6" t="str">
        <f t="shared" si="46"/>
        <v>2012_Hidayat_Protective.pdf</v>
      </c>
      <c r="AW1000" s="7" t="str">
        <f t="shared" si="47"/>
        <v>https://sci-hub.se/</v>
      </c>
      <c r="AX1000" s="13" t="s">
        <v>756</v>
      </c>
    </row>
    <row r="1001" spans="1:50" ht="17" customHeight="1" x14ac:dyDescent="0.2">
      <c r="A1001" s="4" t="s">
        <v>14289</v>
      </c>
      <c r="B1001" s="4" t="s">
        <v>14290</v>
      </c>
      <c r="C1001" s="4" t="s">
        <v>14291</v>
      </c>
      <c r="D1001" s="4">
        <v>2012</v>
      </c>
      <c r="E1001" s="4" t="s">
        <v>14237</v>
      </c>
      <c r="F1001" s="5">
        <v>65</v>
      </c>
      <c r="G1001" s="5">
        <v>8</v>
      </c>
      <c r="I1001" s="5">
        <v>1151</v>
      </c>
      <c r="J1001" s="5">
        <v>1156</v>
      </c>
      <c r="M1001" s="9"/>
      <c r="N1001" s="5" t="s">
        <v>14292</v>
      </c>
      <c r="O1001" s="5" t="s">
        <v>14293</v>
      </c>
      <c r="P1001" s="5" t="s">
        <v>14294</v>
      </c>
      <c r="Q1001" s="5" t="s">
        <v>14295</v>
      </c>
      <c r="R1001" s="5" t="s">
        <v>14296</v>
      </c>
      <c r="AB1001" s="5" t="s">
        <v>14297</v>
      </c>
      <c r="AJ1001" s="5">
        <v>13101331</v>
      </c>
      <c r="AN1001" s="5" t="s">
        <v>75</v>
      </c>
      <c r="AO1001" s="5" t="s">
        <v>14245</v>
      </c>
      <c r="AP1001" s="5" t="s">
        <v>76</v>
      </c>
      <c r="AQ1001" s="5" t="s">
        <v>77</v>
      </c>
      <c r="AS1001" s="5" t="s">
        <v>78</v>
      </c>
      <c r="AT1001" s="5" t="s">
        <v>14298</v>
      </c>
      <c r="AU1001" s="5" t="str">
        <f t="shared" si="45"/>
        <v>2012_Nyagolov_Melatonin</v>
      </c>
      <c r="AV1001" s="6" t="str">
        <f t="shared" si="46"/>
        <v>2012_Nyagolov_Melatonin.pdf</v>
      </c>
      <c r="AW1001" s="7" t="str">
        <f t="shared" si="47"/>
        <v>https://sci-hub.se/</v>
      </c>
      <c r="AX1001" s="9" t="s">
        <v>756</v>
      </c>
    </row>
    <row r="1002" spans="1:50" ht="17" customHeight="1" x14ac:dyDescent="0.2">
      <c r="A1002" s="4" t="s">
        <v>14299</v>
      </c>
      <c r="B1002" s="4" t="s">
        <v>14300</v>
      </c>
      <c r="C1002" s="4" t="s">
        <v>14301</v>
      </c>
      <c r="D1002" s="4">
        <v>2012</v>
      </c>
      <c r="E1002" s="4" t="s">
        <v>14237</v>
      </c>
      <c r="F1002" s="5">
        <v>65</v>
      </c>
      <c r="G1002" s="5">
        <v>6</v>
      </c>
      <c r="I1002" s="5">
        <v>855</v>
      </c>
      <c r="J1002" s="5">
        <v>860</v>
      </c>
      <c r="M1002" s="9"/>
      <c r="N1002" s="5" t="s">
        <v>14302</v>
      </c>
      <c r="O1002" s="5" t="s">
        <v>14303</v>
      </c>
      <c r="P1002" s="5" t="s">
        <v>14304</v>
      </c>
      <c r="Q1002" s="5" t="s">
        <v>14305</v>
      </c>
      <c r="R1002" s="5" t="s">
        <v>14306</v>
      </c>
      <c r="AB1002" s="5" t="s">
        <v>14307</v>
      </c>
      <c r="AJ1002" s="5">
        <v>13101331</v>
      </c>
      <c r="AN1002" s="5" t="s">
        <v>75</v>
      </c>
      <c r="AO1002" s="5" t="s">
        <v>14245</v>
      </c>
      <c r="AP1002" s="5" t="s">
        <v>76</v>
      </c>
      <c r="AQ1002" s="5" t="s">
        <v>77</v>
      </c>
      <c r="AS1002" s="5" t="s">
        <v>78</v>
      </c>
      <c r="AT1002" s="5" t="s">
        <v>14308</v>
      </c>
      <c r="AU1002" s="5" t="str">
        <f t="shared" si="45"/>
        <v>2012_Pashalieva_Experimental</v>
      </c>
      <c r="AV1002" s="6" t="str">
        <f t="shared" si="46"/>
        <v>2012_Pashalieva_Experimental.pdf</v>
      </c>
      <c r="AW1002" s="7" t="str">
        <f t="shared" si="47"/>
        <v>https://sci-hub.se/</v>
      </c>
      <c r="AX1002" s="9" t="s">
        <v>756</v>
      </c>
    </row>
    <row r="1003" spans="1:50" ht="17" customHeight="1" x14ac:dyDescent="0.2">
      <c r="A1003" s="4" t="s">
        <v>14309</v>
      </c>
      <c r="B1003" s="4" t="s">
        <v>14310</v>
      </c>
      <c r="C1003" s="4" t="s">
        <v>14311</v>
      </c>
      <c r="D1003" s="4">
        <v>2010</v>
      </c>
      <c r="E1003" s="4" t="s">
        <v>14312</v>
      </c>
      <c r="F1003" s="5">
        <v>98</v>
      </c>
      <c r="I1003" s="5">
        <v>665</v>
      </c>
      <c r="J1003" s="5">
        <v>760</v>
      </c>
      <c r="M1003" s="9"/>
      <c r="N1003" s="5" t="s">
        <v>14313</v>
      </c>
      <c r="Q1003" s="5" t="s">
        <v>3679</v>
      </c>
      <c r="S1003" s="5" t="s">
        <v>14314</v>
      </c>
      <c r="U1003" s="5" t="s">
        <v>14315</v>
      </c>
      <c r="AE1003" s="5" t="s">
        <v>14316</v>
      </c>
      <c r="AJ1003" s="5">
        <v>10171606</v>
      </c>
      <c r="AL1003" s="5" t="s">
        <v>14317</v>
      </c>
      <c r="AN1003" s="5" t="s">
        <v>75</v>
      </c>
      <c r="AO1003" s="5" t="s">
        <v>14318</v>
      </c>
      <c r="AP1003" s="5" t="s">
        <v>76</v>
      </c>
      <c r="AQ1003" s="5" t="s">
        <v>77</v>
      </c>
      <c r="AS1003" s="5" t="s">
        <v>78</v>
      </c>
      <c r="AT1003" s="5" t="s">
        <v>14319</v>
      </c>
      <c r="AU1003" s="5" t="str">
        <f t="shared" si="45"/>
        <v>2010_[No_Mechanistic</v>
      </c>
      <c r="AV1003" s="6" t="str">
        <f t="shared" si="46"/>
        <v>2010_[No_Mechanistic.pdf</v>
      </c>
      <c r="AW1003" s="7" t="str">
        <f t="shared" si="47"/>
        <v>https://sci-hub.se/</v>
      </c>
      <c r="AX1003" s="9" t="s">
        <v>756</v>
      </c>
    </row>
    <row r="1004" spans="1:50" ht="17" customHeight="1" x14ac:dyDescent="0.2">
      <c r="A1004" s="4" t="s">
        <v>14320</v>
      </c>
      <c r="B1004" s="4" t="s">
        <v>14321</v>
      </c>
      <c r="C1004" s="4" t="s">
        <v>14322</v>
      </c>
      <c r="D1004" s="4">
        <v>2010</v>
      </c>
      <c r="E1004" s="4" t="s">
        <v>14323</v>
      </c>
      <c r="F1004" s="5">
        <v>86</v>
      </c>
      <c r="G1004" s="5">
        <v>10</v>
      </c>
      <c r="I1004" s="5">
        <v>181</v>
      </c>
      <c r="J1004" s="5">
        <v>182</v>
      </c>
      <c r="M1004" s="9"/>
      <c r="N1004" s="5" t="s">
        <v>14324</v>
      </c>
      <c r="O1004" s="5" t="s">
        <v>14325</v>
      </c>
      <c r="P1004" s="5" t="s">
        <v>14326</v>
      </c>
      <c r="Q1004" s="5" t="s">
        <v>14327</v>
      </c>
      <c r="R1004" s="5" t="s">
        <v>14328</v>
      </c>
      <c r="AB1004" s="5" t="s">
        <v>14329</v>
      </c>
      <c r="AE1004" s="5" t="s">
        <v>14330</v>
      </c>
      <c r="AJ1004" s="5">
        <v>332097</v>
      </c>
      <c r="AN1004" s="5" t="s">
        <v>75</v>
      </c>
      <c r="AO1004" s="5" t="s">
        <v>14331</v>
      </c>
      <c r="AP1004" s="5" t="s">
        <v>76</v>
      </c>
      <c r="AQ1004" s="5" t="s">
        <v>77</v>
      </c>
      <c r="AS1004" s="5" t="s">
        <v>78</v>
      </c>
      <c r="AT1004" s="5" t="s">
        <v>14332</v>
      </c>
      <c r="AU1004" s="5" t="str">
        <f t="shared" si="45"/>
        <v>2010_Domke_Evaluation</v>
      </c>
      <c r="AV1004" s="6" t="str">
        <f t="shared" si="46"/>
        <v>2010_Domke_Evaluation.pdf</v>
      </c>
      <c r="AW1004" s="7" t="str">
        <f t="shared" si="47"/>
        <v>https://sci-hub.se/</v>
      </c>
      <c r="AX1004" s="9" t="s">
        <v>756</v>
      </c>
    </row>
    <row r="1005" spans="1:50" ht="17" customHeight="1" x14ac:dyDescent="0.2">
      <c r="A1005" s="4" t="s">
        <v>14333</v>
      </c>
      <c r="B1005" s="4" t="s">
        <v>14334</v>
      </c>
      <c r="C1005" s="4" t="s">
        <v>14335</v>
      </c>
      <c r="D1005" s="4">
        <v>2007</v>
      </c>
      <c r="E1005" s="4" t="s">
        <v>14336</v>
      </c>
      <c r="F1005" s="5">
        <v>72</v>
      </c>
      <c r="G1005" s="5">
        <v>3</v>
      </c>
      <c r="I1005" s="5">
        <v>29</v>
      </c>
      <c r="J1005" s="5">
        <v>36</v>
      </c>
      <c r="M1005" s="9"/>
      <c r="N1005" s="5" t="s">
        <v>14337</v>
      </c>
      <c r="O1005" s="5" t="s">
        <v>14338</v>
      </c>
      <c r="P1005" s="5" t="s">
        <v>14339</v>
      </c>
      <c r="Q1005" s="5" t="s">
        <v>14340</v>
      </c>
      <c r="AB1005" s="5" t="s">
        <v>14341</v>
      </c>
      <c r="AJ1005" s="5">
        <v>9504559</v>
      </c>
      <c r="AL1005" s="5" t="s">
        <v>14342</v>
      </c>
      <c r="AN1005" s="5" t="s">
        <v>75</v>
      </c>
      <c r="AO1005" s="5" t="s">
        <v>14343</v>
      </c>
      <c r="AP1005" s="5" t="s">
        <v>76</v>
      </c>
      <c r="AQ1005" s="5" t="s">
        <v>77</v>
      </c>
      <c r="AS1005" s="5" t="s">
        <v>78</v>
      </c>
      <c r="AT1005" s="5" t="s">
        <v>14344</v>
      </c>
      <c r="AU1005" s="5" t="str">
        <f t="shared" si="45"/>
        <v>2007_Brennan_Effects</v>
      </c>
      <c r="AV1005" s="6" t="str">
        <f t="shared" si="46"/>
        <v>2007_Brennan_Effects.pdf</v>
      </c>
      <c r="AW1005" s="7" t="str">
        <f t="shared" si="47"/>
        <v>https://sci-hub.se/</v>
      </c>
      <c r="AX1005" s="9" t="s">
        <v>756</v>
      </c>
    </row>
    <row r="1006" spans="1:50" ht="17" customHeight="1" x14ac:dyDescent="0.2">
      <c r="A1006" s="4" t="s">
        <v>14345</v>
      </c>
      <c r="B1006" s="4" t="s">
        <v>14346</v>
      </c>
      <c r="C1006" s="4" t="s">
        <v>14347</v>
      </c>
      <c r="D1006" s="4">
        <v>1998</v>
      </c>
      <c r="E1006" s="4" t="s">
        <v>2911</v>
      </c>
      <c r="F1006" s="5">
        <v>19</v>
      </c>
      <c r="G1006" s="5">
        <v>4</v>
      </c>
      <c r="I1006" s="5">
        <v>173</v>
      </c>
      <c r="J1006" s="5">
        <v>180</v>
      </c>
      <c r="M1006" s="9"/>
      <c r="N1006" s="5" t="s">
        <v>14348</v>
      </c>
      <c r="O1006" s="5" t="s">
        <v>14349</v>
      </c>
      <c r="P1006" s="5" t="s">
        <v>14350</v>
      </c>
      <c r="Q1006" s="5" t="s">
        <v>14351</v>
      </c>
      <c r="S1006" s="5" t="s">
        <v>14352</v>
      </c>
      <c r="AB1006" s="5" t="s">
        <v>14353</v>
      </c>
      <c r="AJ1006" s="5" t="s">
        <v>2920</v>
      </c>
      <c r="AL1006" s="5" t="s">
        <v>2921</v>
      </c>
      <c r="AN1006" s="5" t="s">
        <v>75</v>
      </c>
      <c r="AO1006" s="5" t="s">
        <v>2922</v>
      </c>
      <c r="AP1006" s="5" t="s">
        <v>76</v>
      </c>
      <c r="AQ1006" s="5" t="s">
        <v>77</v>
      </c>
      <c r="AS1006" s="5" t="s">
        <v>78</v>
      </c>
      <c r="AT1006" s="5" t="s">
        <v>14354</v>
      </c>
      <c r="AU1006" s="5" t="str">
        <f t="shared" si="45"/>
        <v>1998_Benson_Melatonin</v>
      </c>
      <c r="AV1006" s="6" t="str">
        <f t="shared" si="46"/>
        <v>1998_Benson_Melatonin.pdf</v>
      </c>
      <c r="AW1006" s="7" t="str">
        <f t="shared" si="47"/>
        <v>https://sci-hub.se/</v>
      </c>
      <c r="AX1006" s="9" t="s">
        <v>756</v>
      </c>
    </row>
    <row r="1007" spans="1:50" ht="17" customHeight="1" x14ac:dyDescent="0.2">
      <c r="A1007" s="4" t="s">
        <v>10300</v>
      </c>
      <c r="B1007" s="4" t="s">
        <v>10301</v>
      </c>
      <c r="C1007" s="4" t="s">
        <v>14355</v>
      </c>
      <c r="D1007" s="4">
        <v>1998</v>
      </c>
      <c r="E1007" s="4" t="s">
        <v>3643</v>
      </c>
      <c r="F1007" s="5">
        <v>12</v>
      </c>
      <c r="G1007" s="5">
        <v>5</v>
      </c>
      <c r="M1007" s="9"/>
      <c r="N1007" s="5" t="s">
        <v>14356</v>
      </c>
      <c r="P1007" s="5" t="s">
        <v>14357</v>
      </c>
      <c r="Q1007" s="5" t="s">
        <v>14358</v>
      </c>
      <c r="AJ1007" s="5">
        <v>8926638</v>
      </c>
      <c r="AL1007" s="5" t="s">
        <v>3656</v>
      </c>
      <c r="AN1007" s="5" t="s">
        <v>75</v>
      </c>
      <c r="AO1007" s="5" t="s">
        <v>3657</v>
      </c>
      <c r="AP1007" s="5" t="s">
        <v>76</v>
      </c>
      <c r="AQ1007" s="5" t="s">
        <v>77</v>
      </c>
      <c r="AS1007" s="5" t="s">
        <v>78</v>
      </c>
      <c r="AT1007" s="5" t="s">
        <v>14359</v>
      </c>
      <c r="AU1007" s="5" t="str">
        <f t="shared" si="45"/>
        <v>1998_Heeke_Light-Emitting-Diode</v>
      </c>
      <c r="AV1007" s="6" t="str">
        <f t="shared" si="46"/>
        <v>1998_Heeke_Light-Emitting-Diode.pdf</v>
      </c>
      <c r="AW1007" s="7" t="str">
        <f t="shared" si="47"/>
        <v>https://sci-hub.se/</v>
      </c>
      <c r="AX1007" s="9" t="s">
        <v>756</v>
      </c>
    </row>
    <row r="1008" spans="1:50" ht="17" customHeight="1" x14ac:dyDescent="0.2">
      <c r="A1008" s="4" t="s">
        <v>4375</v>
      </c>
      <c r="B1008" s="4" t="s">
        <v>4376</v>
      </c>
      <c r="C1008" s="4" t="s">
        <v>14360</v>
      </c>
      <c r="D1008" s="4">
        <v>1997</v>
      </c>
      <c r="E1008" s="4" t="s">
        <v>14361</v>
      </c>
      <c r="F1008" s="5">
        <v>4</v>
      </c>
      <c r="G1008" s="5">
        <v>2</v>
      </c>
      <c r="I1008" s="5">
        <v>113</v>
      </c>
      <c r="J1008" s="5">
        <v>123</v>
      </c>
      <c r="M1008" s="9"/>
      <c r="N1008" s="5" t="s">
        <v>14362</v>
      </c>
      <c r="O1008" s="5" t="s">
        <v>14363</v>
      </c>
      <c r="P1008" s="5" t="s">
        <v>14364</v>
      </c>
      <c r="Q1008" s="5" t="s">
        <v>14365</v>
      </c>
      <c r="S1008" s="5" t="s">
        <v>14366</v>
      </c>
      <c r="AB1008" s="5" t="s">
        <v>14367</v>
      </c>
      <c r="AJ1008" s="5">
        <v>13507702</v>
      </c>
      <c r="AL1008" s="5" t="s">
        <v>14368</v>
      </c>
      <c r="AN1008" s="5" t="s">
        <v>75</v>
      </c>
      <c r="AO1008" s="5" t="s">
        <v>14369</v>
      </c>
      <c r="AP1008" s="5" t="s">
        <v>76</v>
      </c>
      <c r="AQ1008" s="5" t="s">
        <v>77</v>
      </c>
      <c r="AS1008" s="5" t="s">
        <v>78</v>
      </c>
      <c r="AT1008" s="5" t="s">
        <v>14370</v>
      </c>
      <c r="AU1008" s="5" t="str">
        <f t="shared" si="45"/>
        <v>1997_Thompson_The</v>
      </c>
      <c r="AV1008" s="6" t="str">
        <f t="shared" si="46"/>
        <v>1997_Thompson_The.pdf</v>
      </c>
      <c r="AW1008" s="7" t="str">
        <f t="shared" si="47"/>
        <v>https://sci-hub.se/</v>
      </c>
      <c r="AX1008" s="9" t="s">
        <v>756</v>
      </c>
    </row>
    <row r="1009" spans="1:50" ht="17" customHeight="1" x14ac:dyDescent="0.2">
      <c r="A1009" s="4" t="s">
        <v>14371</v>
      </c>
      <c r="B1009" s="4" t="s">
        <v>14372</v>
      </c>
      <c r="C1009" s="4" t="s">
        <v>14373</v>
      </c>
      <c r="D1009" s="4">
        <v>1990</v>
      </c>
      <c r="E1009" s="4" t="s">
        <v>14374</v>
      </c>
      <c r="F1009" s="5">
        <v>5</v>
      </c>
      <c r="G1009" s="5">
        <v>1</v>
      </c>
      <c r="I1009" s="5">
        <v>12</v>
      </c>
      <c r="J1009" s="5">
        <v>17</v>
      </c>
      <c r="M1009" s="9"/>
      <c r="N1009" s="5" t="s">
        <v>14375</v>
      </c>
      <c r="O1009" s="5" t="s">
        <v>14376</v>
      </c>
      <c r="P1009" s="5" t="s">
        <v>14377</v>
      </c>
      <c r="Q1009" s="5" t="s">
        <v>14378</v>
      </c>
      <c r="S1009" s="5" t="s">
        <v>14379</v>
      </c>
      <c r="U1009" s="5" t="s">
        <v>136</v>
      </c>
      <c r="AJ1009" s="5">
        <v>7341997</v>
      </c>
      <c r="AL1009" s="5" t="s">
        <v>14380</v>
      </c>
      <c r="AN1009" s="5" t="s">
        <v>75</v>
      </c>
      <c r="AO1009" s="5" t="s">
        <v>14381</v>
      </c>
      <c r="AP1009" s="5" t="s">
        <v>76</v>
      </c>
      <c r="AQ1009" s="5" t="s">
        <v>77</v>
      </c>
      <c r="AS1009" s="5" t="s">
        <v>78</v>
      </c>
      <c r="AT1009" s="5" t="s">
        <v>14382</v>
      </c>
      <c r="AU1009" s="5" t="str">
        <f t="shared" si="45"/>
        <v>1990_Hill_Aberrant</v>
      </c>
      <c r="AV1009" s="6" t="str">
        <f t="shared" si="46"/>
        <v>1990_Hill_Aberrant.pdf</v>
      </c>
      <c r="AW1009" s="7" t="str">
        <f t="shared" si="47"/>
        <v>https://sci-hub.se/</v>
      </c>
      <c r="AX1009" s="9" t="s">
        <v>756</v>
      </c>
    </row>
    <row r="1010" spans="1:50" ht="17" customHeight="1" x14ac:dyDescent="0.2">
      <c r="A1010" s="4" t="s">
        <v>14204</v>
      </c>
      <c r="B1010" s="4" t="s">
        <v>14205</v>
      </c>
      <c r="C1010" s="4" t="s">
        <v>14383</v>
      </c>
      <c r="D1010" s="4">
        <v>1980</v>
      </c>
      <c r="E1010" s="4" t="s">
        <v>14384</v>
      </c>
      <c r="F1010" s="5">
        <v>75</v>
      </c>
      <c r="G1010" s="5">
        <v>2</v>
      </c>
      <c r="I1010" s="5">
        <v>141</v>
      </c>
      <c r="J1010" s="5">
        <v>146</v>
      </c>
      <c r="M1010" s="9"/>
      <c r="N1010" s="5" t="s">
        <v>14385</v>
      </c>
      <c r="O1010" s="5" t="s">
        <v>14386</v>
      </c>
      <c r="P1010" s="5" t="s">
        <v>14387</v>
      </c>
      <c r="Q1010" s="5" t="s">
        <v>14388</v>
      </c>
      <c r="S1010" s="5" t="s">
        <v>14389</v>
      </c>
      <c r="U1010" s="5" t="s">
        <v>14390</v>
      </c>
      <c r="AL1010" s="5" t="s">
        <v>14391</v>
      </c>
      <c r="AM1010" s="5">
        <v>7398587</v>
      </c>
      <c r="AN1010" s="5" t="s">
        <v>75</v>
      </c>
      <c r="AO1010" s="5" t="s">
        <v>14392</v>
      </c>
      <c r="AP1010" s="5" t="s">
        <v>76</v>
      </c>
      <c r="AQ1010" s="5" t="s">
        <v>77</v>
      </c>
      <c r="AS1010" s="5" t="s">
        <v>78</v>
      </c>
      <c r="AT1010" s="5" t="s">
        <v>14393</v>
      </c>
      <c r="AU1010" s="5" t="str">
        <f t="shared" si="45"/>
        <v>1980_Anisimov_Study</v>
      </c>
      <c r="AV1010" s="6" t="str">
        <f t="shared" si="46"/>
        <v>1980_Anisimov_Study.pdf</v>
      </c>
      <c r="AW1010" s="7" t="str">
        <f t="shared" si="47"/>
        <v>https://sci-hub.se/</v>
      </c>
      <c r="AX1010" s="9" t="s">
        <v>756</v>
      </c>
    </row>
    <row r="1011" spans="1:50" ht="17" customHeight="1" x14ac:dyDescent="0.2">
      <c r="A1011" s="4" t="s">
        <v>2520</v>
      </c>
      <c r="B1011" s="4" t="s">
        <v>2521</v>
      </c>
      <c r="C1011" s="4" t="s">
        <v>14394</v>
      </c>
      <c r="D1011" s="4">
        <v>1976</v>
      </c>
      <c r="E1011" s="4" t="s">
        <v>3569</v>
      </c>
      <c r="F1011" s="5">
        <v>82</v>
      </c>
      <c r="G1011" s="5" t="s">
        <v>14395</v>
      </c>
      <c r="I1011" s="5">
        <v>21</v>
      </c>
      <c r="J1011" s="5">
        <v>22</v>
      </c>
      <c r="M1011" s="9"/>
      <c r="N1011" s="5" t="s">
        <v>14396</v>
      </c>
      <c r="O1011" s="5" t="s">
        <v>14397</v>
      </c>
      <c r="P1011" s="5" t="s">
        <v>14398</v>
      </c>
      <c r="Q1011" s="5" t="s">
        <v>14399</v>
      </c>
      <c r="S1011" s="5" t="s">
        <v>14400</v>
      </c>
      <c r="U1011" s="5" t="s">
        <v>14401</v>
      </c>
      <c r="AJ1011" s="5">
        <v>15598</v>
      </c>
      <c r="AL1011" s="5" t="s">
        <v>3576</v>
      </c>
      <c r="AN1011" s="5" t="s">
        <v>75</v>
      </c>
      <c r="AO1011" s="5" t="s">
        <v>3577</v>
      </c>
      <c r="AP1011" s="5" t="s">
        <v>76</v>
      </c>
      <c r="AQ1011" s="5" t="s">
        <v>77</v>
      </c>
      <c r="AS1011" s="5" t="s">
        <v>78</v>
      </c>
      <c r="AT1011" s="5" t="s">
        <v>14402</v>
      </c>
      <c r="AU1011" s="5" t="str">
        <f t="shared" si="45"/>
        <v>1976_Wurtman_Neurotransmitters</v>
      </c>
      <c r="AV1011" s="6" t="str">
        <f t="shared" si="46"/>
        <v>1976_Wurtman_Neurotransmitters.pdf</v>
      </c>
      <c r="AW1011" s="7" t="str">
        <f t="shared" si="47"/>
        <v>https://sci-hub.se/</v>
      </c>
      <c r="AX1011" s="13" t="s">
        <v>756</v>
      </c>
    </row>
    <row r="1012" spans="1:50" ht="17" customHeight="1" x14ac:dyDescent="0.2">
      <c r="A1012" s="4" t="s">
        <v>3685</v>
      </c>
      <c r="B1012" s="4" t="s">
        <v>3686</v>
      </c>
      <c r="C1012" s="4" t="s">
        <v>11834</v>
      </c>
      <c r="D1012" s="4">
        <v>2013</v>
      </c>
      <c r="E1012" s="4" t="s">
        <v>14403</v>
      </c>
      <c r="F1012" s="5">
        <v>44</v>
      </c>
      <c r="G1012" s="5">
        <v>1</v>
      </c>
      <c r="I1012" s="5">
        <v>656</v>
      </c>
      <c r="J1012" s="5">
        <v>659</v>
      </c>
      <c r="M1012" s="5" t="s">
        <v>14404</v>
      </c>
      <c r="N1012" s="5" t="s">
        <v>14405</v>
      </c>
      <c r="O1012" s="5" t="s">
        <v>5679</v>
      </c>
      <c r="P1012" s="5" t="s">
        <v>11837</v>
      </c>
      <c r="Q1012" s="5" t="s">
        <v>14406</v>
      </c>
      <c r="R1012" s="5" t="s">
        <v>11839</v>
      </c>
      <c r="S1012" s="5" t="s">
        <v>14407</v>
      </c>
      <c r="AE1012" s="5" t="s">
        <v>2111</v>
      </c>
      <c r="AJ1012" s="5" t="s">
        <v>14408</v>
      </c>
      <c r="AN1012" s="5" t="s">
        <v>75</v>
      </c>
      <c r="AO1012" s="5" t="s">
        <v>14409</v>
      </c>
      <c r="AP1012" s="5" t="s">
        <v>76</v>
      </c>
      <c r="AQ1012" s="5" t="s">
        <v>77</v>
      </c>
      <c r="AS1012" s="5" t="s">
        <v>78</v>
      </c>
      <c r="AT1012" s="5" t="s">
        <v>14410</v>
      </c>
      <c r="AU1012" s="5" t="str">
        <f t="shared" si="45"/>
        <v>2013_Figueiro_The</v>
      </c>
      <c r="AV1012" s="6" t="str">
        <f t="shared" si="46"/>
        <v>2013_Figueiro_The.pdf</v>
      </c>
      <c r="AW1012" s="7" t="str">
        <f t="shared" si="47"/>
        <v>https://sci-hub.se/10.1002/j.2168-0159.2013.tb06297.x</v>
      </c>
      <c r="AX1012" s="5" t="s">
        <v>80</v>
      </c>
    </row>
    <row r="1013" spans="1:50" ht="17" customHeight="1" x14ac:dyDescent="0.2">
      <c r="A1013" s="4" t="s">
        <v>14411</v>
      </c>
      <c r="B1013" s="4" t="s">
        <v>14412</v>
      </c>
      <c r="C1013" s="4" t="s">
        <v>14413</v>
      </c>
      <c r="D1013" s="4">
        <v>2018</v>
      </c>
      <c r="E1013" s="4" t="s">
        <v>14414</v>
      </c>
      <c r="F1013" s="5">
        <v>7</v>
      </c>
      <c r="G1013" s="5">
        <v>4</v>
      </c>
      <c r="I1013" s="5">
        <v>163</v>
      </c>
      <c r="J1013" s="5">
        <v>175</v>
      </c>
      <c r="M1013" s="5" t="s">
        <v>14415</v>
      </c>
      <c r="N1013" s="5" t="s">
        <v>14416</v>
      </c>
      <c r="O1013" s="5" t="s">
        <v>14417</v>
      </c>
      <c r="P1013" s="5" t="s">
        <v>14418</v>
      </c>
      <c r="Q1013" s="5" t="s">
        <v>14419</v>
      </c>
      <c r="R1013" s="5" t="s">
        <v>14420</v>
      </c>
      <c r="S1013" s="5" t="s">
        <v>14421</v>
      </c>
      <c r="U1013" s="5" t="s">
        <v>7294</v>
      </c>
      <c r="X1013" s="5" t="s">
        <v>14422</v>
      </c>
      <c r="Y1013" s="5" t="s">
        <v>14423</v>
      </c>
      <c r="AB1013" s="5" t="s">
        <v>14424</v>
      </c>
      <c r="AE1013" s="5" t="s">
        <v>423</v>
      </c>
      <c r="AJ1013" s="5">
        <v>20460260</v>
      </c>
      <c r="AM1013" s="5">
        <v>29943899</v>
      </c>
      <c r="AN1013" s="5" t="s">
        <v>75</v>
      </c>
      <c r="AO1013" s="5" t="s">
        <v>14425</v>
      </c>
      <c r="AP1013" s="5" t="s">
        <v>76</v>
      </c>
      <c r="AQ1013" s="5" t="s">
        <v>77</v>
      </c>
      <c r="AS1013" s="5" t="s">
        <v>78</v>
      </c>
      <c r="AT1013" s="5" t="s">
        <v>14426</v>
      </c>
      <c r="AU1013" s="5" t="str">
        <f t="shared" si="45"/>
        <v>2018_Schmidt_Light</v>
      </c>
      <c r="AV1013" s="6" t="str">
        <f t="shared" si="46"/>
        <v>2018_Schmidt_Light.pdf</v>
      </c>
      <c r="AW1013" s="7" t="str">
        <f t="shared" si="47"/>
        <v>https://sci-hub.se/10.1002/pchj.215</v>
      </c>
      <c r="AX1013" s="5" t="s">
        <v>80</v>
      </c>
    </row>
    <row r="1014" spans="1:50" ht="17" customHeight="1" x14ac:dyDescent="0.2">
      <c r="A1014" s="4" t="s">
        <v>14427</v>
      </c>
      <c r="B1014" s="4" t="s">
        <v>14428</v>
      </c>
      <c r="C1014" s="4" t="s">
        <v>14429</v>
      </c>
      <c r="D1014" s="4">
        <v>2019</v>
      </c>
      <c r="E1014" s="4" t="s">
        <v>14430</v>
      </c>
      <c r="F1014" s="5">
        <v>51</v>
      </c>
      <c r="G1014" s="5">
        <v>2</v>
      </c>
      <c r="I1014" s="5">
        <v>120</v>
      </c>
      <c r="J1014" s="5">
        <v>125</v>
      </c>
      <c r="M1014" s="5" t="s">
        <v>14431</v>
      </c>
      <c r="N1014" s="5" t="s">
        <v>14432</v>
      </c>
      <c r="O1014" s="5" t="s">
        <v>14433</v>
      </c>
      <c r="P1014" s="5" t="s">
        <v>14434</v>
      </c>
      <c r="Q1014" s="5" t="s">
        <v>14435</v>
      </c>
      <c r="R1014" s="5" t="s">
        <v>14436</v>
      </c>
      <c r="AB1014" s="5" t="s">
        <v>14437</v>
      </c>
      <c r="AE1014" s="5" t="s">
        <v>6838</v>
      </c>
      <c r="AJ1014" s="5">
        <v>902977</v>
      </c>
      <c r="AL1014" s="5" t="s">
        <v>14438</v>
      </c>
      <c r="AN1014" s="5" t="s">
        <v>75</v>
      </c>
      <c r="AO1014" s="5" t="s">
        <v>14430</v>
      </c>
      <c r="AP1014" s="5" t="s">
        <v>76</v>
      </c>
      <c r="AQ1014" s="5" t="s">
        <v>77</v>
      </c>
      <c r="AS1014" s="5" t="s">
        <v>78</v>
      </c>
      <c r="AT1014" s="5" t="s">
        <v>14439</v>
      </c>
      <c r="AU1014" s="5" t="str">
        <f t="shared" si="45"/>
        <v>2019_Zagheh_Effects</v>
      </c>
      <c r="AV1014" s="6" t="str">
        <f t="shared" si="46"/>
        <v>2019_Zagheh_Effects.pdf</v>
      </c>
      <c r="AW1014" s="7" t="str">
        <f t="shared" si="47"/>
        <v>https://sci-hub.se/10.1007/s11062-019-09802-y</v>
      </c>
      <c r="AX1014" s="5" t="s">
        <v>80</v>
      </c>
    </row>
    <row r="1015" spans="1:50" ht="17" customHeight="1" x14ac:dyDescent="0.2">
      <c r="A1015" s="4" t="s">
        <v>14440</v>
      </c>
      <c r="B1015" s="4" t="s">
        <v>14441</v>
      </c>
      <c r="C1015" s="4" t="s">
        <v>14442</v>
      </c>
      <c r="D1015" s="4">
        <v>2020</v>
      </c>
      <c r="E1015" s="4" t="s">
        <v>14443</v>
      </c>
      <c r="F1015" s="5">
        <v>108</v>
      </c>
      <c r="H1015" s="5">
        <v>105702</v>
      </c>
      <c r="M1015" s="5" t="s">
        <v>14444</v>
      </c>
      <c r="N1015" s="5" t="s">
        <v>14445</v>
      </c>
      <c r="O1015" s="5" t="s">
        <v>14446</v>
      </c>
      <c r="P1015" s="5" t="s">
        <v>14447</v>
      </c>
      <c r="Q1015" s="5" t="s">
        <v>14448</v>
      </c>
      <c r="R1015" s="5" t="s">
        <v>14449</v>
      </c>
      <c r="S1015" s="5" t="s">
        <v>14450</v>
      </c>
      <c r="X1015" s="5" t="s">
        <v>14451</v>
      </c>
      <c r="Y1015" s="5" t="s">
        <v>14452</v>
      </c>
      <c r="AB1015" s="5" t="s">
        <v>14453</v>
      </c>
      <c r="AE1015" s="5" t="s">
        <v>1525</v>
      </c>
      <c r="AJ1015" s="5" t="s">
        <v>14454</v>
      </c>
      <c r="AN1015" s="5" t="s">
        <v>75</v>
      </c>
      <c r="AO1015" s="5" t="s">
        <v>14455</v>
      </c>
      <c r="AP1015" s="5" t="s">
        <v>76</v>
      </c>
      <c r="AQ1015" s="5" t="s">
        <v>77</v>
      </c>
      <c r="AS1015" s="5" t="s">
        <v>78</v>
      </c>
      <c r="AT1015" s="5" t="s">
        <v>14456</v>
      </c>
      <c r="AU1015" s="5" t="str">
        <f t="shared" si="45"/>
        <v>2020_Jiang_The</v>
      </c>
      <c r="AV1015" s="6" t="str">
        <f t="shared" si="46"/>
        <v>2020_Jiang_The.pdf</v>
      </c>
      <c r="AW1015" s="7" t="str">
        <f t="shared" si="47"/>
        <v>https://sci-hub.se/10.1016/j.ecolind.2019.105702</v>
      </c>
      <c r="AX1015" s="5" t="s">
        <v>80</v>
      </c>
    </row>
    <row r="1016" spans="1:50" ht="17" customHeight="1" x14ac:dyDescent="0.2">
      <c r="A1016" s="4" t="s">
        <v>14457</v>
      </c>
      <c r="B1016" s="4" t="s">
        <v>14458</v>
      </c>
      <c r="C1016" s="4" t="s">
        <v>14459</v>
      </c>
      <c r="D1016" s="4">
        <v>2019</v>
      </c>
      <c r="E1016" s="4" t="s">
        <v>14460</v>
      </c>
      <c r="F1016" s="5">
        <v>256</v>
      </c>
      <c r="I1016" s="5">
        <v>386</v>
      </c>
      <c r="J1016" s="5">
        <v>392</v>
      </c>
      <c r="M1016" s="5" t="s">
        <v>14461</v>
      </c>
      <c r="N1016" s="5" t="s">
        <v>14462</v>
      </c>
      <c r="O1016" s="5" t="s">
        <v>14463</v>
      </c>
      <c r="P1016" s="5" t="s">
        <v>14464</v>
      </c>
      <c r="Q1016" s="5" t="s">
        <v>14465</v>
      </c>
      <c r="R1016" s="5" t="s">
        <v>14466</v>
      </c>
      <c r="S1016" s="5" t="s">
        <v>14467</v>
      </c>
      <c r="U1016" s="5" t="s">
        <v>6021</v>
      </c>
      <c r="X1016" s="10" t="s">
        <v>14468</v>
      </c>
      <c r="Y1016" s="5" t="s">
        <v>14469</v>
      </c>
      <c r="Z1016" s="5" t="s">
        <v>14470</v>
      </c>
      <c r="AB1016" s="5" t="s">
        <v>14471</v>
      </c>
      <c r="AE1016" s="5" t="s">
        <v>1525</v>
      </c>
      <c r="AJ1016" s="5">
        <v>1650327</v>
      </c>
      <c r="AL1016" s="5" t="s">
        <v>14472</v>
      </c>
      <c r="AM1016" s="5">
        <v>31252236</v>
      </c>
      <c r="AN1016" s="5" t="s">
        <v>75</v>
      </c>
      <c r="AO1016" s="5" t="s">
        <v>14473</v>
      </c>
      <c r="AP1016" s="5" t="s">
        <v>76</v>
      </c>
      <c r="AQ1016" s="5" t="s">
        <v>77</v>
      </c>
      <c r="AS1016" s="5" t="s">
        <v>78</v>
      </c>
      <c r="AT1016" s="5" t="s">
        <v>14474</v>
      </c>
      <c r="AU1016" s="5" t="str">
        <f t="shared" si="45"/>
        <v>2019_McGlashan_Decreased</v>
      </c>
      <c r="AV1016" s="6" t="str">
        <f t="shared" si="46"/>
        <v>2019_McGlashan_Decreased.pdf</v>
      </c>
      <c r="AW1016" s="7" t="str">
        <f t="shared" si="47"/>
        <v>https://sci-hub.se/10.1016/j.jad.2019.05.076</v>
      </c>
      <c r="AX1016" s="5" t="s">
        <v>80</v>
      </c>
    </row>
    <row r="1017" spans="1:50" ht="17" customHeight="1" x14ac:dyDescent="0.2">
      <c r="A1017" s="4" t="s">
        <v>14475</v>
      </c>
      <c r="B1017" s="4" t="s">
        <v>14476</v>
      </c>
      <c r="C1017" s="4" t="s">
        <v>14477</v>
      </c>
      <c r="D1017" s="4">
        <v>2019</v>
      </c>
      <c r="E1017" s="4" t="s">
        <v>7186</v>
      </c>
      <c r="F1017" s="5">
        <v>194</v>
      </c>
      <c r="I1017" s="5">
        <v>107</v>
      </c>
      <c r="J1017" s="5">
        <v>118</v>
      </c>
      <c r="M1017" s="5" t="s">
        <v>14478</v>
      </c>
      <c r="N1017" s="5" t="s">
        <v>14479</v>
      </c>
      <c r="O1017" s="5" t="s">
        <v>14480</v>
      </c>
      <c r="P1017" s="5" t="s">
        <v>14481</v>
      </c>
      <c r="Q1017" s="5" t="s">
        <v>14482</v>
      </c>
      <c r="R1017" s="5" t="s">
        <v>14483</v>
      </c>
      <c r="S1017" s="5" t="s">
        <v>14484</v>
      </c>
      <c r="U1017" s="5" t="s">
        <v>14485</v>
      </c>
      <c r="AB1017" s="5" t="s">
        <v>14486</v>
      </c>
      <c r="AE1017" s="5" t="s">
        <v>1525</v>
      </c>
      <c r="AJ1017" s="5">
        <v>10111344</v>
      </c>
      <c r="AL1017" s="5" t="s">
        <v>7198</v>
      </c>
      <c r="AM1017" s="5">
        <v>30953912</v>
      </c>
      <c r="AN1017" s="5" t="s">
        <v>75</v>
      </c>
      <c r="AO1017" s="5" t="s">
        <v>7199</v>
      </c>
      <c r="AP1017" s="5" t="s">
        <v>76</v>
      </c>
      <c r="AQ1017" s="5" t="s">
        <v>77</v>
      </c>
      <c r="AS1017" s="5" t="s">
        <v>78</v>
      </c>
      <c r="AT1017" s="5" t="s">
        <v>14487</v>
      </c>
      <c r="AU1017" s="5" t="str">
        <f t="shared" si="45"/>
        <v>2019_Yonis_Altered</v>
      </c>
      <c r="AV1017" s="6" t="str">
        <f t="shared" si="46"/>
        <v>2019_Yonis_Altered.pdf</v>
      </c>
      <c r="AW1017" s="7" t="str">
        <f t="shared" si="47"/>
        <v>https://sci-hub.se/10.1016/j.jphotobiol.2019.03.020</v>
      </c>
      <c r="AX1017" s="5" t="s">
        <v>80</v>
      </c>
    </row>
    <row r="1018" spans="1:50" ht="17" customHeight="1" x14ac:dyDescent="0.2">
      <c r="A1018" s="4" t="s">
        <v>14488</v>
      </c>
      <c r="B1018" s="4" t="s">
        <v>14489</v>
      </c>
      <c r="C1018" s="4" t="s">
        <v>14490</v>
      </c>
      <c r="D1018" s="4">
        <v>2019</v>
      </c>
      <c r="E1018" s="4" t="s">
        <v>1961</v>
      </c>
      <c r="F1018" s="5">
        <v>231</v>
      </c>
      <c r="H1018" s="5">
        <v>116568</v>
      </c>
      <c r="M1018" s="5" t="s">
        <v>14491</v>
      </c>
      <c r="N1018" s="5" t="s">
        <v>14492</v>
      </c>
      <c r="O1018" s="5" t="s">
        <v>13538</v>
      </c>
      <c r="P1018" s="5" t="s">
        <v>14493</v>
      </c>
      <c r="Q1018" s="5" t="s">
        <v>14494</v>
      </c>
      <c r="R1018" s="5" t="s">
        <v>14495</v>
      </c>
      <c r="S1018" s="5" t="s">
        <v>14496</v>
      </c>
      <c r="U1018" s="5" t="s">
        <v>14497</v>
      </c>
      <c r="X1018" s="10" t="s">
        <v>14498</v>
      </c>
      <c r="Y1018" s="5" t="s">
        <v>14499</v>
      </c>
      <c r="AB1018" s="5" t="s">
        <v>14500</v>
      </c>
      <c r="AE1018" s="5" t="s">
        <v>1543</v>
      </c>
      <c r="AJ1018" s="5">
        <v>243205</v>
      </c>
      <c r="AL1018" s="5" t="s">
        <v>1974</v>
      </c>
      <c r="AM1018" s="5">
        <v>31202842</v>
      </c>
      <c r="AN1018" s="5" t="s">
        <v>75</v>
      </c>
      <c r="AO1018" s="5" t="s">
        <v>1975</v>
      </c>
      <c r="AP1018" s="5" t="s">
        <v>76</v>
      </c>
      <c r="AQ1018" s="5" t="s">
        <v>77</v>
      </c>
      <c r="AS1018" s="5" t="s">
        <v>78</v>
      </c>
      <c r="AT1018" s="5" t="s">
        <v>14501</v>
      </c>
      <c r="AU1018" s="5" t="str">
        <f t="shared" si="45"/>
        <v>2019_Molcan_Dim</v>
      </c>
      <c r="AV1018" s="6" t="str">
        <f t="shared" si="46"/>
        <v>2019_Molcan_Dim.pdf</v>
      </c>
      <c r="AW1018" s="7" t="str">
        <f t="shared" si="47"/>
        <v>https://sci-hub.se/10.1016/j.lfs.2019.116568</v>
      </c>
      <c r="AX1018" s="5" t="s">
        <v>80</v>
      </c>
    </row>
    <row r="1019" spans="1:50" ht="17" customHeight="1" x14ac:dyDescent="0.2">
      <c r="A1019" s="4" t="s">
        <v>14502</v>
      </c>
      <c r="B1019" s="4" t="s">
        <v>14503</v>
      </c>
      <c r="C1019" s="4" t="s">
        <v>14504</v>
      </c>
      <c r="D1019" s="4">
        <v>2019</v>
      </c>
      <c r="E1019" s="4" t="s">
        <v>557</v>
      </c>
      <c r="F1019" s="5">
        <v>132</v>
      </c>
      <c r="H1019" s="5">
        <v>109353</v>
      </c>
      <c r="M1019" s="5" t="s">
        <v>14505</v>
      </c>
      <c r="N1019" s="5" t="s">
        <v>14506</v>
      </c>
      <c r="O1019" s="5" t="s">
        <v>14507</v>
      </c>
      <c r="P1019" s="5" t="s">
        <v>14508</v>
      </c>
      <c r="Q1019" s="5" t="s">
        <v>14509</v>
      </c>
      <c r="R1019" s="5" t="s">
        <v>14510</v>
      </c>
      <c r="X1019" s="10" t="s">
        <v>14511</v>
      </c>
      <c r="Y1019" s="5" t="s">
        <v>14512</v>
      </c>
      <c r="AB1019" s="5" t="s">
        <v>14513</v>
      </c>
      <c r="AE1019" s="5" t="s">
        <v>565</v>
      </c>
      <c r="AJ1019" s="5">
        <v>3069877</v>
      </c>
      <c r="AL1019" s="5" t="s">
        <v>566</v>
      </c>
      <c r="AN1019" s="5" t="s">
        <v>75</v>
      </c>
      <c r="AO1019" s="5" t="s">
        <v>567</v>
      </c>
      <c r="AP1019" s="5" t="s">
        <v>76</v>
      </c>
      <c r="AQ1019" s="5" t="s">
        <v>77</v>
      </c>
      <c r="AS1019" s="5" t="s">
        <v>78</v>
      </c>
      <c r="AT1019" s="5" t="s">
        <v>14514</v>
      </c>
      <c r="AU1019" s="5" t="str">
        <f t="shared" si="45"/>
        <v>2019_Nehme_Reduced</v>
      </c>
      <c r="AV1019" s="6" t="str">
        <f t="shared" si="46"/>
        <v>2019_Nehme_Reduced.pdf</v>
      </c>
      <c r="AW1019" s="7" t="str">
        <f t="shared" si="47"/>
        <v>https://sci-hub.se/10.1016/j.mehy.2019.109353</v>
      </c>
      <c r="AX1019" s="5" t="s">
        <v>80</v>
      </c>
    </row>
    <row r="1020" spans="1:50" ht="17" customHeight="1" x14ac:dyDescent="0.2">
      <c r="A1020" s="4" t="s">
        <v>14515</v>
      </c>
      <c r="B1020" s="4" t="s">
        <v>14516</v>
      </c>
      <c r="C1020" s="4" t="s">
        <v>14517</v>
      </c>
      <c r="D1020" s="4">
        <v>2018</v>
      </c>
      <c r="E1020" s="4" t="s">
        <v>14518</v>
      </c>
      <c r="F1020" s="5">
        <v>5</v>
      </c>
      <c r="I1020" s="5">
        <v>78</v>
      </c>
      <c r="J1020" s="5">
        <v>83</v>
      </c>
      <c r="M1020" s="5" t="s">
        <v>14519</v>
      </c>
      <c r="N1020" s="5" t="s">
        <v>14520</v>
      </c>
      <c r="O1020" s="5" t="s">
        <v>14521</v>
      </c>
      <c r="P1020" s="5" t="s">
        <v>14522</v>
      </c>
      <c r="Q1020" s="5" t="s">
        <v>14523</v>
      </c>
      <c r="R1020" s="5" t="s">
        <v>14524</v>
      </c>
      <c r="S1020" s="5" t="s">
        <v>14525</v>
      </c>
      <c r="U1020" s="5" t="s">
        <v>136</v>
      </c>
      <c r="X1020" s="5" t="s">
        <v>14526</v>
      </c>
      <c r="Y1020" s="5" t="s">
        <v>14527</v>
      </c>
      <c r="AB1020" s="5" t="s">
        <v>14528</v>
      </c>
      <c r="AE1020" s="5" t="s">
        <v>14529</v>
      </c>
      <c r="AJ1020" s="5">
        <v>24519944</v>
      </c>
      <c r="AN1020" s="5" t="s">
        <v>75</v>
      </c>
      <c r="AO1020" s="5" t="s">
        <v>14530</v>
      </c>
      <c r="AP1020" s="5" t="s">
        <v>76</v>
      </c>
      <c r="AQ1020" s="5" t="s">
        <v>77</v>
      </c>
      <c r="AR1020" s="5" t="s">
        <v>141</v>
      </c>
      <c r="AS1020" s="5" t="s">
        <v>78</v>
      </c>
      <c r="AT1020" s="5" t="s">
        <v>14531</v>
      </c>
      <c r="AU1020" s="5" t="str">
        <f t="shared" si="45"/>
        <v>2018_Xu_Chronic</v>
      </c>
      <c r="AV1020" s="6" t="str">
        <f t="shared" si="46"/>
        <v>2018_Xu_Chronic.pdf</v>
      </c>
      <c r="AW1020" s="7" t="str">
        <f t="shared" si="47"/>
        <v>https://sci-hub.se/10.1016/j.nbscr.2018.02.002</v>
      </c>
      <c r="AX1020" s="5" t="s">
        <v>80</v>
      </c>
    </row>
    <row r="1021" spans="1:50" ht="17" customHeight="1" x14ac:dyDescent="0.2">
      <c r="A1021" s="4" t="s">
        <v>14532</v>
      </c>
      <c r="B1021" s="4" t="s">
        <v>14533</v>
      </c>
      <c r="C1021" s="4" t="s">
        <v>14534</v>
      </c>
      <c r="D1021" s="4">
        <v>2019</v>
      </c>
      <c r="E1021" s="4" t="s">
        <v>14518</v>
      </c>
      <c r="F1021" s="5">
        <v>6</v>
      </c>
      <c r="I1021" s="5">
        <v>70</v>
      </c>
      <c r="J1021" s="5">
        <v>76</v>
      </c>
      <c r="M1021" s="5" t="s">
        <v>14535</v>
      </c>
      <c r="N1021" s="5" t="s">
        <v>14536</v>
      </c>
      <c r="O1021" s="5" t="s">
        <v>14537</v>
      </c>
      <c r="P1021" s="5" t="s">
        <v>14538</v>
      </c>
      <c r="Q1021" s="5" t="s">
        <v>14539</v>
      </c>
      <c r="R1021" s="5" t="s">
        <v>14540</v>
      </c>
      <c r="S1021" s="5" t="s">
        <v>14541</v>
      </c>
      <c r="U1021" s="5" t="s">
        <v>14542</v>
      </c>
      <c r="X1021" s="10" t="s">
        <v>14543</v>
      </c>
      <c r="Y1021" s="5" t="s">
        <v>14544</v>
      </c>
      <c r="AB1021" s="5" t="s">
        <v>14545</v>
      </c>
      <c r="AE1021" s="5" t="s">
        <v>14529</v>
      </c>
      <c r="AJ1021" s="5">
        <v>24519944</v>
      </c>
      <c r="AN1021" s="5" t="s">
        <v>75</v>
      </c>
      <c r="AO1021" s="5" t="s">
        <v>14530</v>
      </c>
      <c r="AP1021" s="5" t="s">
        <v>76</v>
      </c>
      <c r="AQ1021" s="5" t="s">
        <v>77</v>
      </c>
      <c r="AR1021" s="5" t="s">
        <v>141</v>
      </c>
      <c r="AS1021" s="5" t="s">
        <v>78</v>
      </c>
      <c r="AT1021" s="5" t="s">
        <v>14546</v>
      </c>
      <c r="AU1021" s="5" t="str">
        <f t="shared" si="45"/>
        <v>2019_Nehme_Melatonin</v>
      </c>
      <c r="AV1021" s="6" t="str">
        <f t="shared" si="46"/>
        <v>2019_Nehme_Melatonin.pdf</v>
      </c>
      <c r="AW1021" s="7" t="str">
        <f t="shared" si="47"/>
        <v>https://sci-hub.se/10.1016/j.nbscr.2019.04.001</v>
      </c>
      <c r="AX1021" s="5" t="s">
        <v>80</v>
      </c>
    </row>
    <row r="1022" spans="1:50" ht="17" customHeight="1" x14ac:dyDescent="0.2">
      <c r="A1022" s="4" t="s">
        <v>14547</v>
      </c>
      <c r="B1022" s="4" t="s">
        <v>14548</v>
      </c>
      <c r="C1022" s="4" t="s">
        <v>14549</v>
      </c>
      <c r="D1022" s="4">
        <v>2019</v>
      </c>
      <c r="E1022" s="4" t="s">
        <v>9841</v>
      </c>
      <c r="F1022" s="5">
        <v>252</v>
      </c>
      <c r="H1022" s="5">
        <v>105360</v>
      </c>
      <c r="M1022" s="5" t="s">
        <v>14550</v>
      </c>
      <c r="N1022" s="5" t="s">
        <v>14551</v>
      </c>
      <c r="O1022" s="5" t="s">
        <v>14552</v>
      </c>
      <c r="P1022" s="5" t="s">
        <v>14553</v>
      </c>
      <c r="Q1022" s="5" t="s">
        <v>14554</v>
      </c>
      <c r="R1022" s="5" t="s">
        <v>14555</v>
      </c>
      <c r="X1022" s="5" t="s">
        <v>14556</v>
      </c>
      <c r="Y1022" s="5" t="s">
        <v>14557</v>
      </c>
      <c r="AB1022" s="5" t="s">
        <v>9849</v>
      </c>
      <c r="AE1022" s="5" t="s">
        <v>14558</v>
      </c>
      <c r="AJ1022" s="5">
        <v>10900233</v>
      </c>
      <c r="AL1022" s="5" t="s">
        <v>9850</v>
      </c>
      <c r="AM1022" s="5">
        <v>31554596</v>
      </c>
      <c r="AN1022" s="5" t="s">
        <v>75</v>
      </c>
      <c r="AO1022" s="5" t="s">
        <v>9851</v>
      </c>
      <c r="AP1022" s="5" t="s">
        <v>76</v>
      </c>
      <c r="AQ1022" s="5" t="s">
        <v>77</v>
      </c>
      <c r="AS1022" s="5" t="s">
        <v>78</v>
      </c>
      <c r="AT1022" s="5" t="s">
        <v>14559</v>
      </c>
      <c r="AU1022" s="5" t="str">
        <f t="shared" si="45"/>
        <v>2019_Murphy_Red</v>
      </c>
      <c r="AV1022" s="6" t="str">
        <f t="shared" si="46"/>
        <v>2019_Murphy_Red.pdf</v>
      </c>
      <c r="AW1022" s="7" t="str">
        <f t="shared" si="47"/>
        <v>https://sci-hub.se/10.1016/j.tvjl.2019.105360</v>
      </c>
      <c r="AX1022" s="5" t="s">
        <v>80</v>
      </c>
    </row>
    <row r="1023" spans="1:50" ht="17" customHeight="1" x14ac:dyDescent="0.2">
      <c r="A1023" s="4" t="s">
        <v>14560</v>
      </c>
      <c r="B1023" s="4" t="s">
        <v>14561</v>
      </c>
      <c r="C1023" s="4" t="s">
        <v>14562</v>
      </c>
      <c r="D1023" s="4">
        <v>2017</v>
      </c>
      <c r="E1023" s="4" t="s">
        <v>14563</v>
      </c>
      <c r="F1023" s="5">
        <v>11</v>
      </c>
      <c r="G1023" s="5">
        <v>7</v>
      </c>
      <c r="I1023" s="5">
        <v>1189</v>
      </c>
      <c r="J1023" s="5">
        <v>1195</v>
      </c>
      <c r="M1023" s="5" t="s">
        <v>14564</v>
      </c>
      <c r="N1023" s="5" t="s">
        <v>14565</v>
      </c>
      <c r="O1023" s="5" t="s">
        <v>14566</v>
      </c>
      <c r="P1023" s="5" t="s">
        <v>14567</v>
      </c>
      <c r="Q1023" s="5" t="s">
        <v>14568</v>
      </c>
      <c r="R1023" s="5" t="s">
        <v>14569</v>
      </c>
      <c r="S1023" s="5" t="s">
        <v>14570</v>
      </c>
      <c r="AB1023" s="5" t="s">
        <v>14571</v>
      </c>
      <c r="AE1023" s="5" t="s">
        <v>155</v>
      </c>
      <c r="AJ1023" s="5">
        <v>17517311</v>
      </c>
      <c r="AM1023" s="5">
        <v>27890022</v>
      </c>
      <c r="AN1023" s="5" t="s">
        <v>75</v>
      </c>
      <c r="AO1023" s="5" t="s">
        <v>14563</v>
      </c>
      <c r="AP1023" s="5" t="s">
        <v>76</v>
      </c>
      <c r="AQ1023" s="5" t="s">
        <v>77</v>
      </c>
      <c r="AS1023" s="5" t="s">
        <v>78</v>
      </c>
      <c r="AT1023" s="5" t="s">
        <v>14572</v>
      </c>
      <c r="AU1023" s="5" t="str">
        <f t="shared" si="45"/>
        <v>2017_Chesneau_Continuous</v>
      </c>
      <c r="AV1023" s="6" t="str">
        <f t="shared" si="46"/>
        <v>2017_Chesneau_Continuous.pdf</v>
      </c>
      <c r="AW1023" s="7" t="str">
        <f t="shared" si="47"/>
        <v>https://sci-hub.se/10.1017/S1751731116002299</v>
      </c>
      <c r="AX1023" s="5" t="s">
        <v>80</v>
      </c>
    </row>
    <row r="1024" spans="1:50" ht="17" customHeight="1" x14ac:dyDescent="0.2">
      <c r="A1024" s="4" t="s">
        <v>14573</v>
      </c>
      <c r="B1024" s="4" t="s">
        <v>14574</v>
      </c>
      <c r="C1024" s="4" t="s">
        <v>14575</v>
      </c>
      <c r="D1024" s="4">
        <v>1997</v>
      </c>
      <c r="E1024" s="4" t="s">
        <v>11068</v>
      </c>
      <c r="F1024" s="5">
        <v>28</v>
      </c>
      <c r="G1024" s="5" t="s">
        <v>14576</v>
      </c>
      <c r="I1024" s="5">
        <v>104</v>
      </c>
      <c r="J1024" s="5">
        <v>110</v>
      </c>
      <c r="M1024" s="5" t="s">
        <v>14577</v>
      </c>
      <c r="N1024" s="5" t="s">
        <v>14578</v>
      </c>
      <c r="O1024" s="5" t="s">
        <v>14579</v>
      </c>
      <c r="P1024" s="5" t="s">
        <v>14580</v>
      </c>
      <c r="Q1024" s="5" t="s">
        <v>14581</v>
      </c>
      <c r="R1024" s="5" t="s">
        <v>14582</v>
      </c>
      <c r="S1024" s="5" t="s">
        <v>14583</v>
      </c>
      <c r="AB1024" s="5" t="s">
        <v>14584</v>
      </c>
      <c r="AJ1024" s="5">
        <v>9291016</v>
      </c>
      <c r="AL1024" s="5" t="s">
        <v>11079</v>
      </c>
      <c r="AN1024" s="5" t="s">
        <v>75</v>
      </c>
      <c r="AO1024" s="5" t="s">
        <v>14585</v>
      </c>
      <c r="AP1024" s="5" t="s">
        <v>76</v>
      </c>
      <c r="AQ1024" s="5" t="s">
        <v>77</v>
      </c>
      <c r="AS1024" s="5" t="s">
        <v>78</v>
      </c>
      <c r="AT1024" s="5" t="s">
        <v>14586</v>
      </c>
      <c r="AU1024" s="5" t="str">
        <f t="shared" si="45"/>
        <v>1997_Morita_Absence</v>
      </c>
      <c r="AV1024" s="6" t="str">
        <f t="shared" si="46"/>
        <v>1997_Morita_Absence.pdf</v>
      </c>
      <c r="AW1024" s="7" t="str">
        <f t="shared" si="47"/>
        <v>https://sci-hub.se/10.1076/brhm.28.3.5.104.13129</v>
      </c>
      <c r="AX1024" s="5" t="s">
        <v>80</v>
      </c>
    </row>
    <row r="1025" spans="1:50" ht="17" customHeight="1" x14ac:dyDescent="0.2">
      <c r="A1025" s="4" t="s">
        <v>14587</v>
      </c>
      <c r="B1025" s="4" t="s">
        <v>14588</v>
      </c>
      <c r="C1025" s="4" t="s">
        <v>14589</v>
      </c>
      <c r="D1025" s="4">
        <v>2019</v>
      </c>
      <c r="E1025" s="4" t="s">
        <v>187</v>
      </c>
      <c r="F1025" s="5">
        <v>36</v>
      </c>
      <c r="G1025" s="5">
        <v>2</v>
      </c>
      <c r="I1025" s="5">
        <v>296</v>
      </c>
      <c r="J1025" s="5">
        <v>298</v>
      </c>
      <c r="M1025" s="5" t="s">
        <v>14590</v>
      </c>
      <c r="N1025" s="5" t="s">
        <v>14591</v>
      </c>
      <c r="O1025" s="5" t="s">
        <v>14592</v>
      </c>
      <c r="P1025" s="5" t="s">
        <v>14593</v>
      </c>
      <c r="Q1025" s="5" t="s">
        <v>14594</v>
      </c>
      <c r="R1025" s="5" t="s">
        <v>14595</v>
      </c>
      <c r="AB1025" s="5" t="s">
        <v>14596</v>
      </c>
      <c r="AE1025" s="5" t="s">
        <v>11105</v>
      </c>
      <c r="AJ1025" s="5">
        <v>7420528</v>
      </c>
      <c r="AL1025" s="5" t="s">
        <v>200</v>
      </c>
      <c r="AM1025" s="5">
        <v>30339482</v>
      </c>
      <c r="AN1025" s="5" t="s">
        <v>75</v>
      </c>
      <c r="AO1025" s="5" t="s">
        <v>201</v>
      </c>
      <c r="AP1025" s="5" t="s">
        <v>76</v>
      </c>
      <c r="AQ1025" s="5" t="s">
        <v>77</v>
      </c>
      <c r="AS1025" s="5" t="s">
        <v>78</v>
      </c>
      <c r="AT1025" s="5" t="s">
        <v>14597</v>
      </c>
      <c r="AU1025" s="5" t="str">
        <f t="shared" si="45"/>
        <v>2019_Abraham_The</v>
      </c>
      <c r="AV1025" s="6" t="str">
        <f t="shared" si="46"/>
        <v>2019_Abraham_The.pdf</v>
      </c>
      <c r="AW1025" s="7" t="str">
        <f t="shared" si="47"/>
        <v>https://sci-hub.se/10.1080/07420528.2018.1534122</v>
      </c>
      <c r="AX1025" s="5" t="s">
        <v>80</v>
      </c>
    </row>
    <row r="1026" spans="1:50" ht="17" customHeight="1" x14ac:dyDescent="0.2">
      <c r="A1026" s="4" t="s">
        <v>14598</v>
      </c>
      <c r="B1026" s="4" t="s">
        <v>14599</v>
      </c>
      <c r="C1026" s="4" t="s">
        <v>14600</v>
      </c>
      <c r="D1026" s="4">
        <v>2013</v>
      </c>
      <c r="E1026" s="4" t="s">
        <v>11068</v>
      </c>
      <c r="F1026" s="5">
        <v>44</v>
      </c>
      <c r="G1026" s="5">
        <v>3</v>
      </c>
      <c r="I1026" s="5">
        <v>451</v>
      </c>
      <c r="J1026" s="5">
        <v>456</v>
      </c>
      <c r="M1026" s="5" t="s">
        <v>14601</v>
      </c>
      <c r="N1026" s="5" t="s">
        <v>14602</v>
      </c>
      <c r="O1026" s="5" t="s">
        <v>14603</v>
      </c>
      <c r="P1026" s="5" t="s">
        <v>14604</v>
      </c>
      <c r="Q1026" s="5" t="s">
        <v>14605</v>
      </c>
      <c r="R1026" s="5" t="s">
        <v>14606</v>
      </c>
      <c r="S1026" s="5" t="s">
        <v>14607</v>
      </c>
      <c r="U1026" s="5" t="s">
        <v>14608</v>
      </c>
      <c r="X1026" s="10" t="s">
        <v>14609</v>
      </c>
      <c r="Y1026" s="5" t="s">
        <v>14610</v>
      </c>
      <c r="AB1026" s="5" t="s">
        <v>14611</v>
      </c>
      <c r="AJ1026" s="5">
        <v>9291016</v>
      </c>
      <c r="AL1026" s="5" t="s">
        <v>11079</v>
      </c>
      <c r="AN1026" s="5" t="s">
        <v>75</v>
      </c>
      <c r="AO1026" s="5" t="s">
        <v>11080</v>
      </c>
      <c r="AP1026" s="5" t="s">
        <v>76</v>
      </c>
      <c r="AQ1026" s="5" t="s">
        <v>77</v>
      </c>
      <c r="AS1026" s="5" t="s">
        <v>78</v>
      </c>
      <c r="AT1026" s="5" t="s">
        <v>14612</v>
      </c>
      <c r="AU1026" s="5" t="str">
        <f t="shared" ref="AU1026:AU1047" si="48">CONCATENATE(D1026, "_", (LEFT(A1026,FIND(" ",A1026,1)-1)), "_", (LEFT(C1026,FIND(" ",C1026,1)-1)))</f>
        <v>2013_Bhardwaj_Effect</v>
      </c>
      <c r="AV1026" s="6" t="str">
        <f t="shared" ref="AV1026:AV1047" si="49">CONCATENATE(AU1026, ".pdf")</f>
        <v>2013_Bhardwaj_Effect.pdf</v>
      </c>
      <c r="AW1026" s="7" t="str">
        <f t="shared" ref="AW1026:AW1047" si="50">HYPERLINK(CONCATENATE("https://sci-hub.se/",M1026))</f>
        <v>https://sci-hub.se/10.1080/09291016.2012.704794</v>
      </c>
      <c r="AX1026" s="5" t="s">
        <v>80</v>
      </c>
    </row>
    <row r="1027" spans="1:50" ht="17" customHeight="1" x14ac:dyDescent="0.2">
      <c r="A1027" s="4" t="s">
        <v>14613</v>
      </c>
      <c r="B1027" s="4" t="s">
        <v>14614</v>
      </c>
      <c r="C1027" s="4" t="s">
        <v>14615</v>
      </c>
      <c r="D1027" s="4">
        <v>2018</v>
      </c>
      <c r="E1027" s="4" t="s">
        <v>11068</v>
      </c>
      <c r="F1027" s="5">
        <v>49</v>
      </c>
      <c r="G1027" s="5">
        <v>3</v>
      </c>
      <c r="I1027" s="5">
        <v>392</v>
      </c>
      <c r="J1027" s="5">
        <v>404</v>
      </c>
      <c r="M1027" s="5" t="s">
        <v>14616</v>
      </c>
      <c r="N1027" s="5" t="s">
        <v>14617</v>
      </c>
      <c r="O1027" s="5" t="s">
        <v>14618</v>
      </c>
      <c r="P1027" s="5" t="s">
        <v>14619</v>
      </c>
      <c r="Q1027" s="5" t="s">
        <v>14620</v>
      </c>
      <c r="R1027" s="5" t="s">
        <v>14621</v>
      </c>
      <c r="S1027" s="5" t="s">
        <v>14622</v>
      </c>
      <c r="U1027" s="5" t="s">
        <v>136</v>
      </c>
      <c r="X1027" s="10" t="s">
        <v>14623</v>
      </c>
      <c r="Y1027" s="5" t="s">
        <v>14624</v>
      </c>
      <c r="AB1027" s="5" t="s">
        <v>14625</v>
      </c>
      <c r="AE1027" s="5" t="s">
        <v>12006</v>
      </c>
      <c r="AJ1027" s="5">
        <v>9291016</v>
      </c>
      <c r="AL1027" s="5" t="s">
        <v>11079</v>
      </c>
      <c r="AN1027" s="5" t="s">
        <v>75</v>
      </c>
      <c r="AO1027" s="5" t="s">
        <v>11080</v>
      </c>
      <c r="AP1027" s="5" t="s">
        <v>76</v>
      </c>
      <c r="AQ1027" s="5" t="s">
        <v>77</v>
      </c>
      <c r="AS1027" s="5" t="s">
        <v>78</v>
      </c>
      <c r="AT1027" s="5" t="s">
        <v>14626</v>
      </c>
      <c r="AU1027" s="5" t="str">
        <f t="shared" si="48"/>
        <v>2018_Kim_Effects</v>
      </c>
      <c r="AV1027" s="6" t="str">
        <f t="shared" si="49"/>
        <v>2018_Kim_Effects.pdf</v>
      </c>
      <c r="AW1027" s="7" t="str">
        <f t="shared" si="50"/>
        <v>https://sci-hub.se/10.1080/09291016.2017.1366715</v>
      </c>
      <c r="AX1027" s="5" t="s">
        <v>80</v>
      </c>
    </row>
    <row r="1028" spans="1:50" ht="17" customHeight="1" x14ac:dyDescent="0.2">
      <c r="A1028" s="4" t="s">
        <v>14627</v>
      </c>
      <c r="B1028" s="4" t="s">
        <v>14628</v>
      </c>
      <c r="C1028" s="4" t="s">
        <v>14629</v>
      </c>
      <c r="D1028" s="4">
        <v>2019</v>
      </c>
      <c r="E1028" s="4" t="s">
        <v>14630</v>
      </c>
      <c r="F1028" s="5">
        <v>63</v>
      </c>
      <c r="G1028" s="5">
        <v>6</v>
      </c>
      <c r="I1028" s="5">
        <v>651</v>
      </c>
      <c r="J1028" s="5">
        <v>665</v>
      </c>
      <c r="M1028" s="5" t="s">
        <v>14631</v>
      </c>
      <c r="N1028" s="5" t="s">
        <v>14632</v>
      </c>
      <c r="O1028" s="5" t="s">
        <v>14633</v>
      </c>
      <c r="P1028" s="5" t="s">
        <v>14634</v>
      </c>
      <c r="Q1028" s="5" t="s">
        <v>14635</v>
      </c>
      <c r="R1028" s="5" t="s">
        <v>14636</v>
      </c>
      <c r="AE1028" s="5" t="s">
        <v>14637</v>
      </c>
      <c r="AJ1028" s="5">
        <v>23987316</v>
      </c>
      <c r="AM1028" s="5">
        <v>30865270</v>
      </c>
      <c r="AN1028" s="5" t="s">
        <v>75</v>
      </c>
      <c r="AO1028" s="5" t="s">
        <v>14638</v>
      </c>
      <c r="AP1028" s="5" t="s">
        <v>76</v>
      </c>
      <c r="AQ1028" s="5" t="s">
        <v>77</v>
      </c>
      <c r="AR1028" s="5" t="s">
        <v>141</v>
      </c>
      <c r="AS1028" s="5" t="s">
        <v>78</v>
      </c>
      <c r="AT1028" s="5" t="s">
        <v>14639</v>
      </c>
      <c r="AU1028" s="5" t="str">
        <f t="shared" si="48"/>
        <v>2019_Daugaard_Light</v>
      </c>
      <c r="AV1028" s="6" t="str">
        <f t="shared" si="49"/>
        <v>2019_Daugaard_Light.pdf</v>
      </c>
      <c r="AW1028" s="7" t="str">
        <f t="shared" si="50"/>
        <v>https://sci-hub.se/10.1093/annweh/wxy110</v>
      </c>
      <c r="AX1028" s="5" t="s">
        <v>80</v>
      </c>
    </row>
    <row r="1029" spans="1:50" ht="17" customHeight="1" x14ac:dyDescent="0.2">
      <c r="A1029" s="4" t="s">
        <v>14640</v>
      </c>
      <c r="B1029" s="4" t="s">
        <v>14641</v>
      </c>
      <c r="C1029" s="4" t="s">
        <v>14642</v>
      </c>
      <c r="D1029" s="4">
        <v>2019</v>
      </c>
      <c r="E1029" s="4" t="s">
        <v>14630</v>
      </c>
      <c r="F1029" s="5">
        <v>63</v>
      </c>
      <c r="G1029" s="5">
        <v>6</v>
      </c>
      <c r="I1029" s="5">
        <v>608</v>
      </c>
      <c r="J1029" s="5">
        <v>611</v>
      </c>
      <c r="M1029" s="5" t="s">
        <v>14643</v>
      </c>
      <c r="N1029" s="5" t="s">
        <v>14644</v>
      </c>
      <c r="O1029" s="5" t="s">
        <v>14645</v>
      </c>
      <c r="P1029" s="5" t="s">
        <v>14646</v>
      </c>
      <c r="Q1029" s="5" t="s">
        <v>14647</v>
      </c>
      <c r="R1029" s="5" t="s">
        <v>14648</v>
      </c>
      <c r="AE1029" s="5" t="s">
        <v>14637</v>
      </c>
      <c r="AJ1029" s="5">
        <v>23987316</v>
      </c>
      <c r="AM1029" s="5">
        <v>31175355</v>
      </c>
      <c r="AN1029" s="5" t="s">
        <v>75</v>
      </c>
      <c r="AO1029" s="5" t="s">
        <v>14638</v>
      </c>
      <c r="AP1029" s="5" t="s">
        <v>76</v>
      </c>
      <c r="AQ1029" s="5" t="s">
        <v>77</v>
      </c>
      <c r="AS1029" s="5" t="s">
        <v>78</v>
      </c>
      <c r="AT1029" s="5" t="s">
        <v>14649</v>
      </c>
      <c r="AU1029" s="5" t="str">
        <f t="shared" si="48"/>
        <v>2019_Cherrie_Shedding</v>
      </c>
      <c r="AV1029" s="6" t="str">
        <f t="shared" si="49"/>
        <v>2019_Cherrie_Shedding.pdf</v>
      </c>
      <c r="AW1029" s="7" t="str">
        <f t="shared" si="50"/>
        <v>https://sci-hub.se/10.1093/annweh/wxz036</v>
      </c>
      <c r="AX1029" s="5" t="s">
        <v>80</v>
      </c>
    </row>
    <row r="1030" spans="1:50" ht="17" customHeight="1" x14ac:dyDescent="0.2">
      <c r="A1030" s="4" t="s">
        <v>14650</v>
      </c>
      <c r="B1030" s="4" t="s">
        <v>14651</v>
      </c>
      <c r="C1030" s="4" t="s">
        <v>14652</v>
      </c>
      <c r="D1030" s="4">
        <v>2019</v>
      </c>
      <c r="E1030" s="4" t="s">
        <v>14653</v>
      </c>
      <c r="F1030" s="5">
        <v>7</v>
      </c>
      <c r="H1030" s="5">
        <v>8705207</v>
      </c>
      <c r="I1030" s="5">
        <v>59091</v>
      </c>
      <c r="J1030" s="5">
        <v>59099</v>
      </c>
      <c r="M1030" s="5" t="s">
        <v>14654</v>
      </c>
      <c r="N1030" s="5" t="s">
        <v>14655</v>
      </c>
      <c r="O1030" s="5" t="s">
        <v>14656</v>
      </c>
      <c r="P1030" s="5" t="s">
        <v>14657</v>
      </c>
      <c r="Q1030" s="5" t="s">
        <v>14658</v>
      </c>
      <c r="R1030" s="5" t="s">
        <v>14659</v>
      </c>
      <c r="S1030" s="5" t="s">
        <v>14660</v>
      </c>
      <c r="AB1030" s="5" t="s">
        <v>14661</v>
      </c>
      <c r="AE1030" s="5" t="s">
        <v>10459</v>
      </c>
      <c r="AJ1030" s="5">
        <v>21693536</v>
      </c>
      <c r="AN1030" s="5" t="s">
        <v>75</v>
      </c>
      <c r="AO1030" s="5" t="s">
        <v>14653</v>
      </c>
      <c r="AP1030" s="5" t="s">
        <v>76</v>
      </c>
      <c r="AQ1030" s="5" t="s">
        <v>77</v>
      </c>
      <c r="AR1030" s="5" t="s">
        <v>141</v>
      </c>
      <c r="AS1030" s="5" t="s">
        <v>78</v>
      </c>
      <c r="AT1030" s="5" t="s">
        <v>14662</v>
      </c>
      <c r="AU1030" s="5" t="str">
        <f t="shared" si="48"/>
        <v>2019_Kim_Correlation</v>
      </c>
      <c r="AV1030" s="6" t="str">
        <f t="shared" si="49"/>
        <v>2019_Kim_Correlation.pdf</v>
      </c>
      <c r="AW1030" s="7" t="str">
        <f t="shared" si="50"/>
        <v>https://sci-hub.se/10.1109/ACCESS.2019.2914768</v>
      </c>
      <c r="AX1030" s="5" t="s">
        <v>80</v>
      </c>
    </row>
    <row r="1031" spans="1:50" ht="17" customHeight="1" x14ac:dyDescent="0.2">
      <c r="A1031" s="4" t="s">
        <v>14663</v>
      </c>
      <c r="B1031" s="4" t="s">
        <v>14664</v>
      </c>
      <c r="C1031" s="4" t="s">
        <v>14665</v>
      </c>
      <c r="D1031" s="4">
        <v>2019</v>
      </c>
      <c r="E1031" s="4" t="s">
        <v>14666</v>
      </c>
      <c r="M1031" s="5" t="s">
        <v>14667</v>
      </c>
      <c r="N1031" s="5" t="s">
        <v>14668</v>
      </c>
      <c r="O1031" s="5" t="s">
        <v>14669</v>
      </c>
      <c r="P1031" s="5" t="s">
        <v>14670</v>
      </c>
      <c r="Q1031" s="5" t="s">
        <v>14671</v>
      </c>
      <c r="R1031" s="5" t="s">
        <v>14672</v>
      </c>
      <c r="AB1031" s="5" t="s">
        <v>14673</v>
      </c>
      <c r="AE1031" s="5" t="s">
        <v>2111</v>
      </c>
      <c r="AJ1031" s="5">
        <v>16729609</v>
      </c>
      <c r="AN1031" s="5" t="s">
        <v>75</v>
      </c>
      <c r="AO1031" s="5" t="s">
        <v>14674</v>
      </c>
      <c r="AP1031" s="5" t="s">
        <v>76</v>
      </c>
      <c r="AQ1031" s="5" t="s">
        <v>14675</v>
      </c>
      <c r="AS1031" s="5" t="s">
        <v>78</v>
      </c>
      <c r="AT1031" s="5" t="s">
        <v>14676</v>
      </c>
      <c r="AU1031" s="5" t="str">
        <f t="shared" si="48"/>
        <v>2019_Durrant_Dim</v>
      </c>
      <c r="AV1031" s="6" t="str">
        <f t="shared" si="49"/>
        <v>2019_Durrant_Dim.pdf</v>
      </c>
      <c r="AW1031" s="7" t="str">
        <f t="shared" si="50"/>
        <v>https://sci-hub.se/10.1111/1744-7917.12665</v>
      </c>
      <c r="AX1031" s="5" t="s">
        <v>80</v>
      </c>
    </row>
    <row r="1032" spans="1:50" ht="17" customHeight="1" x14ac:dyDescent="0.2">
      <c r="A1032" s="4" t="s">
        <v>14677</v>
      </c>
      <c r="B1032" s="4" t="s">
        <v>14678</v>
      </c>
      <c r="C1032" s="4" t="s">
        <v>14679</v>
      </c>
      <c r="D1032" s="4">
        <v>2019</v>
      </c>
      <c r="E1032" s="4" t="s">
        <v>392</v>
      </c>
      <c r="F1032" s="5">
        <v>67</v>
      </c>
      <c r="G1032" s="5">
        <v>1</v>
      </c>
      <c r="H1032" s="5" t="s">
        <v>14680</v>
      </c>
      <c r="M1032" s="5" t="s">
        <v>14681</v>
      </c>
      <c r="N1032" s="5" t="s">
        <v>14682</v>
      </c>
      <c r="O1032" s="5" t="s">
        <v>14683</v>
      </c>
      <c r="P1032" s="5" t="s">
        <v>14684</v>
      </c>
      <c r="Q1032" s="5" t="s">
        <v>14685</v>
      </c>
      <c r="R1032" s="5" t="s">
        <v>14686</v>
      </c>
      <c r="T1032" s="5" t="s">
        <v>14687</v>
      </c>
      <c r="X1032" s="10" t="s">
        <v>14688</v>
      </c>
      <c r="Y1032" s="5" t="s">
        <v>14689</v>
      </c>
      <c r="Z1032" s="5" t="s">
        <v>14690</v>
      </c>
      <c r="AB1032" s="5" t="s">
        <v>14691</v>
      </c>
      <c r="AE1032" s="5" t="s">
        <v>2111</v>
      </c>
      <c r="AJ1032" s="5">
        <v>7423098</v>
      </c>
      <c r="AL1032" s="5" t="s">
        <v>547</v>
      </c>
      <c r="AM1032" s="5">
        <v>30924977</v>
      </c>
      <c r="AN1032" s="5" t="s">
        <v>75</v>
      </c>
      <c r="AO1032" s="5" t="s">
        <v>401</v>
      </c>
      <c r="AP1032" s="5" t="s">
        <v>76</v>
      </c>
      <c r="AQ1032" s="5" t="s">
        <v>77</v>
      </c>
      <c r="AS1032" s="5" t="s">
        <v>78</v>
      </c>
      <c r="AT1032" s="5" t="s">
        <v>14692</v>
      </c>
      <c r="AU1032" s="5" t="str">
        <f t="shared" si="48"/>
        <v>2019_Baekelandt_Are</v>
      </c>
      <c r="AV1032" s="6" t="str">
        <f t="shared" si="49"/>
        <v>2019_Baekelandt_Are.pdf</v>
      </c>
      <c r="AW1032" s="7" t="str">
        <f t="shared" si="50"/>
        <v>https://sci-hub.se/10.1111/jpi.12573</v>
      </c>
      <c r="AX1032" s="5" t="s">
        <v>80</v>
      </c>
    </row>
    <row r="1033" spans="1:50" ht="17" customHeight="1" x14ac:dyDescent="0.2">
      <c r="A1033" s="4" t="s">
        <v>14693</v>
      </c>
      <c r="B1033" s="4" t="s">
        <v>14694</v>
      </c>
      <c r="C1033" s="4" t="s">
        <v>14695</v>
      </c>
      <c r="D1033" s="4">
        <v>2019</v>
      </c>
      <c r="E1033" s="4" t="s">
        <v>14696</v>
      </c>
      <c r="F1033" s="5">
        <v>54</v>
      </c>
      <c r="G1033" s="5">
        <v>7</v>
      </c>
      <c r="I1033" s="5">
        <v>987</v>
      </c>
      <c r="J1033" s="5">
        <v>995</v>
      </c>
      <c r="M1033" s="5" t="s">
        <v>14697</v>
      </c>
      <c r="N1033" s="5" t="s">
        <v>14698</v>
      </c>
      <c r="O1033" s="5" t="s">
        <v>14699</v>
      </c>
      <c r="P1033" s="5" t="s">
        <v>14700</v>
      </c>
      <c r="Q1033" s="5" t="s">
        <v>14701</v>
      </c>
      <c r="R1033" s="5" t="s">
        <v>14702</v>
      </c>
      <c r="AB1033" s="5" t="s">
        <v>14703</v>
      </c>
      <c r="AE1033" s="5" t="s">
        <v>2111</v>
      </c>
      <c r="AJ1033" s="5">
        <v>9366768</v>
      </c>
      <c r="AL1033" s="5" t="s">
        <v>14704</v>
      </c>
      <c r="AM1033" s="5">
        <v>31054194</v>
      </c>
      <c r="AN1033" s="5" t="s">
        <v>75</v>
      </c>
      <c r="AO1033" s="5" t="s">
        <v>14705</v>
      </c>
      <c r="AP1033" s="5" t="s">
        <v>76</v>
      </c>
      <c r="AQ1033" s="5" t="s">
        <v>77</v>
      </c>
      <c r="AS1033" s="5" t="s">
        <v>78</v>
      </c>
      <c r="AT1033" s="5" t="s">
        <v>14706</v>
      </c>
      <c r="AU1033" s="5" t="str">
        <f t="shared" si="48"/>
        <v>2019_Dini_Effect</v>
      </c>
      <c r="AV1033" s="6" t="str">
        <f t="shared" si="49"/>
        <v>2019_Dini_Effect.pdf</v>
      </c>
      <c r="AW1033" s="7" t="str">
        <f t="shared" si="50"/>
        <v>https://sci-hub.se/10.1111/rda.13452</v>
      </c>
      <c r="AX1033" s="5" t="s">
        <v>80</v>
      </c>
    </row>
    <row r="1034" spans="1:50" ht="17" customHeight="1" x14ac:dyDescent="0.2">
      <c r="A1034" s="4" t="s">
        <v>14707</v>
      </c>
      <c r="B1034" s="4" t="s">
        <v>14708</v>
      </c>
      <c r="C1034" s="4" t="s">
        <v>14709</v>
      </c>
      <c r="D1034" s="4">
        <v>2018</v>
      </c>
      <c r="E1034" s="4" t="s">
        <v>13642</v>
      </c>
      <c r="F1034" s="5">
        <v>2018</v>
      </c>
      <c r="H1034" s="5">
        <v>9183053</v>
      </c>
      <c r="M1034" s="5" t="s">
        <v>14710</v>
      </c>
      <c r="N1034" s="5" t="s">
        <v>14711</v>
      </c>
      <c r="O1034" s="5" t="s">
        <v>14712</v>
      </c>
      <c r="P1034" s="5" t="s">
        <v>14713</v>
      </c>
      <c r="Q1034" s="5" t="s">
        <v>14714</v>
      </c>
      <c r="S1034" s="5" t="s">
        <v>14715</v>
      </c>
      <c r="U1034" s="5" t="s">
        <v>14716</v>
      </c>
      <c r="X1034" s="10" t="s">
        <v>14717</v>
      </c>
      <c r="Y1034" s="5" t="s">
        <v>14718</v>
      </c>
      <c r="Z1034" s="5" t="s">
        <v>14719</v>
      </c>
      <c r="AB1034" s="5" t="s">
        <v>14720</v>
      </c>
      <c r="AE1034" s="5" t="s">
        <v>10542</v>
      </c>
      <c r="AJ1034" s="5">
        <v>23146133</v>
      </c>
      <c r="AM1034" s="5">
        <v>30186871</v>
      </c>
      <c r="AN1034" s="5" t="s">
        <v>75</v>
      </c>
      <c r="AO1034" s="5" t="s">
        <v>13653</v>
      </c>
      <c r="AP1034" s="5" t="s">
        <v>76</v>
      </c>
      <c r="AQ1034" s="5" t="s">
        <v>77</v>
      </c>
      <c r="AR1034" s="5" t="s">
        <v>141</v>
      </c>
      <c r="AS1034" s="5" t="s">
        <v>78</v>
      </c>
      <c r="AT1034" s="5" t="s">
        <v>14721</v>
      </c>
      <c r="AU1034" s="5" t="str">
        <f t="shared" si="48"/>
        <v>2018_Richter_Developmental</v>
      </c>
      <c r="AV1034" s="6" t="str">
        <f t="shared" si="49"/>
        <v>2018_Richter_Developmental.pdf</v>
      </c>
      <c r="AW1034" s="7" t="str">
        <f t="shared" si="50"/>
        <v>https://sci-hub.se/10.1155/2018/9183053</v>
      </c>
      <c r="AX1034" s="5" t="s">
        <v>80</v>
      </c>
    </row>
    <row r="1035" spans="1:50" ht="17" customHeight="1" x14ac:dyDescent="0.2">
      <c r="A1035" s="4" t="s">
        <v>13137</v>
      </c>
      <c r="B1035" s="4" t="s">
        <v>13138</v>
      </c>
      <c r="C1035" s="4" t="s">
        <v>14722</v>
      </c>
      <c r="D1035" s="4">
        <v>2019</v>
      </c>
      <c r="E1035" s="4" t="s">
        <v>984</v>
      </c>
      <c r="F1035" s="5">
        <v>34</v>
      </c>
      <c r="G1035" s="5">
        <v>2</v>
      </c>
      <c r="I1035" s="5">
        <v>178</v>
      </c>
      <c r="J1035" s="5">
        <v>194</v>
      </c>
      <c r="M1035" s="5" t="s">
        <v>14723</v>
      </c>
      <c r="N1035" s="5" t="s">
        <v>14724</v>
      </c>
      <c r="O1035" s="5" t="s">
        <v>5679</v>
      </c>
      <c r="P1035" s="5" t="s">
        <v>13142</v>
      </c>
      <c r="Q1035" s="5" t="s">
        <v>14725</v>
      </c>
      <c r="R1035" s="5" t="s">
        <v>14726</v>
      </c>
      <c r="X1035" s="10" t="s">
        <v>14727</v>
      </c>
      <c r="Y1035" s="5" t="s">
        <v>14728</v>
      </c>
      <c r="AB1035" s="5" t="s">
        <v>13147</v>
      </c>
      <c r="AE1035" s="5" t="s">
        <v>993</v>
      </c>
      <c r="AJ1035" s="5">
        <v>7487304</v>
      </c>
      <c r="AL1035" s="5" t="s">
        <v>994</v>
      </c>
      <c r="AM1035" s="5">
        <v>30803301</v>
      </c>
      <c r="AN1035" s="5" t="s">
        <v>75</v>
      </c>
      <c r="AO1035" s="5" t="s">
        <v>995</v>
      </c>
      <c r="AP1035" s="5" t="s">
        <v>76</v>
      </c>
      <c r="AQ1035" s="5" t="s">
        <v>77</v>
      </c>
      <c r="AS1035" s="5" t="s">
        <v>78</v>
      </c>
      <c r="AT1035" s="5" t="s">
        <v>14729</v>
      </c>
      <c r="AU1035" s="5" t="str">
        <f t="shared" si="48"/>
        <v>2019_Nagare_Nocturnal</v>
      </c>
      <c r="AV1035" s="6" t="str">
        <f t="shared" si="49"/>
        <v>2019_Nagare_Nocturnal.pdf</v>
      </c>
      <c r="AW1035" s="7" t="str">
        <f t="shared" si="50"/>
        <v>https://sci-hub.se/10.1177/0748730419828056</v>
      </c>
      <c r="AX1035" s="5" t="s">
        <v>80</v>
      </c>
    </row>
    <row r="1036" spans="1:50" ht="17" customHeight="1" x14ac:dyDescent="0.2">
      <c r="A1036" s="4" t="s">
        <v>14730</v>
      </c>
      <c r="B1036" s="4" t="s">
        <v>14731</v>
      </c>
      <c r="C1036" s="4" t="s">
        <v>14732</v>
      </c>
      <c r="D1036" s="4">
        <v>2019</v>
      </c>
      <c r="E1036" s="4" t="s">
        <v>984</v>
      </c>
      <c r="F1036" s="5">
        <v>34</v>
      </c>
      <c r="G1036" s="5">
        <v>4</v>
      </c>
      <c r="I1036" s="5">
        <v>410</v>
      </c>
      <c r="J1036" s="5">
        <v>431</v>
      </c>
      <c r="M1036" s="5" t="s">
        <v>14733</v>
      </c>
      <c r="N1036" s="5" t="s">
        <v>14734</v>
      </c>
      <c r="O1036" s="5" t="s">
        <v>14735</v>
      </c>
      <c r="P1036" s="5" t="s">
        <v>14736</v>
      </c>
      <c r="Q1036" s="5" t="s">
        <v>14737</v>
      </c>
      <c r="R1036" s="5" t="s">
        <v>14738</v>
      </c>
      <c r="X1036" s="10" t="s">
        <v>14739</v>
      </c>
      <c r="Y1036" s="5" t="s">
        <v>14740</v>
      </c>
      <c r="AB1036" s="5" t="s">
        <v>14741</v>
      </c>
      <c r="AE1036" s="5" t="s">
        <v>993</v>
      </c>
      <c r="AJ1036" s="5">
        <v>7487304</v>
      </c>
      <c r="AL1036" s="5" t="s">
        <v>994</v>
      </c>
      <c r="AM1036" s="5">
        <v>31156018</v>
      </c>
      <c r="AN1036" s="5" t="s">
        <v>75</v>
      </c>
      <c r="AO1036" s="5" t="s">
        <v>995</v>
      </c>
      <c r="AP1036" s="5" t="s">
        <v>76</v>
      </c>
      <c r="AQ1036" s="5" t="s">
        <v>77</v>
      </c>
      <c r="AR1036" s="5" t="s">
        <v>141</v>
      </c>
      <c r="AS1036" s="5" t="s">
        <v>78</v>
      </c>
      <c r="AT1036" s="5" t="s">
        <v>14742</v>
      </c>
      <c r="AU1036" s="5" t="str">
        <f t="shared" si="48"/>
        <v>2019_de_Living</v>
      </c>
      <c r="AV1036" s="6" t="str">
        <f t="shared" si="49"/>
        <v>2019_de_Living.pdf</v>
      </c>
      <c r="AW1036" s="7" t="str">
        <f t="shared" si="50"/>
        <v>https://sci-hub.se/10.1177/0748730419847845</v>
      </c>
      <c r="AX1036" s="5" t="s">
        <v>80</v>
      </c>
    </row>
    <row r="1037" spans="1:50" ht="17" customHeight="1" x14ac:dyDescent="0.2">
      <c r="A1037" s="4" t="s">
        <v>14743</v>
      </c>
      <c r="B1037" s="4" t="s">
        <v>14744</v>
      </c>
      <c r="C1037" s="4" t="s">
        <v>14745</v>
      </c>
      <c r="D1037" s="4">
        <v>2019</v>
      </c>
      <c r="E1037" s="4" t="s">
        <v>7286</v>
      </c>
      <c r="F1037" s="5">
        <v>38</v>
      </c>
      <c r="G1037" s="5">
        <v>1</v>
      </c>
      <c r="H1037" s="5">
        <v>10</v>
      </c>
      <c r="M1037" s="5" t="s">
        <v>14746</v>
      </c>
      <c r="N1037" s="5" t="s">
        <v>14747</v>
      </c>
      <c r="O1037" s="5" t="s">
        <v>14748</v>
      </c>
      <c r="P1037" s="5" t="s">
        <v>14749</v>
      </c>
      <c r="Q1037" s="5" t="s">
        <v>14750</v>
      </c>
      <c r="R1037" s="5" t="s">
        <v>14751</v>
      </c>
      <c r="X1037" s="5" t="s">
        <v>14752</v>
      </c>
      <c r="Y1037" s="5" t="s">
        <v>14753</v>
      </c>
      <c r="AB1037" s="5" t="s">
        <v>14754</v>
      </c>
      <c r="AE1037" s="5" t="s">
        <v>7298</v>
      </c>
      <c r="AJ1037" s="5">
        <v>18806791</v>
      </c>
      <c r="AM1037" s="5">
        <v>31462321</v>
      </c>
      <c r="AN1037" s="5" t="s">
        <v>75</v>
      </c>
      <c r="AO1037" s="5" t="s">
        <v>7299</v>
      </c>
      <c r="AP1037" s="5" t="s">
        <v>76</v>
      </c>
      <c r="AQ1037" s="5" t="s">
        <v>77</v>
      </c>
      <c r="AR1037" s="5" t="s">
        <v>141</v>
      </c>
      <c r="AS1037" s="5" t="s">
        <v>78</v>
      </c>
      <c r="AT1037" s="5" t="s">
        <v>14755</v>
      </c>
      <c r="AU1037" s="5" t="str">
        <f t="shared" si="48"/>
        <v>2019_Yasukouchi_Non-visual</v>
      </c>
      <c r="AV1037" s="6" t="str">
        <f t="shared" si="49"/>
        <v>2019_Yasukouchi_Non-visual.pdf</v>
      </c>
      <c r="AW1037" s="7" t="str">
        <f t="shared" si="50"/>
        <v>https://sci-hub.se/10.1186/s40101-019-0203-4</v>
      </c>
      <c r="AX1037" s="5" t="s">
        <v>80</v>
      </c>
    </row>
    <row r="1038" spans="1:50" ht="17" customHeight="1" x14ac:dyDescent="0.2">
      <c r="A1038" s="4" t="s">
        <v>14756</v>
      </c>
      <c r="B1038" s="4" t="s">
        <v>14757</v>
      </c>
      <c r="C1038" s="4" t="s">
        <v>14758</v>
      </c>
      <c r="D1038" s="4">
        <v>2018</v>
      </c>
      <c r="E1038" s="4" t="s">
        <v>641</v>
      </c>
      <c r="F1038" s="5">
        <v>13</v>
      </c>
      <c r="G1038" s="5">
        <v>11</v>
      </c>
      <c r="H1038" s="5" t="s">
        <v>14759</v>
      </c>
      <c r="M1038" s="5" t="s">
        <v>14760</v>
      </c>
      <c r="N1038" s="5" t="s">
        <v>14761</v>
      </c>
      <c r="O1038" s="5" t="s">
        <v>14762</v>
      </c>
      <c r="P1038" s="5" t="s">
        <v>14763</v>
      </c>
      <c r="Q1038" s="5" t="s">
        <v>14764</v>
      </c>
      <c r="S1038" s="5" t="s">
        <v>14765</v>
      </c>
      <c r="U1038" s="5" t="s">
        <v>14766</v>
      </c>
      <c r="AB1038" s="5" t="s">
        <v>14767</v>
      </c>
      <c r="AE1038" s="5" t="s">
        <v>4204</v>
      </c>
      <c r="AJ1038" s="5">
        <v>19326203</v>
      </c>
      <c r="AL1038" s="5" t="s">
        <v>2908</v>
      </c>
      <c r="AM1038" s="5">
        <v>30496193</v>
      </c>
      <c r="AN1038" s="5" t="s">
        <v>75</v>
      </c>
      <c r="AO1038" s="5" t="s">
        <v>641</v>
      </c>
      <c r="AP1038" s="5" t="s">
        <v>76</v>
      </c>
      <c r="AQ1038" s="5" t="s">
        <v>77</v>
      </c>
      <c r="AR1038" s="5" t="s">
        <v>141</v>
      </c>
      <c r="AS1038" s="5" t="s">
        <v>78</v>
      </c>
      <c r="AT1038" s="5" t="s">
        <v>14768</v>
      </c>
      <c r="AU1038" s="5" t="str">
        <f t="shared" si="48"/>
        <v>2018_Sithravel_Morning</v>
      </c>
      <c r="AV1038" s="6" t="str">
        <f t="shared" si="49"/>
        <v>2018_Sithravel_Morning.pdf</v>
      </c>
      <c r="AW1038" s="7" t="str">
        <f t="shared" si="50"/>
        <v>https://sci-hub.se/10.1371/journal.pone.0207488</v>
      </c>
      <c r="AX1038" s="5" t="s">
        <v>80</v>
      </c>
    </row>
    <row r="1039" spans="1:50" ht="17" customHeight="1" x14ac:dyDescent="0.2">
      <c r="A1039" s="4" t="s">
        <v>14769</v>
      </c>
      <c r="B1039" s="4" t="s">
        <v>14770</v>
      </c>
      <c r="C1039" s="4" t="s">
        <v>14771</v>
      </c>
      <c r="D1039" s="4">
        <v>2017</v>
      </c>
      <c r="E1039" s="4" t="s">
        <v>7096</v>
      </c>
      <c r="F1039" s="5">
        <v>51</v>
      </c>
      <c r="G1039" s="5">
        <v>1</v>
      </c>
      <c r="I1039" s="5">
        <v>31</v>
      </c>
      <c r="J1039" s="5">
        <v>34</v>
      </c>
      <c r="M1039" s="5" t="s">
        <v>14772</v>
      </c>
      <c r="N1039" s="5" t="s">
        <v>14773</v>
      </c>
      <c r="O1039" s="5" t="s">
        <v>14774</v>
      </c>
      <c r="P1039" s="5" t="s">
        <v>14775</v>
      </c>
      <c r="Q1039" s="5" t="s">
        <v>14776</v>
      </c>
      <c r="R1039" s="5" t="s">
        <v>14777</v>
      </c>
      <c r="S1039" s="5" t="s">
        <v>14778</v>
      </c>
      <c r="U1039" s="5" t="s">
        <v>14779</v>
      </c>
      <c r="AB1039" s="5" t="s">
        <v>14780</v>
      </c>
      <c r="AE1039" s="5" t="s">
        <v>14781</v>
      </c>
      <c r="AJ1039" s="5">
        <v>12100668</v>
      </c>
      <c r="AL1039" s="5" t="s">
        <v>7105</v>
      </c>
      <c r="AM1039" s="5">
        <v>28222021</v>
      </c>
      <c r="AN1039" s="5" t="s">
        <v>75</v>
      </c>
      <c r="AO1039" s="5" t="s">
        <v>7106</v>
      </c>
      <c r="AP1039" s="5" t="s">
        <v>76</v>
      </c>
      <c r="AQ1039" s="5" t="s">
        <v>77</v>
      </c>
      <c r="AR1039" s="5" t="s">
        <v>141</v>
      </c>
      <c r="AS1039" s="5" t="s">
        <v>78</v>
      </c>
      <c r="AT1039" s="5" t="s">
        <v>14782</v>
      </c>
      <c r="AU1039" s="5" t="str">
        <f t="shared" si="48"/>
        <v>2017_Stebelova_Intense</v>
      </c>
      <c r="AV1039" s="6" t="str">
        <f t="shared" si="49"/>
        <v>2017_Stebelova_Intense.pdf</v>
      </c>
      <c r="AW1039" s="7" t="str">
        <f t="shared" si="50"/>
        <v>https://sci-hub.se/10.1515/enr-2017-0004</v>
      </c>
      <c r="AX1039" s="5" t="s">
        <v>80</v>
      </c>
    </row>
    <row r="1040" spans="1:50" ht="17" customHeight="1" x14ac:dyDescent="0.2">
      <c r="A1040" s="4" t="s">
        <v>14783</v>
      </c>
      <c r="B1040" s="4" t="s">
        <v>14784</v>
      </c>
      <c r="C1040" s="4" t="s">
        <v>14785</v>
      </c>
      <c r="D1040" s="4">
        <v>2019</v>
      </c>
      <c r="E1040" s="4" t="s">
        <v>14786</v>
      </c>
      <c r="F1040" s="5">
        <v>12</v>
      </c>
      <c r="I1040" s="5">
        <v>2473</v>
      </c>
      <c r="J1040" s="5">
        <v>2485</v>
      </c>
      <c r="M1040" s="5" t="s">
        <v>14787</v>
      </c>
      <c r="N1040" s="5" t="s">
        <v>14788</v>
      </c>
      <c r="O1040" s="5" t="s">
        <v>14789</v>
      </c>
      <c r="P1040" s="5" t="s">
        <v>14790</v>
      </c>
      <c r="Q1040" s="5" t="s">
        <v>14791</v>
      </c>
      <c r="R1040" s="5" t="s">
        <v>14792</v>
      </c>
      <c r="X1040" s="5" t="s">
        <v>14793</v>
      </c>
      <c r="Y1040" s="5" t="s">
        <v>14794</v>
      </c>
      <c r="AB1040" s="5" t="s">
        <v>14795</v>
      </c>
      <c r="AE1040" s="5" t="s">
        <v>14796</v>
      </c>
      <c r="AJ1040" s="5">
        <v>11787090</v>
      </c>
      <c r="AN1040" s="5" t="s">
        <v>75</v>
      </c>
      <c r="AO1040" s="5" t="s">
        <v>14797</v>
      </c>
      <c r="AP1040" s="5" t="s">
        <v>76</v>
      </c>
      <c r="AQ1040" s="5" t="s">
        <v>77</v>
      </c>
      <c r="AR1040" s="5" t="s">
        <v>141</v>
      </c>
      <c r="AS1040" s="5" t="s">
        <v>78</v>
      </c>
      <c r="AT1040" s="5" t="s">
        <v>14798</v>
      </c>
      <c r="AU1040" s="5" t="str">
        <f t="shared" si="48"/>
        <v>2019_Kuthati_Melatonin</v>
      </c>
      <c r="AV1040" s="6" t="str">
        <f t="shared" si="49"/>
        <v>2019_Kuthati_Melatonin.pdf</v>
      </c>
      <c r="AW1040" s="7" t="str">
        <f t="shared" si="50"/>
        <v>https://sci-hub.se/10.2147/JPR.S214671</v>
      </c>
      <c r="AX1040" s="5" t="s">
        <v>80</v>
      </c>
    </row>
    <row r="1041" spans="1:50" ht="17" customHeight="1" x14ac:dyDescent="0.2">
      <c r="A1041" s="4" t="s">
        <v>14799</v>
      </c>
      <c r="B1041" s="4" t="s">
        <v>14800</v>
      </c>
      <c r="C1041" s="4" t="s">
        <v>14801</v>
      </c>
      <c r="D1041" s="4">
        <v>2019</v>
      </c>
      <c r="E1041" s="4" t="s">
        <v>10036</v>
      </c>
      <c r="F1041" s="5">
        <v>11</v>
      </c>
      <c r="I1041" s="5">
        <v>45</v>
      </c>
      <c r="J1041" s="5">
        <v>57</v>
      </c>
      <c r="M1041" s="5" t="s">
        <v>14802</v>
      </c>
      <c r="N1041" s="5" t="s">
        <v>14803</v>
      </c>
      <c r="O1041" s="5" t="s">
        <v>14804</v>
      </c>
      <c r="P1041" s="5" t="s">
        <v>14805</v>
      </c>
      <c r="Q1041" s="5" t="s">
        <v>14806</v>
      </c>
      <c r="R1041" s="5" t="s">
        <v>14807</v>
      </c>
      <c r="X1041" s="10" t="s">
        <v>14808</v>
      </c>
      <c r="Y1041" s="5" t="s">
        <v>14809</v>
      </c>
      <c r="AB1041" s="5" t="s">
        <v>14810</v>
      </c>
      <c r="AE1041" s="5" t="s">
        <v>10044</v>
      </c>
      <c r="AJ1041" s="5">
        <v>11791608</v>
      </c>
      <c r="AN1041" s="5" t="s">
        <v>75</v>
      </c>
      <c r="AO1041" s="5" t="s">
        <v>10045</v>
      </c>
      <c r="AP1041" s="5" t="s">
        <v>76</v>
      </c>
      <c r="AQ1041" s="5" t="s">
        <v>77</v>
      </c>
      <c r="AR1041" s="5" t="s">
        <v>141</v>
      </c>
      <c r="AS1041" s="5" t="s">
        <v>78</v>
      </c>
      <c r="AT1041" s="5" t="s">
        <v>14811</v>
      </c>
      <c r="AU1041" s="5" t="str">
        <f t="shared" si="48"/>
        <v>2019_Figueiro_Effects</v>
      </c>
      <c r="AV1041" s="6" t="str">
        <f t="shared" si="49"/>
        <v>2019_Figueiro_Effects.pdf</v>
      </c>
      <c r="AW1041" s="7" t="str">
        <f t="shared" si="50"/>
        <v>https://sci-hub.se/10.2147/NSS.S195563</v>
      </c>
      <c r="AX1041" s="5" t="s">
        <v>80</v>
      </c>
    </row>
    <row r="1042" spans="1:50" ht="17" customHeight="1" x14ac:dyDescent="0.2">
      <c r="A1042" s="4" t="s">
        <v>14812</v>
      </c>
      <c r="B1042" s="4" t="s">
        <v>14813</v>
      </c>
      <c r="C1042" s="4" t="s">
        <v>14814</v>
      </c>
      <c r="D1042" s="4">
        <v>2018</v>
      </c>
      <c r="E1042" s="4" t="s">
        <v>14815</v>
      </c>
      <c r="F1042" s="5">
        <v>68</v>
      </c>
      <c r="G1042" s="5">
        <v>4</v>
      </c>
      <c r="I1042" s="5">
        <v>269</v>
      </c>
      <c r="J1042" s="5">
        <v>279</v>
      </c>
      <c r="M1042" s="5" t="s">
        <v>14816</v>
      </c>
      <c r="N1042" s="5" t="s">
        <v>14817</v>
      </c>
      <c r="O1042" s="5" t="s">
        <v>14818</v>
      </c>
      <c r="P1042" s="5" t="s">
        <v>14819</v>
      </c>
      <c r="Q1042" s="5" t="s">
        <v>14820</v>
      </c>
      <c r="S1042" s="5" t="s">
        <v>14821</v>
      </c>
      <c r="U1042" s="5" t="s">
        <v>14822</v>
      </c>
      <c r="X1042" s="10" t="s">
        <v>14823</v>
      </c>
      <c r="Y1042" s="5" t="s">
        <v>14824</v>
      </c>
      <c r="AB1042" s="5" t="s">
        <v>14825</v>
      </c>
      <c r="AE1042" s="5" t="s">
        <v>14826</v>
      </c>
      <c r="AJ1042" s="5">
        <v>15320820</v>
      </c>
      <c r="AL1042" s="5" t="s">
        <v>14827</v>
      </c>
      <c r="AM1042" s="5">
        <v>29875029</v>
      </c>
      <c r="AN1042" s="5" t="s">
        <v>75</v>
      </c>
      <c r="AO1042" s="5" t="s">
        <v>14828</v>
      </c>
      <c r="AP1042" s="5" t="s">
        <v>76</v>
      </c>
      <c r="AQ1042" s="5" t="s">
        <v>77</v>
      </c>
      <c r="AS1042" s="5" t="s">
        <v>78</v>
      </c>
      <c r="AT1042" s="5" t="s">
        <v>14829</v>
      </c>
      <c r="AU1042" s="5" t="str">
        <f t="shared" si="48"/>
        <v>2018_Dauchy_Effect</v>
      </c>
      <c r="AV1042" s="6" t="str">
        <f t="shared" si="49"/>
        <v>2018_Dauchy_Effect.pdf</v>
      </c>
      <c r="AW1042" s="7" t="str">
        <f t="shared" si="50"/>
        <v>https://sci-hub.se/10.30802/AALAS-CM-17-000107</v>
      </c>
      <c r="AX1042" s="5" t="s">
        <v>80</v>
      </c>
    </row>
    <row r="1043" spans="1:50" ht="17" customHeight="1" x14ac:dyDescent="0.2">
      <c r="A1043" s="4" t="s">
        <v>14830</v>
      </c>
      <c r="B1043" s="4" t="s">
        <v>14831</v>
      </c>
      <c r="C1043" s="4" t="s">
        <v>14832</v>
      </c>
      <c r="D1043" s="4">
        <v>2017</v>
      </c>
      <c r="E1043" s="4" t="s">
        <v>14833</v>
      </c>
      <c r="F1043" s="5">
        <v>16</v>
      </c>
      <c r="G1043" s="5">
        <v>4</v>
      </c>
      <c r="I1043" s="5">
        <v>541</v>
      </c>
      <c r="J1043" s="5">
        <v>544</v>
      </c>
      <c r="M1043" s="5" t="s">
        <v>14834</v>
      </c>
      <c r="N1043" s="5" t="s">
        <v>14835</v>
      </c>
      <c r="O1043" s="5" t="s">
        <v>14836</v>
      </c>
      <c r="P1043" s="5" t="s">
        <v>14837</v>
      </c>
      <c r="Q1043" s="5" t="s">
        <v>14838</v>
      </c>
      <c r="R1043" s="5" t="s">
        <v>14839</v>
      </c>
      <c r="S1043" s="5" t="s">
        <v>14840</v>
      </c>
      <c r="AB1043" s="5" t="s">
        <v>14841</v>
      </c>
      <c r="AE1043" s="5" t="s">
        <v>14842</v>
      </c>
      <c r="AJ1043" s="5">
        <v>22234721</v>
      </c>
      <c r="AN1043" s="5" t="s">
        <v>75</v>
      </c>
      <c r="AO1043" s="5" t="s">
        <v>14843</v>
      </c>
      <c r="AP1043" s="5" t="s">
        <v>76</v>
      </c>
      <c r="AQ1043" s="5" t="s">
        <v>77</v>
      </c>
      <c r="AR1043" s="5" t="s">
        <v>141</v>
      </c>
      <c r="AS1043" s="5" t="s">
        <v>78</v>
      </c>
      <c r="AT1043" s="5" t="s">
        <v>14844</v>
      </c>
      <c r="AU1043" s="5" t="str">
        <f t="shared" si="48"/>
        <v>2017_Shantakumar_Effect</v>
      </c>
      <c r="AV1043" s="6" t="str">
        <f t="shared" si="49"/>
        <v>2017_Shantakumar_Effect.pdf</v>
      </c>
      <c r="AW1043" s="7" t="str">
        <f t="shared" si="50"/>
        <v>https://sci-hub.se/10.3329/bjms.v16i4.33609</v>
      </c>
      <c r="AX1043" s="5" t="s">
        <v>80</v>
      </c>
    </row>
    <row r="1044" spans="1:50" ht="17" customHeight="1" x14ac:dyDescent="0.2">
      <c r="A1044" s="4" t="s">
        <v>14845</v>
      </c>
      <c r="B1044" s="4" t="s">
        <v>14846</v>
      </c>
      <c r="C1044" s="4" t="s">
        <v>14847</v>
      </c>
      <c r="D1044" s="4">
        <v>2018</v>
      </c>
      <c r="E1044" s="4" t="s">
        <v>9706</v>
      </c>
      <c r="F1044" s="5">
        <v>8</v>
      </c>
      <c r="G1044" s="5" t="s">
        <v>14848</v>
      </c>
      <c r="H1044" s="5">
        <v>370</v>
      </c>
      <c r="M1044" s="5" t="s">
        <v>14849</v>
      </c>
      <c r="N1044" s="5" t="s">
        <v>14850</v>
      </c>
      <c r="O1044" s="5" t="s">
        <v>14851</v>
      </c>
      <c r="P1044" s="5" t="s">
        <v>14852</v>
      </c>
      <c r="Q1044" s="5" t="s">
        <v>14853</v>
      </c>
      <c r="R1044" s="5" t="s">
        <v>14854</v>
      </c>
      <c r="S1044" s="5" t="s">
        <v>14855</v>
      </c>
      <c r="U1044" s="5" t="s">
        <v>14856</v>
      </c>
      <c r="AB1044" s="5" t="s">
        <v>14857</v>
      </c>
      <c r="AE1044" s="5" t="s">
        <v>7316</v>
      </c>
      <c r="AJ1044" s="5">
        <v>16642392</v>
      </c>
      <c r="AN1044" s="5" t="s">
        <v>75</v>
      </c>
      <c r="AO1044" s="5" t="s">
        <v>9716</v>
      </c>
      <c r="AP1044" s="5" t="s">
        <v>76</v>
      </c>
      <c r="AQ1044" s="5" t="s">
        <v>77</v>
      </c>
      <c r="AR1044" s="5" t="s">
        <v>141</v>
      </c>
      <c r="AS1044" s="5" t="s">
        <v>78</v>
      </c>
      <c r="AT1044" s="5" t="s">
        <v>14858</v>
      </c>
      <c r="AU1044" s="5" t="str">
        <f t="shared" si="48"/>
        <v>2018_Fedele_Alterations</v>
      </c>
      <c r="AV1044" s="6" t="str">
        <f t="shared" si="49"/>
        <v>2018_Fedele_Alterations.pdf</v>
      </c>
      <c r="AW1044" s="7" t="str">
        <f t="shared" si="50"/>
        <v>https://sci-hub.se/10.3389/fendo.2017.00370</v>
      </c>
      <c r="AX1044" s="5" t="s">
        <v>80</v>
      </c>
    </row>
    <row r="1045" spans="1:50" ht="17" customHeight="1" x14ac:dyDescent="0.2">
      <c r="A1045" s="4" t="s">
        <v>14859</v>
      </c>
      <c r="B1045" s="4" t="s">
        <v>14860</v>
      </c>
      <c r="C1045" s="4" t="s">
        <v>14861</v>
      </c>
      <c r="D1045" s="4">
        <v>2019</v>
      </c>
      <c r="E1045" s="4" t="s">
        <v>12838</v>
      </c>
      <c r="F1045" s="5">
        <v>10</v>
      </c>
      <c r="G1045" s="5" t="s">
        <v>14862</v>
      </c>
      <c r="H1045" s="5">
        <v>822</v>
      </c>
      <c r="M1045" s="5" t="s">
        <v>14863</v>
      </c>
      <c r="N1045" s="5" t="s">
        <v>14864</v>
      </c>
      <c r="O1045" s="5" t="s">
        <v>14865</v>
      </c>
      <c r="P1045" s="5" t="s">
        <v>14866</v>
      </c>
      <c r="Q1045" s="5" t="s">
        <v>14867</v>
      </c>
      <c r="R1045" s="5" t="s">
        <v>14868</v>
      </c>
      <c r="X1045" s="10" t="s">
        <v>14869</v>
      </c>
      <c r="Y1045" s="5" t="s">
        <v>14870</v>
      </c>
      <c r="AB1045" s="5" t="s">
        <v>14871</v>
      </c>
      <c r="AE1045" s="5" t="s">
        <v>7316</v>
      </c>
      <c r="AJ1045" s="5" t="s">
        <v>12848</v>
      </c>
      <c r="AN1045" s="5" t="s">
        <v>75</v>
      </c>
      <c r="AO1045" s="5" t="s">
        <v>12849</v>
      </c>
      <c r="AP1045" s="5" t="s">
        <v>76</v>
      </c>
      <c r="AQ1045" s="5" t="s">
        <v>77</v>
      </c>
      <c r="AR1045" s="5" t="s">
        <v>141</v>
      </c>
      <c r="AS1045" s="5" t="s">
        <v>78</v>
      </c>
      <c r="AT1045" s="5" t="s">
        <v>14872</v>
      </c>
      <c r="AU1045" s="5" t="str">
        <f t="shared" si="48"/>
        <v>2019_Arguelles-Prieto_Determining</v>
      </c>
      <c r="AV1045" s="6" t="str">
        <f t="shared" si="49"/>
        <v>2019_Arguelles-Prieto_Determining.pdf</v>
      </c>
      <c r="AW1045" s="7" t="str">
        <f t="shared" si="50"/>
        <v>https://sci-hub.se/10.3389/fphys.2019.00822</v>
      </c>
      <c r="AX1045" s="5" t="s">
        <v>80</v>
      </c>
    </row>
    <row r="1046" spans="1:50" ht="17" customHeight="1" x14ac:dyDescent="0.2">
      <c r="A1046" s="4" t="s">
        <v>14873</v>
      </c>
      <c r="B1046" s="4" t="s">
        <v>14874</v>
      </c>
      <c r="C1046" s="4" t="s">
        <v>14875</v>
      </c>
      <c r="D1046" s="4">
        <v>2019</v>
      </c>
      <c r="E1046" s="4" t="s">
        <v>14876</v>
      </c>
      <c r="F1046" s="5">
        <v>10</v>
      </c>
      <c r="H1046" s="5">
        <v>150</v>
      </c>
      <c r="M1046" s="5" t="s">
        <v>14877</v>
      </c>
      <c r="N1046" s="5" t="s">
        <v>14878</v>
      </c>
      <c r="O1046" s="5" t="s">
        <v>14879</v>
      </c>
      <c r="P1046" s="5" t="s">
        <v>14880</v>
      </c>
      <c r="Q1046" s="5" t="s">
        <v>14881</v>
      </c>
      <c r="R1046" s="5" t="s">
        <v>14882</v>
      </c>
      <c r="X1046" s="5" t="s">
        <v>14883</v>
      </c>
      <c r="Y1046" s="5" t="s">
        <v>14884</v>
      </c>
      <c r="AB1046" s="5" t="s">
        <v>14885</v>
      </c>
      <c r="AE1046" s="5" t="s">
        <v>7316</v>
      </c>
      <c r="AJ1046" s="5" t="s">
        <v>14886</v>
      </c>
      <c r="AN1046" s="5" t="s">
        <v>75</v>
      </c>
      <c r="AO1046" s="5" t="s">
        <v>14887</v>
      </c>
      <c r="AP1046" s="5" t="s">
        <v>76</v>
      </c>
      <c r="AQ1046" s="5" t="s">
        <v>77</v>
      </c>
      <c r="AR1046" s="5" t="s">
        <v>141</v>
      </c>
      <c r="AS1046" s="5" t="s">
        <v>78</v>
      </c>
      <c r="AT1046" s="5" t="s">
        <v>14888</v>
      </c>
      <c r="AU1046" s="5" t="str">
        <f t="shared" si="48"/>
        <v>2019_Yang_Melatonin-mediated</v>
      </c>
      <c r="AV1046" s="6" t="str">
        <f t="shared" si="49"/>
        <v>2019_Yang_Melatonin-mediated.pdf</v>
      </c>
      <c r="AW1046" s="7" t="str">
        <f t="shared" si="50"/>
        <v>https://sci-hub.se/10.3389/fpls.2019.00150</v>
      </c>
      <c r="AX1046" s="5" t="s">
        <v>80</v>
      </c>
    </row>
    <row r="1047" spans="1:50" ht="17" customHeight="1" x14ac:dyDescent="0.2">
      <c r="A1047" s="4" t="s">
        <v>14889</v>
      </c>
      <c r="B1047" s="4" t="s">
        <v>14890</v>
      </c>
      <c r="C1047" s="4" t="s">
        <v>14891</v>
      </c>
      <c r="D1047" s="4">
        <v>2019</v>
      </c>
      <c r="E1047" s="4" t="s">
        <v>5211</v>
      </c>
      <c r="F1047" s="5">
        <v>20</v>
      </c>
      <c r="G1047" s="5">
        <v>7</v>
      </c>
      <c r="H1047" s="5">
        <v>1682</v>
      </c>
      <c r="M1047" s="5" t="s">
        <v>14892</v>
      </c>
      <c r="N1047" s="5" t="s">
        <v>14893</v>
      </c>
      <c r="O1047" s="5" t="s">
        <v>14894</v>
      </c>
      <c r="P1047" s="5" t="s">
        <v>14895</v>
      </c>
      <c r="Q1047" s="5" t="s">
        <v>14896</v>
      </c>
      <c r="R1047" s="5" t="s">
        <v>14897</v>
      </c>
      <c r="S1047" s="5" t="s">
        <v>14898</v>
      </c>
      <c r="U1047" s="5" t="s">
        <v>14899</v>
      </c>
      <c r="W1047" s="5" t="s">
        <v>14900</v>
      </c>
      <c r="X1047" s="10" t="s">
        <v>14901</v>
      </c>
      <c r="Y1047" s="5" t="s">
        <v>14902</v>
      </c>
      <c r="AB1047" s="5" t="s">
        <v>14903</v>
      </c>
      <c r="AE1047" s="5" t="s">
        <v>8432</v>
      </c>
      <c r="AJ1047" s="5">
        <v>16616596</v>
      </c>
      <c r="AM1047" s="5">
        <v>30987295</v>
      </c>
      <c r="AN1047" s="5" t="s">
        <v>75</v>
      </c>
      <c r="AO1047" s="5" t="s">
        <v>5220</v>
      </c>
      <c r="AP1047" s="5" t="s">
        <v>76</v>
      </c>
      <c r="AQ1047" s="5" t="s">
        <v>77</v>
      </c>
      <c r="AR1047" s="5" t="s">
        <v>141</v>
      </c>
      <c r="AS1047" s="5" t="s">
        <v>78</v>
      </c>
      <c r="AT1047" s="5" t="s">
        <v>14904</v>
      </c>
      <c r="AU1047" s="5" t="str">
        <f t="shared" si="48"/>
        <v>2019_Ning_Mel1c</v>
      </c>
      <c r="AV1047" s="6" t="str">
        <f t="shared" si="49"/>
        <v>2019_Ning_Mel1c.pdf</v>
      </c>
      <c r="AW1047" s="7" t="str">
        <f t="shared" si="50"/>
        <v>https://sci-hub.se/10.3390/ijms20071682</v>
      </c>
      <c r="AX1047" s="5" t="s">
        <v>80</v>
      </c>
    </row>
  </sheetData>
  <sortState xmlns:xlrd2="http://schemas.microsoft.com/office/spreadsheetml/2017/richdata2" ref="A2:AX1048">
    <sortCondition descending="1" ref="L2:L1048"/>
  </sortState>
  <hyperlinks>
    <hyperlink ref="N25" r:id="rId1" xr:uid="{EBE48C9A-BA0E-454F-8AD5-3C154628F4E2}"/>
    <hyperlink ref="N26" r:id="rId2" xr:uid="{AC22D5B6-E741-4577-B4EE-945D8D013952}"/>
    <hyperlink ref="N68" r:id="rId3" xr:uid="{BDBE5207-A064-4A31-B8B8-C5CA4565D4BC}"/>
    <hyperlink ref="N2" r:id="rId4" xr:uid="{EFAF39E7-8CB5-43E1-82F9-2F0DF6B7DB93}"/>
    <hyperlink ref="N376" r:id="rId5" xr:uid="{F86C8CAC-9457-45E1-B343-2D5A0EFFE872}"/>
    <hyperlink ref="N270" r:id="rId6" xr:uid="{AE00290D-3FD6-4F6E-8B20-5D43E7BD834E}"/>
    <hyperlink ref="N235" r:id="rId7" xr:uid="{084ABF2F-80FA-429E-8519-CB4955884ABB}"/>
    <hyperlink ref="N229" r:id="rId8" xr:uid="{91BDEB53-4971-4B64-8B25-7B4BCD55C955}"/>
    <hyperlink ref="N225" r:id="rId9" xr:uid="{F6708182-BA16-4C6A-B9B6-DA762DFA2884}"/>
    <hyperlink ref="N219" r:id="rId10" xr:uid="{950F62A6-79E4-4ADC-9462-204FC9D41496}"/>
    <hyperlink ref="N172" r:id="rId11" xr:uid="{48572454-E6E6-45B5-8FC0-02BAFEE48249}"/>
    <hyperlink ref="N98" r:id="rId12" xr:uid="{3ED689E3-21FE-46A4-AE12-5400308A57C5}"/>
    <hyperlink ref="N74" r:id="rId13" xr:uid="{8EE1A69E-A73C-48AC-8A42-B37AC137B36F}"/>
    <hyperlink ref="N71" r:id="rId14" xr:uid="{C321381F-29F6-4918-BA33-A5C63C1D7948}"/>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625D-FF99-4163-9BE4-B24D4B7322E4}">
  <dimension ref="A1:N120"/>
  <sheetViews>
    <sheetView topLeftCell="A112" workbookViewId="0">
      <selection activeCell="A112" sqref="A112"/>
    </sheetView>
  </sheetViews>
  <sheetFormatPr baseColWidth="10" defaultColWidth="8.83203125" defaultRowHeight="16" x14ac:dyDescent="0.2"/>
  <sheetData>
    <row r="1" spans="1:13" ht="35.25" customHeight="1" x14ac:dyDescent="0.2">
      <c r="A1" s="2" t="s">
        <v>54</v>
      </c>
      <c r="B1" s="2" t="s">
        <v>55</v>
      </c>
      <c r="C1" s="40" t="s">
        <v>14905</v>
      </c>
      <c r="D1" s="1" t="s">
        <v>3</v>
      </c>
      <c r="E1" s="39" t="s">
        <v>14906</v>
      </c>
      <c r="F1" s="39" t="s">
        <v>14907</v>
      </c>
      <c r="G1" s="39" t="s">
        <v>3</v>
      </c>
      <c r="H1" s="39" t="s">
        <v>14908</v>
      </c>
      <c r="I1" s="39" t="s">
        <v>14909</v>
      </c>
      <c r="J1" s="39" t="s">
        <v>14910</v>
      </c>
      <c r="L1" t="s">
        <v>14906</v>
      </c>
      <c r="M1" t="s">
        <v>14911</v>
      </c>
    </row>
    <row r="2" spans="1:13" ht="19" x14ac:dyDescent="0.2">
      <c r="A2" s="8">
        <v>6</v>
      </c>
      <c r="B2" s="8">
        <v>4</v>
      </c>
      <c r="C2" s="41">
        <f>A2-B2</f>
        <v>2</v>
      </c>
      <c r="D2" s="4">
        <v>1980</v>
      </c>
      <c r="E2" s="28">
        <f>B2/A2</f>
        <v>0.66666666666666663</v>
      </c>
      <c r="F2" s="28">
        <v>0.7</v>
      </c>
      <c r="G2" s="4">
        <v>1980</v>
      </c>
      <c r="H2" s="28"/>
      <c r="I2" s="28">
        <v>0.66669999999999996</v>
      </c>
      <c r="J2" s="28" t="s">
        <v>82</v>
      </c>
      <c r="L2" s="62">
        <v>1</v>
      </c>
      <c r="M2" s="65">
        <v>4</v>
      </c>
    </row>
    <row r="3" spans="1:13" ht="19" x14ac:dyDescent="0.2">
      <c r="A3" s="8">
        <v>72</v>
      </c>
      <c r="B3" s="8">
        <v>37</v>
      </c>
      <c r="C3" s="41">
        <f>A3-B3</f>
        <v>35</v>
      </c>
      <c r="D3" s="4">
        <v>2001</v>
      </c>
      <c r="E3" s="28">
        <f>B3/A3</f>
        <v>0.51388888888888884</v>
      </c>
      <c r="F3" s="28">
        <v>0.5</v>
      </c>
      <c r="G3" s="4">
        <v>2001</v>
      </c>
      <c r="H3" s="28"/>
      <c r="I3" s="28">
        <v>0.51390000000000002</v>
      </c>
      <c r="J3" s="28" t="s">
        <v>82</v>
      </c>
      <c r="L3" s="63">
        <v>0.9</v>
      </c>
      <c r="M3" s="66">
        <v>0</v>
      </c>
    </row>
    <row r="4" spans="1:13" ht="19" x14ac:dyDescent="0.2">
      <c r="A4" s="8">
        <v>22</v>
      </c>
      <c r="B4" s="8">
        <v>4</v>
      </c>
      <c r="C4" s="41">
        <f>A4-B4</f>
        <v>18</v>
      </c>
      <c r="D4" s="4">
        <v>2001</v>
      </c>
      <c r="E4" s="28">
        <f>B4/A4</f>
        <v>0.18181818181818182</v>
      </c>
      <c r="F4" s="28">
        <v>0.2</v>
      </c>
      <c r="G4" s="4">
        <v>2001</v>
      </c>
      <c r="H4" s="28">
        <v>0.18179999999999999</v>
      </c>
      <c r="I4" s="28"/>
      <c r="J4" s="51" t="s">
        <v>81</v>
      </c>
      <c r="L4" s="63">
        <v>0.8</v>
      </c>
      <c r="M4" s="66">
        <v>3</v>
      </c>
    </row>
    <row r="5" spans="1:13" ht="19" x14ac:dyDescent="0.2">
      <c r="A5" s="8">
        <v>16</v>
      </c>
      <c r="B5" s="8">
        <v>8</v>
      </c>
      <c r="C5" s="41">
        <f>A5-B5</f>
        <v>8</v>
      </c>
      <c r="D5" s="4">
        <v>2003</v>
      </c>
      <c r="E5" s="28">
        <f>B5/A5</f>
        <v>0.5</v>
      </c>
      <c r="F5" s="28">
        <v>0.5</v>
      </c>
      <c r="G5" s="4">
        <v>2003</v>
      </c>
      <c r="H5" s="28"/>
      <c r="I5" s="28">
        <v>0.5</v>
      </c>
      <c r="J5" s="28" t="s">
        <v>82</v>
      </c>
      <c r="L5" s="63">
        <v>0.7</v>
      </c>
      <c r="M5" s="66">
        <v>6</v>
      </c>
    </row>
    <row r="6" spans="1:13" ht="19" x14ac:dyDescent="0.2">
      <c r="A6" s="8">
        <v>9</v>
      </c>
      <c r="B6" s="8">
        <v>0</v>
      </c>
      <c r="C6" s="41">
        <f>A6-B6</f>
        <v>9</v>
      </c>
      <c r="D6" s="4">
        <v>2005</v>
      </c>
      <c r="E6" s="28">
        <f>B6/A6</f>
        <v>0</v>
      </c>
      <c r="F6" s="28">
        <v>0</v>
      </c>
      <c r="G6" s="4">
        <v>2005</v>
      </c>
      <c r="H6" s="28">
        <v>0</v>
      </c>
      <c r="I6" s="28"/>
      <c r="J6" s="51" t="s">
        <v>81</v>
      </c>
      <c r="K6" t="s">
        <v>1177</v>
      </c>
      <c r="L6" s="63">
        <v>0.6</v>
      </c>
      <c r="M6" s="66">
        <v>8</v>
      </c>
    </row>
    <row r="7" spans="1:13" ht="19" x14ac:dyDescent="0.2">
      <c r="A7" s="8">
        <v>17</v>
      </c>
      <c r="B7" s="8">
        <v>2</v>
      </c>
      <c r="C7" s="41">
        <v>15</v>
      </c>
      <c r="D7" s="4">
        <v>1995</v>
      </c>
      <c r="E7" s="28">
        <v>0.1176</v>
      </c>
      <c r="F7" s="28">
        <v>0.1</v>
      </c>
      <c r="G7" s="4">
        <v>1995</v>
      </c>
      <c r="H7" s="28">
        <v>0.1176</v>
      </c>
      <c r="I7" s="28"/>
      <c r="J7" s="51" t="s">
        <v>81</v>
      </c>
      <c r="L7" s="63">
        <v>0.5</v>
      </c>
      <c r="M7" s="66">
        <v>16</v>
      </c>
    </row>
    <row r="8" spans="1:13" ht="19" x14ac:dyDescent="0.2">
      <c r="A8" s="8" t="s">
        <v>14912</v>
      </c>
      <c r="B8" s="8">
        <v>1</v>
      </c>
      <c r="C8" s="41">
        <v>22</v>
      </c>
      <c r="D8" s="4">
        <v>2000</v>
      </c>
      <c r="E8" s="28">
        <v>4.2999999999999997E-2</v>
      </c>
      <c r="F8" s="28">
        <v>0</v>
      </c>
      <c r="G8" s="4">
        <v>2000</v>
      </c>
      <c r="H8" s="28">
        <v>4.2999999999999997E-2</v>
      </c>
      <c r="I8" s="28"/>
      <c r="J8" s="51" t="s">
        <v>81</v>
      </c>
      <c r="L8" s="63">
        <v>0.4</v>
      </c>
      <c r="M8" s="66">
        <v>18</v>
      </c>
    </row>
    <row r="9" spans="1:13" ht="19" x14ac:dyDescent="0.2">
      <c r="A9" s="8">
        <v>10</v>
      </c>
      <c r="B9" s="8">
        <v>4</v>
      </c>
      <c r="C9" s="41">
        <v>6</v>
      </c>
      <c r="D9" s="4">
        <v>1989</v>
      </c>
      <c r="E9" s="28">
        <v>0.4</v>
      </c>
      <c r="F9" s="28">
        <v>0.4</v>
      </c>
      <c r="G9" s="4">
        <v>1989</v>
      </c>
      <c r="H9" s="28"/>
      <c r="I9" s="28">
        <v>0.4</v>
      </c>
      <c r="J9" s="28" t="s">
        <v>82</v>
      </c>
      <c r="L9" s="63">
        <v>0.3</v>
      </c>
      <c r="M9" s="66">
        <v>9</v>
      </c>
    </row>
    <row r="10" spans="1:13" ht="19" x14ac:dyDescent="0.2">
      <c r="A10" s="8">
        <v>12</v>
      </c>
      <c r="B10" s="8">
        <v>6</v>
      </c>
      <c r="C10" s="41">
        <v>6</v>
      </c>
      <c r="D10" s="4">
        <v>2015</v>
      </c>
      <c r="E10" s="28">
        <v>0.5</v>
      </c>
      <c r="F10" s="28">
        <v>0.5</v>
      </c>
      <c r="G10" s="4">
        <v>2015</v>
      </c>
      <c r="H10" s="28"/>
      <c r="I10" s="28">
        <v>0.5</v>
      </c>
      <c r="J10" s="28" t="s">
        <v>82</v>
      </c>
      <c r="L10" s="63">
        <v>0.2</v>
      </c>
      <c r="M10" s="66">
        <v>4</v>
      </c>
    </row>
    <row r="11" spans="1:13" ht="19" x14ac:dyDescent="0.2">
      <c r="A11" s="8">
        <v>1</v>
      </c>
      <c r="B11" s="8">
        <v>0</v>
      </c>
      <c r="C11" s="41">
        <f t="shared" ref="C11:C18" si="0">A11-B11</f>
        <v>1</v>
      </c>
      <c r="D11" s="4">
        <v>1982</v>
      </c>
      <c r="E11" s="28">
        <f t="shared" ref="E11:E18" si="1">B11/A11</f>
        <v>0</v>
      </c>
      <c r="F11" s="28">
        <v>0</v>
      </c>
      <c r="G11" s="4">
        <v>1982</v>
      </c>
      <c r="H11" s="28"/>
      <c r="I11" s="28">
        <v>0</v>
      </c>
      <c r="J11" s="28" t="s">
        <v>82</v>
      </c>
      <c r="L11" s="63">
        <v>0.1</v>
      </c>
      <c r="M11" s="66">
        <v>3</v>
      </c>
    </row>
    <row r="12" spans="1:13" ht="19" x14ac:dyDescent="0.2">
      <c r="A12" s="8">
        <v>13</v>
      </c>
      <c r="B12" s="8">
        <v>0</v>
      </c>
      <c r="C12" s="41">
        <f t="shared" si="0"/>
        <v>13</v>
      </c>
      <c r="D12" s="4">
        <v>2011</v>
      </c>
      <c r="E12" s="28">
        <f t="shared" si="1"/>
        <v>0</v>
      </c>
      <c r="F12" s="28">
        <v>0</v>
      </c>
      <c r="G12" s="4">
        <v>2011</v>
      </c>
      <c r="H12" s="28">
        <v>0</v>
      </c>
      <c r="I12" s="28"/>
      <c r="J12" s="51" t="s">
        <v>81</v>
      </c>
      <c r="L12" s="64">
        <v>0</v>
      </c>
      <c r="M12" s="67">
        <v>46</v>
      </c>
    </row>
    <row r="13" spans="1:13" ht="19" x14ac:dyDescent="0.2">
      <c r="A13" s="8">
        <v>12</v>
      </c>
      <c r="B13" s="8">
        <v>6</v>
      </c>
      <c r="C13" s="41">
        <f t="shared" si="0"/>
        <v>6</v>
      </c>
      <c r="D13" s="4">
        <v>2002</v>
      </c>
      <c r="E13" s="28">
        <f t="shared" si="1"/>
        <v>0.5</v>
      </c>
      <c r="F13" s="28">
        <v>0.5</v>
      </c>
      <c r="G13" s="4">
        <v>2002</v>
      </c>
      <c r="H13" s="28"/>
      <c r="I13" s="28">
        <v>0.5</v>
      </c>
      <c r="J13" s="28" t="s">
        <v>82</v>
      </c>
    </row>
    <row r="14" spans="1:13" ht="19" x14ac:dyDescent="0.2">
      <c r="A14" s="8">
        <v>16</v>
      </c>
      <c r="B14" s="8">
        <v>10</v>
      </c>
      <c r="C14" s="41">
        <f t="shared" si="0"/>
        <v>6</v>
      </c>
      <c r="D14" s="4">
        <v>2003</v>
      </c>
      <c r="E14" s="28">
        <f t="shared" si="1"/>
        <v>0.625</v>
      </c>
      <c r="F14" s="28">
        <v>0.6</v>
      </c>
      <c r="G14" s="4">
        <v>2003</v>
      </c>
      <c r="H14" s="28"/>
      <c r="I14" s="28">
        <v>0.625</v>
      </c>
      <c r="J14" s="28" t="s">
        <v>82</v>
      </c>
    </row>
    <row r="15" spans="1:13" ht="19" x14ac:dyDescent="0.2">
      <c r="A15" s="8">
        <v>2</v>
      </c>
      <c r="B15" s="8">
        <v>1</v>
      </c>
      <c r="C15" s="41">
        <f t="shared" si="0"/>
        <v>1</v>
      </c>
      <c r="D15" s="4">
        <v>2007</v>
      </c>
      <c r="E15" s="28">
        <f t="shared" si="1"/>
        <v>0.5</v>
      </c>
      <c r="F15" s="28">
        <v>0.5</v>
      </c>
      <c r="G15" s="4">
        <v>2007</v>
      </c>
      <c r="H15" s="28"/>
      <c r="I15" s="28">
        <v>0.5</v>
      </c>
      <c r="J15" s="28" t="s">
        <v>82</v>
      </c>
    </row>
    <row r="16" spans="1:13" ht="19" x14ac:dyDescent="0.2">
      <c r="A16" s="8">
        <v>16</v>
      </c>
      <c r="B16" s="8">
        <v>0</v>
      </c>
      <c r="C16" s="41">
        <f t="shared" si="0"/>
        <v>16</v>
      </c>
      <c r="D16" s="4">
        <v>2011</v>
      </c>
      <c r="E16" s="28">
        <f t="shared" si="1"/>
        <v>0</v>
      </c>
      <c r="F16" s="28">
        <v>0</v>
      </c>
      <c r="G16" s="4">
        <v>2011</v>
      </c>
      <c r="H16" s="28">
        <v>0</v>
      </c>
      <c r="I16" s="28"/>
      <c r="J16" s="51" t="s">
        <v>81</v>
      </c>
    </row>
    <row r="17" spans="1:10" ht="19" x14ac:dyDescent="0.2">
      <c r="A17" s="8">
        <v>5</v>
      </c>
      <c r="B17" s="8">
        <v>0</v>
      </c>
      <c r="C17" s="41">
        <f t="shared" si="0"/>
        <v>5</v>
      </c>
      <c r="D17" s="4">
        <v>1987</v>
      </c>
      <c r="E17" s="28">
        <f t="shared" si="1"/>
        <v>0</v>
      </c>
      <c r="F17" s="28">
        <v>0</v>
      </c>
      <c r="G17" s="4">
        <v>1987</v>
      </c>
      <c r="H17" s="28"/>
      <c r="I17" s="28">
        <v>0</v>
      </c>
      <c r="J17" s="28" t="s">
        <v>82</v>
      </c>
    </row>
    <row r="18" spans="1:10" ht="19" x14ac:dyDescent="0.2">
      <c r="A18" s="8">
        <v>6</v>
      </c>
      <c r="B18" s="8">
        <v>0</v>
      </c>
      <c r="C18" s="41">
        <f t="shared" si="0"/>
        <v>6</v>
      </c>
      <c r="D18" s="4">
        <v>1988</v>
      </c>
      <c r="E18" s="28">
        <f t="shared" si="1"/>
        <v>0</v>
      </c>
      <c r="F18" s="28">
        <v>0</v>
      </c>
      <c r="G18" s="4">
        <v>1988</v>
      </c>
      <c r="H18" s="28">
        <v>0</v>
      </c>
      <c r="I18" s="28"/>
      <c r="J18" s="51" t="s">
        <v>81</v>
      </c>
    </row>
    <row r="19" spans="1:10" ht="19" x14ac:dyDescent="0.2">
      <c r="A19" s="8">
        <v>103</v>
      </c>
      <c r="B19" s="8">
        <v>54</v>
      </c>
      <c r="C19" s="41">
        <v>49</v>
      </c>
      <c r="D19" s="4">
        <v>2000</v>
      </c>
      <c r="E19" s="28">
        <v>0.52429999999999999</v>
      </c>
      <c r="F19" s="28">
        <v>0.5</v>
      </c>
      <c r="G19" s="4">
        <v>2000</v>
      </c>
      <c r="H19" s="28"/>
      <c r="I19" s="28">
        <v>0.52429999999999999</v>
      </c>
      <c r="J19" s="28" t="s">
        <v>82</v>
      </c>
    </row>
    <row r="20" spans="1:10" ht="19" x14ac:dyDescent="0.2">
      <c r="A20" s="8">
        <v>8</v>
      </c>
      <c r="B20" s="8">
        <v>3</v>
      </c>
      <c r="C20" s="41">
        <f>A20-B20</f>
        <v>5</v>
      </c>
      <c r="D20" s="4">
        <v>2004</v>
      </c>
      <c r="E20" s="28">
        <f>B20/A20</f>
        <v>0.375</v>
      </c>
      <c r="F20" s="28">
        <v>0.4</v>
      </c>
      <c r="G20" s="4">
        <v>2004</v>
      </c>
      <c r="H20" s="28"/>
      <c r="I20" s="28">
        <v>0.375</v>
      </c>
      <c r="J20" s="28" t="s">
        <v>82</v>
      </c>
    </row>
    <row r="21" spans="1:10" ht="19" x14ac:dyDescent="0.2">
      <c r="A21" s="8">
        <v>8</v>
      </c>
      <c r="B21" s="8">
        <v>0</v>
      </c>
      <c r="C21" s="41">
        <f>A21-B21</f>
        <v>8</v>
      </c>
      <c r="D21" s="4">
        <v>2001</v>
      </c>
      <c r="E21" s="28">
        <f>B21/A21</f>
        <v>0</v>
      </c>
      <c r="F21" s="28">
        <v>0</v>
      </c>
      <c r="G21" s="4">
        <v>2001</v>
      </c>
      <c r="H21" s="28">
        <v>0</v>
      </c>
      <c r="I21" s="28"/>
      <c r="J21" s="28" t="s">
        <v>81</v>
      </c>
    </row>
    <row r="22" spans="1:10" ht="19" x14ac:dyDescent="0.2">
      <c r="A22" s="8">
        <v>24</v>
      </c>
      <c r="B22" s="8">
        <v>19</v>
      </c>
      <c r="C22" s="41">
        <f>A22-B22</f>
        <v>5</v>
      </c>
      <c r="D22" s="4">
        <v>2006</v>
      </c>
      <c r="E22" s="28">
        <f>B22/A22</f>
        <v>0.79166666666666663</v>
      </c>
      <c r="F22" s="28">
        <v>0.8</v>
      </c>
      <c r="G22" s="4">
        <v>2006</v>
      </c>
      <c r="H22" s="28">
        <v>0.79169999999999996</v>
      </c>
      <c r="I22" s="28"/>
      <c r="J22" s="57" t="s">
        <v>14913</v>
      </c>
    </row>
    <row r="23" spans="1:10" ht="19" x14ac:dyDescent="0.2">
      <c r="A23" s="8">
        <v>24</v>
      </c>
      <c r="B23" s="8">
        <v>0</v>
      </c>
      <c r="C23" s="41">
        <v>24</v>
      </c>
      <c r="D23" s="4">
        <v>2006</v>
      </c>
      <c r="E23" s="28">
        <v>0</v>
      </c>
      <c r="F23" s="28">
        <v>0</v>
      </c>
      <c r="G23" s="4">
        <v>2006</v>
      </c>
      <c r="H23" s="28">
        <v>0</v>
      </c>
      <c r="I23" s="28"/>
      <c r="J23" s="28" t="s">
        <v>5629</v>
      </c>
    </row>
    <row r="24" spans="1:10" ht="19" x14ac:dyDescent="0.2">
      <c r="A24" s="8">
        <v>26</v>
      </c>
      <c r="B24" s="8">
        <v>14</v>
      </c>
      <c r="C24" s="41">
        <f>A24-B24</f>
        <v>12</v>
      </c>
      <c r="D24" s="4">
        <v>2008</v>
      </c>
      <c r="E24" s="28">
        <f>B24/A24</f>
        <v>0.53846153846153844</v>
      </c>
      <c r="F24" s="28">
        <v>0.5</v>
      </c>
      <c r="G24" s="4">
        <v>2008</v>
      </c>
      <c r="H24" s="28"/>
      <c r="I24" s="28">
        <v>0.53849999999999998</v>
      </c>
      <c r="J24" s="28" t="s">
        <v>82</v>
      </c>
    </row>
    <row r="25" spans="1:10" ht="19" x14ac:dyDescent="0.2">
      <c r="A25" s="8">
        <v>8</v>
      </c>
      <c r="B25" s="8">
        <v>3</v>
      </c>
      <c r="C25" s="41">
        <f>A25-B25</f>
        <v>5</v>
      </c>
      <c r="D25" s="4">
        <v>2011</v>
      </c>
      <c r="E25" s="28">
        <f>B25/A25</f>
        <v>0.375</v>
      </c>
      <c r="F25" s="28">
        <v>0.4</v>
      </c>
      <c r="G25" s="4">
        <v>2011</v>
      </c>
      <c r="H25" s="28"/>
      <c r="I25" s="28">
        <v>0.375</v>
      </c>
      <c r="J25" s="28" t="s">
        <v>82</v>
      </c>
    </row>
    <row r="26" spans="1:10" ht="19" x14ac:dyDescent="0.2">
      <c r="A26" s="8">
        <v>15</v>
      </c>
      <c r="B26" s="8">
        <v>10</v>
      </c>
      <c r="C26" s="41">
        <f>A26-B26</f>
        <v>5</v>
      </c>
      <c r="D26" s="4">
        <v>2001</v>
      </c>
      <c r="E26" s="28">
        <f>B26/A26</f>
        <v>0.66666666666666663</v>
      </c>
      <c r="F26" s="28">
        <v>0.7</v>
      </c>
      <c r="G26" s="4">
        <v>2001</v>
      </c>
      <c r="H26" s="28"/>
      <c r="I26" s="28">
        <v>0.66669999999999996</v>
      </c>
      <c r="J26" s="28" t="s">
        <v>82</v>
      </c>
    </row>
    <row r="27" spans="1:10" ht="19" x14ac:dyDescent="0.2">
      <c r="A27" s="8">
        <v>52</v>
      </c>
      <c r="B27" s="8">
        <v>20</v>
      </c>
      <c r="C27" s="41">
        <v>32</v>
      </c>
      <c r="D27" s="4">
        <v>2012</v>
      </c>
      <c r="E27" s="28">
        <v>0.3846</v>
      </c>
      <c r="F27" s="28">
        <v>0.4</v>
      </c>
      <c r="G27" s="4">
        <v>2012</v>
      </c>
      <c r="H27" s="28"/>
      <c r="I27" s="28">
        <v>0.3846</v>
      </c>
      <c r="J27" s="28" t="s">
        <v>82</v>
      </c>
    </row>
    <row r="28" spans="1:10" ht="19" x14ac:dyDescent="0.2">
      <c r="A28" s="8">
        <v>42</v>
      </c>
      <c r="B28" s="8">
        <v>29</v>
      </c>
      <c r="C28" s="41">
        <f>A28-B28</f>
        <v>13</v>
      </c>
      <c r="D28" s="4">
        <v>2004</v>
      </c>
      <c r="E28" s="28">
        <f>B28/A28</f>
        <v>0.69047619047619047</v>
      </c>
      <c r="F28" s="28">
        <v>0.7</v>
      </c>
      <c r="G28" s="4">
        <v>2004</v>
      </c>
      <c r="H28" s="28">
        <v>0.6905</v>
      </c>
      <c r="I28" s="28"/>
      <c r="J28" s="57" t="s">
        <v>14913</v>
      </c>
    </row>
    <row r="29" spans="1:10" ht="19" x14ac:dyDescent="0.2">
      <c r="A29" s="8">
        <v>34</v>
      </c>
      <c r="B29" s="8">
        <v>34</v>
      </c>
      <c r="C29" s="41">
        <v>0</v>
      </c>
      <c r="D29" s="4">
        <v>2005</v>
      </c>
      <c r="E29" s="28">
        <v>1</v>
      </c>
      <c r="F29" s="28">
        <v>1</v>
      </c>
      <c r="G29" s="4">
        <v>2005</v>
      </c>
      <c r="H29" s="28">
        <v>1</v>
      </c>
      <c r="I29" s="28"/>
      <c r="J29" s="57" t="s">
        <v>14913</v>
      </c>
    </row>
    <row r="30" spans="1:10" ht="19" x14ac:dyDescent="0.2">
      <c r="A30" s="8">
        <v>12</v>
      </c>
      <c r="B30" s="8">
        <v>0</v>
      </c>
      <c r="C30" s="41">
        <f t="shared" ref="C30:C35" si="2">A30-B30</f>
        <v>12</v>
      </c>
      <c r="D30" s="4">
        <v>2006</v>
      </c>
      <c r="E30" s="28">
        <f t="shared" ref="E30:E35" si="3">B30/A30</f>
        <v>0</v>
      </c>
      <c r="F30" s="28">
        <v>0</v>
      </c>
      <c r="G30" s="4">
        <v>2006</v>
      </c>
      <c r="H30" s="28">
        <v>0</v>
      </c>
      <c r="I30" s="28"/>
      <c r="J30" s="28" t="s">
        <v>81</v>
      </c>
    </row>
    <row r="31" spans="1:10" ht="19" x14ac:dyDescent="0.2">
      <c r="A31" s="8">
        <v>16</v>
      </c>
      <c r="B31" s="8">
        <v>6</v>
      </c>
      <c r="C31" s="41">
        <f t="shared" si="2"/>
        <v>10</v>
      </c>
      <c r="D31" s="4">
        <v>2001</v>
      </c>
      <c r="E31" s="28">
        <f t="shared" si="3"/>
        <v>0.375</v>
      </c>
      <c r="F31" s="28">
        <v>0.4</v>
      </c>
      <c r="G31" s="4">
        <v>2001</v>
      </c>
      <c r="H31" s="28"/>
      <c r="I31" s="28">
        <v>0.375</v>
      </c>
      <c r="J31" s="28" t="s">
        <v>82</v>
      </c>
    </row>
    <row r="32" spans="1:10" ht="19" x14ac:dyDescent="0.2">
      <c r="A32" s="8">
        <v>5</v>
      </c>
      <c r="B32" s="8">
        <v>1</v>
      </c>
      <c r="C32" s="41">
        <f t="shared" si="2"/>
        <v>4</v>
      </c>
      <c r="D32" s="4">
        <v>2002</v>
      </c>
      <c r="E32" s="28">
        <f t="shared" si="3"/>
        <v>0.2</v>
      </c>
      <c r="F32" s="28">
        <v>0.2</v>
      </c>
      <c r="G32" s="4">
        <v>2002</v>
      </c>
      <c r="H32" s="28"/>
      <c r="I32" s="28">
        <v>0.2</v>
      </c>
      <c r="J32" s="28" t="s">
        <v>82</v>
      </c>
    </row>
    <row r="33" spans="1:10" ht="19" x14ac:dyDescent="0.2">
      <c r="A33" s="8">
        <v>1</v>
      </c>
      <c r="B33" s="8">
        <v>0</v>
      </c>
      <c r="C33" s="41">
        <f t="shared" si="2"/>
        <v>1</v>
      </c>
      <c r="D33" s="4">
        <v>1996</v>
      </c>
      <c r="E33" s="28">
        <f t="shared" si="3"/>
        <v>0</v>
      </c>
      <c r="F33" s="28">
        <v>0</v>
      </c>
      <c r="G33" s="4">
        <v>1996</v>
      </c>
      <c r="H33" s="28"/>
      <c r="I33" s="28">
        <v>0</v>
      </c>
      <c r="J33" s="28" t="s">
        <v>82</v>
      </c>
    </row>
    <row r="34" spans="1:10" ht="19" x14ac:dyDescent="0.2">
      <c r="A34" s="8">
        <v>17</v>
      </c>
      <c r="B34" s="8">
        <v>0</v>
      </c>
      <c r="C34" s="41">
        <f t="shared" si="2"/>
        <v>17</v>
      </c>
      <c r="D34" s="4">
        <v>1991</v>
      </c>
      <c r="E34" s="28">
        <f t="shared" si="3"/>
        <v>0</v>
      </c>
      <c r="F34" s="28">
        <v>0</v>
      </c>
      <c r="G34" s="4">
        <v>1991</v>
      </c>
      <c r="H34" s="28">
        <v>0</v>
      </c>
      <c r="I34" s="28"/>
      <c r="J34" s="28" t="s">
        <v>5629</v>
      </c>
    </row>
    <row r="35" spans="1:10" ht="19" x14ac:dyDescent="0.2">
      <c r="A35" s="8">
        <v>8</v>
      </c>
      <c r="B35" s="8">
        <v>0</v>
      </c>
      <c r="C35" s="41">
        <f t="shared" si="2"/>
        <v>8</v>
      </c>
      <c r="D35" s="4">
        <v>2006</v>
      </c>
      <c r="E35" s="28">
        <f t="shared" si="3"/>
        <v>0</v>
      </c>
      <c r="F35" s="28">
        <v>0</v>
      </c>
      <c r="G35" s="4">
        <v>2006</v>
      </c>
      <c r="H35" s="28">
        <v>0</v>
      </c>
      <c r="I35" s="28"/>
      <c r="J35" s="28" t="s">
        <v>81</v>
      </c>
    </row>
    <row r="36" spans="1:10" ht="19" x14ac:dyDescent="0.2">
      <c r="A36" s="8">
        <v>36</v>
      </c>
      <c r="B36" s="8">
        <v>13</v>
      </c>
      <c r="C36" s="41">
        <v>23</v>
      </c>
      <c r="D36" s="4">
        <v>2007</v>
      </c>
      <c r="E36" s="28">
        <v>0.36109999999999998</v>
      </c>
      <c r="F36" s="28">
        <v>0.4</v>
      </c>
      <c r="G36" s="4">
        <v>2007</v>
      </c>
      <c r="H36" s="28"/>
      <c r="I36" s="28">
        <v>0.36109999999999998</v>
      </c>
      <c r="J36" s="28" t="s">
        <v>82</v>
      </c>
    </row>
    <row r="37" spans="1:10" ht="19" x14ac:dyDescent="0.2">
      <c r="A37" s="8">
        <v>30</v>
      </c>
      <c r="B37" s="8">
        <v>8</v>
      </c>
      <c r="C37" s="41">
        <v>22</v>
      </c>
      <c r="D37" s="4">
        <v>2001</v>
      </c>
      <c r="E37" s="28">
        <v>0.26669999999999999</v>
      </c>
      <c r="F37" s="28">
        <v>0.3</v>
      </c>
      <c r="G37" s="4">
        <v>2001</v>
      </c>
      <c r="H37" s="28">
        <v>0.26669999999999999</v>
      </c>
      <c r="I37" s="28"/>
      <c r="J37" s="28" t="s">
        <v>5629</v>
      </c>
    </row>
    <row r="38" spans="1:10" ht="19" x14ac:dyDescent="0.2">
      <c r="A38" s="8">
        <v>22</v>
      </c>
      <c r="B38" s="8">
        <v>7</v>
      </c>
      <c r="C38" s="41">
        <f>A38-B38</f>
        <v>15</v>
      </c>
      <c r="D38" s="4">
        <v>2012</v>
      </c>
      <c r="E38" s="28">
        <f>B38/A38</f>
        <v>0.31818181818181818</v>
      </c>
      <c r="F38" s="28">
        <v>0.3</v>
      </c>
      <c r="G38" s="4">
        <v>2012</v>
      </c>
      <c r="H38" s="28"/>
      <c r="I38" s="28">
        <v>0.31819999999999998</v>
      </c>
      <c r="J38" s="28" t="s">
        <v>82</v>
      </c>
    </row>
    <row r="39" spans="1:10" ht="19" x14ac:dyDescent="0.2">
      <c r="A39" s="8">
        <v>23</v>
      </c>
      <c r="B39" s="8">
        <v>22</v>
      </c>
      <c r="C39" s="49">
        <v>1</v>
      </c>
      <c r="D39" s="4">
        <v>1990</v>
      </c>
      <c r="E39" s="28">
        <v>4.3499999999999997E-2</v>
      </c>
      <c r="F39" s="28">
        <v>0</v>
      </c>
      <c r="G39" s="4">
        <v>1990</v>
      </c>
      <c r="H39" s="28">
        <v>4.3499999999999997E-2</v>
      </c>
      <c r="I39" s="28"/>
      <c r="J39" s="57" t="s">
        <v>14913</v>
      </c>
    </row>
    <row r="40" spans="1:10" ht="19" x14ac:dyDescent="0.2">
      <c r="A40" s="8">
        <v>12</v>
      </c>
      <c r="B40" s="8">
        <v>4</v>
      </c>
      <c r="C40" s="41">
        <f t="shared" ref="C40:C46" si="4">A40-B40</f>
        <v>8</v>
      </c>
      <c r="D40" s="4">
        <v>2007</v>
      </c>
      <c r="E40" s="28">
        <f t="shared" ref="E40:E46" si="5">B40/A40</f>
        <v>0.33333333333333331</v>
      </c>
      <c r="F40" s="28">
        <v>0.3</v>
      </c>
      <c r="G40" s="4">
        <v>2007</v>
      </c>
      <c r="H40" s="28"/>
      <c r="I40" s="28">
        <v>0.33329999999999999</v>
      </c>
      <c r="J40" s="28" t="s">
        <v>82</v>
      </c>
    </row>
    <row r="41" spans="1:10" ht="19" x14ac:dyDescent="0.2">
      <c r="A41" s="8">
        <v>5</v>
      </c>
      <c r="B41" s="8">
        <v>0</v>
      </c>
      <c r="C41" s="41">
        <f t="shared" si="4"/>
        <v>5</v>
      </c>
      <c r="D41" s="4">
        <v>1998</v>
      </c>
      <c r="E41" s="28">
        <f t="shared" si="5"/>
        <v>0</v>
      </c>
      <c r="F41" s="28">
        <v>0</v>
      </c>
      <c r="G41" s="4">
        <v>1998</v>
      </c>
      <c r="H41" s="28"/>
      <c r="I41" s="28">
        <v>0</v>
      </c>
      <c r="J41" s="28" t="s">
        <v>82</v>
      </c>
    </row>
    <row r="42" spans="1:10" ht="19" x14ac:dyDescent="0.2">
      <c r="A42" s="8">
        <v>17</v>
      </c>
      <c r="B42" s="8">
        <v>7</v>
      </c>
      <c r="C42" s="41">
        <f t="shared" si="4"/>
        <v>10</v>
      </c>
      <c r="D42" s="4">
        <v>2011</v>
      </c>
      <c r="E42" s="28">
        <f t="shared" si="5"/>
        <v>0.41176470588235292</v>
      </c>
      <c r="F42" s="28">
        <v>0.4</v>
      </c>
      <c r="G42" s="4">
        <v>2011</v>
      </c>
      <c r="H42" s="28"/>
      <c r="I42" s="28">
        <v>0.4118</v>
      </c>
      <c r="J42" s="28" t="s">
        <v>82</v>
      </c>
    </row>
    <row r="43" spans="1:10" ht="19" x14ac:dyDescent="0.2">
      <c r="A43" s="8">
        <v>21</v>
      </c>
      <c r="B43" s="8">
        <v>0</v>
      </c>
      <c r="C43" s="41">
        <f t="shared" si="4"/>
        <v>21</v>
      </c>
      <c r="D43" s="4">
        <v>1995</v>
      </c>
      <c r="E43" s="28">
        <f t="shared" si="5"/>
        <v>0</v>
      </c>
      <c r="F43" s="28">
        <v>0</v>
      </c>
      <c r="G43" s="4">
        <v>1995</v>
      </c>
      <c r="H43" s="28">
        <v>0</v>
      </c>
      <c r="I43" s="28"/>
      <c r="J43" s="28" t="s">
        <v>5629</v>
      </c>
    </row>
    <row r="44" spans="1:10" ht="19" x14ac:dyDescent="0.2">
      <c r="A44" s="8">
        <v>11</v>
      </c>
      <c r="B44" s="8">
        <v>0</v>
      </c>
      <c r="C44" s="41">
        <f t="shared" si="4"/>
        <v>11</v>
      </c>
      <c r="D44" s="4">
        <v>2007</v>
      </c>
      <c r="E44" s="28">
        <f t="shared" si="5"/>
        <v>0</v>
      </c>
      <c r="F44" s="28">
        <v>0</v>
      </c>
      <c r="G44" s="4">
        <v>2007</v>
      </c>
      <c r="H44" s="28">
        <v>0</v>
      </c>
      <c r="I44" s="28"/>
      <c r="J44" s="28" t="s">
        <v>81</v>
      </c>
    </row>
    <row r="45" spans="1:10" ht="19" x14ac:dyDescent="0.2">
      <c r="A45" s="8">
        <v>18</v>
      </c>
      <c r="B45" s="8">
        <v>1</v>
      </c>
      <c r="C45" s="45">
        <f t="shared" si="4"/>
        <v>17</v>
      </c>
      <c r="D45" s="4">
        <v>2004</v>
      </c>
      <c r="E45" s="28">
        <f t="shared" si="5"/>
        <v>5.5555555555555552E-2</v>
      </c>
      <c r="F45" s="28">
        <v>0.1</v>
      </c>
      <c r="G45" s="4">
        <v>2004</v>
      </c>
      <c r="H45" s="28">
        <v>5.5599999999999997E-2</v>
      </c>
      <c r="I45" s="28"/>
      <c r="J45" s="28" t="s">
        <v>81</v>
      </c>
    </row>
    <row r="46" spans="1:10" ht="19" x14ac:dyDescent="0.2">
      <c r="A46" s="8">
        <v>14</v>
      </c>
      <c r="B46" s="8">
        <v>6</v>
      </c>
      <c r="C46" s="41">
        <f t="shared" si="4"/>
        <v>8</v>
      </c>
      <c r="D46" s="4">
        <v>2006</v>
      </c>
      <c r="E46" s="28">
        <f t="shared" si="5"/>
        <v>0.42857142857142855</v>
      </c>
      <c r="F46" s="28">
        <v>0.4</v>
      </c>
      <c r="G46" s="4">
        <v>2006</v>
      </c>
      <c r="H46" s="28"/>
      <c r="I46" s="28">
        <v>0.42859999999999998</v>
      </c>
      <c r="J46" s="28" t="s">
        <v>82</v>
      </c>
    </row>
    <row r="47" spans="1:10" ht="19" x14ac:dyDescent="0.2">
      <c r="A47" s="8">
        <v>73</v>
      </c>
      <c r="B47" s="8">
        <v>0</v>
      </c>
      <c r="C47" s="41">
        <v>73</v>
      </c>
      <c r="D47" s="4">
        <v>1996</v>
      </c>
      <c r="E47" s="28">
        <v>0</v>
      </c>
      <c r="F47" s="28">
        <v>0</v>
      </c>
      <c r="G47" s="4">
        <v>1996</v>
      </c>
      <c r="H47" s="28">
        <v>0</v>
      </c>
      <c r="I47" s="28"/>
      <c r="J47" s="28" t="s">
        <v>81</v>
      </c>
    </row>
    <row r="48" spans="1:10" ht="19" x14ac:dyDescent="0.2">
      <c r="A48" s="8">
        <v>10</v>
      </c>
      <c r="B48" s="8">
        <v>0</v>
      </c>
      <c r="C48" s="41">
        <v>10</v>
      </c>
      <c r="D48" s="4">
        <v>1998</v>
      </c>
      <c r="E48" s="28">
        <f>B48/A48</f>
        <v>0</v>
      </c>
      <c r="F48" s="28">
        <v>0</v>
      </c>
      <c r="G48" s="4">
        <v>1998</v>
      </c>
      <c r="H48" s="28">
        <v>0</v>
      </c>
      <c r="I48" s="28"/>
      <c r="J48" s="28" t="s">
        <v>81</v>
      </c>
    </row>
    <row r="49" spans="1:10" ht="19" x14ac:dyDescent="0.2">
      <c r="A49" s="8">
        <v>19</v>
      </c>
      <c r="B49" s="8">
        <v>8</v>
      </c>
      <c r="C49" s="41">
        <v>11</v>
      </c>
      <c r="D49" s="4">
        <v>2005</v>
      </c>
      <c r="E49" s="28">
        <f>B49/A49</f>
        <v>0.42105263157894735</v>
      </c>
      <c r="F49" s="28">
        <v>0.4</v>
      </c>
      <c r="G49" s="4">
        <v>2005</v>
      </c>
      <c r="H49" s="28"/>
      <c r="I49" s="28">
        <v>0.42109999999999997</v>
      </c>
      <c r="J49" s="28" t="s">
        <v>82</v>
      </c>
    </row>
    <row r="50" spans="1:10" ht="19" x14ac:dyDescent="0.2">
      <c r="A50" s="8">
        <v>12</v>
      </c>
      <c r="B50" s="8">
        <v>7</v>
      </c>
      <c r="C50" s="41">
        <v>5</v>
      </c>
      <c r="D50" s="4">
        <v>1977</v>
      </c>
      <c r="E50" s="28">
        <v>0.58330000000000004</v>
      </c>
      <c r="F50" s="28">
        <v>0.6</v>
      </c>
      <c r="G50" s="4">
        <v>1977</v>
      </c>
      <c r="H50" s="28"/>
      <c r="I50" s="28">
        <v>0.58330000000000004</v>
      </c>
      <c r="J50" s="28" t="s">
        <v>82</v>
      </c>
    </row>
    <row r="51" spans="1:10" ht="19" x14ac:dyDescent="0.2">
      <c r="A51" s="8">
        <v>13</v>
      </c>
      <c r="B51" s="8">
        <v>0</v>
      </c>
      <c r="C51" s="41">
        <f t="shared" ref="C51:C58" si="6">A51-B51</f>
        <v>13</v>
      </c>
      <c r="D51" s="4">
        <v>2004</v>
      </c>
      <c r="E51" s="28">
        <f t="shared" ref="E51:E58" si="7">B51/A51</f>
        <v>0</v>
      </c>
      <c r="F51" s="28">
        <v>0</v>
      </c>
      <c r="G51" s="4">
        <v>2004</v>
      </c>
      <c r="H51" s="28">
        <v>0</v>
      </c>
      <c r="I51" s="28"/>
      <c r="J51" s="28" t="s">
        <v>81</v>
      </c>
    </row>
    <row r="52" spans="1:10" ht="19" x14ac:dyDescent="0.2">
      <c r="A52" s="8">
        <v>142</v>
      </c>
      <c r="B52" s="8">
        <v>0</v>
      </c>
      <c r="C52" s="41">
        <f t="shared" si="6"/>
        <v>142</v>
      </c>
      <c r="D52" s="4">
        <v>1999</v>
      </c>
      <c r="E52" s="28">
        <f t="shared" si="7"/>
        <v>0</v>
      </c>
      <c r="F52" s="28">
        <v>0</v>
      </c>
      <c r="G52" s="4">
        <v>1999</v>
      </c>
      <c r="H52" s="28">
        <v>0</v>
      </c>
      <c r="I52" s="28"/>
      <c r="J52" s="28" t="s">
        <v>81</v>
      </c>
    </row>
    <row r="53" spans="1:10" ht="19" x14ac:dyDescent="0.2">
      <c r="A53" s="8">
        <v>40</v>
      </c>
      <c r="B53" s="8">
        <v>0</v>
      </c>
      <c r="C53" s="41">
        <f t="shared" si="6"/>
        <v>40</v>
      </c>
      <c r="D53" s="4">
        <v>1997</v>
      </c>
      <c r="E53" s="28">
        <f t="shared" si="7"/>
        <v>0</v>
      </c>
      <c r="F53" s="28">
        <v>0</v>
      </c>
      <c r="G53" s="4">
        <v>1997</v>
      </c>
      <c r="H53" s="28">
        <v>0</v>
      </c>
      <c r="I53" s="28"/>
      <c r="J53" s="28" t="s">
        <v>81</v>
      </c>
    </row>
    <row r="54" spans="1:10" ht="19" x14ac:dyDescent="0.2">
      <c r="A54" s="8">
        <v>7</v>
      </c>
      <c r="B54" s="8">
        <v>0</v>
      </c>
      <c r="C54" s="41">
        <f t="shared" si="6"/>
        <v>7</v>
      </c>
      <c r="D54" s="4">
        <v>2003</v>
      </c>
      <c r="E54" s="28">
        <f t="shared" si="7"/>
        <v>0</v>
      </c>
      <c r="F54" s="28">
        <v>0</v>
      </c>
      <c r="G54" s="4">
        <v>2003</v>
      </c>
      <c r="H54" s="28">
        <v>0</v>
      </c>
      <c r="I54" s="28"/>
      <c r="J54" s="28" t="s">
        <v>81</v>
      </c>
    </row>
    <row r="55" spans="1:10" ht="19" x14ac:dyDescent="0.2">
      <c r="A55" s="8">
        <v>20</v>
      </c>
      <c r="B55" s="8">
        <v>5</v>
      </c>
      <c r="C55" s="41">
        <f t="shared" si="6"/>
        <v>15</v>
      </c>
      <c r="D55" s="4">
        <v>2010</v>
      </c>
      <c r="E55" s="28">
        <f t="shared" si="7"/>
        <v>0.25</v>
      </c>
      <c r="F55" s="28">
        <v>0.3</v>
      </c>
      <c r="G55" s="4">
        <v>2010</v>
      </c>
      <c r="H55" s="28">
        <v>0.25</v>
      </c>
      <c r="I55" s="28"/>
      <c r="J55" s="28" t="s">
        <v>81</v>
      </c>
    </row>
    <row r="56" spans="1:10" ht="19" x14ac:dyDescent="0.2">
      <c r="A56" s="8">
        <v>6</v>
      </c>
      <c r="B56" s="8">
        <v>2</v>
      </c>
      <c r="C56" s="41">
        <f t="shared" si="6"/>
        <v>4</v>
      </c>
      <c r="D56" s="4">
        <v>1989</v>
      </c>
      <c r="E56" s="28">
        <f t="shared" si="7"/>
        <v>0.33333333333333331</v>
      </c>
      <c r="F56" s="28">
        <v>0.3</v>
      </c>
      <c r="G56" s="4">
        <v>1989</v>
      </c>
      <c r="H56" s="28"/>
      <c r="I56" s="28">
        <v>0.33329999999999999</v>
      </c>
      <c r="J56" s="28" t="s">
        <v>82</v>
      </c>
    </row>
    <row r="57" spans="1:10" ht="19" x14ac:dyDescent="0.2">
      <c r="A57" s="8">
        <v>4</v>
      </c>
      <c r="B57" s="8">
        <v>0</v>
      </c>
      <c r="C57" s="41">
        <f t="shared" si="6"/>
        <v>4</v>
      </c>
      <c r="D57" s="4">
        <v>2004</v>
      </c>
      <c r="E57" s="28">
        <f t="shared" si="7"/>
        <v>0</v>
      </c>
      <c r="F57" s="28">
        <v>0</v>
      </c>
      <c r="G57" s="4">
        <v>2004</v>
      </c>
      <c r="H57" s="28"/>
      <c r="I57" s="28">
        <v>0</v>
      </c>
      <c r="J57" s="28" t="s">
        <v>82</v>
      </c>
    </row>
    <row r="58" spans="1:10" ht="19" x14ac:dyDescent="0.2">
      <c r="A58" s="8">
        <v>17</v>
      </c>
      <c r="B58" s="8">
        <v>0</v>
      </c>
      <c r="C58" s="41">
        <f t="shared" si="6"/>
        <v>17</v>
      </c>
      <c r="D58" s="4">
        <v>1997</v>
      </c>
      <c r="E58" s="28">
        <f t="shared" si="7"/>
        <v>0</v>
      </c>
      <c r="F58" s="28">
        <v>0</v>
      </c>
      <c r="G58" s="4">
        <v>1997</v>
      </c>
      <c r="H58" s="28">
        <v>0</v>
      </c>
      <c r="I58" s="28"/>
      <c r="J58" s="28" t="s">
        <v>81</v>
      </c>
    </row>
    <row r="59" spans="1:10" ht="19" x14ac:dyDescent="0.2">
      <c r="A59" s="8">
        <v>11</v>
      </c>
      <c r="B59" s="8">
        <v>0</v>
      </c>
      <c r="C59" s="41">
        <v>11</v>
      </c>
      <c r="D59" s="4">
        <v>1998</v>
      </c>
      <c r="E59" s="28">
        <v>0</v>
      </c>
      <c r="F59" s="28">
        <v>0</v>
      </c>
      <c r="G59" s="4">
        <v>1998</v>
      </c>
      <c r="H59" s="28">
        <v>0</v>
      </c>
      <c r="I59" s="28"/>
      <c r="J59" s="28" t="s">
        <v>81</v>
      </c>
    </row>
    <row r="60" spans="1:10" ht="19" x14ac:dyDescent="0.2">
      <c r="A60" s="8">
        <v>15</v>
      </c>
      <c r="B60" s="8">
        <v>0</v>
      </c>
      <c r="C60" s="41">
        <f>A60-B60</f>
        <v>15</v>
      </c>
      <c r="D60" s="4">
        <v>1993</v>
      </c>
      <c r="E60" s="28">
        <f>B60/A60</f>
        <v>0</v>
      </c>
      <c r="F60" s="28">
        <v>0</v>
      </c>
      <c r="G60" s="4">
        <v>1993</v>
      </c>
      <c r="H60" s="28">
        <v>0</v>
      </c>
      <c r="I60" s="28"/>
      <c r="J60" s="28" t="s">
        <v>81</v>
      </c>
    </row>
    <row r="61" spans="1:10" ht="19" x14ac:dyDescent="0.2">
      <c r="A61" s="8">
        <v>26</v>
      </c>
      <c r="B61" s="8">
        <v>0</v>
      </c>
      <c r="C61" s="41">
        <v>26</v>
      </c>
      <c r="D61" s="4">
        <v>2009</v>
      </c>
      <c r="E61" s="28">
        <v>0</v>
      </c>
      <c r="F61" s="28">
        <v>0</v>
      </c>
      <c r="G61" s="4">
        <v>2009</v>
      </c>
      <c r="H61" s="28">
        <v>0</v>
      </c>
      <c r="I61" s="28"/>
      <c r="J61" s="28" t="s">
        <v>81</v>
      </c>
    </row>
    <row r="62" spans="1:10" ht="19" x14ac:dyDescent="0.2">
      <c r="A62" s="8">
        <v>12</v>
      </c>
      <c r="B62" s="8">
        <v>4</v>
      </c>
      <c r="C62" s="41">
        <f>A62-B62</f>
        <v>8</v>
      </c>
      <c r="D62" s="4">
        <v>2010</v>
      </c>
      <c r="E62" s="28">
        <f>B62/A62</f>
        <v>0.33333333333333331</v>
      </c>
      <c r="F62" s="28">
        <v>0.3</v>
      </c>
      <c r="G62" s="4">
        <v>2010</v>
      </c>
      <c r="H62" s="28"/>
      <c r="I62" s="28">
        <v>0.33329999999999999</v>
      </c>
      <c r="J62" s="28" t="s">
        <v>82</v>
      </c>
    </row>
    <row r="63" spans="1:10" ht="19" x14ac:dyDescent="0.2">
      <c r="A63" s="8">
        <v>19</v>
      </c>
      <c r="B63" s="8">
        <v>11</v>
      </c>
      <c r="C63" s="41">
        <f>A63-B63</f>
        <v>8</v>
      </c>
      <c r="D63" s="4">
        <v>1993</v>
      </c>
      <c r="E63" s="28">
        <f>B63/A63</f>
        <v>0.57894736842105265</v>
      </c>
      <c r="F63" s="28">
        <v>0.6</v>
      </c>
      <c r="G63" s="4">
        <v>1993</v>
      </c>
      <c r="H63" s="28"/>
      <c r="I63" s="28">
        <v>0.57889999999999997</v>
      </c>
      <c r="J63" s="28" t="s">
        <v>82</v>
      </c>
    </row>
    <row r="64" spans="1:10" ht="19" x14ac:dyDescent="0.2">
      <c r="A64" s="8">
        <v>24</v>
      </c>
      <c r="B64" s="8">
        <v>0</v>
      </c>
      <c r="C64" s="41">
        <f>A64-B64</f>
        <v>24</v>
      </c>
      <c r="D64" s="4">
        <v>1993</v>
      </c>
      <c r="E64" s="28">
        <f>B64/A64</f>
        <v>0</v>
      </c>
      <c r="F64" s="28">
        <v>0</v>
      </c>
      <c r="G64" s="4">
        <v>1993</v>
      </c>
      <c r="H64" s="28">
        <v>0</v>
      </c>
      <c r="I64" s="28"/>
      <c r="J64" s="28" t="s">
        <v>81</v>
      </c>
    </row>
    <row r="65" spans="1:10" ht="19" x14ac:dyDescent="0.2">
      <c r="A65" s="8">
        <v>13</v>
      </c>
      <c r="B65" s="8">
        <v>5</v>
      </c>
      <c r="C65" s="41">
        <f>A65-B65</f>
        <v>8</v>
      </c>
      <c r="D65" s="4">
        <v>2013</v>
      </c>
      <c r="E65" s="28">
        <f>B65/A65</f>
        <v>0.38461538461538464</v>
      </c>
      <c r="F65" s="28">
        <v>0.4</v>
      </c>
      <c r="G65" s="4">
        <v>2013</v>
      </c>
      <c r="H65" s="28"/>
      <c r="I65" s="28">
        <v>0.3846</v>
      </c>
      <c r="J65" s="28" t="s">
        <v>82</v>
      </c>
    </row>
    <row r="66" spans="1:10" ht="19" x14ac:dyDescent="0.2">
      <c r="A66" s="8">
        <v>12</v>
      </c>
      <c r="B66" s="8">
        <v>5</v>
      </c>
      <c r="C66" s="41">
        <v>7</v>
      </c>
      <c r="D66" s="4">
        <v>1993</v>
      </c>
      <c r="E66" s="28">
        <v>0.41670000000000001</v>
      </c>
      <c r="F66" s="28">
        <v>0.4</v>
      </c>
      <c r="G66" s="4">
        <v>1993</v>
      </c>
      <c r="H66" s="28"/>
      <c r="I66" s="28">
        <v>0.41670000000000001</v>
      </c>
      <c r="J66" s="28" t="s">
        <v>82</v>
      </c>
    </row>
    <row r="67" spans="1:10" ht="19" x14ac:dyDescent="0.2">
      <c r="A67" s="8">
        <v>8</v>
      </c>
      <c r="B67" s="8">
        <v>3</v>
      </c>
      <c r="C67" s="41">
        <f>A67-B67</f>
        <v>5</v>
      </c>
      <c r="D67" s="4">
        <v>2009</v>
      </c>
      <c r="E67" s="28">
        <f>B67/A67</f>
        <v>0.375</v>
      </c>
      <c r="F67" s="28">
        <v>0.4</v>
      </c>
      <c r="G67" s="4">
        <v>2009</v>
      </c>
      <c r="H67" s="28"/>
      <c r="I67" s="28">
        <v>0.375</v>
      </c>
      <c r="J67" s="28" t="s">
        <v>82</v>
      </c>
    </row>
    <row r="68" spans="1:10" ht="19" x14ac:dyDescent="0.2">
      <c r="A68" s="8">
        <v>5</v>
      </c>
      <c r="B68" s="8">
        <v>0</v>
      </c>
      <c r="C68" s="41">
        <f>A68-B68</f>
        <v>5</v>
      </c>
      <c r="D68" s="4">
        <v>1996</v>
      </c>
      <c r="E68" s="28">
        <f>B68/A68</f>
        <v>0</v>
      </c>
      <c r="F68" s="28">
        <v>0</v>
      </c>
      <c r="G68" s="4">
        <v>1996</v>
      </c>
      <c r="H68" s="28"/>
      <c r="I68" s="28">
        <v>0</v>
      </c>
      <c r="J68" s="28" t="s">
        <v>82</v>
      </c>
    </row>
    <row r="69" spans="1:10" ht="19" x14ac:dyDescent="0.2">
      <c r="A69" s="8">
        <v>18</v>
      </c>
      <c r="B69" s="8">
        <v>0</v>
      </c>
      <c r="C69" s="41">
        <f>A69-B69</f>
        <v>18</v>
      </c>
      <c r="D69" s="4">
        <v>2012</v>
      </c>
      <c r="E69" s="28">
        <f>B69/A69</f>
        <v>0</v>
      </c>
      <c r="F69" s="28">
        <v>0</v>
      </c>
      <c r="G69" s="4">
        <v>2012</v>
      </c>
      <c r="H69" s="28">
        <v>0</v>
      </c>
      <c r="I69" s="28"/>
      <c r="J69" s="28" t="s">
        <v>81</v>
      </c>
    </row>
    <row r="70" spans="1:10" ht="19" x14ac:dyDescent="0.2">
      <c r="A70" s="8">
        <v>9</v>
      </c>
      <c r="B70" s="8">
        <v>0</v>
      </c>
      <c r="C70" s="41">
        <f>A70-B70</f>
        <v>9</v>
      </c>
      <c r="D70" s="4">
        <v>1996</v>
      </c>
      <c r="E70" s="28">
        <f>B70/A70</f>
        <v>0</v>
      </c>
      <c r="F70" s="28">
        <v>0</v>
      </c>
      <c r="G70" s="4">
        <v>1996</v>
      </c>
      <c r="H70" s="28">
        <v>0</v>
      </c>
      <c r="I70" s="28"/>
      <c r="J70" s="28" t="s">
        <v>81</v>
      </c>
    </row>
    <row r="71" spans="1:10" ht="19" x14ac:dyDescent="0.2">
      <c r="A71" s="8">
        <v>9</v>
      </c>
      <c r="B71" s="8">
        <v>0</v>
      </c>
      <c r="C71" s="41">
        <f>A71-B71</f>
        <v>9</v>
      </c>
      <c r="D71" s="4">
        <v>1992</v>
      </c>
      <c r="E71" s="28">
        <f>B71/A71</f>
        <v>0</v>
      </c>
      <c r="F71" s="28">
        <v>0</v>
      </c>
      <c r="G71" s="4">
        <v>1992</v>
      </c>
      <c r="H71" s="28">
        <v>0</v>
      </c>
      <c r="I71" s="28"/>
      <c r="J71" s="28" t="s">
        <v>81</v>
      </c>
    </row>
    <row r="72" spans="1:10" ht="19" x14ac:dyDescent="0.2">
      <c r="A72" s="8">
        <v>53</v>
      </c>
      <c r="B72" s="8">
        <v>53</v>
      </c>
      <c r="C72" s="41">
        <v>0</v>
      </c>
      <c r="D72" s="4">
        <v>2001</v>
      </c>
      <c r="E72" s="28">
        <v>1</v>
      </c>
      <c r="F72" s="28">
        <v>1</v>
      </c>
      <c r="G72" s="4">
        <v>2001</v>
      </c>
      <c r="H72" s="28">
        <v>1</v>
      </c>
      <c r="I72" s="28"/>
      <c r="J72" s="57" t="s">
        <v>14913</v>
      </c>
    </row>
    <row r="73" spans="1:10" ht="19" x14ac:dyDescent="0.2">
      <c r="A73" s="8">
        <v>16</v>
      </c>
      <c r="B73" s="8">
        <v>8</v>
      </c>
      <c r="C73" s="41">
        <v>8</v>
      </c>
      <c r="D73" s="4">
        <v>2001</v>
      </c>
      <c r="E73" s="28">
        <v>0.5</v>
      </c>
      <c r="F73" s="28">
        <v>0.5</v>
      </c>
      <c r="G73" s="4">
        <v>2001</v>
      </c>
      <c r="H73" s="28"/>
      <c r="I73" s="28">
        <v>0.5</v>
      </c>
      <c r="J73" s="28" t="s">
        <v>82</v>
      </c>
    </row>
    <row r="74" spans="1:10" ht="19" x14ac:dyDescent="0.2">
      <c r="A74" s="8">
        <v>8</v>
      </c>
      <c r="B74" s="8">
        <v>5</v>
      </c>
      <c r="C74" s="41">
        <f t="shared" ref="C74:C80" si="8">A74-B74</f>
        <v>3</v>
      </c>
      <c r="D74" s="4">
        <v>2006</v>
      </c>
      <c r="E74" s="28">
        <f t="shared" ref="E74:E80" si="9">B74/A74</f>
        <v>0.625</v>
      </c>
      <c r="F74" s="28">
        <v>0.6</v>
      </c>
      <c r="G74" s="4">
        <v>2006</v>
      </c>
      <c r="H74" s="28"/>
      <c r="I74" s="28">
        <v>0.625</v>
      </c>
      <c r="J74" s="28" t="s">
        <v>82</v>
      </c>
    </row>
    <row r="75" spans="1:10" ht="19" x14ac:dyDescent="0.2">
      <c r="A75" s="8">
        <v>6</v>
      </c>
      <c r="B75" s="8">
        <v>0</v>
      </c>
      <c r="C75" s="41">
        <f t="shared" si="8"/>
        <v>6</v>
      </c>
      <c r="D75" s="4">
        <v>1996</v>
      </c>
      <c r="E75" s="28">
        <f t="shared" si="9"/>
        <v>0</v>
      </c>
      <c r="F75" s="28">
        <v>0</v>
      </c>
      <c r="G75" s="4">
        <v>1996</v>
      </c>
      <c r="H75" s="28">
        <v>0</v>
      </c>
      <c r="I75" s="28"/>
      <c r="J75" s="28" t="s">
        <v>5629</v>
      </c>
    </row>
    <row r="76" spans="1:10" ht="19" x14ac:dyDescent="0.2">
      <c r="A76" s="8">
        <v>40</v>
      </c>
      <c r="B76" s="8">
        <v>29</v>
      </c>
      <c r="C76" s="41">
        <f t="shared" si="8"/>
        <v>11</v>
      </c>
      <c r="D76" s="4">
        <v>2006</v>
      </c>
      <c r="E76" s="28">
        <f t="shared" si="9"/>
        <v>0.72499999999999998</v>
      </c>
      <c r="F76" s="28">
        <v>0.7</v>
      </c>
      <c r="G76" s="4">
        <v>2006</v>
      </c>
      <c r="H76" s="28">
        <v>0.72499999999999998</v>
      </c>
      <c r="I76" s="28"/>
      <c r="J76" s="57" t="s">
        <v>14913</v>
      </c>
    </row>
    <row r="77" spans="1:10" ht="19" x14ac:dyDescent="0.2">
      <c r="A77" s="8">
        <v>5</v>
      </c>
      <c r="B77" s="8">
        <v>2</v>
      </c>
      <c r="C77" s="41">
        <f t="shared" si="8"/>
        <v>3</v>
      </c>
      <c r="D77" s="4">
        <v>1988</v>
      </c>
      <c r="E77" s="28">
        <f t="shared" si="9"/>
        <v>0.4</v>
      </c>
      <c r="F77" s="28">
        <v>0.4</v>
      </c>
      <c r="G77" s="4">
        <v>1988</v>
      </c>
      <c r="H77" s="28"/>
      <c r="I77" s="28">
        <v>0.4</v>
      </c>
      <c r="J77" s="28" t="s">
        <v>82</v>
      </c>
    </row>
    <row r="78" spans="1:10" ht="19" x14ac:dyDescent="0.2">
      <c r="A78" s="8">
        <v>3</v>
      </c>
      <c r="B78" s="8">
        <v>0</v>
      </c>
      <c r="C78" s="41">
        <f t="shared" si="8"/>
        <v>3</v>
      </c>
      <c r="D78" s="4">
        <v>1985</v>
      </c>
      <c r="E78" s="28">
        <f t="shared" si="9"/>
        <v>0</v>
      </c>
      <c r="F78" s="28">
        <v>0</v>
      </c>
      <c r="G78" s="4">
        <v>1985</v>
      </c>
      <c r="H78" s="28"/>
      <c r="I78" s="28">
        <v>0</v>
      </c>
      <c r="J78" s="28" t="s">
        <v>82</v>
      </c>
    </row>
    <row r="79" spans="1:10" ht="19" x14ac:dyDescent="0.2">
      <c r="A79" s="8">
        <v>48</v>
      </c>
      <c r="B79" s="8">
        <v>0</v>
      </c>
      <c r="C79" s="41">
        <f t="shared" si="8"/>
        <v>48</v>
      </c>
      <c r="D79" s="4">
        <v>2005</v>
      </c>
      <c r="E79" s="28">
        <f t="shared" si="9"/>
        <v>0</v>
      </c>
      <c r="F79" s="28">
        <v>0</v>
      </c>
      <c r="G79" s="4">
        <v>2005</v>
      </c>
      <c r="H79" s="28">
        <v>0</v>
      </c>
      <c r="I79" s="28"/>
      <c r="J79" s="28" t="s">
        <v>5629</v>
      </c>
    </row>
    <row r="80" spans="1:10" ht="19" x14ac:dyDescent="0.2">
      <c r="A80" s="8">
        <v>9</v>
      </c>
      <c r="B80" s="8">
        <v>0</v>
      </c>
      <c r="C80" s="41">
        <f t="shared" si="8"/>
        <v>9</v>
      </c>
      <c r="D80" s="4">
        <v>2002</v>
      </c>
      <c r="E80" s="28">
        <f t="shared" si="9"/>
        <v>0</v>
      </c>
      <c r="F80" s="28">
        <v>0</v>
      </c>
      <c r="G80" s="4">
        <v>2002</v>
      </c>
      <c r="H80" s="28">
        <v>0</v>
      </c>
      <c r="I80" s="28"/>
      <c r="J80" s="28" t="s">
        <v>81</v>
      </c>
    </row>
    <row r="81" spans="1:10" ht="19" x14ac:dyDescent="0.2">
      <c r="A81" s="8">
        <v>33</v>
      </c>
      <c r="B81" s="8">
        <v>3</v>
      </c>
      <c r="C81" s="41">
        <v>30</v>
      </c>
      <c r="D81" s="4">
        <v>1996</v>
      </c>
      <c r="E81" s="28">
        <v>9.0899999999999995E-2</v>
      </c>
      <c r="F81" s="28">
        <v>0.1</v>
      </c>
      <c r="G81" s="4">
        <v>1996</v>
      </c>
      <c r="H81" s="28">
        <v>9.0899999999999995E-2</v>
      </c>
      <c r="I81" s="28"/>
      <c r="J81" s="28" t="s">
        <v>81</v>
      </c>
    </row>
    <row r="82" spans="1:10" ht="19" x14ac:dyDescent="0.2">
      <c r="A82" s="8">
        <v>9</v>
      </c>
      <c r="B82" s="8">
        <v>5</v>
      </c>
      <c r="C82" s="41">
        <f>A82-B82</f>
        <v>4</v>
      </c>
      <c r="D82" s="4">
        <v>2003</v>
      </c>
      <c r="E82" s="28">
        <f>B82/A82</f>
        <v>0.55555555555555558</v>
      </c>
      <c r="F82" s="28">
        <v>0.6</v>
      </c>
      <c r="G82" s="4">
        <v>2003</v>
      </c>
      <c r="H82" s="28"/>
      <c r="I82" s="28">
        <v>0.55559999999999998</v>
      </c>
      <c r="J82" s="28" t="s">
        <v>82</v>
      </c>
    </row>
    <row r="83" spans="1:10" ht="19" x14ac:dyDescent="0.2">
      <c r="A83" s="8">
        <v>20</v>
      </c>
      <c r="B83" s="8">
        <v>10</v>
      </c>
      <c r="C83" s="41">
        <f>A83-B83</f>
        <v>10</v>
      </c>
      <c r="D83" s="4">
        <v>2004</v>
      </c>
      <c r="E83" s="28">
        <f>B83/A83</f>
        <v>0.5</v>
      </c>
      <c r="F83" s="28">
        <v>0.5</v>
      </c>
      <c r="G83" s="4">
        <v>2004</v>
      </c>
      <c r="H83" s="28"/>
      <c r="I83" s="28">
        <v>0.5</v>
      </c>
      <c r="J83" s="28" t="s">
        <v>82</v>
      </c>
    </row>
    <row r="84" spans="1:10" ht="19" x14ac:dyDescent="0.2">
      <c r="A84" s="8">
        <v>4</v>
      </c>
      <c r="B84" s="8">
        <v>0</v>
      </c>
      <c r="C84" s="41">
        <f>A84-B84</f>
        <v>4</v>
      </c>
      <c r="D84" s="4">
        <v>2002</v>
      </c>
      <c r="E84" s="28">
        <f>B84/A84</f>
        <v>0</v>
      </c>
      <c r="F84" s="28">
        <v>0</v>
      </c>
      <c r="G84" s="4">
        <v>2002</v>
      </c>
      <c r="H84" s="28"/>
      <c r="I84" s="28">
        <v>0</v>
      </c>
      <c r="J84" s="28" t="s">
        <v>82</v>
      </c>
    </row>
    <row r="85" spans="1:10" ht="19" x14ac:dyDescent="0.2">
      <c r="A85" s="8">
        <v>12</v>
      </c>
      <c r="B85" s="8">
        <v>0</v>
      </c>
      <c r="C85" s="41">
        <f>A85-B85</f>
        <v>12</v>
      </c>
      <c r="D85" s="4">
        <v>2008</v>
      </c>
      <c r="E85" s="28">
        <f>B85/A85</f>
        <v>0</v>
      </c>
      <c r="F85" s="28">
        <v>0</v>
      </c>
      <c r="G85" s="4">
        <v>2008</v>
      </c>
      <c r="H85" s="28">
        <v>0</v>
      </c>
      <c r="I85" s="28"/>
      <c r="J85" s="28" t="s">
        <v>81</v>
      </c>
    </row>
    <row r="86" spans="1:10" ht="19" x14ac:dyDescent="0.2">
      <c r="A86" s="8">
        <v>30</v>
      </c>
      <c r="B86" s="8">
        <v>12</v>
      </c>
      <c r="C86" s="41">
        <v>18</v>
      </c>
      <c r="D86" s="4">
        <v>1991</v>
      </c>
      <c r="E86" s="28">
        <v>0.4</v>
      </c>
      <c r="F86" s="28">
        <v>0.4</v>
      </c>
      <c r="G86" s="4">
        <v>1991</v>
      </c>
      <c r="H86" s="28"/>
      <c r="I86" s="28">
        <v>0.4</v>
      </c>
      <c r="J86" s="28" t="s">
        <v>82</v>
      </c>
    </row>
    <row r="87" spans="1:10" ht="19" x14ac:dyDescent="0.2">
      <c r="A87" s="8">
        <v>13</v>
      </c>
      <c r="B87" s="8">
        <v>6</v>
      </c>
      <c r="C87" s="41">
        <v>7</v>
      </c>
      <c r="D87" s="4">
        <v>2014</v>
      </c>
      <c r="E87" s="28">
        <v>0.46150000000000002</v>
      </c>
      <c r="F87" s="28">
        <v>0.5</v>
      </c>
      <c r="G87" s="4">
        <v>2014</v>
      </c>
      <c r="H87" s="28"/>
      <c r="I87" s="28">
        <v>0.46150000000000002</v>
      </c>
      <c r="J87" s="28" t="s">
        <v>82</v>
      </c>
    </row>
    <row r="88" spans="1:10" ht="19" x14ac:dyDescent="0.2">
      <c r="A88" s="8">
        <v>21</v>
      </c>
      <c r="B88" s="8">
        <v>0</v>
      </c>
      <c r="C88" s="41">
        <v>21</v>
      </c>
      <c r="D88" s="4">
        <v>2007</v>
      </c>
      <c r="E88" s="28">
        <v>0</v>
      </c>
      <c r="F88" s="28">
        <v>0</v>
      </c>
      <c r="G88" s="4">
        <v>2007</v>
      </c>
      <c r="H88" s="28">
        <v>0</v>
      </c>
      <c r="I88" s="28"/>
      <c r="J88" s="28" t="s">
        <v>81</v>
      </c>
    </row>
    <row r="89" spans="1:10" ht="19" x14ac:dyDescent="0.2">
      <c r="A89" s="8">
        <v>13</v>
      </c>
      <c r="B89" s="8">
        <v>13</v>
      </c>
      <c r="C89" s="41">
        <v>0</v>
      </c>
      <c r="D89" s="4">
        <v>1997</v>
      </c>
      <c r="E89" s="28">
        <v>1</v>
      </c>
      <c r="F89" s="28">
        <v>1</v>
      </c>
      <c r="G89" s="4">
        <v>1997</v>
      </c>
      <c r="H89" s="28">
        <v>1</v>
      </c>
      <c r="I89" s="28"/>
      <c r="J89" s="57" t="s">
        <v>14913</v>
      </c>
    </row>
    <row r="90" spans="1:10" ht="19" x14ac:dyDescent="0.2">
      <c r="A90" s="8">
        <v>18</v>
      </c>
      <c r="B90" s="8">
        <v>11</v>
      </c>
      <c r="C90" s="41">
        <v>7</v>
      </c>
      <c r="D90" s="4">
        <v>1991</v>
      </c>
      <c r="E90" s="28">
        <v>0.61109999999999998</v>
      </c>
      <c r="F90" s="28">
        <v>0.6</v>
      </c>
      <c r="G90" s="4">
        <v>1991</v>
      </c>
      <c r="H90" s="28"/>
      <c r="I90" s="28">
        <v>0.61109999999999998</v>
      </c>
      <c r="J90" s="28" t="s">
        <v>82</v>
      </c>
    </row>
    <row r="91" spans="1:10" ht="19" x14ac:dyDescent="0.2">
      <c r="A91" s="8">
        <v>24</v>
      </c>
      <c r="B91" s="8">
        <v>18</v>
      </c>
      <c r="C91" s="41">
        <v>6</v>
      </c>
      <c r="D91" s="4">
        <v>1997</v>
      </c>
      <c r="E91" s="28">
        <v>0.75</v>
      </c>
      <c r="F91" s="28">
        <v>0.8</v>
      </c>
      <c r="G91" s="4">
        <v>1997</v>
      </c>
      <c r="H91" s="28">
        <v>0.75</v>
      </c>
      <c r="I91" s="28"/>
      <c r="J91" s="57" t="s">
        <v>14913</v>
      </c>
    </row>
    <row r="92" spans="1:10" ht="19" x14ac:dyDescent="0.2">
      <c r="A92" s="8">
        <v>40</v>
      </c>
      <c r="B92" s="8">
        <v>18</v>
      </c>
      <c r="C92" s="41">
        <v>22</v>
      </c>
      <c r="D92" s="4">
        <v>2006</v>
      </c>
      <c r="E92" s="28">
        <f>B92/A92</f>
        <v>0.45</v>
      </c>
      <c r="F92" s="28">
        <v>0.5</v>
      </c>
      <c r="G92" s="4">
        <v>2006</v>
      </c>
      <c r="H92" s="28"/>
      <c r="I92" s="28">
        <v>0.45</v>
      </c>
      <c r="J92" s="28" t="s">
        <v>82</v>
      </c>
    </row>
    <row r="93" spans="1:10" ht="19" x14ac:dyDescent="0.2">
      <c r="A93" s="8">
        <v>13</v>
      </c>
      <c r="B93" s="8">
        <v>7</v>
      </c>
      <c r="C93" s="41">
        <f>A93-B93</f>
        <v>6</v>
      </c>
      <c r="D93" s="4">
        <v>2014</v>
      </c>
      <c r="E93" s="28">
        <f>B93/A93</f>
        <v>0.53846153846153844</v>
      </c>
      <c r="F93" s="28">
        <v>0.5</v>
      </c>
      <c r="G93" s="4">
        <v>2014</v>
      </c>
      <c r="H93" s="28"/>
      <c r="I93" s="28">
        <v>0.53849999999999998</v>
      </c>
      <c r="J93" s="28" t="s">
        <v>82</v>
      </c>
    </row>
    <row r="94" spans="1:10" ht="19" x14ac:dyDescent="0.2">
      <c r="A94" s="8">
        <v>29</v>
      </c>
      <c r="B94" s="8">
        <v>10</v>
      </c>
      <c r="C94" s="41">
        <v>19</v>
      </c>
      <c r="D94" s="4">
        <v>2010</v>
      </c>
      <c r="E94" s="28">
        <v>0.3448</v>
      </c>
      <c r="F94" s="28">
        <v>0.3</v>
      </c>
      <c r="G94" s="4">
        <v>2010</v>
      </c>
      <c r="H94" s="28"/>
      <c r="I94" s="28">
        <v>0.3448</v>
      </c>
      <c r="J94" s="28" t="s">
        <v>82</v>
      </c>
    </row>
    <row r="95" spans="1:10" ht="19" x14ac:dyDescent="0.2">
      <c r="A95" s="8">
        <v>36</v>
      </c>
      <c r="B95" s="8">
        <v>7</v>
      </c>
      <c r="C95" s="41">
        <f>A95-B95</f>
        <v>29</v>
      </c>
      <c r="D95" s="4">
        <v>2005</v>
      </c>
      <c r="E95" s="28">
        <f t="shared" ref="E95:E104" si="10">B95/A95</f>
        <v>0.19444444444444445</v>
      </c>
      <c r="F95" s="28">
        <v>0.2</v>
      </c>
      <c r="G95" s="4">
        <v>2005</v>
      </c>
      <c r="H95" s="28">
        <v>0.19439999999999999</v>
      </c>
      <c r="I95" s="28"/>
      <c r="J95" s="28" t="s">
        <v>5629</v>
      </c>
    </row>
    <row r="96" spans="1:10" ht="19" x14ac:dyDescent="0.2">
      <c r="A96" s="8">
        <v>15</v>
      </c>
      <c r="B96" s="8">
        <v>15</v>
      </c>
      <c r="C96" s="41">
        <v>0</v>
      </c>
      <c r="D96" s="4">
        <v>1993</v>
      </c>
      <c r="E96" s="28">
        <f t="shared" si="10"/>
        <v>1</v>
      </c>
      <c r="F96" s="28"/>
      <c r="G96" s="4">
        <v>1993</v>
      </c>
      <c r="H96" s="28">
        <v>1</v>
      </c>
      <c r="I96" s="28"/>
      <c r="J96" s="57" t="s">
        <v>14913</v>
      </c>
    </row>
    <row r="97" spans="1:10" ht="19" x14ac:dyDescent="0.2">
      <c r="A97" s="8">
        <v>10</v>
      </c>
      <c r="B97" s="8">
        <v>5</v>
      </c>
      <c r="C97" s="41">
        <v>5</v>
      </c>
      <c r="D97" s="4">
        <v>1987</v>
      </c>
      <c r="E97" s="28">
        <f t="shared" si="10"/>
        <v>0.5</v>
      </c>
      <c r="F97" s="28">
        <v>0.5</v>
      </c>
      <c r="G97" s="4">
        <v>1987</v>
      </c>
      <c r="H97" s="28"/>
      <c r="I97" s="28">
        <v>0.5</v>
      </c>
      <c r="J97" s="28" t="s">
        <v>82</v>
      </c>
    </row>
    <row r="98" spans="1:10" ht="19" x14ac:dyDescent="0.2">
      <c r="A98" s="8">
        <v>8</v>
      </c>
      <c r="B98" s="8">
        <v>5</v>
      </c>
      <c r="C98" s="41">
        <v>3</v>
      </c>
      <c r="D98" s="4">
        <v>1999</v>
      </c>
      <c r="E98" s="28">
        <f t="shared" si="10"/>
        <v>0.625</v>
      </c>
      <c r="F98" s="28">
        <v>0.6</v>
      </c>
      <c r="G98" s="4">
        <v>1999</v>
      </c>
      <c r="H98" s="28"/>
      <c r="I98" s="28">
        <v>0.625</v>
      </c>
      <c r="J98" s="28" t="s">
        <v>82</v>
      </c>
    </row>
    <row r="99" spans="1:10" ht="19" x14ac:dyDescent="0.2">
      <c r="A99" s="8">
        <v>12</v>
      </c>
      <c r="B99" s="8">
        <v>0</v>
      </c>
      <c r="C99" s="41">
        <v>12</v>
      </c>
      <c r="D99" s="4">
        <v>2003</v>
      </c>
      <c r="E99" s="28">
        <f t="shared" si="10"/>
        <v>0</v>
      </c>
      <c r="F99" s="28">
        <v>0</v>
      </c>
      <c r="G99" s="4">
        <v>2003</v>
      </c>
      <c r="H99" s="28">
        <v>0</v>
      </c>
      <c r="I99" s="28"/>
      <c r="J99" s="28" t="s">
        <v>5629</v>
      </c>
    </row>
    <row r="100" spans="1:10" ht="19" x14ac:dyDescent="0.2">
      <c r="A100" s="8">
        <v>13</v>
      </c>
      <c r="B100" s="8">
        <v>2</v>
      </c>
      <c r="C100" s="41">
        <v>11</v>
      </c>
      <c r="D100" s="4">
        <v>1995</v>
      </c>
      <c r="E100" s="28">
        <f t="shared" si="10"/>
        <v>0.15384615384615385</v>
      </c>
      <c r="F100" s="28">
        <v>0.2</v>
      </c>
      <c r="G100" s="4">
        <v>1995</v>
      </c>
      <c r="H100" s="28">
        <v>0.15379999999999999</v>
      </c>
      <c r="I100" s="28"/>
      <c r="J100" s="28" t="s">
        <v>5629</v>
      </c>
    </row>
    <row r="101" spans="1:10" ht="19" x14ac:dyDescent="0.2">
      <c r="A101" s="8">
        <v>10</v>
      </c>
      <c r="B101" s="8">
        <v>4</v>
      </c>
      <c r="C101" s="41">
        <v>6</v>
      </c>
      <c r="D101" s="4">
        <v>2008</v>
      </c>
      <c r="E101" s="28">
        <f t="shared" si="10"/>
        <v>0.4</v>
      </c>
      <c r="F101" s="28">
        <v>0.4</v>
      </c>
      <c r="G101" s="4">
        <v>2008</v>
      </c>
      <c r="H101" s="28"/>
      <c r="I101" s="28">
        <v>0.4</v>
      </c>
      <c r="J101" s="28" t="s">
        <v>82</v>
      </c>
    </row>
    <row r="102" spans="1:10" ht="19" x14ac:dyDescent="0.2">
      <c r="A102" s="8">
        <v>10</v>
      </c>
      <c r="B102" s="8">
        <v>0</v>
      </c>
      <c r="C102" s="41">
        <v>10</v>
      </c>
      <c r="D102" s="4">
        <v>2007</v>
      </c>
      <c r="E102" s="28">
        <f t="shared" si="10"/>
        <v>0</v>
      </c>
      <c r="F102" s="28">
        <v>0</v>
      </c>
      <c r="G102" s="4">
        <v>2007</v>
      </c>
      <c r="H102" s="28">
        <v>0</v>
      </c>
      <c r="I102" s="28"/>
      <c r="J102" s="28" t="s">
        <v>81</v>
      </c>
    </row>
    <row r="103" spans="1:10" ht="19" x14ac:dyDescent="0.2">
      <c r="A103" s="8">
        <v>7</v>
      </c>
      <c r="B103" s="8">
        <v>0</v>
      </c>
      <c r="C103" s="41">
        <v>7</v>
      </c>
      <c r="D103" s="4">
        <v>2004</v>
      </c>
      <c r="E103" s="28">
        <f t="shared" si="10"/>
        <v>0</v>
      </c>
      <c r="F103" s="28">
        <v>0</v>
      </c>
      <c r="G103" s="4">
        <v>2004</v>
      </c>
      <c r="H103" s="28">
        <v>0</v>
      </c>
      <c r="I103" s="28"/>
      <c r="J103" s="28" t="s">
        <v>81</v>
      </c>
    </row>
    <row r="104" spans="1:10" ht="19" x14ac:dyDescent="0.2">
      <c r="A104" s="8">
        <v>7</v>
      </c>
      <c r="B104" s="8">
        <v>3</v>
      </c>
      <c r="C104" s="41">
        <v>4</v>
      </c>
      <c r="D104" s="4">
        <v>2007</v>
      </c>
      <c r="E104" s="28">
        <f t="shared" si="10"/>
        <v>0.42857142857142855</v>
      </c>
      <c r="F104" s="28">
        <v>0.4</v>
      </c>
      <c r="G104" s="4">
        <v>2007</v>
      </c>
      <c r="H104" s="28"/>
      <c r="I104" s="28">
        <v>0.42859999999999998</v>
      </c>
      <c r="J104" s="28" t="s">
        <v>82</v>
      </c>
    </row>
    <row r="105" spans="1:10" ht="19" x14ac:dyDescent="0.2">
      <c r="A105" s="8">
        <v>24</v>
      </c>
      <c r="B105" s="8">
        <v>24</v>
      </c>
      <c r="C105" s="41">
        <v>0</v>
      </c>
      <c r="D105" s="4">
        <v>2004</v>
      </c>
      <c r="E105" s="28">
        <v>1</v>
      </c>
      <c r="F105" s="28">
        <v>1</v>
      </c>
      <c r="G105" s="4">
        <v>2004</v>
      </c>
      <c r="H105" s="28">
        <v>1</v>
      </c>
      <c r="I105" s="28"/>
      <c r="J105" s="57" t="s">
        <v>14913</v>
      </c>
    </row>
    <row r="106" spans="1:10" ht="19" x14ac:dyDescent="0.2">
      <c r="A106" s="8">
        <v>12</v>
      </c>
      <c r="B106" s="8">
        <v>6</v>
      </c>
      <c r="C106" s="41">
        <f t="shared" ref="C106:C111" si="11">A106-B106</f>
        <v>6</v>
      </c>
      <c r="D106" s="4">
        <v>1995</v>
      </c>
      <c r="E106" s="28">
        <f t="shared" ref="E106:E111" si="12">B106/A106</f>
        <v>0.5</v>
      </c>
      <c r="F106" s="28">
        <v>0.5</v>
      </c>
      <c r="G106" s="4">
        <v>1995</v>
      </c>
      <c r="H106" s="28"/>
      <c r="I106" s="28">
        <v>0.5</v>
      </c>
      <c r="J106" s="28" t="s">
        <v>82</v>
      </c>
    </row>
    <row r="107" spans="1:10" ht="19" x14ac:dyDescent="0.2">
      <c r="A107" s="8">
        <v>4</v>
      </c>
      <c r="B107" s="8">
        <v>0</v>
      </c>
      <c r="C107" s="41">
        <f t="shared" si="11"/>
        <v>4</v>
      </c>
      <c r="D107" s="4">
        <v>2001</v>
      </c>
      <c r="E107" s="28">
        <f t="shared" si="12"/>
        <v>0</v>
      </c>
      <c r="F107" s="28">
        <v>0</v>
      </c>
      <c r="G107" s="4">
        <v>2001</v>
      </c>
      <c r="H107" s="28"/>
      <c r="I107" s="28">
        <v>0</v>
      </c>
      <c r="J107" s="28" t="s">
        <v>82</v>
      </c>
    </row>
    <row r="108" spans="1:10" ht="19" x14ac:dyDescent="0.2">
      <c r="A108" s="8">
        <v>66</v>
      </c>
      <c r="B108" s="8">
        <v>47</v>
      </c>
      <c r="C108" s="41">
        <f t="shared" si="11"/>
        <v>19</v>
      </c>
      <c r="D108" s="4">
        <v>2001</v>
      </c>
      <c r="E108" s="28">
        <f t="shared" si="12"/>
        <v>0.71212121212121215</v>
      </c>
      <c r="F108" s="28">
        <v>0.7</v>
      </c>
      <c r="G108" s="4">
        <v>2001</v>
      </c>
      <c r="H108" s="28">
        <v>0.71209999999999996</v>
      </c>
      <c r="I108" s="28"/>
      <c r="J108" s="57" t="s">
        <v>14913</v>
      </c>
    </row>
    <row r="109" spans="1:10" ht="19" x14ac:dyDescent="0.2">
      <c r="A109" s="8">
        <v>9</v>
      </c>
      <c r="B109" s="8">
        <v>3</v>
      </c>
      <c r="C109" s="41">
        <f t="shared" si="11"/>
        <v>6</v>
      </c>
      <c r="D109" s="4">
        <v>2013</v>
      </c>
      <c r="E109" s="28">
        <f t="shared" si="12"/>
        <v>0.33333333333333331</v>
      </c>
      <c r="F109" s="28">
        <v>0.3</v>
      </c>
      <c r="G109" s="4">
        <v>2013</v>
      </c>
      <c r="H109" s="28"/>
      <c r="I109" s="28">
        <v>0.33329999999999999</v>
      </c>
      <c r="J109" s="28" t="s">
        <v>82</v>
      </c>
    </row>
    <row r="110" spans="1:10" ht="19" x14ac:dyDescent="0.2">
      <c r="A110" s="8">
        <v>24</v>
      </c>
      <c r="B110" s="8">
        <v>12</v>
      </c>
      <c r="C110" s="41">
        <f t="shared" si="11"/>
        <v>12</v>
      </c>
      <c r="D110" s="4">
        <v>2015</v>
      </c>
      <c r="E110" s="28">
        <f t="shared" si="12"/>
        <v>0.5</v>
      </c>
      <c r="F110" s="28">
        <v>0.5</v>
      </c>
      <c r="G110" s="4">
        <v>2015</v>
      </c>
      <c r="H110" s="28" t="s">
        <v>1177</v>
      </c>
      <c r="I110" s="28">
        <v>0.5</v>
      </c>
      <c r="J110" s="28" t="s">
        <v>82</v>
      </c>
    </row>
    <row r="111" spans="1:10" ht="19" x14ac:dyDescent="0.2">
      <c r="A111" s="8">
        <v>12</v>
      </c>
      <c r="B111" s="8">
        <v>5</v>
      </c>
      <c r="C111" s="41">
        <f t="shared" si="11"/>
        <v>7</v>
      </c>
      <c r="D111" s="4">
        <v>2011</v>
      </c>
      <c r="E111" s="28">
        <f t="shared" si="12"/>
        <v>0.41666666666666669</v>
      </c>
      <c r="F111" s="28">
        <v>0.4</v>
      </c>
      <c r="G111" s="4">
        <v>2011</v>
      </c>
      <c r="H111" s="28"/>
      <c r="I111" s="28">
        <v>0.41670000000000001</v>
      </c>
      <c r="J111" s="28" t="s">
        <v>82</v>
      </c>
    </row>
    <row r="112" spans="1:10" ht="19" x14ac:dyDescent="0.2">
      <c r="A112" s="8">
        <v>10</v>
      </c>
      <c r="B112" s="8">
        <v>4</v>
      </c>
      <c r="C112" s="41">
        <v>6</v>
      </c>
      <c r="D112" s="4">
        <v>1989</v>
      </c>
      <c r="E112" s="28">
        <v>0.4</v>
      </c>
      <c r="F112" s="28">
        <v>0.4</v>
      </c>
      <c r="G112" s="4">
        <v>1989</v>
      </c>
      <c r="H112" s="28"/>
      <c r="I112" s="28">
        <v>0.4</v>
      </c>
      <c r="J112" s="28" t="s">
        <v>82</v>
      </c>
    </row>
    <row r="113" spans="1:14" ht="19" x14ac:dyDescent="0.2">
      <c r="A113" s="8">
        <v>12</v>
      </c>
      <c r="B113" s="8">
        <v>0</v>
      </c>
      <c r="C113" s="41">
        <f>A113-B113</f>
        <v>12</v>
      </c>
      <c r="D113" s="4">
        <v>2010</v>
      </c>
      <c r="E113" s="28">
        <f>B113/A113</f>
        <v>0</v>
      </c>
      <c r="F113" s="28">
        <v>0</v>
      </c>
      <c r="G113" s="4">
        <v>2010</v>
      </c>
      <c r="H113" s="28">
        <v>0</v>
      </c>
      <c r="I113" s="28"/>
      <c r="J113" s="28" t="s">
        <v>81</v>
      </c>
    </row>
    <row r="114" spans="1:14" ht="19" x14ac:dyDescent="0.2">
      <c r="A114" s="8">
        <v>16</v>
      </c>
      <c r="B114" s="8">
        <v>4</v>
      </c>
      <c r="C114" s="41">
        <f>A114-B114</f>
        <v>12</v>
      </c>
      <c r="D114" s="4">
        <v>1999</v>
      </c>
      <c r="E114" s="28">
        <f>B114/A114</f>
        <v>0.25</v>
      </c>
      <c r="F114" s="28">
        <v>0.3</v>
      </c>
      <c r="G114" s="4">
        <v>1999</v>
      </c>
      <c r="H114" s="28"/>
      <c r="I114" s="28">
        <v>0.25</v>
      </c>
      <c r="J114" s="28" t="s">
        <v>82</v>
      </c>
    </row>
    <row r="115" spans="1:14" ht="19" x14ac:dyDescent="0.2">
      <c r="A115" s="8">
        <v>17</v>
      </c>
      <c r="B115" s="8">
        <v>9</v>
      </c>
      <c r="C115" s="41">
        <f>A115-B115</f>
        <v>8</v>
      </c>
      <c r="D115" s="4">
        <v>2016</v>
      </c>
      <c r="E115" s="28">
        <f>B115/A115</f>
        <v>0.52941176470588236</v>
      </c>
      <c r="F115" s="28">
        <v>0.5</v>
      </c>
      <c r="G115" s="4">
        <v>2016</v>
      </c>
      <c r="H115" s="28"/>
      <c r="I115" s="28">
        <v>0.52939999999999998</v>
      </c>
      <c r="J115" s="28" t="s">
        <v>82</v>
      </c>
      <c r="N115" t="s">
        <v>1177</v>
      </c>
    </row>
    <row r="116" spans="1:14" ht="19" x14ac:dyDescent="0.2">
      <c r="A116" s="8">
        <v>11</v>
      </c>
      <c r="B116" s="8">
        <v>0</v>
      </c>
      <c r="C116" s="41">
        <f>A116-B116</f>
        <v>11</v>
      </c>
      <c r="D116" s="4">
        <v>1987</v>
      </c>
      <c r="E116" s="28">
        <f>B116/A116</f>
        <v>0</v>
      </c>
      <c r="F116" s="28">
        <v>0</v>
      </c>
      <c r="G116" s="4">
        <v>1987</v>
      </c>
      <c r="H116" s="28">
        <v>0</v>
      </c>
      <c r="I116" s="28"/>
      <c r="J116" s="28" t="s">
        <v>81</v>
      </c>
    </row>
    <row r="117" spans="1:14" ht="19" x14ac:dyDescent="0.2">
      <c r="A117" s="8">
        <v>14</v>
      </c>
      <c r="B117" s="8">
        <v>8</v>
      </c>
      <c r="C117" s="41">
        <f>A117-B117</f>
        <v>6</v>
      </c>
      <c r="D117" s="4">
        <v>2003</v>
      </c>
      <c r="E117" s="28">
        <f>B117/A117</f>
        <v>0.5714285714285714</v>
      </c>
      <c r="F117" s="28">
        <v>0.6</v>
      </c>
      <c r="G117" s="4">
        <v>2003</v>
      </c>
      <c r="H117" s="28"/>
      <c r="I117" s="28">
        <v>0.57140000000000002</v>
      </c>
      <c r="J117" s="28" t="s">
        <v>82</v>
      </c>
    </row>
    <row r="118" spans="1:14" ht="19" x14ac:dyDescent="0.2">
      <c r="A118" s="8">
        <v>24</v>
      </c>
      <c r="B118" s="8">
        <v>18</v>
      </c>
      <c r="C118" s="41">
        <v>6</v>
      </c>
      <c r="D118" s="4">
        <v>1993</v>
      </c>
      <c r="E118" s="28">
        <v>0.75</v>
      </c>
      <c r="F118" s="28">
        <v>0.8</v>
      </c>
      <c r="G118" s="4">
        <v>1993</v>
      </c>
      <c r="H118" s="28">
        <v>0.75</v>
      </c>
      <c r="I118" s="28"/>
      <c r="J118" s="57" t="s">
        <v>14913</v>
      </c>
    </row>
    <row r="119" spans="1:14" ht="19" x14ac:dyDescent="0.2">
      <c r="A119" s="8">
        <v>14</v>
      </c>
      <c r="B119" s="8">
        <v>10</v>
      </c>
      <c r="C119" s="41">
        <v>4</v>
      </c>
      <c r="D119" s="4">
        <v>1998</v>
      </c>
      <c r="E119" s="28">
        <v>0.71430000000000005</v>
      </c>
      <c r="F119" s="28">
        <v>0.7</v>
      </c>
      <c r="G119" s="4">
        <v>1998</v>
      </c>
      <c r="H119" s="28"/>
      <c r="I119" s="28">
        <v>0.71430000000000005</v>
      </c>
      <c r="J119" s="28" t="s">
        <v>82</v>
      </c>
    </row>
    <row r="120" spans="1:14" ht="19" x14ac:dyDescent="0.2">
      <c r="F120" s="35">
        <f>COUNTIF(F2:F119,"1")</f>
        <v>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C92E-640F-419B-955A-569EA5BE2EE9}">
  <dimension ref="A1:AC466"/>
  <sheetViews>
    <sheetView topLeftCell="A306" workbookViewId="0">
      <selection activeCell="C308" sqref="C308"/>
    </sheetView>
  </sheetViews>
  <sheetFormatPr baseColWidth="10" defaultColWidth="8.83203125" defaultRowHeight="16" x14ac:dyDescent="0.2"/>
  <cols>
    <col min="26" max="26" width="13.1640625" customWidth="1"/>
  </cols>
  <sheetData>
    <row r="1" spans="1:27" ht="38.25" customHeight="1" x14ac:dyDescent="0.2">
      <c r="A1" s="1" t="s">
        <v>0</v>
      </c>
      <c r="B1" s="1" t="s">
        <v>1</v>
      </c>
      <c r="C1" s="1" t="s">
        <v>2</v>
      </c>
      <c r="D1" s="1" t="s">
        <v>3</v>
      </c>
      <c r="E1" s="15" t="s">
        <v>50</v>
      </c>
      <c r="F1" s="15" t="s">
        <v>51</v>
      </c>
      <c r="G1" s="20" t="s">
        <v>52</v>
      </c>
      <c r="H1" s="2" t="s">
        <v>53</v>
      </c>
      <c r="I1" s="2" t="s">
        <v>54</v>
      </c>
      <c r="J1" s="2" t="s">
        <v>55</v>
      </c>
      <c r="K1" s="40" t="s">
        <v>14905</v>
      </c>
      <c r="L1" s="40" t="s">
        <v>14914</v>
      </c>
      <c r="M1" s="39" t="s">
        <v>14906</v>
      </c>
      <c r="N1" s="39" t="s">
        <v>14915</v>
      </c>
      <c r="O1" s="39"/>
      <c r="P1" s="39" t="s">
        <v>14910</v>
      </c>
      <c r="Q1" s="2" t="s">
        <v>56</v>
      </c>
      <c r="R1" s="39" t="s">
        <v>14916</v>
      </c>
      <c r="S1" s="39" t="s">
        <v>14917</v>
      </c>
      <c r="T1" s="39" t="s">
        <v>14918</v>
      </c>
      <c r="U1" s="18" t="s">
        <v>57</v>
      </c>
      <c r="V1" s="2" t="s">
        <v>58</v>
      </c>
      <c r="W1" s="2" t="s">
        <v>59</v>
      </c>
      <c r="X1" s="2" t="s">
        <v>60</v>
      </c>
      <c r="Y1" s="2" t="s">
        <v>61</v>
      </c>
      <c r="Z1" s="39" t="s">
        <v>14919</v>
      </c>
      <c r="AA1" s="22" t="s">
        <v>62</v>
      </c>
    </row>
    <row r="2" spans="1:27" ht="19" x14ac:dyDescent="0.2">
      <c r="A2" s="4" t="s">
        <v>4126</v>
      </c>
      <c r="B2" s="4" t="s">
        <v>4127</v>
      </c>
      <c r="C2" s="4" t="s">
        <v>4128</v>
      </c>
      <c r="D2" s="4">
        <v>2002</v>
      </c>
      <c r="E2" s="16" t="s">
        <v>81</v>
      </c>
      <c r="F2" s="16" t="s">
        <v>81</v>
      </c>
      <c r="G2" s="21" t="s">
        <v>172</v>
      </c>
      <c r="H2" s="8" t="s">
        <v>144</v>
      </c>
      <c r="I2" s="8" t="s">
        <v>144</v>
      </c>
      <c r="J2" s="8" t="s">
        <v>144</v>
      </c>
      <c r="K2" s="41" t="s">
        <v>144</v>
      </c>
      <c r="L2" s="41" t="s">
        <v>144</v>
      </c>
      <c r="M2" s="28" t="s">
        <v>144</v>
      </c>
      <c r="N2" s="28" t="s">
        <v>144</v>
      </c>
      <c r="O2" s="28" t="s">
        <v>144</v>
      </c>
      <c r="P2" s="28" t="s">
        <v>144</v>
      </c>
      <c r="Q2" s="8" t="s">
        <v>144</v>
      </c>
      <c r="R2" s="28" t="s">
        <v>144</v>
      </c>
      <c r="S2" s="28" t="s">
        <v>144</v>
      </c>
      <c r="T2" s="28" t="s">
        <v>144</v>
      </c>
      <c r="U2" s="19" t="s">
        <v>144</v>
      </c>
      <c r="V2" s="17" t="s">
        <v>144</v>
      </c>
      <c r="W2" s="17" t="s">
        <v>144</v>
      </c>
      <c r="X2" s="17" t="s">
        <v>144</v>
      </c>
      <c r="Y2" s="17" t="s">
        <v>144</v>
      </c>
      <c r="Z2" s="51"/>
      <c r="AA2" s="23"/>
    </row>
    <row r="3" spans="1:27" ht="19" x14ac:dyDescent="0.2">
      <c r="A3" s="4" t="s">
        <v>4110</v>
      </c>
      <c r="B3" s="4" t="s">
        <v>4111</v>
      </c>
      <c r="C3" s="4" t="s">
        <v>4112</v>
      </c>
      <c r="D3" s="4">
        <v>2013</v>
      </c>
      <c r="E3" s="16" t="s">
        <v>81</v>
      </c>
      <c r="F3" s="16" t="s">
        <v>81</v>
      </c>
      <c r="G3" s="21" t="s">
        <v>4639</v>
      </c>
      <c r="H3" s="8" t="s">
        <v>144</v>
      </c>
      <c r="I3" s="8" t="s">
        <v>144</v>
      </c>
      <c r="J3" s="8" t="s">
        <v>144</v>
      </c>
      <c r="K3" s="41" t="s">
        <v>144</v>
      </c>
      <c r="L3" s="41" t="s">
        <v>144</v>
      </c>
      <c r="M3" s="28" t="s">
        <v>144</v>
      </c>
      <c r="N3" s="28" t="s">
        <v>144</v>
      </c>
      <c r="O3" s="28" t="s">
        <v>144</v>
      </c>
      <c r="P3" s="28" t="s">
        <v>144</v>
      </c>
      <c r="Q3" s="8" t="s">
        <v>144</v>
      </c>
      <c r="R3" s="28" t="s">
        <v>144</v>
      </c>
      <c r="S3" s="28" t="s">
        <v>144</v>
      </c>
      <c r="T3" s="28" t="s">
        <v>144</v>
      </c>
      <c r="U3" s="19" t="s">
        <v>144</v>
      </c>
      <c r="V3" s="17" t="s">
        <v>144</v>
      </c>
      <c r="W3" s="17" t="s">
        <v>144</v>
      </c>
      <c r="X3" s="17" t="s">
        <v>144</v>
      </c>
      <c r="Y3" s="17" t="s">
        <v>144</v>
      </c>
      <c r="Z3" s="51" t="s">
        <v>144</v>
      </c>
      <c r="AA3" s="23" t="s">
        <v>534</v>
      </c>
    </row>
    <row r="4" spans="1:27" ht="19" x14ac:dyDescent="0.2">
      <c r="A4" s="4" t="s">
        <v>3281</v>
      </c>
      <c r="B4" s="4" t="s">
        <v>3282</v>
      </c>
      <c r="C4" s="4" t="s">
        <v>3283</v>
      </c>
      <c r="D4" s="4">
        <v>1998</v>
      </c>
      <c r="E4" s="16" t="s">
        <v>81</v>
      </c>
      <c r="F4" s="16" t="s">
        <v>81</v>
      </c>
      <c r="G4" s="21" t="s">
        <v>1610</v>
      </c>
      <c r="H4" s="8" t="s">
        <v>144</v>
      </c>
      <c r="I4" s="8" t="s">
        <v>144</v>
      </c>
      <c r="J4" s="8" t="s">
        <v>144</v>
      </c>
      <c r="K4" s="41" t="s">
        <v>144</v>
      </c>
      <c r="L4" s="41" t="s">
        <v>144</v>
      </c>
      <c r="M4" s="28" t="s">
        <v>144</v>
      </c>
      <c r="N4" s="28" t="s">
        <v>144</v>
      </c>
      <c r="O4" s="28" t="s">
        <v>144</v>
      </c>
      <c r="P4" s="28" t="s">
        <v>144</v>
      </c>
      <c r="Q4" s="8" t="s">
        <v>144</v>
      </c>
      <c r="R4" s="28" t="s">
        <v>144</v>
      </c>
      <c r="S4" s="28" t="s">
        <v>144</v>
      </c>
      <c r="T4" s="28" t="s">
        <v>144</v>
      </c>
      <c r="U4" s="19" t="s">
        <v>144</v>
      </c>
      <c r="V4" s="17" t="s">
        <v>144</v>
      </c>
      <c r="W4" s="17" t="s">
        <v>144</v>
      </c>
      <c r="X4" s="17" t="s">
        <v>144</v>
      </c>
      <c r="Y4" s="17" t="s">
        <v>144</v>
      </c>
      <c r="Z4" s="82"/>
      <c r="AA4" s="23"/>
    </row>
    <row r="5" spans="1:27" ht="19" x14ac:dyDescent="0.2">
      <c r="A5" s="4" t="s">
        <v>5817</v>
      </c>
      <c r="B5" s="4" t="s">
        <v>5818</v>
      </c>
      <c r="C5" s="4" t="s">
        <v>5819</v>
      </c>
      <c r="D5" s="4">
        <v>1993</v>
      </c>
      <c r="E5" s="16" t="s">
        <v>81</v>
      </c>
      <c r="F5" s="16" t="s">
        <v>81</v>
      </c>
      <c r="G5" s="21" t="s">
        <v>789</v>
      </c>
      <c r="H5" s="8" t="s">
        <v>144</v>
      </c>
      <c r="I5" s="8" t="s">
        <v>144</v>
      </c>
      <c r="J5" s="8" t="s">
        <v>144</v>
      </c>
      <c r="K5" s="41" t="s">
        <v>144</v>
      </c>
      <c r="L5" s="41" t="s">
        <v>144</v>
      </c>
      <c r="M5" s="28" t="s">
        <v>144</v>
      </c>
      <c r="N5" s="28" t="s">
        <v>144</v>
      </c>
      <c r="O5" s="28" t="s">
        <v>144</v>
      </c>
      <c r="P5" s="28" t="s">
        <v>144</v>
      </c>
      <c r="Q5" s="8" t="s">
        <v>144</v>
      </c>
      <c r="R5" s="28" t="s">
        <v>144</v>
      </c>
      <c r="S5" s="28" t="s">
        <v>144</v>
      </c>
      <c r="T5" s="28" t="s">
        <v>144</v>
      </c>
      <c r="U5" s="19" t="s">
        <v>144</v>
      </c>
      <c r="V5" s="17" t="s">
        <v>144</v>
      </c>
      <c r="W5" s="17" t="s">
        <v>144</v>
      </c>
      <c r="X5" s="17" t="s">
        <v>144</v>
      </c>
      <c r="Y5" s="17" t="s">
        <v>144</v>
      </c>
      <c r="Z5" s="51"/>
      <c r="AA5" s="23"/>
    </row>
    <row r="6" spans="1:27" ht="19" x14ac:dyDescent="0.2">
      <c r="A6" s="4" t="s">
        <v>5286</v>
      </c>
      <c r="B6" s="4" t="s">
        <v>5287</v>
      </c>
      <c r="C6" s="4" t="s">
        <v>5288</v>
      </c>
      <c r="D6" s="4">
        <v>1995</v>
      </c>
      <c r="E6" s="16" t="s">
        <v>81</v>
      </c>
      <c r="F6" s="16" t="s">
        <v>81</v>
      </c>
      <c r="G6" s="21" t="s">
        <v>172</v>
      </c>
      <c r="H6" s="8" t="s">
        <v>144</v>
      </c>
      <c r="I6" s="8" t="s">
        <v>144</v>
      </c>
      <c r="J6" s="8" t="s">
        <v>144</v>
      </c>
      <c r="K6" s="41" t="s">
        <v>144</v>
      </c>
      <c r="L6" s="41" t="s">
        <v>144</v>
      </c>
      <c r="M6" s="28" t="s">
        <v>144</v>
      </c>
      <c r="N6" s="28" t="s">
        <v>144</v>
      </c>
      <c r="O6" s="28" t="s">
        <v>144</v>
      </c>
      <c r="P6" s="28" t="s">
        <v>144</v>
      </c>
      <c r="Q6" s="8" t="s">
        <v>144</v>
      </c>
      <c r="R6" s="28" t="s">
        <v>144</v>
      </c>
      <c r="S6" s="28" t="s">
        <v>144</v>
      </c>
      <c r="T6" s="28" t="s">
        <v>144</v>
      </c>
      <c r="U6" s="19" t="s">
        <v>144</v>
      </c>
      <c r="V6" s="17" t="s">
        <v>144</v>
      </c>
      <c r="W6" s="17" t="s">
        <v>144</v>
      </c>
      <c r="X6" s="17" t="s">
        <v>144</v>
      </c>
      <c r="Y6" s="17" t="s">
        <v>144</v>
      </c>
      <c r="Z6" s="51"/>
      <c r="AA6" s="23"/>
    </row>
    <row r="7" spans="1:27" ht="19" x14ac:dyDescent="0.2">
      <c r="A7" s="4" t="s">
        <v>3710</v>
      </c>
      <c r="B7" s="4" t="s">
        <v>3711</v>
      </c>
      <c r="C7" s="4" t="s">
        <v>3712</v>
      </c>
      <c r="D7" s="4">
        <v>2003</v>
      </c>
      <c r="E7" s="16" t="s">
        <v>81</v>
      </c>
      <c r="F7" s="16" t="s">
        <v>81</v>
      </c>
      <c r="G7" s="21" t="s">
        <v>311</v>
      </c>
      <c r="H7" s="8" t="s">
        <v>144</v>
      </c>
      <c r="I7" s="8" t="s">
        <v>144</v>
      </c>
      <c r="J7" s="8" t="s">
        <v>144</v>
      </c>
      <c r="K7" s="41" t="s">
        <v>144</v>
      </c>
      <c r="L7" s="41" t="s">
        <v>144</v>
      </c>
      <c r="M7" s="28" t="s">
        <v>144</v>
      </c>
      <c r="N7" s="28" t="s">
        <v>144</v>
      </c>
      <c r="O7" s="28" t="s">
        <v>144</v>
      </c>
      <c r="P7" s="28" t="s">
        <v>144</v>
      </c>
      <c r="Q7" s="8" t="s">
        <v>144</v>
      </c>
      <c r="R7" s="28" t="s">
        <v>144</v>
      </c>
      <c r="S7" s="28" t="s">
        <v>144</v>
      </c>
      <c r="T7" s="28" t="s">
        <v>144</v>
      </c>
      <c r="U7" s="19" t="s">
        <v>144</v>
      </c>
      <c r="V7" s="17" t="s">
        <v>144</v>
      </c>
      <c r="W7" s="17" t="s">
        <v>144</v>
      </c>
      <c r="X7" s="17" t="s">
        <v>144</v>
      </c>
      <c r="Y7" s="17" t="s">
        <v>144</v>
      </c>
      <c r="Z7" s="51"/>
      <c r="AA7" s="23"/>
    </row>
    <row r="8" spans="1:27" ht="19" x14ac:dyDescent="0.2">
      <c r="A8" s="4" t="s">
        <v>3972</v>
      </c>
      <c r="B8" s="4" t="s">
        <v>3973</v>
      </c>
      <c r="C8" s="4" t="s">
        <v>3974</v>
      </c>
      <c r="D8" s="4">
        <v>2012</v>
      </c>
      <c r="E8" s="16" t="s">
        <v>81</v>
      </c>
      <c r="F8" s="16" t="s">
        <v>81</v>
      </c>
      <c r="G8" s="21" t="s">
        <v>3987</v>
      </c>
      <c r="H8" s="8" t="s">
        <v>144</v>
      </c>
      <c r="I8" s="8" t="s">
        <v>144</v>
      </c>
      <c r="J8" s="8" t="s">
        <v>144</v>
      </c>
      <c r="K8" s="41" t="s">
        <v>144</v>
      </c>
      <c r="L8" s="41" t="s">
        <v>144</v>
      </c>
      <c r="M8" s="28" t="s">
        <v>144</v>
      </c>
      <c r="N8" s="28" t="s">
        <v>144</v>
      </c>
      <c r="O8" s="28" t="s">
        <v>144</v>
      </c>
      <c r="P8" s="28" t="s">
        <v>144</v>
      </c>
      <c r="Q8" s="8" t="s">
        <v>144</v>
      </c>
      <c r="R8" s="28" t="s">
        <v>144</v>
      </c>
      <c r="S8" s="28" t="s">
        <v>144</v>
      </c>
      <c r="T8" s="28" t="s">
        <v>144</v>
      </c>
      <c r="U8" s="19" t="s">
        <v>144</v>
      </c>
      <c r="V8" s="17" t="s">
        <v>144</v>
      </c>
      <c r="W8" s="17" t="s">
        <v>144</v>
      </c>
      <c r="X8" s="17" t="s">
        <v>144</v>
      </c>
      <c r="Y8" s="17" t="s">
        <v>144</v>
      </c>
      <c r="Z8" s="51"/>
      <c r="AA8" s="23" t="s">
        <v>3988</v>
      </c>
    </row>
    <row r="9" spans="1:27" ht="19" x14ac:dyDescent="0.2">
      <c r="A9" s="4" t="s">
        <v>1747</v>
      </c>
      <c r="B9" s="4" t="s">
        <v>1748</v>
      </c>
      <c r="C9" s="4" t="s">
        <v>1749</v>
      </c>
      <c r="D9" s="4">
        <v>2001</v>
      </c>
      <c r="E9" s="16" t="s">
        <v>81</v>
      </c>
      <c r="F9" s="16" t="s">
        <v>82</v>
      </c>
      <c r="G9" s="21"/>
      <c r="H9" s="8" t="s">
        <v>1761</v>
      </c>
      <c r="I9" s="8">
        <v>30</v>
      </c>
      <c r="J9" s="8">
        <v>8</v>
      </c>
      <c r="K9" s="41">
        <v>22</v>
      </c>
      <c r="L9" s="41" t="s">
        <v>144</v>
      </c>
      <c r="M9" s="28">
        <v>0.26669999999999999</v>
      </c>
      <c r="N9" s="28">
        <v>0.123</v>
      </c>
      <c r="O9" s="28">
        <v>0.45900000000000002</v>
      </c>
      <c r="P9" s="28" t="s">
        <v>14920</v>
      </c>
      <c r="Q9" s="8" t="s">
        <v>263</v>
      </c>
      <c r="R9" s="28" t="s">
        <v>82</v>
      </c>
      <c r="S9" s="28" t="s">
        <v>82</v>
      </c>
      <c r="T9" s="28" t="s">
        <v>82</v>
      </c>
      <c r="U9" s="19" t="s">
        <v>85</v>
      </c>
      <c r="V9" s="17" t="s">
        <v>86</v>
      </c>
      <c r="W9" s="17" t="s">
        <v>1764</v>
      </c>
      <c r="X9" s="17" t="s">
        <v>1765</v>
      </c>
      <c r="Y9" s="17" t="s">
        <v>1766</v>
      </c>
      <c r="Z9" s="51" t="s">
        <v>14921</v>
      </c>
      <c r="AA9" s="23" t="s">
        <v>14922</v>
      </c>
    </row>
    <row r="10" spans="1:27" ht="19" x14ac:dyDescent="0.2">
      <c r="A10" s="4" t="s">
        <v>1931</v>
      </c>
      <c r="B10" s="4" t="s">
        <v>1932</v>
      </c>
      <c r="C10" s="4" t="s">
        <v>1933</v>
      </c>
      <c r="D10" s="4">
        <v>1998</v>
      </c>
      <c r="E10" s="16" t="s">
        <v>81</v>
      </c>
      <c r="F10" s="16" t="s">
        <v>82</v>
      </c>
      <c r="G10" s="21"/>
      <c r="H10" s="8" t="s">
        <v>1761</v>
      </c>
      <c r="I10" s="8">
        <v>5</v>
      </c>
      <c r="J10" s="8">
        <v>0</v>
      </c>
      <c r="K10" s="41">
        <f>I10-J10</f>
        <v>5</v>
      </c>
      <c r="L10" s="41" t="s">
        <v>82</v>
      </c>
      <c r="M10" s="28">
        <f>J10/I10</f>
        <v>0</v>
      </c>
      <c r="N10" s="28"/>
      <c r="O10" s="28">
        <v>0.52200000000000002</v>
      </c>
      <c r="P10" s="28" t="s">
        <v>82</v>
      </c>
      <c r="Q10" s="8" t="s">
        <v>1572</v>
      </c>
      <c r="R10" s="28" t="s">
        <v>85</v>
      </c>
      <c r="S10" s="28" t="s">
        <v>85</v>
      </c>
      <c r="T10" s="28" t="s">
        <v>85</v>
      </c>
      <c r="U10" s="19" t="s">
        <v>85</v>
      </c>
      <c r="V10" s="17" t="s">
        <v>1572</v>
      </c>
      <c r="W10" s="17">
        <v>33.6</v>
      </c>
      <c r="X10" s="17">
        <v>6.6</v>
      </c>
      <c r="Y10" s="17" t="s">
        <v>1943</v>
      </c>
      <c r="Z10" s="51" t="s">
        <v>14923</v>
      </c>
      <c r="AA10" s="23" t="s">
        <v>534</v>
      </c>
    </row>
    <row r="11" spans="1:27" ht="19" x14ac:dyDescent="0.2">
      <c r="A11" s="4" t="s">
        <v>4531</v>
      </c>
      <c r="B11" s="4" t="s">
        <v>4532</v>
      </c>
      <c r="C11" s="4" t="s">
        <v>4533</v>
      </c>
      <c r="D11" s="4">
        <v>1992</v>
      </c>
      <c r="E11" s="16" t="s">
        <v>81</v>
      </c>
      <c r="F11" s="16" t="s">
        <v>81</v>
      </c>
      <c r="G11" s="21" t="s">
        <v>2592</v>
      </c>
      <c r="H11" s="8" t="s">
        <v>144</v>
      </c>
      <c r="I11" s="8" t="s">
        <v>144</v>
      </c>
      <c r="J11" s="8" t="s">
        <v>144</v>
      </c>
      <c r="K11" s="41" t="s">
        <v>144</v>
      </c>
      <c r="L11" s="41" t="s">
        <v>144</v>
      </c>
      <c r="M11" s="28" t="s">
        <v>144</v>
      </c>
      <c r="N11" s="28" t="s">
        <v>144</v>
      </c>
      <c r="O11" s="28" t="s">
        <v>144</v>
      </c>
      <c r="P11" s="28" t="s">
        <v>144</v>
      </c>
      <c r="Q11" s="8" t="s">
        <v>144</v>
      </c>
      <c r="R11" s="28" t="s">
        <v>144</v>
      </c>
      <c r="S11" s="28" t="s">
        <v>144</v>
      </c>
      <c r="T11" s="28" t="s">
        <v>144</v>
      </c>
      <c r="U11" s="19" t="s">
        <v>144</v>
      </c>
      <c r="V11" s="17" t="s">
        <v>144</v>
      </c>
      <c r="W11" s="17" t="s">
        <v>144</v>
      </c>
      <c r="X11" s="17" t="s">
        <v>144</v>
      </c>
      <c r="Y11" s="17" t="s">
        <v>144</v>
      </c>
      <c r="Z11" s="51"/>
      <c r="AA11" s="23"/>
    </row>
    <row r="12" spans="1:27" ht="19" x14ac:dyDescent="0.2">
      <c r="A12" s="4" t="s">
        <v>1439</v>
      </c>
      <c r="B12" s="4" t="s">
        <v>1440</v>
      </c>
      <c r="C12" s="4" t="s">
        <v>1441</v>
      </c>
      <c r="D12" s="4">
        <v>1985</v>
      </c>
      <c r="E12" s="16" t="s">
        <v>81</v>
      </c>
      <c r="F12" s="16" t="s">
        <v>81</v>
      </c>
      <c r="G12" s="21" t="s">
        <v>203</v>
      </c>
      <c r="H12" s="50" t="s">
        <v>144</v>
      </c>
      <c r="I12" s="8" t="s">
        <v>144</v>
      </c>
      <c r="J12" s="8" t="s">
        <v>144</v>
      </c>
      <c r="K12" s="41" t="s">
        <v>144</v>
      </c>
      <c r="L12" s="41" t="s">
        <v>144</v>
      </c>
      <c r="M12" s="28" t="s">
        <v>144</v>
      </c>
      <c r="N12" s="28" t="s">
        <v>144</v>
      </c>
      <c r="O12" s="28" t="s">
        <v>144</v>
      </c>
      <c r="P12" s="28" t="s">
        <v>144</v>
      </c>
      <c r="Q12" s="8" t="s">
        <v>144</v>
      </c>
      <c r="R12" s="28" t="s">
        <v>144</v>
      </c>
      <c r="S12" s="28" t="s">
        <v>144</v>
      </c>
      <c r="T12" s="28" t="s">
        <v>144</v>
      </c>
      <c r="U12" s="19" t="s">
        <v>144</v>
      </c>
      <c r="V12" s="17" t="s">
        <v>144</v>
      </c>
      <c r="W12" s="17" t="s">
        <v>144</v>
      </c>
      <c r="X12" s="17" t="s">
        <v>144</v>
      </c>
      <c r="Y12" s="17" t="s">
        <v>144</v>
      </c>
      <c r="Z12" s="51" t="s">
        <v>144</v>
      </c>
      <c r="AA12" s="23" t="s">
        <v>14924</v>
      </c>
    </row>
    <row r="13" spans="1:27" ht="19" x14ac:dyDescent="0.2">
      <c r="A13" s="4" t="s">
        <v>2896</v>
      </c>
      <c r="B13" s="4" t="s">
        <v>2897</v>
      </c>
      <c r="C13" s="4" t="s">
        <v>2898</v>
      </c>
      <c r="D13" s="4">
        <v>2013</v>
      </c>
      <c r="E13" s="16" t="s">
        <v>81</v>
      </c>
      <c r="F13" s="16" t="s">
        <v>81</v>
      </c>
      <c r="G13" s="21" t="s">
        <v>2729</v>
      </c>
      <c r="H13" s="8" t="s">
        <v>144</v>
      </c>
      <c r="I13" s="8" t="s">
        <v>144</v>
      </c>
      <c r="J13" s="8" t="s">
        <v>144</v>
      </c>
      <c r="K13" s="41" t="s">
        <v>144</v>
      </c>
      <c r="L13" s="41" t="s">
        <v>144</v>
      </c>
      <c r="M13" s="28" t="s">
        <v>144</v>
      </c>
      <c r="N13" s="28" t="s">
        <v>144</v>
      </c>
      <c r="O13" s="28" t="s">
        <v>144</v>
      </c>
      <c r="P13" s="28" t="s">
        <v>144</v>
      </c>
      <c r="Q13" s="8" t="s">
        <v>144</v>
      </c>
      <c r="R13" s="28" t="s">
        <v>144</v>
      </c>
      <c r="S13" s="28" t="s">
        <v>144</v>
      </c>
      <c r="T13" s="28" t="s">
        <v>144</v>
      </c>
      <c r="U13" s="19" t="s">
        <v>144</v>
      </c>
      <c r="V13" s="17" t="s">
        <v>144</v>
      </c>
      <c r="W13" s="17" t="s">
        <v>144</v>
      </c>
      <c r="X13" s="17" t="s">
        <v>144</v>
      </c>
      <c r="Y13" s="17" t="s">
        <v>144</v>
      </c>
      <c r="Z13" s="51"/>
      <c r="AA13" s="23"/>
    </row>
    <row r="14" spans="1:27" ht="19" x14ac:dyDescent="0.2">
      <c r="A14" s="4" t="s">
        <v>4162</v>
      </c>
      <c r="B14" s="4" t="s">
        <v>4163</v>
      </c>
      <c r="C14" s="4" t="s">
        <v>4164</v>
      </c>
      <c r="D14" s="4">
        <v>1999</v>
      </c>
      <c r="E14" s="16" t="s">
        <v>81</v>
      </c>
      <c r="F14" s="16" t="s">
        <v>81</v>
      </c>
      <c r="G14" s="21" t="s">
        <v>172</v>
      </c>
      <c r="H14" s="8" t="s">
        <v>144</v>
      </c>
      <c r="I14" s="8" t="s">
        <v>144</v>
      </c>
      <c r="J14" s="8" t="s">
        <v>144</v>
      </c>
      <c r="K14" s="41" t="s">
        <v>144</v>
      </c>
      <c r="L14" s="41" t="s">
        <v>144</v>
      </c>
      <c r="M14" s="28" t="s">
        <v>144</v>
      </c>
      <c r="N14" s="28" t="s">
        <v>144</v>
      </c>
      <c r="O14" s="28" t="s">
        <v>144</v>
      </c>
      <c r="P14" s="28" t="s">
        <v>144</v>
      </c>
      <c r="Q14" s="8" t="s">
        <v>144</v>
      </c>
      <c r="R14" s="28" t="s">
        <v>144</v>
      </c>
      <c r="S14" s="28" t="s">
        <v>144</v>
      </c>
      <c r="T14" s="28" t="s">
        <v>144</v>
      </c>
      <c r="U14" s="19" t="s">
        <v>144</v>
      </c>
      <c r="V14" s="17" t="s">
        <v>144</v>
      </c>
      <c r="W14" s="17" t="s">
        <v>144</v>
      </c>
      <c r="X14" s="17" t="s">
        <v>144</v>
      </c>
      <c r="Y14" s="17" t="s">
        <v>144</v>
      </c>
      <c r="Z14" s="51"/>
      <c r="AA14" s="23"/>
    </row>
    <row r="15" spans="1:27" ht="19" x14ac:dyDescent="0.2">
      <c r="A15" s="4" t="s">
        <v>1807</v>
      </c>
      <c r="B15" s="4" t="s">
        <v>1808</v>
      </c>
      <c r="C15" s="4" t="s">
        <v>1809</v>
      </c>
      <c r="D15" s="4">
        <v>2002</v>
      </c>
      <c r="E15" s="16" t="s">
        <v>81</v>
      </c>
      <c r="F15" s="16" t="s">
        <v>81</v>
      </c>
      <c r="G15" s="21" t="s">
        <v>1819</v>
      </c>
      <c r="H15" s="8" t="s">
        <v>144</v>
      </c>
      <c r="I15" s="8" t="s">
        <v>144</v>
      </c>
      <c r="J15" s="8" t="s">
        <v>144</v>
      </c>
      <c r="K15" s="41" t="s">
        <v>144</v>
      </c>
      <c r="L15" s="41" t="s">
        <v>144</v>
      </c>
      <c r="M15" s="28" t="s">
        <v>144</v>
      </c>
      <c r="N15" s="28" t="s">
        <v>144</v>
      </c>
      <c r="O15" s="28" t="s">
        <v>144</v>
      </c>
      <c r="P15" s="28" t="s">
        <v>144</v>
      </c>
      <c r="Q15" s="8" t="s">
        <v>144</v>
      </c>
      <c r="R15" s="28" t="s">
        <v>144</v>
      </c>
      <c r="S15" s="28" t="s">
        <v>144</v>
      </c>
      <c r="T15" s="28" t="s">
        <v>144</v>
      </c>
      <c r="U15" s="19" t="s">
        <v>144</v>
      </c>
      <c r="V15" s="17" t="s">
        <v>144</v>
      </c>
      <c r="W15" s="17" t="s">
        <v>144</v>
      </c>
      <c r="X15" s="17" t="s">
        <v>144</v>
      </c>
      <c r="Y15" s="17" t="s">
        <v>144</v>
      </c>
      <c r="Z15" s="51"/>
      <c r="AA15" s="23"/>
    </row>
    <row r="16" spans="1:27" ht="19" x14ac:dyDescent="0.2">
      <c r="A16" s="4" t="s">
        <v>1977</v>
      </c>
      <c r="B16" s="4" t="s">
        <v>1978</v>
      </c>
      <c r="C16" s="4" t="s">
        <v>1979</v>
      </c>
      <c r="D16" s="4">
        <v>2004</v>
      </c>
      <c r="E16" s="16" t="s">
        <v>81</v>
      </c>
      <c r="F16" s="16" t="s">
        <v>81</v>
      </c>
      <c r="G16" s="21" t="s">
        <v>1819</v>
      </c>
      <c r="H16" s="8" t="s">
        <v>144</v>
      </c>
      <c r="I16" s="8" t="s">
        <v>144</v>
      </c>
      <c r="J16" s="8" t="s">
        <v>144</v>
      </c>
      <c r="K16" s="41" t="s">
        <v>144</v>
      </c>
      <c r="L16" s="41" t="s">
        <v>144</v>
      </c>
      <c r="M16" s="28" t="s">
        <v>144</v>
      </c>
      <c r="N16" s="28" t="s">
        <v>144</v>
      </c>
      <c r="O16" s="28" t="s">
        <v>144</v>
      </c>
      <c r="P16" s="28" t="s">
        <v>144</v>
      </c>
      <c r="Q16" s="8" t="s">
        <v>144</v>
      </c>
      <c r="R16" s="28" t="s">
        <v>144</v>
      </c>
      <c r="S16" s="28" t="s">
        <v>144</v>
      </c>
      <c r="T16" s="28" t="s">
        <v>144</v>
      </c>
      <c r="U16" s="19" t="s">
        <v>144</v>
      </c>
      <c r="V16" s="17" t="s">
        <v>144</v>
      </c>
      <c r="W16" s="17" t="s">
        <v>144</v>
      </c>
      <c r="X16" s="17" t="s">
        <v>144</v>
      </c>
      <c r="Y16" s="17" t="s">
        <v>144</v>
      </c>
      <c r="Z16" s="51" t="s">
        <v>144</v>
      </c>
      <c r="AA16" s="23"/>
    </row>
    <row r="17" spans="1:28" ht="19" x14ac:dyDescent="0.2">
      <c r="A17" s="4" t="s">
        <v>4669</v>
      </c>
      <c r="B17" s="4" t="s">
        <v>4670</v>
      </c>
      <c r="C17" s="4" t="s">
        <v>4671</v>
      </c>
      <c r="D17" s="4">
        <v>1988</v>
      </c>
      <c r="E17" s="16" t="s">
        <v>81</v>
      </c>
      <c r="F17" s="16" t="s">
        <v>81</v>
      </c>
      <c r="G17" s="21" t="s">
        <v>2994</v>
      </c>
      <c r="H17" s="8" t="s">
        <v>144</v>
      </c>
      <c r="I17" s="8" t="s">
        <v>144</v>
      </c>
      <c r="J17" s="8" t="s">
        <v>144</v>
      </c>
      <c r="K17" s="41" t="s">
        <v>144</v>
      </c>
      <c r="L17" s="41" t="s">
        <v>144</v>
      </c>
      <c r="M17" s="28" t="s">
        <v>144</v>
      </c>
      <c r="N17" s="28" t="s">
        <v>144</v>
      </c>
      <c r="O17" s="28" t="s">
        <v>144</v>
      </c>
      <c r="P17" s="28" t="s">
        <v>144</v>
      </c>
      <c r="Q17" s="8" t="s">
        <v>144</v>
      </c>
      <c r="R17" s="28" t="s">
        <v>144</v>
      </c>
      <c r="S17" s="28" t="s">
        <v>144</v>
      </c>
      <c r="T17" s="28" t="s">
        <v>144</v>
      </c>
      <c r="U17" s="19" t="s">
        <v>144</v>
      </c>
      <c r="V17" s="17" t="s">
        <v>144</v>
      </c>
      <c r="W17" s="17" t="s">
        <v>144</v>
      </c>
      <c r="X17" s="17" t="s">
        <v>144</v>
      </c>
      <c r="Y17" s="17" t="s">
        <v>144</v>
      </c>
      <c r="Z17" s="51"/>
      <c r="AA17" s="23"/>
    </row>
    <row r="18" spans="1:28" ht="19" x14ac:dyDescent="0.2">
      <c r="A18" s="4" t="s">
        <v>4256</v>
      </c>
      <c r="B18" s="4" t="s">
        <v>4257</v>
      </c>
      <c r="C18" s="4" t="s">
        <v>4258</v>
      </c>
      <c r="D18" s="4">
        <v>1987</v>
      </c>
      <c r="E18" s="16" t="s">
        <v>81</v>
      </c>
      <c r="F18" s="16" t="s">
        <v>81</v>
      </c>
      <c r="G18" s="21" t="s">
        <v>311</v>
      </c>
      <c r="H18" s="8" t="s">
        <v>144</v>
      </c>
      <c r="I18" s="8" t="s">
        <v>144</v>
      </c>
      <c r="J18" s="8" t="s">
        <v>144</v>
      </c>
      <c r="K18" s="41" t="s">
        <v>144</v>
      </c>
      <c r="L18" s="41" t="s">
        <v>144</v>
      </c>
      <c r="M18" s="28" t="s">
        <v>144</v>
      </c>
      <c r="N18" s="28" t="s">
        <v>144</v>
      </c>
      <c r="O18" s="28" t="s">
        <v>144</v>
      </c>
      <c r="P18" s="28" t="s">
        <v>144</v>
      </c>
      <c r="Q18" s="8" t="s">
        <v>144</v>
      </c>
      <c r="R18" s="28" t="s">
        <v>144</v>
      </c>
      <c r="S18" s="28" t="s">
        <v>144</v>
      </c>
      <c r="T18" s="28" t="s">
        <v>144</v>
      </c>
      <c r="U18" s="19" t="s">
        <v>144</v>
      </c>
      <c r="V18" s="17" t="s">
        <v>144</v>
      </c>
      <c r="W18" s="17" t="s">
        <v>144</v>
      </c>
      <c r="X18" s="17" t="s">
        <v>144</v>
      </c>
      <c r="Y18" s="17" t="s">
        <v>144</v>
      </c>
      <c r="Z18" s="51"/>
      <c r="AA18" s="23"/>
    </row>
    <row r="19" spans="1:28" ht="19" x14ac:dyDescent="0.2">
      <c r="A19" s="4" t="s">
        <v>3009</v>
      </c>
      <c r="B19" s="4" t="s">
        <v>3010</v>
      </c>
      <c r="C19" s="4" t="s">
        <v>3011</v>
      </c>
      <c r="D19" s="4">
        <v>1998</v>
      </c>
      <c r="E19" s="16" t="s">
        <v>81</v>
      </c>
      <c r="F19" s="16" t="s">
        <v>81</v>
      </c>
      <c r="G19" s="21" t="s">
        <v>2994</v>
      </c>
      <c r="H19" s="8" t="s">
        <v>144</v>
      </c>
      <c r="I19" s="8" t="s">
        <v>144</v>
      </c>
      <c r="J19" s="8" t="s">
        <v>144</v>
      </c>
      <c r="K19" s="41" t="s">
        <v>144</v>
      </c>
      <c r="L19" s="41" t="s">
        <v>144</v>
      </c>
      <c r="M19" s="28" t="s">
        <v>144</v>
      </c>
      <c r="N19" s="28" t="s">
        <v>144</v>
      </c>
      <c r="O19" s="28" t="s">
        <v>144</v>
      </c>
      <c r="P19" s="28" t="s">
        <v>144</v>
      </c>
      <c r="Q19" s="8" t="s">
        <v>144</v>
      </c>
      <c r="R19" s="28" t="s">
        <v>144</v>
      </c>
      <c r="S19" s="28" t="s">
        <v>144</v>
      </c>
      <c r="T19" s="28" t="s">
        <v>144</v>
      </c>
      <c r="U19" s="19" t="s">
        <v>144</v>
      </c>
      <c r="V19" s="17" t="s">
        <v>144</v>
      </c>
      <c r="W19" s="17" t="s">
        <v>144</v>
      </c>
      <c r="X19" s="17" t="s">
        <v>144</v>
      </c>
      <c r="Y19" s="17" t="s">
        <v>144</v>
      </c>
      <c r="Z19" s="51"/>
      <c r="AA19" s="23"/>
    </row>
    <row r="20" spans="1:28" ht="19" x14ac:dyDescent="0.2">
      <c r="A20" s="4" t="s">
        <v>1110</v>
      </c>
      <c r="B20" s="4" t="s">
        <v>1111</v>
      </c>
      <c r="C20" s="4" t="s">
        <v>1112</v>
      </c>
      <c r="D20" s="4">
        <v>1995</v>
      </c>
      <c r="E20" s="16" t="s">
        <v>81</v>
      </c>
      <c r="F20" s="16" t="s">
        <v>81</v>
      </c>
      <c r="G20" s="21" t="s">
        <v>247</v>
      </c>
      <c r="H20" s="8" t="s">
        <v>144</v>
      </c>
      <c r="I20" s="8" t="s">
        <v>144</v>
      </c>
      <c r="J20" s="8" t="s">
        <v>144</v>
      </c>
      <c r="K20" s="41" t="s">
        <v>144</v>
      </c>
      <c r="L20" s="41" t="s">
        <v>144</v>
      </c>
      <c r="M20" s="28" t="s">
        <v>144</v>
      </c>
      <c r="N20" s="28" t="s">
        <v>144</v>
      </c>
      <c r="O20" s="28" t="s">
        <v>144</v>
      </c>
      <c r="P20" s="28" t="s">
        <v>144</v>
      </c>
      <c r="Q20" s="8" t="s">
        <v>144</v>
      </c>
      <c r="R20" s="28" t="s">
        <v>144</v>
      </c>
      <c r="S20" s="28" t="s">
        <v>144</v>
      </c>
      <c r="T20" s="28" t="s">
        <v>144</v>
      </c>
      <c r="U20" s="19" t="s">
        <v>144</v>
      </c>
      <c r="V20" s="17" t="s">
        <v>144</v>
      </c>
      <c r="W20" s="17" t="s">
        <v>144</v>
      </c>
      <c r="X20" s="17" t="s">
        <v>144</v>
      </c>
      <c r="Y20" s="17" t="s">
        <v>144</v>
      </c>
      <c r="Z20" s="51" t="s">
        <v>144</v>
      </c>
      <c r="AA20" s="23"/>
    </row>
    <row r="21" spans="1:28" ht="19" x14ac:dyDescent="0.2">
      <c r="A21" s="4" t="s">
        <v>1110</v>
      </c>
      <c r="B21" s="4" t="s">
        <v>1111</v>
      </c>
      <c r="C21" s="4" t="s">
        <v>4657</v>
      </c>
      <c r="D21" s="4">
        <v>1994</v>
      </c>
      <c r="E21" s="16" t="s">
        <v>81</v>
      </c>
      <c r="F21" s="16" t="s">
        <v>81</v>
      </c>
      <c r="G21" s="21" t="s">
        <v>3883</v>
      </c>
      <c r="H21" s="8" t="s">
        <v>144</v>
      </c>
      <c r="I21" s="8" t="s">
        <v>144</v>
      </c>
      <c r="J21" s="8" t="s">
        <v>144</v>
      </c>
      <c r="K21" s="41" t="s">
        <v>144</v>
      </c>
      <c r="L21" s="41" t="s">
        <v>144</v>
      </c>
      <c r="M21" s="28" t="s">
        <v>144</v>
      </c>
      <c r="N21" s="28" t="s">
        <v>144</v>
      </c>
      <c r="O21" s="28" t="s">
        <v>144</v>
      </c>
      <c r="P21" s="28" t="s">
        <v>144</v>
      </c>
      <c r="Q21" s="8" t="s">
        <v>144</v>
      </c>
      <c r="R21" s="28" t="s">
        <v>144</v>
      </c>
      <c r="S21" s="28" t="s">
        <v>144</v>
      </c>
      <c r="T21" s="28" t="s">
        <v>144</v>
      </c>
      <c r="U21" s="19" t="s">
        <v>144</v>
      </c>
      <c r="V21" s="17" t="s">
        <v>144</v>
      </c>
      <c r="W21" s="17" t="s">
        <v>144</v>
      </c>
      <c r="X21" s="17" t="s">
        <v>144</v>
      </c>
      <c r="Y21" s="17" t="s">
        <v>144</v>
      </c>
      <c r="Z21" s="51"/>
      <c r="AA21" s="23"/>
    </row>
    <row r="22" spans="1:28" ht="19" x14ac:dyDescent="0.2">
      <c r="A22" s="4" t="s">
        <v>671</v>
      </c>
      <c r="B22" s="4" t="s">
        <v>672</v>
      </c>
      <c r="C22" s="4" t="s">
        <v>673</v>
      </c>
      <c r="D22" s="4">
        <v>1984</v>
      </c>
      <c r="E22" s="16" t="s">
        <v>81</v>
      </c>
      <c r="F22" s="16" t="s">
        <v>81</v>
      </c>
      <c r="G22" s="21" t="s">
        <v>599</v>
      </c>
      <c r="H22" s="8" t="s">
        <v>144</v>
      </c>
      <c r="I22" s="8" t="s">
        <v>144</v>
      </c>
      <c r="J22" s="8" t="s">
        <v>144</v>
      </c>
      <c r="K22" s="41" t="s">
        <v>144</v>
      </c>
      <c r="L22" s="41" t="s">
        <v>144</v>
      </c>
      <c r="M22" s="28" t="s">
        <v>144</v>
      </c>
      <c r="N22" s="28" t="s">
        <v>144</v>
      </c>
      <c r="O22" s="28" t="s">
        <v>144</v>
      </c>
      <c r="P22" s="28" t="s">
        <v>144</v>
      </c>
      <c r="Q22" s="8" t="s">
        <v>144</v>
      </c>
      <c r="R22" s="28" t="s">
        <v>144</v>
      </c>
      <c r="S22" s="28" t="s">
        <v>144</v>
      </c>
      <c r="T22" s="28" t="s">
        <v>144</v>
      </c>
      <c r="U22" s="19" t="s">
        <v>144</v>
      </c>
      <c r="V22" s="17" t="s">
        <v>144</v>
      </c>
      <c r="W22" s="17" t="s">
        <v>144</v>
      </c>
      <c r="X22" s="17" t="s">
        <v>144</v>
      </c>
      <c r="Y22" s="17" t="s">
        <v>144</v>
      </c>
      <c r="Z22" s="51"/>
      <c r="AA22" s="23"/>
    </row>
    <row r="23" spans="1:28" ht="19" x14ac:dyDescent="0.2">
      <c r="A23" s="4" t="s">
        <v>1655</v>
      </c>
      <c r="B23" s="4" t="s">
        <v>1656</v>
      </c>
      <c r="C23" s="4" t="s">
        <v>1657</v>
      </c>
      <c r="D23" s="4">
        <v>1985</v>
      </c>
      <c r="E23" s="16" t="s">
        <v>81</v>
      </c>
      <c r="F23" s="16" t="s">
        <v>81</v>
      </c>
      <c r="G23" s="21" t="s">
        <v>1668</v>
      </c>
      <c r="H23" s="8" t="s">
        <v>144</v>
      </c>
      <c r="I23" s="8" t="s">
        <v>144</v>
      </c>
      <c r="J23" s="8" t="s">
        <v>144</v>
      </c>
      <c r="K23" s="41" t="s">
        <v>144</v>
      </c>
      <c r="L23" s="41" t="s">
        <v>144</v>
      </c>
      <c r="M23" s="28" t="s">
        <v>144</v>
      </c>
      <c r="N23" s="28" t="s">
        <v>144</v>
      </c>
      <c r="O23" s="28" t="s">
        <v>144</v>
      </c>
      <c r="P23" s="28" t="s">
        <v>144</v>
      </c>
      <c r="Q23" s="8" t="s">
        <v>144</v>
      </c>
      <c r="R23" s="28" t="s">
        <v>144</v>
      </c>
      <c r="S23" s="28" t="s">
        <v>144</v>
      </c>
      <c r="T23" s="28" t="s">
        <v>144</v>
      </c>
      <c r="U23" s="19" t="s">
        <v>144</v>
      </c>
      <c r="V23" s="17" t="s">
        <v>144</v>
      </c>
      <c r="W23" s="17" t="s">
        <v>144</v>
      </c>
      <c r="X23" s="17" t="s">
        <v>144</v>
      </c>
      <c r="Y23" s="17" t="s">
        <v>144</v>
      </c>
      <c r="Z23" s="51" t="s">
        <v>144</v>
      </c>
      <c r="AA23" s="23"/>
      <c r="AB23" s="52" t="s">
        <v>14925</v>
      </c>
    </row>
    <row r="24" spans="1:28" ht="19" x14ac:dyDescent="0.2">
      <c r="A24" s="4" t="s">
        <v>5983</v>
      </c>
      <c r="B24" s="4" t="s">
        <v>5984</v>
      </c>
      <c r="C24" s="4" t="s">
        <v>5985</v>
      </c>
      <c r="D24" s="4">
        <v>1991</v>
      </c>
      <c r="E24" s="16" t="s">
        <v>81</v>
      </c>
      <c r="F24" s="16" t="s">
        <v>81</v>
      </c>
      <c r="G24" s="21" t="s">
        <v>311</v>
      </c>
      <c r="H24" s="8" t="s">
        <v>144</v>
      </c>
      <c r="I24" s="8" t="s">
        <v>144</v>
      </c>
      <c r="J24" s="8" t="s">
        <v>144</v>
      </c>
      <c r="K24" s="41" t="s">
        <v>144</v>
      </c>
      <c r="L24" s="41" t="s">
        <v>144</v>
      </c>
      <c r="M24" s="28" t="s">
        <v>144</v>
      </c>
      <c r="N24" s="28" t="s">
        <v>144</v>
      </c>
      <c r="O24" s="28" t="s">
        <v>144</v>
      </c>
      <c r="P24" s="28" t="s">
        <v>144</v>
      </c>
      <c r="Q24" s="8" t="s">
        <v>144</v>
      </c>
      <c r="R24" s="28" t="s">
        <v>144</v>
      </c>
      <c r="S24" s="28" t="s">
        <v>144</v>
      </c>
      <c r="T24" s="28" t="s">
        <v>144</v>
      </c>
      <c r="U24" s="19" t="s">
        <v>144</v>
      </c>
      <c r="V24" s="17" t="s">
        <v>144</v>
      </c>
      <c r="W24" s="17" t="s">
        <v>144</v>
      </c>
      <c r="X24" s="17" t="s">
        <v>144</v>
      </c>
      <c r="Y24" s="17" t="s">
        <v>144</v>
      </c>
      <c r="Z24" s="51"/>
      <c r="AA24" s="23"/>
    </row>
    <row r="25" spans="1:28" ht="19" x14ac:dyDescent="0.2">
      <c r="A25" s="4" t="s">
        <v>450</v>
      </c>
      <c r="B25" s="4" t="s">
        <v>451</v>
      </c>
      <c r="C25" s="4" t="s">
        <v>452</v>
      </c>
      <c r="D25" s="4">
        <v>2005</v>
      </c>
      <c r="E25" s="16" t="s">
        <v>81</v>
      </c>
      <c r="F25" s="16" t="s">
        <v>81</v>
      </c>
      <c r="G25" s="21" t="s">
        <v>466</v>
      </c>
      <c r="H25" s="8" t="s">
        <v>144</v>
      </c>
      <c r="I25" s="8" t="s">
        <v>144</v>
      </c>
      <c r="J25" s="8" t="s">
        <v>144</v>
      </c>
      <c r="K25" s="41" t="s">
        <v>144</v>
      </c>
      <c r="L25" s="41" t="s">
        <v>144</v>
      </c>
      <c r="M25" s="28" t="s">
        <v>144</v>
      </c>
      <c r="N25" s="28" t="s">
        <v>144</v>
      </c>
      <c r="O25" s="28" t="s">
        <v>144</v>
      </c>
      <c r="P25" s="28" t="s">
        <v>144</v>
      </c>
      <c r="Q25" s="8" t="s">
        <v>144</v>
      </c>
      <c r="R25" s="28" t="s">
        <v>144</v>
      </c>
      <c r="S25" s="28" t="s">
        <v>144</v>
      </c>
      <c r="T25" s="28" t="s">
        <v>144</v>
      </c>
      <c r="U25" s="19" t="s">
        <v>144</v>
      </c>
      <c r="V25" s="25" t="s">
        <v>144</v>
      </c>
      <c r="W25" s="17" t="s">
        <v>144</v>
      </c>
      <c r="X25" s="17" t="s">
        <v>144</v>
      </c>
      <c r="Y25" s="17" t="s">
        <v>144</v>
      </c>
      <c r="Z25" s="51"/>
      <c r="AA25" s="23"/>
    </row>
    <row r="26" spans="1:28" ht="19" x14ac:dyDescent="0.2">
      <c r="A26" s="4" t="s">
        <v>5371</v>
      </c>
      <c r="B26" s="4" t="s">
        <v>5372</v>
      </c>
      <c r="C26" s="4" t="s">
        <v>5373</v>
      </c>
      <c r="D26" s="4">
        <v>2014</v>
      </c>
      <c r="E26" s="16" t="s">
        <v>81</v>
      </c>
      <c r="F26" s="16" t="s">
        <v>81</v>
      </c>
      <c r="G26" s="21" t="s">
        <v>172</v>
      </c>
      <c r="H26" s="8" t="s">
        <v>144</v>
      </c>
      <c r="I26" s="8" t="s">
        <v>144</v>
      </c>
      <c r="J26" s="8" t="s">
        <v>144</v>
      </c>
      <c r="K26" s="41" t="s">
        <v>144</v>
      </c>
      <c r="L26" s="41" t="s">
        <v>144</v>
      </c>
      <c r="M26" s="28" t="s">
        <v>144</v>
      </c>
      <c r="N26" s="28" t="s">
        <v>144</v>
      </c>
      <c r="O26" s="28" t="s">
        <v>144</v>
      </c>
      <c r="P26" s="28" t="s">
        <v>144</v>
      </c>
      <c r="Q26" s="8" t="s">
        <v>144</v>
      </c>
      <c r="R26" s="28" t="s">
        <v>144</v>
      </c>
      <c r="S26" s="28" t="s">
        <v>144</v>
      </c>
      <c r="T26" s="28" t="s">
        <v>144</v>
      </c>
      <c r="U26" s="19" t="s">
        <v>144</v>
      </c>
      <c r="V26" s="17" t="s">
        <v>144</v>
      </c>
      <c r="W26" s="17" t="s">
        <v>144</v>
      </c>
      <c r="X26" s="17" t="s">
        <v>144</v>
      </c>
      <c r="Y26" s="17" t="s">
        <v>144</v>
      </c>
      <c r="Z26" s="51"/>
      <c r="AA26" s="23"/>
    </row>
    <row r="27" spans="1:28" ht="19" x14ac:dyDescent="0.2">
      <c r="A27" s="4" t="s">
        <v>1835</v>
      </c>
      <c r="B27" s="4" t="s">
        <v>1836</v>
      </c>
      <c r="C27" s="4" t="s">
        <v>1837</v>
      </c>
      <c r="D27" s="4">
        <v>2003</v>
      </c>
      <c r="E27" s="16" t="s">
        <v>81</v>
      </c>
      <c r="F27" s="16" t="s">
        <v>81</v>
      </c>
      <c r="G27" s="21" t="s">
        <v>172</v>
      </c>
      <c r="H27" s="8" t="s">
        <v>144</v>
      </c>
      <c r="I27" s="8" t="s">
        <v>144</v>
      </c>
      <c r="J27" s="8" t="s">
        <v>144</v>
      </c>
      <c r="K27" s="41" t="s">
        <v>144</v>
      </c>
      <c r="L27" s="41" t="s">
        <v>144</v>
      </c>
      <c r="M27" s="28" t="s">
        <v>144</v>
      </c>
      <c r="N27" s="28" t="s">
        <v>144</v>
      </c>
      <c r="O27" s="28" t="s">
        <v>144</v>
      </c>
      <c r="P27" s="28" t="s">
        <v>144</v>
      </c>
      <c r="Q27" s="8" t="s">
        <v>144</v>
      </c>
      <c r="R27" s="28" t="s">
        <v>144</v>
      </c>
      <c r="S27" s="28" t="s">
        <v>144</v>
      </c>
      <c r="T27" s="28" t="s">
        <v>144</v>
      </c>
      <c r="U27" s="19" t="s">
        <v>144</v>
      </c>
      <c r="V27" s="17" t="s">
        <v>144</v>
      </c>
      <c r="W27" s="17" t="s">
        <v>144</v>
      </c>
      <c r="X27" s="17" t="s">
        <v>144</v>
      </c>
      <c r="Y27" s="17" t="s">
        <v>144</v>
      </c>
      <c r="Z27" s="51" t="s">
        <v>144</v>
      </c>
      <c r="AA27" s="23"/>
    </row>
    <row r="28" spans="1:28" ht="19" x14ac:dyDescent="0.2">
      <c r="A28" s="4" t="s">
        <v>1835</v>
      </c>
      <c r="B28" s="4" t="s">
        <v>1836</v>
      </c>
      <c r="C28" s="4" t="s">
        <v>2910</v>
      </c>
      <c r="D28" s="4">
        <v>2002</v>
      </c>
      <c r="E28" s="16" t="s">
        <v>81</v>
      </c>
      <c r="F28" s="16" t="s">
        <v>81</v>
      </c>
      <c r="G28" s="21" t="s">
        <v>2924</v>
      </c>
      <c r="H28" s="8" t="s">
        <v>144</v>
      </c>
      <c r="I28" s="8" t="s">
        <v>144</v>
      </c>
      <c r="J28" s="8" t="s">
        <v>144</v>
      </c>
      <c r="K28" s="41" t="s">
        <v>144</v>
      </c>
      <c r="L28" s="41" t="s">
        <v>144</v>
      </c>
      <c r="M28" s="28" t="s">
        <v>144</v>
      </c>
      <c r="N28" s="28" t="s">
        <v>144</v>
      </c>
      <c r="O28" s="28" t="s">
        <v>144</v>
      </c>
      <c r="P28" s="28" t="s">
        <v>144</v>
      </c>
      <c r="Q28" s="8" t="s">
        <v>144</v>
      </c>
      <c r="R28" s="28" t="s">
        <v>144</v>
      </c>
      <c r="S28" s="28" t="s">
        <v>144</v>
      </c>
      <c r="T28" s="28" t="s">
        <v>144</v>
      </c>
      <c r="U28" s="19" t="s">
        <v>144</v>
      </c>
      <c r="V28" s="17" t="s">
        <v>144</v>
      </c>
      <c r="W28" s="17" t="s">
        <v>144</v>
      </c>
      <c r="X28" s="17" t="s">
        <v>144</v>
      </c>
      <c r="Y28" s="17" t="s">
        <v>144</v>
      </c>
      <c r="Z28" s="51"/>
      <c r="AA28" s="23" t="s">
        <v>2925</v>
      </c>
    </row>
    <row r="29" spans="1:28" ht="19" x14ac:dyDescent="0.2">
      <c r="A29" s="4" t="s">
        <v>745</v>
      </c>
      <c r="B29" s="4" t="s">
        <v>746</v>
      </c>
      <c r="C29" s="4" t="s">
        <v>747</v>
      </c>
      <c r="D29" s="4">
        <v>1999</v>
      </c>
      <c r="E29" s="16" t="s">
        <v>81</v>
      </c>
      <c r="F29" s="16" t="s">
        <v>81</v>
      </c>
      <c r="G29" s="21" t="s">
        <v>757</v>
      </c>
      <c r="H29" s="8" t="s">
        <v>144</v>
      </c>
      <c r="I29" s="8" t="s">
        <v>144</v>
      </c>
      <c r="J29" s="8" t="s">
        <v>144</v>
      </c>
      <c r="K29" s="41" t="s">
        <v>144</v>
      </c>
      <c r="L29" s="41" t="s">
        <v>144</v>
      </c>
      <c r="M29" s="28" t="s">
        <v>144</v>
      </c>
      <c r="N29" s="28" t="s">
        <v>144</v>
      </c>
      <c r="O29" s="28" t="s">
        <v>144</v>
      </c>
      <c r="P29" s="28" t="s">
        <v>144</v>
      </c>
      <c r="Q29" s="8" t="s">
        <v>144</v>
      </c>
      <c r="R29" s="28" t="s">
        <v>144</v>
      </c>
      <c r="S29" s="28" t="s">
        <v>144</v>
      </c>
      <c r="T29" s="28" t="s">
        <v>144</v>
      </c>
      <c r="U29" s="19" t="s">
        <v>144</v>
      </c>
      <c r="V29" s="17" t="s">
        <v>144</v>
      </c>
      <c r="W29" s="17" t="s">
        <v>144</v>
      </c>
      <c r="X29" s="17" t="s">
        <v>144</v>
      </c>
      <c r="Y29" s="17" t="s">
        <v>144</v>
      </c>
      <c r="Z29" s="51" t="s">
        <v>144</v>
      </c>
      <c r="AA29" s="23"/>
    </row>
    <row r="30" spans="1:28" ht="19" x14ac:dyDescent="0.2">
      <c r="A30" s="4" t="s">
        <v>2266</v>
      </c>
      <c r="B30" s="4" t="s">
        <v>2267</v>
      </c>
      <c r="C30" s="4" t="s">
        <v>2268</v>
      </c>
      <c r="D30" s="4">
        <v>1994</v>
      </c>
      <c r="E30" s="16" t="s">
        <v>81</v>
      </c>
      <c r="F30" s="16" t="s">
        <v>81</v>
      </c>
      <c r="G30" s="21" t="s">
        <v>2282</v>
      </c>
      <c r="H30" s="8" t="s">
        <v>144</v>
      </c>
      <c r="I30" s="8" t="s">
        <v>144</v>
      </c>
      <c r="J30" s="8" t="s">
        <v>144</v>
      </c>
      <c r="K30" s="41" t="s">
        <v>144</v>
      </c>
      <c r="L30" s="41" t="s">
        <v>144</v>
      </c>
      <c r="M30" s="28" t="s">
        <v>144</v>
      </c>
      <c r="N30" s="28" t="s">
        <v>144</v>
      </c>
      <c r="O30" s="28" t="s">
        <v>144</v>
      </c>
      <c r="P30" s="28" t="s">
        <v>144</v>
      </c>
      <c r="Q30" s="8" t="s">
        <v>144</v>
      </c>
      <c r="R30" s="28" t="s">
        <v>144</v>
      </c>
      <c r="S30" s="28" t="s">
        <v>144</v>
      </c>
      <c r="T30" s="28" t="s">
        <v>144</v>
      </c>
      <c r="U30" s="19" t="s">
        <v>144</v>
      </c>
      <c r="V30" s="17" t="s">
        <v>144</v>
      </c>
      <c r="W30" s="17" t="s">
        <v>144</v>
      </c>
      <c r="X30" s="17" t="s">
        <v>144</v>
      </c>
      <c r="Y30" s="17" t="s">
        <v>144</v>
      </c>
      <c r="Z30" s="51"/>
      <c r="AA30" s="23"/>
    </row>
    <row r="31" spans="1:28" ht="19" x14ac:dyDescent="0.2">
      <c r="A31" s="4" t="s">
        <v>654</v>
      </c>
      <c r="B31" s="4" t="s">
        <v>655</v>
      </c>
      <c r="C31" s="4" t="s">
        <v>656</v>
      </c>
      <c r="D31" s="4">
        <v>1987</v>
      </c>
      <c r="E31" s="16" t="s">
        <v>81</v>
      </c>
      <c r="F31" s="16" t="s">
        <v>82</v>
      </c>
      <c r="G31" s="21"/>
      <c r="H31" s="8" t="s">
        <v>669</v>
      </c>
      <c r="I31" s="8">
        <v>5</v>
      </c>
      <c r="J31" s="8">
        <v>0</v>
      </c>
      <c r="K31" s="41">
        <f>I31-J31</f>
        <v>5</v>
      </c>
      <c r="L31" s="41" t="s">
        <v>82</v>
      </c>
      <c r="M31" s="28">
        <f>J31/I31</f>
        <v>0</v>
      </c>
      <c r="N31" s="28"/>
      <c r="O31" s="28">
        <v>0.52200000000000002</v>
      </c>
      <c r="P31" s="28" t="s">
        <v>82</v>
      </c>
      <c r="Q31" s="8" t="s">
        <v>278</v>
      </c>
      <c r="R31" s="28" t="s">
        <v>85</v>
      </c>
      <c r="S31" s="28" t="s">
        <v>85</v>
      </c>
      <c r="T31" s="28" t="s">
        <v>85</v>
      </c>
      <c r="U31" s="19" t="s">
        <v>85</v>
      </c>
      <c r="V31" s="17" t="s">
        <v>278</v>
      </c>
      <c r="W31" s="17" t="s">
        <v>86</v>
      </c>
      <c r="X31" s="17" t="s">
        <v>86</v>
      </c>
      <c r="Y31" s="17" t="s">
        <v>670</v>
      </c>
      <c r="Z31" s="51" t="s">
        <v>14926</v>
      </c>
      <c r="AA31" s="23" t="s">
        <v>534</v>
      </c>
    </row>
    <row r="32" spans="1:28" ht="19" x14ac:dyDescent="0.2">
      <c r="A32" s="4" t="s">
        <v>2676</v>
      </c>
      <c r="B32" s="4" t="s">
        <v>2677</v>
      </c>
      <c r="C32" s="4" t="s">
        <v>2678</v>
      </c>
      <c r="D32" s="4">
        <v>2012</v>
      </c>
      <c r="E32" s="16" t="s">
        <v>81</v>
      </c>
      <c r="F32" s="16" t="s">
        <v>81</v>
      </c>
      <c r="G32" s="21" t="s">
        <v>2688</v>
      </c>
      <c r="H32" s="8" t="s">
        <v>144</v>
      </c>
      <c r="I32" s="8" t="s">
        <v>144</v>
      </c>
      <c r="J32" s="8" t="s">
        <v>144</v>
      </c>
      <c r="K32" s="41" t="s">
        <v>144</v>
      </c>
      <c r="L32" s="41" t="s">
        <v>144</v>
      </c>
      <c r="M32" s="28" t="s">
        <v>144</v>
      </c>
      <c r="N32" s="28" t="s">
        <v>144</v>
      </c>
      <c r="O32" s="28" t="s">
        <v>144</v>
      </c>
      <c r="P32" s="28" t="s">
        <v>144</v>
      </c>
      <c r="Q32" s="8" t="s">
        <v>144</v>
      </c>
      <c r="R32" s="28" t="s">
        <v>144</v>
      </c>
      <c r="S32" s="28" t="s">
        <v>144</v>
      </c>
      <c r="T32" s="28" t="s">
        <v>144</v>
      </c>
      <c r="U32" s="19" t="s">
        <v>144</v>
      </c>
      <c r="V32" s="17" t="s">
        <v>144</v>
      </c>
      <c r="W32" s="17" t="s">
        <v>144</v>
      </c>
      <c r="X32" s="17" t="s">
        <v>144</v>
      </c>
      <c r="Y32" s="17" t="s">
        <v>144</v>
      </c>
      <c r="Z32" s="51"/>
      <c r="AA32" s="23"/>
    </row>
    <row r="33" spans="1:27" ht="19" x14ac:dyDescent="0.2">
      <c r="A33" s="4" t="s">
        <v>5227</v>
      </c>
      <c r="B33" s="4" t="s">
        <v>5228</v>
      </c>
      <c r="C33" s="4" t="s">
        <v>5229</v>
      </c>
      <c r="D33" s="4">
        <v>1989</v>
      </c>
      <c r="E33" s="16" t="s">
        <v>81</v>
      </c>
      <c r="F33" s="16" t="s">
        <v>81</v>
      </c>
      <c r="G33" s="21" t="s">
        <v>789</v>
      </c>
      <c r="H33" s="8" t="s">
        <v>144</v>
      </c>
      <c r="I33" s="8" t="s">
        <v>144</v>
      </c>
      <c r="J33" s="8" t="s">
        <v>144</v>
      </c>
      <c r="K33" s="41" t="s">
        <v>144</v>
      </c>
      <c r="L33" s="41" t="s">
        <v>144</v>
      </c>
      <c r="M33" s="28" t="s">
        <v>144</v>
      </c>
      <c r="N33" s="28" t="s">
        <v>144</v>
      </c>
      <c r="O33" s="28" t="s">
        <v>144</v>
      </c>
      <c r="P33" s="28" t="s">
        <v>144</v>
      </c>
      <c r="Q33" s="8" t="s">
        <v>144</v>
      </c>
      <c r="R33" s="28" t="s">
        <v>144</v>
      </c>
      <c r="S33" s="28" t="s">
        <v>144</v>
      </c>
      <c r="T33" s="28" t="s">
        <v>144</v>
      </c>
      <c r="U33" s="19" t="s">
        <v>144</v>
      </c>
      <c r="V33" s="17" t="s">
        <v>144</v>
      </c>
      <c r="W33" s="17" t="s">
        <v>144</v>
      </c>
      <c r="X33" s="17" t="s">
        <v>144</v>
      </c>
      <c r="Y33" s="17" t="s">
        <v>144</v>
      </c>
      <c r="Z33" s="51"/>
      <c r="AA33" s="23" t="s">
        <v>3988</v>
      </c>
    </row>
    <row r="34" spans="1:27" ht="19" x14ac:dyDescent="0.2">
      <c r="A34" s="4" t="s">
        <v>4681</v>
      </c>
      <c r="B34" s="4" t="s">
        <v>4682</v>
      </c>
      <c r="C34" s="4" t="s">
        <v>4683</v>
      </c>
      <c r="D34" s="4">
        <v>1987</v>
      </c>
      <c r="E34" s="16" t="s">
        <v>81</v>
      </c>
      <c r="F34" s="16" t="s">
        <v>82</v>
      </c>
      <c r="G34" s="21"/>
      <c r="H34" s="8" t="s">
        <v>403</v>
      </c>
      <c r="I34" s="8">
        <v>10</v>
      </c>
      <c r="J34" s="8">
        <v>5</v>
      </c>
      <c r="K34" s="41">
        <v>5</v>
      </c>
      <c r="L34" s="41" t="s">
        <v>144</v>
      </c>
      <c r="M34" s="28">
        <f t="shared" ref="M34:M39" si="0">J34/I34</f>
        <v>0.5</v>
      </c>
      <c r="N34" s="28">
        <v>0.187</v>
      </c>
      <c r="O34" s="28">
        <v>0.81299999999999994</v>
      </c>
      <c r="P34" s="28" t="s">
        <v>82</v>
      </c>
      <c r="Q34" s="8" t="s">
        <v>4693</v>
      </c>
      <c r="R34" s="28" t="s">
        <v>82</v>
      </c>
      <c r="S34" s="28" t="s">
        <v>82</v>
      </c>
      <c r="T34" s="28" t="s">
        <v>82</v>
      </c>
      <c r="U34" s="19" t="s">
        <v>85</v>
      </c>
      <c r="V34" s="17" t="s">
        <v>86</v>
      </c>
      <c r="W34" s="17">
        <v>32.6</v>
      </c>
      <c r="X34" s="17" t="s">
        <v>4694</v>
      </c>
      <c r="Y34" s="17" t="s">
        <v>86</v>
      </c>
      <c r="Z34" s="51" t="s">
        <v>14923</v>
      </c>
      <c r="AA34" s="23"/>
    </row>
    <row r="35" spans="1:27" ht="19" x14ac:dyDescent="0.2">
      <c r="A35" s="4" t="s">
        <v>1587</v>
      </c>
      <c r="B35" s="4" t="s">
        <v>1588</v>
      </c>
      <c r="C35" s="4" t="s">
        <v>1589</v>
      </c>
      <c r="D35" s="4">
        <v>2001</v>
      </c>
      <c r="E35" s="16" t="s">
        <v>81</v>
      </c>
      <c r="F35" s="16" t="s">
        <v>82</v>
      </c>
      <c r="G35" s="21"/>
      <c r="H35" s="8" t="s">
        <v>1220</v>
      </c>
      <c r="I35" s="8">
        <v>16</v>
      </c>
      <c r="J35" s="8">
        <v>6</v>
      </c>
      <c r="K35" s="41">
        <f>I35-J35</f>
        <v>10</v>
      </c>
      <c r="L35" s="41" t="s">
        <v>144</v>
      </c>
      <c r="M35" s="28">
        <f t="shared" si="0"/>
        <v>0.375</v>
      </c>
      <c r="N35" s="28">
        <v>0.152</v>
      </c>
      <c r="O35" s="28">
        <v>0.64600000000000002</v>
      </c>
      <c r="P35" s="28" t="s">
        <v>82</v>
      </c>
      <c r="Q35" s="8" t="s">
        <v>1598</v>
      </c>
      <c r="R35" s="28" t="s">
        <v>82</v>
      </c>
      <c r="S35" s="28" t="s">
        <v>82</v>
      </c>
      <c r="T35" s="28" t="s">
        <v>82</v>
      </c>
      <c r="U35" s="19" t="s">
        <v>85</v>
      </c>
      <c r="V35" s="17" t="s">
        <v>86</v>
      </c>
      <c r="W35" s="17">
        <v>25.7</v>
      </c>
      <c r="X35" s="17">
        <v>0.8</v>
      </c>
      <c r="Y35" s="17" t="s">
        <v>86</v>
      </c>
      <c r="Z35" s="51" t="s">
        <v>14923</v>
      </c>
      <c r="AA35" s="23"/>
    </row>
    <row r="36" spans="1:27" ht="19" x14ac:dyDescent="0.2">
      <c r="A36" s="4" t="s">
        <v>5326</v>
      </c>
      <c r="B36" s="4" t="s">
        <v>5327</v>
      </c>
      <c r="C36" s="4" t="s">
        <v>5328</v>
      </c>
      <c r="D36" s="4">
        <v>2015</v>
      </c>
      <c r="E36" s="16" t="s">
        <v>81</v>
      </c>
      <c r="F36" s="16" t="s">
        <v>82</v>
      </c>
      <c r="G36" s="21"/>
      <c r="H36" s="8" t="s">
        <v>83</v>
      </c>
      <c r="I36" s="8">
        <v>24</v>
      </c>
      <c r="J36" s="8">
        <v>12</v>
      </c>
      <c r="K36" s="41">
        <f>I36-J36</f>
        <v>12</v>
      </c>
      <c r="L36" s="41" t="s">
        <v>144</v>
      </c>
      <c r="M36" s="28">
        <f t="shared" si="0"/>
        <v>0.5</v>
      </c>
      <c r="N36" s="28">
        <v>0.29099999999999998</v>
      </c>
      <c r="O36" s="28">
        <v>0.70899999999999996</v>
      </c>
      <c r="P36" s="28" t="s">
        <v>82</v>
      </c>
      <c r="Q36" s="8" t="s">
        <v>14927</v>
      </c>
      <c r="R36" s="28" t="s">
        <v>82</v>
      </c>
      <c r="S36" s="28" t="s">
        <v>82</v>
      </c>
      <c r="T36" s="28" t="s">
        <v>82</v>
      </c>
      <c r="U36" s="19" t="s">
        <v>85</v>
      </c>
      <c r="V36" s="17" t="s">
        <v>218</v>
      </c>
      <c r="W36" s="17">
        <v>24.3</v>
      </c>
      <c r="X36" s="17">
        <v>0.4</v>
      </c>
      <c r="Y36" s="17" t="s">
        <v>86</v>
      </c>
      <c r="Z36" s="51" t="s">
        <v>14926</v>
      </c>
      <c r="AA36" s="23"/>
    </row>
    <row r="37" spans="1:27" ht="19" x14ac:dyDescent="0.2">
      <c r="A37" s="4" t="s">
        <v>88</v>
      </c>
      <c r="B37" s="4" t="s">
        <v>89</v>
      </c>
      <c r="C37" s="4" t="s">
        <v>90</v>
      </c>
      <c r="D37" s="4">
        <v>2001</v>
      </c>
      <c r="E37" s="16" t="s">
        <v>81</v>
      </c>
      <c r="F37" s="16" t="s">
        <v>82</v>
      </c>
      <c r="G37" s="21"/>
      <c r="H37" s="8" t="s">
        <v>83</v>
      </c>
      <c r="I37" s="8">
        <v>72</v>
      </c>
      <c r="J37" s="8">
        <v>37</v>
      </c>
      <c r="K37" s="41">
        <f>I37-J37</f>
        <v>35</v>
      </c>
      <c r="L37" s="41" t="s">
        <v>144</v>
      </c>
      <c r="M37" s="28">
        <f t="shared" si="0"/>
        <v>0.51388888888888884</v>
      </c>
      <c r="N37" s="28">
        <v>0.39300000000000002</v>
      </c>
      <c r="O37" s="28">
        <v>0.63300000000000001</v>
      </c>
      <c r="P37" s="28" t="s">
        <v>82</v>
      </c>
      <c r="Q37" s="8" t="s">
        <v>104</v>
      </c>
      <c r="R37" s="28" t="s">
        <v>82</v>
      </c>
      <c r="S37" s="28" t="s">
        <v>82</v>
      </c>
      <c r="T37" s="28" t="s">
        <v>82</v>
      </c>
      <c r="U37" s="19" t="s">
        <v>85</v>
      </c>
      <c r="V37" s="17" t="s">
        <v>86</v>
      </c>
      <c r="W37" s="17">
        <v>24.5</v>
      </c>
      <c r="X37" s="17">
        <v>0.3</v>
      </c>
      <c r="Y37" s="17" t="s">
        <v>105</v>
      </c>
      <c r="Z37" s="51" t="s">
        <v>14928</v>
      </c>
      <c r="AA37" s="23"/>
    </row>
    <row r="38" spans="1:27" ht="19" x14ac:dyDescent="0.2">
      <c r="A38" s="4" t="s">
        <v>684</v>
      </c>
      <c r="B38" s="4" t="s">
        <v>685</v>
      </c>
      <c r="C38" s="4" t="s">
        <v>686</v>
      </c>
      <c r="D38" s="4">
        <v>1988</v>
      </c>
      <c r="E38" s="16" t="s">
        <v>81</v>
      </c>
      <c r="F38" s="16" t="s">
        <v>82</v>
      </c>
      <c r="G38" s="21"/>
      <c r="H38" s="8" t="s">
        <v>83</v>
      </c>
      <c r="I38" s="8">
        <v>6</v>
      </c>
      <c r="J38" s="8">
        <v>0</v>
      </c>
      <c r="K38" s="41">
        <f>I38-J38</f>
        <v>6</v>
      </c>
      <c r="L38" s="41" t="s">
        <v>82</v>
      </c>
      <c r="M38" s="28">
        <f t="shared" si="0"/>
        <v>0</v>
      </c>
      <c r="N38" s="28"/>
      <c r="O38" s="28">
        <v>0.45900000000000002</v>
      </c>
      <c r="P38" s="51" t="s">
        <v>81</v>
      </c>
      <c r="Q38" s="8" t="s">
        <v>278</v>
      </c>
      <c r="R38" s="28" t="s">
        <v>85</v>
      </c>
      <c r="S38" s="28" t="s">
        <v>85</v>
      </c>
      <c r="T38" s="28" t="s">
        <v>85</v>
      </c>
      <c r="U38" s="19" t="s">
        <v>85</v>
      </c>
      <c r="V38" s="17" t="s">
        <v>278</v>
      </c>
      <c r="W38" s="17" t="s">
        <v>86</v>
      </c>
      <c r="X38" s="17" t="s">
        <v>86</v>
      </c>
      <c r="Y38" s="17" t="s">
        <v>699</v>
      </c>
      <c r="Z38" s="51" t="s">
        <v>14926</v>
      </c>
      <c r="AA38" s="23" t="s">
        <v>534</v>
      </c>
    </row>
    <row r="39" spans="1:27" ht="19" x14ac:dyDescent="0.2">
      <c r="A39" s="4" t="s">
        <v>3672</v>
      </c>
      <c r="B39" s="4" t="s">
        <v>685</v>
      </c>
      <c r="C39" s="4" t="s">
        <v>3673</v>
      </c>
      <c r="D39" s="4">
        <v>1985</v>
      </c>
      <c r="E39" s="16" t="s">
        <v>81</v>
      </c>
      <c r="F39" s="16" t="s">
        <v>82</v>
      </c>
      <c r="G39" s="21"/>
      <c r="H39" s="8" t="s">
        <v>83</v>
      </c>
      <c r="I39" s="8">
        <v>3</v>
      </c>
      <c r="J39" s="8">
        <v>0</v>
      </c>
      <c r="K39" s="41">
        <f>I39-J39</f>
        <v>3</v>
      </c>
      <c r="L39" s="41" t="s">
        <v>82</v>
      </c>
      <c r="M39" s="28">
        <f t="shared" si="0"/>
        <v>0</v>
      </c>
      <c r="N39" s="28"/>
      <c r="O39" s="28">
        <v>0.70799999999999996</v>
      </c>
      <c r="P39" s="28" t="s">
        <v>82</v>
      </c>
      <c r="Q39" s="8" t="s">
        <v>1572</v>
      </c>
      <c r="R39" s="28" t="s">
        <v>85</v>
      </c>
      <c r="S39" s="28" t="s">
        <v>85</v>
      </c>
      <c r="T39" s="28" t="s">
        <v>85</v>
      </c>
      <c r="U39" s="19" t="s">
        <v>85</v>
      </c>
      <c r="V39" s="17" t="s">
        <v>1572</v>
      </c>
      <c r="W39" s="17" t="s">
        <v>86</v>
      </c>
      <c r="X39" s="17" t="s">
        <v>86</v>
      </c>
      <c r="Y39" s="17" t="s">
        <v>699</v>
      </c>
      <c r="Z39" s="51" t="s">
        <v>14926</v>
      </c>
      <c r="AA39" s="23" t="s">
        <v>3684</v>
      </c>
    </row>
    <row r="40" spans="1:27" ht="19" x14ac:dyDescent="0.2">
      <c r="A40" s="4" t="s">
        <v>3960</v>
      </c>
      <c r="B40" s="4" t="s">
        <v>3961</v>
      </c>
      <c r="C40" s="4" t="s">
        <v>3962</v>
      </c>
      <c r="D40" s="4">
        <v>1984</v>
      </c>
      <c r="E40" s="16" t="s">
        <v>81</v>
      </c>
      <c r="F40" s="16" t="s">
        <v>81</v>
      </c>
      <c r="G40" s="21" t="s">
        <v>789</v>
      </c>
      <c r="H40" s="8" t="s">
        <v>144</v>
      </c>
      <c r="I40" s="8" t="s">
        <v>144</v>
      </c>
      <c r="J40" s="8" t="s">
        <v>144</v>
      </c>
      <c r="K40" s="41" t="s">
        <v>144</v>
      </c>
      <c r="L40" s="41" t="s">
        <v>144</v>
      </c>
      <c r="M40" s="28" t="s">
        <v>144</v>
      </c>
      <c r="N40" s="28" t="s">
        <v>144</v>
      </c>
      <c r="O40" s="28" t="s">
        <v>144</v>
      </c>
      <c r="P40" s="28" t="s">
        <v>144</v>
      </c>
      <c r="Q40" s="8" t="s">
        <v>144</v>
      </c>
      <c r="R40" s="28" t="s">
        <v>144</v>
      </c>
      <c r="S40" s="28" t="s">
        <v>144</v>
      </c>
      <c r="T40" s="28" t="s">
        <v>144</v>
      </c>
      <c r="U40" s="19" t="s">
        <v>144</v>
      </c>
      <c r="V40" s="17" t="s">
        <v>144</v>
      </c>
      <c r="W40" s="17" t="s">
        <v>144</v>
      </c>
      <c r="X40" s="17" t="s">
        <v>144</v>
      </c>
      <c r="Y40" s="17" t="s">
        <v>144</v>
      </c>
      <c r="Z40" s="51"/>
      <c r="AA40" s="23"/>
    </row>
    <row r="41" spans="1:27" ht="19" x14ac:dyDescent="0.2">
      <c r="A41" s="4" t="s">
        <v>1197</v>
      </c>
      <c r="B41" s="4" t="s">
        <v>1198</v>
      </c>
      <c r="C41" s="4" t="s">
        <v>1199</v>
      </c>
      <c r="D41" s="4">
        <v>1983</v>
      </c>
      <c r="E41" s="16" t="s">
        <v>81</v>
      </c>
      <c r="F41" s="16" t="s">
        <v>81</v>
      </c>
      <c r="G41" s="21" t="s">
        <v>789</v>
      </c>
      <c r="H41" s="8" t="s">
        <v>144</v>
      </c>
      <c r="I41" s="8" t="s">
        <v>144</v>
      </c>
      <c r="J41" s="8" t="s">
        <v>144</v>
      </c>
      <c r="K41" s="41" t="s">
        <v>144</v>
      </c>
      <c r="L41" s="41" t="s">
        <v>144</v>
      </c>
      <c r="M41" s="28" t="s">
        <v>144</v>
      </c>
      <c r="N41" s="28" t="s">
        <v>144</v>
      </c>
      <c r="O41" s="28" t="s">
        <v>144</v>
      </c>
      <c r="P41" s="28" t="s">
        <v>144</v>
      </c>
      <c r="Q41" s="8" t="s">
        <v>144</v>
      </c>
      <c r="R41" s="28" t="s">
        <v>144</v>
      </c>
      <c r="S41" s="28" t="s">
        <v>144</v>
      </c>
      <c r="T41" s="28" t="s">
        <v>144</v>
      </c>
      <c r="U41" s="19" t="s">
        <v>144</v>
      </c>
      <c r="V41" s="17" t="s">
        <v>144</v>
      </c>
      <c r="W41" s="17" t="s">
        <v>144</v>
      </c>
      <c r="X41" s="17" t="s">
        <v>144</v>
      </c>
      <c r="Y41" s="17" t="s">
        <v>144</v>
      </c>
      <c r="Z41" s="51" t="s">
        <v>144</v>
      </c>
      <c r="AA41" s="23"/>
    </row>
    <row r="42" spans="1:27" ht="19" x14ac:dyDescent="0.2">
      <c r="A42" s="4" t="s">
        <v>777</v>
      </c>
      <c r="B42" s="4" t="s">
        <v>778</v>
      </c>
      <c r="C42" s="4" t="s">
        <v>779</v>
      </c>
      <c r="D42" s="4">
        <v>1984</v>
      </c>
      <c r="E42" s="16" t="s">
        <v>81</v>
      </c>
      <c r="F42" s="16" t="s">
        <v>81</v>
      </c>
      <c r="G42" s="21" t="s">
        <v>789</v>
      </c>
      <c r="H42" s="8" t="s">
        <v>144</v>
      </c>
      <c r="I42" s="8" t="s">
        <v>144</v>
      </c>
      <c r="J42" s="8" t="s">
        <v>144</v>
      </c>
      <c r="K42" s="41" t="s">
        <v>144</v>
      </c>
      <c r="L42" s="41" t="s">
        <v>144</v>
      </c>
      <c r="M42" s="28" t="s">
        <v>144</v>
      </c>
      <c r="N42" s="28" t="s">
        <v>144</v>
      </c>
      <c r="O42" s="28" t="s">
        <v>144</v>
      </c>
      <c r="P42" s="28" t="s">
        <v>144</v>
      </c>
      <c r="Q42" s="8" t="s">
        <v>144</v>
      </c>
      <c r="R42" s="28" t="s">
        <v>144</v>
      </c>
      <c r="S42" s="28" t="s">
        <v>144</v>
      </c>
      <c r="T42" s="28" t="s">
        <v>144</v>
      </c>
      <c r="U42" s="19" t="s">
        <v>144</v>
      </c>
      <c r="V42" s="17" t="s">
        <v>144</v>
      </c>
      <c r="W42" s="17" t="s">
        <v>144</v>
      </c>
      <c r="X42" s="17" t="s">
        <v>144</v>
      </c>
      <c r="Y42" s="17" t="s">
        <v>144</v>
      </c>
      <c r="Z42" s="51" t="s">
        <v>144</v>
      </c>
      <c r="AA42" s="23"/>
    </row>
    <row r="43" spans="1:27" ht="19" x14ac:dyDescent="0.2">
      <c r="A43" s="4" t="s">
        <v>981</v>
      </c>
      <c r="B43" s="4" t="s">
        <v>982</v>
      </c>
      <c r="C43" s="4" t="s">
        <v>983</v>
      </c>
      <c r="D43" s="4">
        <v>1997</v>
      </c>
      <c r="E43" s="16" t="s">
        <v>81</v>
      </c>
      <c r="F43" s="16" t="s">
        <v>81</v>
      </c>
      <c r="G43" s="21" t="s">
        <v>247</v>
      </c>
      <c r="H43" s="8" t="s">
        <v>144</v>
      </c>
      <c r="I43" s="8" t="s">
        <v>144</v>
      </c>
      <c r="J43" s="8" t="s">
        <v>144</v>
      </c>
      <c r="K43" s="41" t="s">
        <v>144</v>
      </c>
      <c r="L43" s="41" t="s">
        <v>144</v>
      </c>
      <c r="M43" s="28" t="s">
        <v>144</v>
      </c>
      <c r="N43" s="28" t="s">
        <v>144</v>
      </c>
      <c r="O43" s="28" t="s">
        <v>144</v>
      </c>
      <c r="P43" s="28" t="s">
        <v>144</v>
      </c>
      <c r="Q43" s="8" t="s">
        <v>144</v>
      </c>
      <c r="R43" s="28" t="s">
        <v>144</v>
      </c>
      <c r="S43" s="28" t="s">
        <v>144</v>
      </c>
      <c r="T43" s="28" t="s">
        <v>144</v>
      </c>
      <c r="U43" s="19" t="s">
        <v>144</v>
      </c>
      <c r="V43" s="17" t="s">
        <v>144</v>
      </c>
      <c r="W43" s="17" t="s">
        <v>144</v>
      </c>
      <c r="X43" s="17" t="s">
        <v>144</v>
      </c>
      <c r="Y43" s="17" t="s">
        <v>144</v>
      </c>
      <c r="Z43" s="51" t="s">
        <v>144</v>
      </c>
      <c r="AA43" s="23"/>
    </row>
    <row r="44" spans="1:27" ht="19" x14ac:dyDescent="0.2">
      <c r="A44" s="4" t="s">
        <v>1123</v>
      </c>
      <c r="B44" s="4" t="s">
        <v>1124</v>
      </c>
      <c r="C44" s="4" t="s">
        <v>1125</v>
      </c>
      <c r="D44" s="4">
        <v>2008</v>
      </c>
      <c r="E44" s="16" t="s">
        <v>81</v>
      </c>
      <c r="F44" s="16" t="s">
        <v>82</v>
      </c>
      <c r="G44" s="21"/>
      <c r="H44" s="8" t="s">
        <v>83</v>
      </c>
      <c r="I44" s="8">
        <v>26</v>
      </c>
      <c r="J44" s="8">
        <v>14</v>
      </c>
      <c r="K44" s="41">
        <f>I44-J44</f>
        <v>12</v>
      </c>
      <c r="L44" s="41" t="s">
        <v>144</v>
      </c>
      <c r="M44" s="28">
        <f>J44/I44</f>
        <v>0.53846153846153844</v>
      </c>
      <c r="N44" s="28">
        <v>0.33400000000000002</v>
      </c>
      <c r="O44" s="28">
        <v>0.73399999999999999</v>
      </c>
      <c r="P44" s="28" t="s">
        <v>82</v>
      </c>
      <c r="Q44" s="8" t="s">
        <v>1046</v>
      </c>
      <c r="R44" s="28" t="s">
        <v>82</v>
      </c>
      <c r="S44" s="28" t="s">
        <v>82</v>
      </c>
      <c r="T44" s="28" t="s">
        <v>82</v>
      </c>
      <c r="U44" s="19" t="s">
        <v>86</v>
      </c>
      <c r="V44" s="17" t="s">
        <v>86</v>
      </c>
      <c r="W44" s="17">
        <v>24.5</v>
      </c>
      <c r="X44" s="17">
        <v>0.6</v>
      </c>
      <c r="Y44" s="17" t="s">
        <v>86</v>
      </c>
      <c r="Z44" s="51" t="s">
        <v>14929</v>
      </c>
      <c r="AA44" s="23"/>
    </row>
    <row r="45" spans="1:27" ht="19" x14ac:dyDescent="0.2">
      <c r="A45" s="4" t="s">
        <v>5643</v>
      </c>
      <c r="B45" s="4" t="s">
        <v>5644</v>
      </c>
      <c r="C45" s="4" t="s">
        <v>5645</v>
      </c>
      <c r="D45" s="4">
        <v>2013</v>
      </c>
      <c r="E45" s="16" t="s">
        <v>81</v>
      </c>
      <c r="F45" s="16" t="s">
        <v>81</v>
      </c>
      <c r="G45" s="21" t="s">
        <v>14930</v>
      </c>
      <c r="H45" s="8" t="s">
        <v>144</v>
      </c>
      <c r="I45" s="8" t="s">
        <v>144</v>
      </c>
      <c r="J45" s="8" t="s">
        <v>144</v>
      </c>
      <c r="K45" s="41" t="s">
        <v>144</v>
      </c>
      <c r="L45" s="41" t="s">
        <v>144</v>
      </c>
      <c r="M45" s="28" t="s">
        <v>144</v>
      </c>
      <c r="N45" s="28" t="s">
        <v>144</v>
      </c>
      <c r="O45" s="28" t="s">
        <v>144</v>
      </c>
      <c r="P45" s="28" t="s">
        <v>144</v>
      </c>
      <c r="Q45" s="8" t="s">
        <v>144</v>
      </c>
      <c r="R45" s="28" t="s">
        <v>144</v>
      </c>
      <c r="S45" s="28" t="s">
        <v>144</v>
      </c>
      <c r="T45" s="28" t="s">
        <v>144</v>
      </c>
      <c r="U45" s="19" t="s">
        <v>144</v>
      </c>
      <c r="V45" s="17" t="s">
        <v>144</v>
      </c>
      <c r="W45" s="17" t="s">
        <v>144</v>
      </c>
      <c r="X45" s="17" t="s">
        <v>144</v>
      </c>
      <c r="Y45" s="17" t="s">
        <v>144</v>
      </c>
      <c r="Z45" s="51"/>
      <c r="AA45" s="23"/>
    </row>
    <row r="46" spans="1:27" ht="19" x14ac:dyDescent="0.2">
      <c r="A46" s="4" t="s">
        <v>4753</v>
      </c>
      <c r="B46" s="4" t="s">
        <v>4754</v>
      </c>
      <c r="C46" s="4" t="s">
        <v>4755</v>
      </c>
      <c r="D46" s="4">
        <v>1995</v>
      </c>
      <c r="E46" s="16" t="s">
        <v>81</v>
      </c>
      <c r="F46" s="16" t="s">
        <v>82</v>
      </c>
      <c r="G46" s="21"/>
      <c r="H46" s="8" t="s">
        <v>83</v>
      </c>
      <c r="I46" s="8">
        <v>13</v>
      </c>
      <c r="J46" s="8">
        <v>2</v>
      </c>
      <c r="K46" s="41">
        <v>11</v>
      </c>
      <c r="L46" s="41" t="s">
        <v>144</v>
      </c>
      <c r="M46" s="28">
        <f>J46/I46</f>
        <v>0.15384615384615385</v>
      </c>
      <c r="N46" s="28">
        <v>1.9E-2</v>
      </c>
      <c r="O46" s="28">
        <v>0.45400000000000001</v>
      </c>
      <c r="P46" s="28" t="s">
        <v>14920</v>
      </c>
      <c r="Q46" s="8" t="s">
        <v>2812</v>
      </c>
      <c r="R46" s="28" t="s">
        <v>82</v>
      </c>
      <c r="S46" s="28" t="s">
        <v>82</v>
      </c>
      <c r="T46" s="28" t="s">
        <v>82</v>
      </c>
      <c r="U46" s="19" t="s">
        <v>85</v>
      </c>
      <c r="V46" s="17" t="s">
        <v>86</v>
      </c>
      <c r="W46" s="17" t="s">
        <v>4767</v>
      </c>
      <c r="X46" s="17" t="s">
        <v>86</v>
      </c>
      <c r="Y46" s="17" t="s">
        <v>4768</v>
      </c>
      <c r="Z46" s="51" t="s">
        <v>14931</v>
      </c>
      <c r="AA46" s="23" t="s">
        <v>4769</v>
      </c>
    </row>
    <row r="47" spans="1:27" ht="19" x14ac:dyDescent="0.2">
      <c r="A47" s="4" t="s">
        <v>5394</v>
      </c>
      <c r="B47" s="4" t="s">
        <v>5395</v>
      </c>
      <c r="C47" s="4" t="s">
        <v>5396</v>
      </c>
      <c r="D47" s="4">
        <v>1996</v>
      </c>
      <c r="E47" s="16" t="s">
        <v>81</v>
      </c>
      <c r="F47" s="16" t="s">
        <v>81</v>
      </c>
      <c r="G47" s="21" t="s">
        <v>5406</v>
      </c>
      <c r="H47" s="8" t="s">
        <v>144</v>
      </c>
      <c r="I47" s="8" t="s">
        <v>144</v>
      </c>
      <c r="J47" s="8" t="s">
        <v>144</v>
      </c>
      <c r="K47" s="41" t="s">
        <v>144</v>
      </c>
      <c r="L47" s="41" t="s">
        <v>144</v>
      </c>
      <c r="M47" s="28" t="s">
        <v>144</v>
      </c>
      <c r="N47" s="28" t="s">
        <v>144</v>
      </c>
      <c r="O47" s="28" t="s">
        <v>144</v>
      </c>
      <c r="P47" s="28" t="s">
        <v>144</v>
      </c>
      <c r="Q47" s="8" t="s">
        <v>144</v>
      </c>
      <c r="R47" s="28" t="s">
        <v>144</v>
      </c>
      <c r="S47" s="28" t="s">
        <v>144</v>
      </c>
      <c r="T47" s="28" t="s">
        <v>144</v>
      </c>
      <c r="U47" s="19" t="s">
        <v>144</v>
      </c>
      <c r="V47" s="17" t="s">
        <v>144</v>
      </c>
      <c r="W47" s="17" t="s">
        <v>144</v>
      </c>
      <c r="X47" s="17" t="s">
        <v>144</v>
      </c>
      <c r="Y47" s="17" t="s">
        <v>144</v>
      </c>
      <c r="Z47" s="51"/>
      <c r="AA47" s="23"/>
    </row>
    <row r="48" spans="1:27" ht="19" x14ac:dyDescent="0.2">
      <c r="A48" s="4" t="s">
        <v>3090</v>
      </c>
      <c r="B48" s="4" t="s">
        <v>3091</v>
      </c>
      <c r="C48" s="4" t="s">
        <v>3092</v>
      </c>
      <c r="D48" s="4">
        <v>2000</v>
      </c>
      <c r="E48" s="16" t="s">
        <v>81</v>
      </c>
      <c r="F48" s="16" t="s">
        <v>81</v>
      </c>
      <c r="G48" s="21" t="s">
        <v>203</v>
      </c>
      <c r="H48" s="8" t="s">
        <v>144</v>
      </c>
      <c r="I48" s="8" t="s">
        <v>144</v>
      </c>
      <c r="J48" s="8" t="s">
        <v>144</v>
      </c>
      <c r="K48" s="41" t="s">
        <v>144</v>
      </c>
      <c r="L48" s="41" t="s">
        <v>144</v>
      </c>
      <c r="M48" s="28" t="s">
        <v>144</v>
      </c>
      <c r="N48" s="28" t="s">
        <v>144</v>
      </c>
      <c r="O48" s="28" t="s">
        <v>144</v>
      </c>
      <c r="P48" s="28" t="s">
        <v>144</v>
      </c>
      <c r="Q48" s="8" t="s">
        <v>144</v>
      </c>
      <c r="R48" s="28" t="s">
        <v>144</v>
      </c>
      <c r="S48" s="28" t="s">
        <v>144</v>
      </c>
      <c r="T48" s="28" t="s">
        <v>144</v>
      </c>
      <c r="U48" s="19" t="s">
        <v>144</v>
      </c>
      <c r="V48" s="17" t="s">
        <v>144</v>
      </c>
      <c r="W48" s="17" t="s">
        <v>144</v>
      </c>
      <c r="X48" s="17" t="s">
        <v>144</v>
      </c>
      <c r="Y48" s="17" t="s">
        <v>144</v>
      </c>
      <c r="Z48" s="51"/>
      <c r="AA48" s="23" t="s">
        <v>1177</v>
      </c>
    </row>
    <row r="49" spans="1:28" ht="19" x14ac:dyDescent="0.2">
      <c r="A49" s="4" t="s">
        <v>2298</v>
      </c>
      <c r="B49" s="4" t="s">
        <v>2299</v>
      </c>
      <c r="C49" s="4" t="s">
        <v>2300</v>
      </c>
      <c r="D49" s="4">
        <v>1999</v>
      </c>
      <c r="E49" s="16" t="s">
        <v>81</v>
      </c>
      <c r="F49" s="16" t="s">
        <v>82</v>
      </c>
      <c r="G49" s="21"/>
      <c r="H49" s="8" t="s">
        <v>83</v>
      </c>
      <c r="I49" s="8">
        <v>142</v>
      </c>
      <c r="J49" s="8">
        <v>0</v>
      </c>
      <c r="K49" s="41">
        <f>I49-J49</f>
        <v>142</v>
      </c>
      <c r="L49" s="41" t="s">
        <v>82</v>
      </c>
      <c r="M49" s="28">
        <f>J49/I49</f>
        <v>0</v>
      </c>
      <c r="N49" s="28"/>
      <c r="O49" s="28">
        <v>2.5999999999999999E-2</v>
      </c>
      <c r="P49" s="28" t="s">
        <v>81</v>
      </c>
      <c r="Q49" s="8" t="s">
        <v>1572</v>
      </c>
      <c r="R49" s="28" t="s">
        <v>85</v>
      </c>
      <c r="S49" s="28" t="s">
        <v>85</v>
      </c>
      <c r="T49" s="28" t="s">
        <v>85</v>
      </c>
      <c r="U49" s="19" t="s">
        <v>85</v>
      </c>
      <c r="V49" s="17" t="s">
        <v>1572</v>
      </c>
      <c r="W49" s="17">
        <v>41</v>
      </c>
      <c r="X49" s="17">
        <v>0.6</v>
      </c>
      <c r="Y49" s="17" t="s">
        <v>2314</v>
      </c>
      <c r="Z49" s="51" t="s">
        <v>14923</v>
      </c>
      <c r="AA49" s="23" t="s">
        <v>534</v>
      </c>
      <c r="AB49" s="52" t="s">
        <v>14932</v>
      </c>
    </row>
    <row r="50" spans="1:28" ht="19" x14ac:dyDescent="0.2">
      <c r="A50" s="4" t="s">
        <v>1165</v>
      </c>
      <c r="B50" s="4" t="s">
        <v>1166</v>
      </c>
      <c r="C50" s="4" t="s">
        <v>1167</v>
      </c>
      <c r="D50" s="4">
        <v>2008</v>
      </c>
      <c r="E50" s="16" t="s">
        <v>81</v>
      </c>
      <c r="F50" s="16" t="s">
        <v>81</v>
      </c>
      <c r="G50" s="21" t="s">
        <v>203</v>
      </c>
      <c r="H50" s="8" t="s">
        <v>144</v>
      </c>
      <c r="I50" s="8" t="s">
        <v>144</v>
      </c>
      <c r="J50" s="8" t="s">
        <v>144</v>
      </c>
      <c r="K50" s="41" t="s">
        <v>144</v>
      </c>
      <c r="L50" s="41" t="s">
        <v>144</v>
      </c>
      <c r="M50" s="28" t="s">
        <v>144</v>
      </c>
      <c r="N50" s="28" t="s">
        <v>144</v>
      </c>
      <c r="O50" s="28" t="s">
        <v>144</v>
      </c>
      <c r="P50" s="28" t="s">
        <v>144</v>
      </c>
      <c r="Q50" s="8" t="s">
        <v>144</v>
      </c>
      <c r="R50" s="28" t="s">
        <v>144</v>
      </c>
      <c r="S50" s="28" t="s">
        <v>144</v>
      </c>
      <c r="T50" s="28" t="s">
        <v>144</v>
      </c>
      <c r="U50" s="19" t="s">
        <v>144</v>
      </c>
      <c r="V50" s="17" t="s">
        <v>144</v>
      </c>
      <c r="W50" s="17" t="s">
        <v>144</v>
      </c>
      <c r="X50" s="17" t="s">
        <v>144</v>
      </c>
      <c r="Y50" s="17" t="s">
        <v>144</v>
      </c>
      <c r="Z50" s="51" t="s">
        <v>144</v>
      </c>
      <c r="AA50" s="23"/>
    </row>
    <row r="51" spans="1:28" ht="19" x14ac:dyDescent="0.2">
      <c r="A51" s="4" t="s">
        <v>5911</v>
      </c>
      <c r="B51" s="4" t="s">
        <v>5912</v>
      </c>
      <c r="C51" s="4" t="s">
        <v>5913</v>
      </c>
      <c r="D51" s="4">
        <v>2014</v>
      </c>
      <c r="E51" s="16" t="s">
        <v>81</v>
      </c>
      <c r="F51" s="16" t="s">
        <v>5629</v>
      </c>
      <c r="G51" s="21" t="s">
        <v>14933</v>
      </c>
      <c r="H51" s="8" t="s">
        <v>144</v>
      </c>
      <c r="I51" s="8" t="s">
        <v>144</v>
      </c>
      <c r="J51" s="8" t="s">
        <v>144</v>
      </c>
      <c r="K51" s="41" t="s">
        <v>144</v>
      </c>
      <c r="L51" s="41" t="s">
        <v>144</v>
      </c>
      <c r="M51" s="28" t="s">
        <v>144</v>
      </c>
      <c r="N51" s="28" t="s">
        <v>144</v>
      </c>
      <c r="O51" s="28" t="s">
        <v>144</v>
      </c>
      <c r="P51" s="28" t="s">
        <v>144</v>
      </c>
      <c r="Q51" s="8" t="s">
        <v>144</v>
      </c>
      <c r="R51" s="28" t="s">
        <v>144</v>
      </c>
      <c r="S51" s="28" t="s">
        <v>144</v>
      </c>
      <c r="T51" s="28" t="s">
        <v>144</v>
      </c>
      <c r="U51" s="19" t="s">
        <v>144</v>
      </c>
      <c r="V51" s="17" t="s">
        <v>144</v>
      </c>
      <c r="W51" s="17" t="s">
        <v>144</v>
      </c>
      <c r="X51" s="17" t="s">
        <v>144</v>
      </c>
      <c r="Y51" s="17" t="s">
        <v>144</v>
      </c>
      <c r="Z51" s="51" t="s">
        <v>1177</v>
      </c>
      <c r="AA51" s="23" t="s">
        <v>14934</v>
      </c>
    </row>
    <row r="52" spans="1:28" ht="21" customHeight="1" x14ac:dyDescent="0.2">
      <c r="A52" s="4" t="s">
        <v>3344</v>
      </c>
      <c r="B52" s="4" t="s">
        <v>3345</v>
      </c>
      <c r="C52" s="4" t="s">
        <v>3346</v>
      </c>
      <c r="D52" s="4">
        <v>2001</v>
      </c>
      <c r="E52" s="16" t="s">
        <v>81</v>
      </c>
      <c r="F52" s="16" t="s">
        <v>82</v>
      </c>
      <c r="G52" s="21"/>
      <c r="H52" s="8" t="s">
        <v>3358</v>
      </c>
      <c r="I52" s="8">
        <v>16</v>
      </c>
      <c r="J52" s="8">
        <v>8</v>
      </c>
      <c r="K52" s="41">
        <v>8</v>
      </c>
      <c r="L52" s="41" t="s">
        <v>144</v>
      </c>
      <c r="M52" s="28">
        <v>0.5</v>
      </c>
      <c r="N52" s="28">
        <v>0.247</v>
      </c>
      <c r="O52" s="28">
        <v>0.753</v>
      </c>
      <c r="P52" s="28" t="s">
        <v>82</v>
      </c>
      <c r="Q52" s="29" t="s">
        <v>3359</v>
      </c>
      <c r="R52" s="47" t="s">
        <v>81</v>
      </c>
      <c r="S52" s="47" t="s">
        <v>85</v>
      </c>
      <c r="T52" s="58"/>
      <c r="U52" s="19" t="s">
        <v>3360</v>
      </c>
      <c r="V52" s="17" t="s">
        <v>3361</v>
      </c>
      <c r="W52" s="17">
        <v>21.3</v>
      </c>
      <c r="X52" s="17">
        <v>2.7</v>
      </c>
      <c r="Y52" s="17" t="s">
        <v>86</v>
      </c>
      <c r="Z52" s="51" t="s">
        <v>14935</v>
      </c>
      <c r="AA52" s="23" t="s">
        <v>14936</v>
      </c>
      <c r="AB52" s="52" t="s">
        <v>14937</v>
      </c>
    </row>
    <row r="53" spans="1:28" ht="19" x14ac:dyDescent="0.2">
      <c r="A53" s="4" t="s">
        <v>329</v>
      </c>
      <c r="B53" s="4" t="s">
        <v>330</v>
      </c>
      <c r="C53" s="4" t="s">
        <v>331</v>
      </c>
      <c r="D53" s="4">
        <v>1992</v>
      </c>
      <c r="E53" s="16" t="s">
        <v>81</v>
      </c>
      <c r="F53" s="16" t="s">
        <v>81</v>
      </c>
      <c r="G53" s="21" t="s">
        <v>203</v>
      </c>
      <c r="H53" s="8" t="s">
        <v>144</v>
      </c>
      <c r="I53" s="8" t="s">
        <v>144</v>
      </c>
      <c r="J53" s="8" t="s">
        <v>144</v>
      </c>
      <c r="K53" s="41" t="s">
        <v>144</v>
      </c>
      <c r="L53" s="41" t="s">
        <v>144</v>
      </c>
      <c r="M53" s="28" t="s">
        <v>144</v>
      </c>
      <c r="N53" s="28"/>
      <c r="O53" s="28"/>
      <c r="P53" s="28" t="s">
        <v>1177</v>
      </c>
      <c r="Q53" s="8" t="s">
        <v>144</v>
      </c>
      <c r="R53" s="28" t="s">
        <v>144</v>
      </c>
      <c r="S53" s="28" t="s">
        <v>144</v>
      </c>
      <c r="T53" s="28" t="s">
        <v>144</v>
      </c>
      <c r="U53" s="19" t="s">
        <v>144</v>
      </c>
      <c r="V53" s="17" t="s">
        <v>144</v>
      </c>
      <c r="W53" s="17" t="s">
        <v>144</v>
      </c>
      <c r="X53" s="17" t="s">
        <v>144</v>
      </c>
      <c r="Y53" s="17" t="s">
        <v>144</v>
      </c>
      <c r="Z53" s="51"/>
      <c r="AA53" s="23" t="s">
        <v>345</v>
      </c>
    </row>
    <row r="54" spans="1:28" ht="19" x14ac:dyDescent="0.2">
      <c r="A54" s="4" t="s">
        <v>1795</v>
      </c>
      <c r="B54" s="4" t="s">
        <v>1796</v>
      </c>
      <c r="C54" s="4" t="s">
        <v>1797</v>
      </c>
      <c r="D54" s="4">
        <v>1997</v>
      </c>
      <c r="E54" s="16" t="s">
        <v>81</v>
      </c>
      <c r="F54" s="16" t="s">
        <v>81</v>
      </c>
      <c r="G54" s="21" t="s">
        <v>247</v>
      </c>
      <c r="H54" s="8" t="s">
        <v>144</v>
      </c>
      <c r="I54" s="8" t="s">
        <v>144</v>
      </c>
      <c r="J54" s="8" t="s">
        <v>144</v>
      </c>
      <c r="K54" s="41" t="s">
        <v>144</v>
      </c>
      <c r="L54" s="41" t="s">
        <v>144</v>
      </c>
      <c r="M54" s="28" t="s">
        <v>144</v>
      </c>
      <c r="N54" s="28" t="s">
        <v>144</v>
      </c>
      <c r="O54" s="28" t="s">
        <v>144</v>
      </c>
      <c r="P54" s="28" t="s">
        <v>144</v>
      </c>
      <c r="Q54" s="8" t="s">
        <v>144</v>
      </c>
      <c r="R54" s="28" t="s">
        <v>144</v>
      </c>
      <c r="S54" s="28" t="s">
        <v>144</v>
      </c>
      <c r="T54" s="28" t="s">
        <v>144</v>
      </c>
      <c r="U54" s="19" t="s">
        <v>144</v>
      </c>
      <c r="V54" s="17" t="s">
        <v>144</v>
      </c>
      <c r="W54" s="17" t="s">
        <v>144</v>
      </c>
      <c r="X54" s="17" t="s">
        <v>144</v>
      </c>
      <c r="Y54" s="17" t="s">
        <v>144</v>
      </c>
      <c r="Z54" s="51"/>
      <c r="AA54" s="23"/>
    </row>
    <row r="55" spans="1:28" ht="19" x14ac:dyDescent="0.2">
      <c r="A55" s="4" t="s">
        <v>858</v>
      </c>
      <c r="B55" s="4" t="s">
        <v>859</v>
      </c>
      <c r="C55" s="4" t="s">
        <v>860</v>
      </c>
      <c r="D55" s="4">
        <v>1991</v>
      </c>
      <c r="E55" s="16" t="s">
        <v>81</v>
      </c>
      <c r="F55" s="16" t="s">
        <v>81</v>
      </c>
      <c r="G55" s="21" t="s">
        <v>872</v>
      </c>
      <c r="H55" s="8" t="s">
        <v>144</v>
      </c>
      <c r="I55" s="8" t="s">
        <v>144</v>
      </c>
      <c r="J55" s="8" t="s">
        <v>144</v>
      </c>
      <c r="K55" s="41" t="s">
        <v>144</v>
      </c>
      <c r="L55" s="41" t="s">
        <v>144</v>
      </c>
      <c r="M55" s="28" t="s">
        <v>144</v>
      </c>
      <c r="N55" s="28" t="s">
        <v>144</v>
      </c>
      <c r="O55" s="28" t="s">
        <v>144</v>
      </c>
      <c r="P55" s="28" t="s">
        <v>144</v>
      </c>
      <c r="Q55" s="8" t="s">
        <v>144</v>
      </c>
      <c r="R55" s="28" t="s">
        <v>144</v>
      </c>
      <c r="S55" s="28" t="s">
        <v>144</v>
      </c>
      <c r="T55" s="28" t="s">
        <v>144</v>
      </c>
      <c r="U55" s="19" t="s">
        <v>144</v>
      </c>
      <c r="V55" s="17" t="s">
        <v>144</v>
      </c>
      <c r="W55" s="17" t="s">
        <v>144</v>
      </c>
      <c r="X55" s="17" t="s">
        <v>144</v>
      </c>
      <c r="Y55" s="17" t="s">
        <v>144</v>
      </c>
      <c r="Z55" s="51" t="s">
        <v>144</v>
      </c>
      <c r="AA55" s="23"/>
    </row>
    <row r="56" spans="1:28" ht="19" x14ac:dyDescent="0.2">
      <c r="A56" s="4" t="s">
        <v>936</v>
      </c>
      <c r="B56" s="4" t="s">
        <v>937</v>
      </c>
      <c r="C56" s="4" t="s">
        <v>938</v>
      </c>
      <c r="D56" s="4">
        <v>1991</v>
      </c>
      <c r="E56" s="16" t="s">
        <v>81</v>
      </c>
      <c r="F56" s="16" t="s">
        <v>81</v>
      </c>
      <c r="G56" s="21" t="s">
        <v>247</v>
      </c>
      <c r="H56" s="8" t="s">
        <v>144</v>
      </c>
      <c r="I56" s="8" t="s">
        <v>144</v>
      </c>
      <c r="J56" s="8" t="s">
        <v>144</v>
      </c>
      <c r="K56" s="41" t="s">
        <v>144</v>
      </c>
      <c r="L56" s="41" t="s">
        <v>144</v>
      </c>
      <c r="M56" s="28" t="s">
        <v>144</v>
      </c>
      <c r="N56" s="28" t="s">
        <v>144</v>
      </c>
      <c r="O56" s="28" t="s">
        <v>144</v>
      </c>
      <c r="P56" s="28" t="s">
        <v>144</v>
      </c>
      <c r="Q56" s="8" t="s">
        <v>144</v>
      </c>
      <c r="R56" s="28" t="s">
        <v>144</v>
      </c>
      <c r="S56" s="28" t="s">
        <v>144</v>
      </c>
      <c r="T56" s="28" t="s">
        <v>144</v>
      </c>
      <c r="U56" s="19" t="s">
        <v>144</v>
      </c>
      <c r="V56" s="17" t="s">
        <v>144</v>
      </c>
      <c r="W56" s="17" t="s">
        <v>144</v>
      </c>
      <c r="X56" s="17" t="s">
        <v>144</v>
      </c>
      <c r="Y56" s="17" t="s">
        <v>144</v>
      </c>
      <c r="Z56" s="51" t="s">
        <v>144</v>
      </c>
      <c r="AA56" s="23"/>
    </row>
    <row r="57" spans="1:28" ht="19" x14ac:dyDescent="0.2">
      <c r="A57" s="4" t="s">
        <v>516</v>
      </c>
      <c r="B57" s="4" t="s">
        <v>517</v>
      </c>
      <c r="C57" s="4" t="s">
        <v>518</v>
      </c>
      <c r="D57" s="4">
        <v>2011</v>
      </c>
      <c r="E57" s="16" t="s">
        <v>81</v>
      </c>
      <c r="F57" s="16" t="s">
        <v>82</v>
      </c>
      <c r="G57" s="21"/>
      <c r="H57" s="8" t="s">
        <v>531</v>
      </c>
      <c r="I57" s="8">
        <v>13</v>
      </c>
      <c r="J57" s="8">
        <v>0</v>
      </c>
      <c r="K57" s="41">
        <f>I57-J57</f>
        <v>13</v>
      </c>
      <c r="L57" s="41" t="s">
        <v>81</v>
      </c>
      <c r="M57" s="28">
        <f>J57/I57</f>
        <v>0</v>
      </c>
      <c r="N57" s="28"/>
      <c r="O57" s="28">
        <v>0.247</v>
      </c>
      <c r="P57" s="51" t="s">
        <v>81</v>
      </c>
      <c r="Q57" s="8" t="s">
        <v>278</v>
      </c>
      <c r="R57" s="28" t="s">
        <v>85</v>
      </c>
      <c r="S57" s="28" t="s">
        <v>85</v>
      </c>
      <c r="T57" s="28" t="s">
        <v>85</v>
      </c>
      <c r="U57" s="19" t="s">
        <v>85</v>
      </c>
      <c r="V57" s="17" t="s">
        <v>278</v>
      </c>
      <c r="W57" s="17">
        <v>23.8</v>
      </c>
      <c r="X57" s="17" t="s">
        <v>532</v>
      </c>
      <c r="Y57" s="17" t="s">
        <v>533</v>
      </c>
      <c r="Z57" s="51" t="s">
        <v>14938</v>
      </c>
      <c r="AA57" s="23" t="s">
        <v>534</v>
      </c>
    </row>
    <row r="58" spans="1:28" ht="19" x14ac:dyDescent="0.2">
      <c r="A58" s="4" t="s">
        <v>2151</v>
      </c>
      <c r="B58" s="4" t="s">
        <v>2152</v>
      </c>
      <c r="C58" s="4" t="s">
        <v>2153</v>
      </c>
      <c r="D58" s="4">
        <v>1998</v>
      </c>
      <c r="E58" s="16" t="s">
        <v>81</v>
      </c>
      <c r="F58" s="16" t="s">
        <v>82</v>
      </c>
      <c r="G58" s="21"/>
      <c r="H58" s="8" t="s">
        <v>2164</v>
      </c>
      <c r="I58" s="8">
        <v>10</v>
      </c>
      <c r="J58" s="8">
        <v>0</v>
      </c>
      <c r="K58" s="41">
        <v>10</v>
      </c>
      <c r="L58" s="41" t="s">
        <v>82</v>
      </c>
      <c r="M58" s="28">
        <f>J58/I58</f>
        <v>0</v>
      </c>
      <c r="N58" s="28"/>
      <c r="O58" s="28">
        <v>0.308</v>
      </c>
      <c r="P58" s="28" t="s">
        <v>81</v>
      </c>
      <c r="Q58" s="8" t="s">
        <v>1572</v>
      </c>
      <c r="R58" s="28" t="s">
        <v>85</v>
      </c>
      <c r="S58" s="28" t="s">
        <v>85</v>
      </c>
      <c r="T58" s="28" t="s">
        <v>85</v>
      </c>
      <c r="U58" s="19" t="s">
        <v>85</v>
      </c>
      <c r="V58" s="17" t="s">
        <v>1572</v>
      </c>
      <c r="W58" s="17">
        <v>27</v>
      </c>
      <c r="X58" s="17">
        <v>5</v>
      </c>
      <c r="Y58" s="17" t="s">
        <v>86</v>
      </c>
      <c r="Z58" s="51" t="s">
        <v>14939</v>
      </c>
      <c r="AA58" s="23" t="s">
        <v>534</v>
      </c>
      <c r="AB58" s="52" t="s">
        <v>14925</v>
      </c>
    </row>
    <row r="59" spans="1:28" ht="19" x14ac:dyDescent="0.2">
      <c r="A59" s="4" t="s">
        <v>266</v>
      </c>
      <c r="B59" s="4" t="s">
        <v>267</v>
      </c>
      <c r="C59" s="4" t="s">
        <v>268</v>
      </c>
      <c r="D59" s="4">
        <v>2005</v>
      </c>
      <c r="E59" s="16" t="s">
        <v>81</v>
      </c>
      <c r="F59" s="16" t="s">
        <v>82</v>
      </c>
      <c r="G59" s="21"/>
      <c r="H59" s="8" t="s">
        <v>277</v>
      </c>
      <c r="I59" s="8">
        <v>9</v>
      </c>
      <c r="J59" s="8">
        <v>0</v>
      </c>
      <c r="K59" s="41">
        <f>I59-J59</f>
        <v>9</v>
      </c>
      <c r="L59" s="41" t="s">
        <v>82</v>
      </c>
      <c r="M59" s="28">
        <f>J59/I59</f>
        <v>0</v>
      </c>
      <c r="N59" s="28"/>
      <c r="O59" s="28">
        <v>0.33600000000000002</v>
      </c>
      <c r="P59" s="51" t="s">
        <v>81</v>
      </c>
      <c r="Q59" s="8" t="s">
        <v>278</v>
      </c>
      <c r="R59" s="28" t="s">
        <v>85</v>
      </c>
      <c r="S59" s="28" t="s">
        <v>85</v>
      </c>
      <c r="T59" s="28" t="s">
        <v>85</v>
      </c>
      <c r="U59" s="19" t="s">
        <v>85</v>
      </c>
      <c r="V59" s="17" t="s">
        <v>85</v>
      </c>
      <c r="W59" s="17">
        <v>25.9</v>
      </c>
      <c r="X59" s="17" t="s">
        <v>279</v>
      </c>
      <c r="Y59" s="17" t="s">
        <v>280</v>
      </c>
      <c r="Z59" s="51" t="s">
        <v>14940</v>
      </c>
      <c r="AA59" s="23" t="s">
        <v>281</v>
      </c>
    </row>
    <row r="60" spans="1:28" ht="19" x14ac:dyDescent="0.2">
      <c r="A60" s="4" t="s">
        <v>312</v>
      </c>
      <c r="B60" s="4" t="s">
        <v>313</v>
      </c>
      <c r="C60" s="4" t="s">
        <v>314</v>
      </c>
      <c r="D60" s="4">
        <v>2000</v>
      </c>
      <c r="E60" s="16" t="s">
        <v>81</v>
      </c>
      <c r="F60" s="16" t="s">
        <v>82</v>
      </c>
      <c r="G60" s="21"/>
      <c r="H60" s="8" t="s">
        <v>83</v>
      </c>
      <c r="I60" s="8" t="s">
        <v>14912</v>
      </c>
      <c r="J60" s="8">
        <v>1</v>
      </c>
      <c r="K60" s="41">
        <v>22</v>
      </c>
      <c r="L60" s="41" t="s">
        <v>144</v>
      </c>
      <c r="M60" s="28">
        <v>4.2999999999999997E-2</v>
      </c>
      <c r="N60" s="28">
        <v>1.1000000000000001E-3</v>
      </c>
      <c r="O60" s="28">
        <v>0.219</v>
      </c>
      <c r="P60" s="51" t="s">
        <v>14920</v>
      </c>
      <c r="Q60" s="8" t="s">
        <v>328</v>
      </c>
      <c r="R60" s="28" t="s">
        <v>82</v>
      </c>
      <c r="S60" s="28" t="s">
        <v>82</v>
      </c>
      <c r="T60" s="28" t="s">
        <v>82</v>
      </c>
      <c r="U60" s="19" t="s">
        <v>85</v>
      </c>
      <c r="V60" s="17" t="s">
        <v>86</v>
      </c>
      <c r="W60" s="17">
        <v>27.8</v>
      </c>
      <c r="X60" s="17" t="s">
        <v>158</v>
      </c>
      <c r="Y60" s="17" t="s">
        <v>159</v>
      </c>
      <c r="Z60" s="51" t="s">
        <v>14941</v>
      </c>
      <c r="AA60" s="23"/>
    </row>
    <row r="61" spans="1:28" ht="19" x14ac:dyDescent="0.2">
      <c r="A61" s="4" t="s">
        <v>427</v>
      </c>
      <c r="B61" s="4" t="s">
        <v>428</v>
      </c>
      <c r="C61" s="4" t="s">
        <v>429</v>
      </c>
      <c r="D61" s="4">
        <v>2015</v>
      </c>
      <c r="E61" s="16" t="s">
        <v>81</v>
      </c>
      <c r="F61" s="16" t="s">
        <v>82</v>
      </c>
      <c r="G61" s="21"/>
      <c r="H61" s="8" t="s">
        <v>445</v>
      </c>
      <c r="I61" s="8">
        <v>12</v>
      </c>
      <c r="J61" s="8">
        <v>6</v>
      </c>
      <c r="K61" s="41">
        <v>6</v>
      </c>
      <c r="L61" s="41" t="s">
        <v>144</v>
      </c>
      <c r="M61" s="28">
        <v>0.5</v>
      </c>
      <c r="N61" s="28">
        <v>0.21099999999999999</v>
      </c>
      <c r="O61" s="28">
        <v>0.78900000000000003</v>
      </c>
      <c r="P61" s="28" t="s">
        <v>82</v>
      </c>
      <c r="Q61" s="8" t="s">
        <v>447</v>
      </c>
      <c r="R61" s="28" t="s">
        <v>82</v>
      </c>
      <c r="S61" s="28" t="s">
        <v>82</v>
      </c>
      <c r="T61" s="28" t="s">
        <v>82</v>
      </c>
      <c r="U61" s="19" t="s">
        <v>85</v>
      </c>
      <c r="V61" s="17" t="s">
        <v>448</v>
      </c>
      <c r="W61" s="17">
        <v>24.92</v>
      </c>
      <c r="X61" s="17" t="s">
        <v>449</v>
      </c>
      <c r="Y61" s="17" t="s">
        <v>86</v>
      </c>
      <c r="Z61" s="51" t="s">
        <v>14942</v>
      </c>
      <c r="AA61" s="23"/>
    </row>
    <row r="62" spans="1:28" ht="19" x14ac:dyDescent="0.2">
      <c r="A62" s="4" t="s">
        <v>1421</v>
      </c>
      <c r="B62" s="4" t="s">
        <v>1422</v>
      </c>
      <c r="C62" s="4" t="s">
        <v>1423</v>
      </c>
      <c r="D62" s="4">
        <v>2012</v>
      </c>
      <c r="E62" s="16" t="s">
        <v>81</v>
      </c>
      <c r="F62" s="16" t="s">
        <v>82</v>
      </c>
      <c r="G62" s="21"/>
      <c r="H62" s="8" t="s">
        <v>1432</v>
      </c>
      <c r="I62" s="8">
        <v>52</v>
      </c>
      <c r="J62" s="8">
        <v>20</v>
      </c>
      <c r="K62" s="41">
        <v>32</v>
      </c>
      <c r="L62" s="41" t="s">
        <v>144</v>
      </c>
      <c r="M62" s="28">
        <v>0.3846</v>
      </c>
      <c r="N62" s="28">
        <v>0.253</v>
      </c>
      <c r="O62" s="28">
        <v>0.53</v>
      </c>
      <c r="P62" s="28" t="s">
        <v>82</v>
      </c>
      <c r="Q62" s="8" t="s">
        <v>1435</v>
      </c>
      <c r="R62" s="28" t="s">
        <v>82</v>
      </c>
      <c r="S62" s="28" t="s">
        <v>82</v>
      </c>
      <c r="T62" s="28" t="s">
        <v>82</v>
      </c>
      <c r="U62" s="19" t="s">
        <v>85</v>
      </c>
      <c r="V62" s="17" t="s">
        <v>1436</v>
      </c>
      <c r="W62" s="17" t="s">
        <v>1437</v>
      </c>
      <c r="X62" s="17" t="s">
        <v>1438</v>
      </c>
      <c r="Y62" s="17" t="s">
        <v>86</v>
      </c>
      <c r="Z62" s="51" t="s">
        <v>14943</v>
      </c>
      <c r="AA62" s="23"/>
    </row>
    <row r="63" spans="1:28" ht="19" x14ac:dyDescent="0.2">
      <c r="A63" s="4" t="s">
        <v>1944</v>
      </c>
      <c r="B63" s="4" t="s">
        <v>1945</v>
      </c>
      <c r="C63" s="4" t="s">
        <v>1946</v>
      </c>
      <c r="D63" s="4">
        <v>2011</v>
      </c>
      <c r="E63" s="16" t="s">
        <v>81</v>
      </c>
      <c r="F63" s="16" t="s">
        <v>82</v>
      </c>
      <c r="G63" s="21"/>
      <c r="H63" s="8" t="s">
        <v>83</v>
      </c>
      <c r="I63" s="8">
        <v>17</v>
      </c>
      <c r="J63" s="8">
        <v>7</v>
      </c>
      <c r="K63" s="41">
        <f>I63-J63</f>
        <v>10</v>
      </c>
      <c r="L63" s="41" t="s">
        <v>144</v>
      </c>
      <c r="M63" s="28">
        <f>J63/I63</f>
        <v>0.41176470588235292</v>
      </c>
      <c r="N63" s="28">
        <v>0.184</v>
      </c>
      <c r="O63" s="28">
        <v>0.67100000000000004</v>
      </c>
      <c r="P63" s="28" t="s">
        <v>82</v>
      </c>
      <c r="Q63" s="8" t="s">
        <v>1955</v>
      </c>
      <c r="R63" s="28" t="s">
        <v>82</v>
      </c>
      <c r="S63" s="28" t="s">
        <v>82</v>
      </c>
      <c r="T63" s="28" t="s">
        <v>82</v>
      </c>
      <c r="U63" s="19" t="s">
        <v>85</v>
      </c>
      <c r="V63" s="17" t="s">
        <v>1956</v>
      </c>
      <c r="W63" s="17">
        <v>23.82</v>
      </c>
      <c r="X63" s="17" t="s">
        <v>1957</v>
      </c>
      <c r="Y63" s="17" t="s">
        <v>105</v>
      </c>
      <c r="Z63" s="51" t="s">
        <v>14944</v>
      </c>
      <c r="AA63" s="23"/>
    </row>
    <row r="64" spans="1:28" ht="19" x14ac:dyDescent="0.2">
      <c r="A64" s="4" t="s">
        <v>2283</v>
      </c>
      <c r="B64" s="4" t="s">
        <v>2284</v>
      </c>
      <c r="C64" s="4" t="s">
        <v>2285</v>
      </c>
      <c r="D64" s="4">
        <v>2003</v>
      </c>
      <c r="E64" s="16" t="s">
        <v>81</v>
      </c>
      <c r="F64" s="16" t="s">
        <v>81</v>
      </c>
      <c r="G64" s="21" t="s">
        <v>247</v>
      </c>
      <c r="H64" s="8" t="s">
        <v>144</v>
      </c>
      <c r="I64" s="8" t="s">
        <v>144</v>
      </c>
      <c r="J64" s="8" t="s">
        <v>144</v>
      </c>
      <c r="K64" s="41" t="s">
        <v>144</v>
      </c>
      <c r="L64" s="41" t="s">
        <v>144</v>
      </c>
      <c r="M64" s="28" t="s">
        <v>144</v>
      </c>
      <c r="N64" s="28" t="s">
        <v>144</v>
      </c>
      <c r="O64" s="28" t="s">
        <v>144</v>
      </c>
      <c r="P64" s="28" t="s">
        <v>144</v>
      </c>
      <c r="Q64" s="8" t="s">
        <v>144</v>
      </c>
      <c r="R64" s="28" t="s">
        <v>144</v>
      </c>
      <c r="S64" s="28" t="s">
        <v>144</v>
      </c>
      <c r="T64" s="28" t="s">
        <v>144</v>
      </c>
      <c r="U64" s="19" t="s">
        <v>144</v>
      </c>
      <c r="V64" s="17" t="s">
        <v>144</v>
      </c>
      <c r="W64" s="17" t="s">
        <v>144</v>
      </c>
      <c r="X64" s="17" t="s">
        <v>144</v>
      </c>
      <c r="Y64" s="17" t="s">
        <v>144</v>
      </c>
      <c r="Z64" s="51"/>
      <c r="AA64" s="23"/>
    </row>
    <row r="65" spans="1:27" ht="19" x14ac:dyDescent="0.2">
      <c r="A65" s="4" t="s">
        <v>638</v>
      </c>
      <c r="B65" s="4" t="s">
        <v>639</v>
      </c>
      <c r="C65" s="4" t="s">
        <v>640</v>
      </c>
      <c r="D65" s="4">
        <v>2011</v>
      </c>
      <c r="E65" s="16" t="s">
        <v>81</v>
      </c>
      <c r="F65" s="16" t="s">
        <v>82</v>
      </c>
      <c r="G65" s="21"/>
      <c r="H65" s="8" t="s">
        <v>651</v>
      </c>
      <c r="I65" s="8">
        <v>16</v>
      </c>
      <c r="J65" s="8">
        <v>0</v>
      </c>
      <c r="K65" s="41">
        <f>I65-J65</f>
        <v>16</v>
      </c>
      <c r="L65" s="41" t="s">
        <v>82</v>
      </c>
      <c r="M65" s="28">
        <f>J65/I65</f>
        <v>0</v>
      </c>
      <c r="N65" s="28"/>
      <c r="O65" s="28">
        <v>0.20599999999999999</v>
      </c>
      <c r="P65" s="51" t="s">
        <v>81</v>
      </c>
      <c r="Q65" s="8" t="s">
        <v>278</v>
      </c>
      <c r="R65" s="28" t="s">
        <v>85</v>
      </c>
      <c r="S65" s="28" t="s">
        <v>85</v>
      </c>
      <c r="T65" s="28" t="s">
        <v>85</v>
      </c>
      <c r="U65" s="19" t="s">
        <v>85</v>
      </c>
      <c r="V65" s="17" t="s">
        <v>278</v>
      </c>
      <c r="W65" s="17">
        <v>24.3</v>
      </c>
      <c r="X65" s="17" t="s">
        <v>652</v>
      </c>
      <c r="Y65" s="17" t="s">
        <v>653</v>
      </c>
      <c r="Z65" s="51" t="s">
        <v>14945</v>
      </c>
      <c r="AA65" s="23" t="s">
        <v>534</v>
      </c>
    </row>
    <row r="66" spans="1:27" ht="19" x14ac:dyDescent="0.2">
      <c r="A66" s="4" t="s">
        <v>3194</v>
      </c>
      <c r="B66" s="4" t="s">
        <v>3195</v>
      </c>
      <c r="C66" s="4" t="s">
        <v>3196</v>
      </c>
      <c r="D66" s="4">
        <v>2012</v>
      </c>
      <c r="E66" s="16" t="s">
        <v>81</v>
      </c>
      <c r="F66" s="16" t="s">
        <v>82</v>
      </c>
      <c r="G66" s="21"/>
      <c r="H66" s="8" t="s">
        <v>3208</v>
      </c>
      <c r="I66" s="8">
        <v>18</v>
      </c>
      <c r="J66" s="8">
        <v>0</v>
      </c>
      <c r="K66" s="41">
        <f>I66-J66</f>
        <v>18</v>
      </c>
      <c r="L66" s="41" t="s">
        <v>81</v>
      </c>
      <c r="M66" s="28">
        <f>J66/I66</f>
        <v>0</v>
      </c>
      <c r="N66" s="28"/>
      <c r="O66" s="28">
        <v>0.185</v>
      </c>
      <c r="P66" s="28" t="s">
        <v>81</v>
      </c>
      <c r="Q66" s="8" t="s">
        <v>1572</v>
      </c>
      <c r="R66" s="28" t="s">
        <v>85</v>
      </c>
      <c r="S66" s="28" t="s">
        <v>85</v>
      </c>
      <c r="T66" s="28" t="s">
        <v>85</v>
      </c>
      <c r="U66" s="19" t="s">
        <v>85</v>
      </c>
      <c r="V66" s="17" t="s">
        <v>1572</v>
      </c>
      <c r="W66" s="17">
        <v>25.9</v>
      </c>
      <c r="X66" s="17" t="s">
        <v>3209</v>
      </c>
      <c r="Y66" s="17" t="s">
        <v>653</v>
      </c>
      <c r="Z66" s="51" t="s">
        <v>14946</v>
      </c>
      <c r="AA66" s="23" t="s">
        <v>3210</v>
      </c>
    </row>
    <row r="67" spans="1:27" ht="19" x14ac:dyDescent="0.2">
      <c r="A67" s="4" t="s">
        <v>4599</v>
      </c>
      <c r="B67" s="4" t="s">
        <v>4600</v>
      </c>
      <c r="C67" s="4" t="s">
        <v>4601</v>
      </c>
      <c r="D67" s="4">
        <v>1980</v>
      </c>
      <c r="E67" s="16" t="s">
        <v>81</v>
      </c>
      <c r="F67" s="16" t="s">
        <v>81</v>
      </c>
      <c r="G67" s="21" t="s">
        <v>789</v>
      </c>
      <c r="H67" s="8" t="s">
        <v>144</v>
      </c>
      <c r="I67" s="8" t="s">
        <v>144</v>
      </c>
      <c r="J67" s="8" t="s">
        <v>144</v>
      </c>
      <c r="K67" s="41" t="s">
        <v>144</v>
      </c>
      <c r="L67" s="41" t="s">
        <v>144</v>
      </c>
      <c r="M67" s="28" t="s">
        <v>144</v>
      </c>
      <c r="N67" s="28" t="s">
        <v>144</v>
      </c>
      <c r="O67" s="28" t="s">
        <v>144</v>
      </c>
      <c r="P67" s="28" t="s">
        <v>144</v>
      </c>
      <c r="Q67" s="8" t="s">
        <v>144</v>
      </c>
      <c r="R67" s="28"/>
      <c r="S67" s="28"/>
      <c r="T67" s="28"/>
      <c r="U67" s="19" t="s">
        <v>144</v>
      </c>
      <c r="V67" s="17" t="s">
        <v>144</v>
      </c>
      <c r="W67" s="17" t="s">
        <v>144</v>
      </c>
      <c r="X67" s="17" t="s">
        <v>144</v>
      </c>
      <c r="Y67" s="17" t="s">
        <v>144</v>
      </c>
      <c r="Z67" s="51"/>
      <c r="AA67" s="23"/>
    </row>
    <row r="68" spans="1:27" ht="19" x14ac:dyDescent="0.2">
      <c r="A68" s="4" t="s">
        <v>3566</v>
      </c>
      <c r="B68" s="4" t="s">
        <v>3567</v>
      </c>
      <c r="C68" s="4" t="s">
        <v>3568</v>
      </c>
      <c r="D68" s="4">
        <v>1987</v>
      </c>
      <c r="E68" s="16" t="s">
        <v>81</v>
      </c>
      <c r="F68" s="16" t="s">
        <v>81</v>
      </c>
      <c r="G68" s="21" t="s">
        <v>172</v>
      </c>
      <c r="H68" s="8" t="s">
        <v>144</v>
      </c>
      <c r="I68" s="8" t="s">
        <v>144</v>
      </c>
      <c r="J68" s="8" t="s">
        <v>144</v>
      </c>
      <c r="K68" s="41" t="s">
        <v>144</v>
      </c>
      <c r="L68" s="41" t="s">
        <v>144</v>
      </c>
      <c r="M68" s="28" t="s">
        <v>144</v>
      </c>
      <c r="N68" s="28" t="s">
        <v>144</v>
      </c>
      <c r="O68" s="28" t="s">
        <v>144</v>
      </c>
      <c r="P68" s="28" t="s">
        <v>144</v>
      </c>
      <c r="Q68" s="8" t="s">
        <v>144</v>
      </c>
      <c r="R68" s="28" t="s">
        <v>144</v>
      </c>
      <c r="S68" s="28" t="s">
        <v>144</v>
      </c>
      <c r="T68" s="28" t="s">
        <v>144</v>
      </c>
      <c r="U68" s="19" t="s">
        <v>144</v>
      </c>
      <c r="V68" s="17" t="s">
        <v>144</v>
      </c>
      <c r="W68" s="17" t="s">
        <v>144</v>
      </c>
      <c r="X68" s="17" t="s">
        <v>144</v>
      </c>
      <c r="Y68" s="17" t="s">
        <v>144</v>
      </c>
      <c r="Z68" s="51"/>
      <c r="AA68" s="23"/>
    </row>
    <row r="69" spans="1:27" ht="19" x14ac:dyDescent="0.2">
      <c r="A69" s="4" t="s">
        <v>3926</v>
      </c>
      <c r="B69" s="4" t="s">
        <v>3927</v>
      </c>
      <c r="C69" s="4" t="s">
        <v>3928</v>
      </c>
      <c r="D69" s="4">
        <v>1998</v>
      </c>
      <c r="E69" s="16" t="s">
        <v>81</v>
      </c>
      <c r="F69" s="16" t="s">
        <v>81</v>
      </c>
      <c r="G69" s="21" t="s">
        <v>2881</v>
      </c>
      <c r="H69" s="8" t="s">
        <v>144</v>
      </c>
      <c r="I69" s="8" t="s">
        <v>144</v>
      </c>
      <c r="J69" s="8" t="s">
        <v>144</v>
      </c>
      <c r="K69" s="41" t="s">
        <v>144</v>
      </c>
      <c r="L69" s="41" t="s">
        <v>144</v>
      </c>
      <c r="M69" s="28" t="s">
        <v>144</v>
      </c>
      <c r="N69" s="28" t="s">
        <v>144</v>
      </c>
      <c r="O69" s="28" t="s">
        <v>144</v>
      </c>
      <c r="P69" s="28" t="s">
        <v>144</v>
      </c>
      <c r="Q69" s="8" t="s">
        <v>144</v>
      </c>
      <c r="R69" s="28" t="s">
        <v>144</v>
      </c>
      <c r="S69" s="28" t="s">
        <v>144</v>
      </c>
      <c r="T69" s="28" t="s">
        <v>144</v>
      </c>
      <c r="U69" s="19" t="s">
        <v>144</v>
      </c>
      <c r="V69" s="17" t="s">
        <v>144</v>
      </c>
      <c r="W69" s="17" t="s">
        <v>144</v>
      </c>
      <c r="X69" s="17" t="s">
        <v>144</v>
      </c>
      <c r="Y69" s="17" t="s">
        <v>144</v>
      </c>
      <c r="Z69" s="51" t="s">
        <v>144</v>
      </c>
      <c r="AA69" s="23"/>
    </row>
    <row r="70" spans="1:27" ht="19" x14ac:dyDescent="0.2">
      <c r="A70" s="4" t="s">
        <v>231</v>
      </c>
      <c r="B70" s="4" t="s">
        <v>232</v>
      </c>
      <c r="C70" s="4" t="s">
        <v>233</v>
      </c>
      <c r="D70" s="4">
        <v>2005</v>
      </c>
      <c r="E70" s="16" t="s">
        <v>81</v>
      </c>
      <c r="F70" s="16" t="s">
        <v>81</v>
      </c>
      <c r="G70" s="21" t="s">
        <v>247</v>
      </c>
      <c r="H70" s="8" t="s">
        <v>144</v>
      </c>
      <c r="I70" s="8" t="s">
        <v>144</v>
      </c>
      <c r="J70" s="8" t="s">
        <v>144</v>
      </c>
      <c r="K70" s="41" t="s">
        <v>144</v>
      </c>
      <c r="L70" s="41" t="s">
        <v>144</v>
      </c>
      <c r="M70" s="28" t="s">
        <v>144</v>
      </c>
      <c r="N70" s="28" t="s">
        <v>144</v>
      </c>
      <c r="O70" s="28" t="s">
        <v>144</v>
      </c>
      <c r="P70" s="28" t="s">
        <v>144</v>
      </c>
      <c r="Q70" s="8" t="s">
        <v>144</v>
      </c>
      <c r="R70" s="28" t="s">
        <v>144</v>
      </c>
      <c r="S70" s="28" t="s">
        <v>144</v>
      </c>
      <c r="T70" s="28" t="s">
        <v>144</v>
      </c>
      <c r="U70" s="19" t="s">
        <v>144</v>
      </c>
      <c r="V70" s="17" t="s">
        <v>144</v>
      </c>
      <c r="W70" s="17" t="s">
        <v>144</v>
      </c>
      <c r="X70" s="17" t="s">
        <v>144</v>
      </c>
      <c r="Y70" s="17" t="s">
        <v>144</v>
      </c>
      <c r="Z70" s="51"/>
      <c r="AA70" s="23"/>
    </row>
    <row r="71" spans="1:27" ht="19" x14ac:dyDescent="0.2">
      <c r="A71" s="4" t="s">
        <v>5006</v>
      </c>
      <c r="B71" s="4" t="s">
        <v>5007</v>
      </c>
      <c r="C71" s="4" t="s">
        <v>5008</v>
      </c>
      <c r="D71" s="4">
        <v>2004</v>
      </c>
      <c r="E71" s="16" t="s">
        <v>81</v>
      </c>
      <c r="F71" s="16" t="s">
        <v>82</v>
      </c>
      <c r="G71" s="21"/>
      <c r="H71" s="8" t="s">
        <v>5020</v>
      </c>
      <c r="I71" s="8">
        <v>24</v>
      </c>
      <c r="J71" s="8">
        <v>24</v>
      </c>
      <c r="K71" s="41">
        <v>0</v>
      </c>
      <c r="L71" s="41" t="s">
        <v>144</v>
      </c>
      <c r="M71" s="28">
        <v>1</v>
      </c>
      <c r="N71" s="28">
        <v>0.85799999999999998</v>
      </c>
      <c r="O71" s="28">
        <v>1</v>
      </c>
      <c r="P71" s="57" t="s">
        <v>14913</v>
      </c>
      <c r="Q71" s="27" t="s">
        <v>5022</v>
      </c>
      <c r="R71" s="56" t="s">
        <v>81</v>
      </c>
      <c r="S71" s="56" t="s">
        <v>85</v>
      </c>
      <c r="T71" s="55" t="s">
        <v>81</v>
      </c>
      <c r="U71" s="31" t="s">
        <v>5023</v>
      </c>
      <c r="V71" s="17" t="s">
        <v>5024</v>
      </c>
      <c r="W71" s="17" t="s">
        <v>5025</v>
      </c>
      <c r="X71" s="17" t="s">
        <v>86</v>
      </c>
      <c r="Y71" s="8" t="s">
        <v>5026</v>
      </c>
      <c r="Z71" s="28" t="s">
        <v>14923</v>
      </c>
      <c r="AA71" s="23" t="s">
        <v>14947</v>
      </c>
    </row>
    <row r="72" spans="1:27" ht="19" x14ac:dyDescent="0.2">
      <c r="A72" s="4" t="s">
        <v>4710</v>
      </c>
      <c r="B72" s="4" t="s">
        <v>4711</v>
      </c>
      <c r="C72" s="4" t="s">
        <v>4712</v>
      </c>
      <c r="D72" s="4">
        <v>2012</v>
      </c>
      <c r="E72" s="16" t="s">
        <v>81</v>
      </c>
      <c r="F72" s="16" t="s">
        <v>81</v>
      </c>
      <c r="G72" s="21" t="s">
        <v>172</v>
      </c>
      <c r="H72" s="8" t="s">
        <v>144</v>
      </c>
      <c r="I72" s="8" t="s">
        <v>144</v>
      </c>
      <c r="J72" s="8" t="s">
        <v>144</v>
      </c>
      <c r="K72" s="41" t="s">
        <v>144</v>
      </c>
      <c r="L72" s="41" t="s">
        <v>144</v>
      </c>
      <c r="M72" s="28" t="s">
        <v>144</v>
      </c>
      <c r="N72" s="28" t="s">
        <v>144</v>
      </c>
      <c r="O72" s="28" t="s">
        <v>144</v>
      </c>
      <c r="P72" s="28" t="s">
        <v>144</v>
      </c>
      <c r="Q72" s="8" t="s">
        <v>144</v>
      </c>
      <c r="R72" s="28" t="s">
        <v>144</v>
      </c>
      <c r="S72" s="28" t="s">
        <v>144</v>
      </c>
      <c r="T72" s="28" t="s">
        <v>144</v>
      </c>
      <c r="U72" s="19" t="s">
        <v>144</v>
      </c>
      <c r="V72" s="17" t="s">
        <v>144</v>
      </c>
      <c r="W72" s="17" t="s">
        <v>144</v>
      </c>
      <c r="X72" s="17" t="s">
        <v>144</v>
      </c>
      <c r="Y72" s="17" t="s">
        <v>144</v>
      </c>
      <c r="Z72" s="51"/>
      <c r="AA72" s="23"/>
    </row>
    <row r="73" spans="1:27" ht="19" x14ac:dyDescent="0.2">
      <c r="A73" s="4" t="s">
        <v>4477</v>
      </c>
      <c r="B73" s="4" t="s">
        <v>4478</v>
      </c>
      <c r="C73" s="4" t="s">
        <v>4479</v>
      </c>
      <c r="D73" s="4">
        <v>1997</v>
      </c>
      <c r="E73" s="16" t="s">
        <v>81</v>
      </c>
      <c r="F73" s="16" t="s">
        <v>81</v>
      </c>
      <c r="G73" s="21" t="s">
        <v>311</v>
      </c>
      <c r="H73" s="8" t="s">
        <v>144</v>
      </c>
      <c r="I73" s="8" t="s">
        <v>144</v>
      </c>
      <c r="J73" s="8" t="s">
        <v>144</v>
      </c>
      <c r="K73" s="41" t="s">
        <v>144</v>
      </c>
      <c r="L73" s="41" t="s">
        <v>144</v>
      </c>
      <c r="M73" s="28" t="s">
        <v>144</v>
      </c>
      <c r="N73" s="28" t="s">
        <v>144</v>
      </c>
      <c r="O73" s="28" t="s">
        <v>144</v>
      </c>
      <c r="P73" s="28" t="s">
        <v>144</v>
      </c>
      <c r="Q73" s="8" t="s">
        <v>144</v>
      </c>
      <c r="R73" s="28" t="s">
        <v>144</v>
      </c>
      <c r="S73" s="28" t="s">
        <v>144</v>
      </c>
      <c r="T73" s="28" t="s">
        <v>144</v>
      </c>
      <c r="U73" s="19" t="s">
        <v>144</v>
      </c>
      <c r="V73" s="17" t="s">
        <v>144</v>
      </c>
      <c r="W73" s="17" t="s">
        <v>144</v>
      </c>
      <c r="X73" s="17" t="s">
        <v>144</v>
      </c>
      <c r="Y73" s="17" t="s">
        <v>144</v>
      </c>
      <c r="Z73" s="51"/>
      <c r="AA73" s="23"/>
    </row>
    <row r="74" spans="1:27" ht="19" x14ac:dyDescent="0.2">
      <c r="A74" s="4" t="s">
        <v>3640</v>
      </c>
      <c r="B74" s="4" t="s">
        <v>3641</v>
      </c>
      <c r="C74" s="4" t="s">
        <v>3642</v>
      </c>
      <c r="D74" s="4">
        <v>2006</v>
      </c>
      <c r="E74" s="16" t="s">
        <v>81</v>
      </c>
      <c r="F74" s="16" t="s">
        <v>81</v>
      </c>
      <c r="G74" s="21" t="s">
        <v>2881</v>
      </c>
      <c r="H74" s="8" t="s">
        <v>144</v>
      </c>
      <c r="I74" s="8" t="s">
        <v>144</v>
      </c>
      <c r="J74" s="8" t="s">
        <v>144</v>
      </c>
      <c r="K74" s="41" t="s">
        <v>144</v>
      </c>
      <c r="L74" s="41" t="s">
        <v>144</v>
      </c>
      <c r="M74" s="28" t="s">
        <v>144</v>
      </c>
      <c r="N74" s="28" t="s">
        <v>144</v>
      </c>
      <c r="O74" s="28" t="s">
        <v>144</v>
      </c>
      <c r="P74" s="28" t="s">
        <v>144</v>
      </c>
      <c r="Q74" s="8" t="s">
        <v>144</v>
      </c>
      <c r="R74" s="28" t="s">
        <v>144</v>
      </c>
      <c r="S74" s="28" t="s">
        <v>144</v>
      </c>
      <c r="T74" s="28" t="s">
        <v>144</v>
      </c>
      <c r="U74" s="19" t="s">
        <v>144</v>
      </c>
      <c r="V74" s="17" t="s">
        <v>144</v>
      </c>
      <c r="W74" s="17" t="s">
        <v>144</v>
      </c>
      <c r="X74" s="17" t="s">
        <v>144</v>
      </c>
      <c r="Y74" s="17" t="s">
        <v>144</v>
      </c>
      <c r="Z74" s="51" t="s">
        <v>144</v>
      </c>
      <c r="AA74" s="23"/>
    </row>
    <row r="75" spans="1:27" ht="19" x14ac:dyDescent="0.2">
      <c r="A75" s="4" t="s">
        <v>4640</v>
      </c>
      <c r="B75" s="4" t="s">
        <v>4641</v>
      </c>
      <c r="C75" s="4" t="s">
        <v>4642</v>
      </c>
      <c r="D75" s="4">
        <v>1993</v>
      </c>
      <c r="E75" s="16" t="s">
        <v>81</v>
      </c>
      <c r="F75" s="16" t="s">
        <v>82</v>
      </c>
      <c r="G75" s="21"/>
      <c r="H75" s="8" t="s">
        <v>4654</v>
      </c>
      <c r="I75" s="8">
        <v>15</v>
      </c>
      <c r="J75" s="8">
        <v>15</v>
      </c>
      <c r="K75" s="41">
        <v>0</v>
      </c>
      <c r="L75" s="41" t="s">
        <v>144</v>
      </c>
      <c r="M75" s="28">
        <f>J75/I75</f>
        <v>1</v>
      </c>
      <c r="N75" s="28">
        <v>0.78200000000000003</v>
      </c>
      <c r="O75" s="28">
        <v>1</v>
      </c>
      <c r="P75" s="57" t="s">
        <v>14913</v>
      </c>
      <c r="Q75" s="8" t="s">
        <v>14948</v>
      </c>
      <c r="R75" s="28" t="s">
        <v>82</v>
      </c>
      <c r="S75" s="28" t="s">
        <v>82</v>
      </c>
      <c r="T75" s="28" t="s">
        <v>82</v>
      </c>
      <c r="U75" s="19" t="s">
        <v>85</v>
      </c>
      <c r="V75" s="17" t="s">
        <v>86</v>
      </c>
      <c r="W75" s="17">
        <v>23.4</v>
      </c>
      <c r="X75" s="17" t="s">
        <v>86</v>
      </c>
      <c r="Y75" s="17" t="s">
        <v>280</v>
      </c>
      <c r="Z75" s="51" t="s">
        <v>14949</v>
      </c>
      <c r="AA75" s="23" t="s">
        <v>4656</v>
      </c>
    </row>
    <row r="76" spans="1:27" ht="19" x14ac:dyDescent="0.2">
      <c r="A76" s="4" t="s">
        <v>2490</v>
      </c>
      <c r="B76" s="4" t="s">
        <v>2491</v>
      </c>
      <c r="C76" s="4" t="s">
        <v>2492</v>
      </c>
      <c r="D76" s="4">
        <v>2000</v>
      </c>
      <c r="E76" s="16" t="s">
        <v>81</v>
      </c>
      <c r="F76" s="16" t="s">
        <v>81</v>
      </c>
      <c r="G76" s="21" t="s">
        <v>14950</v>
      </c>
      <c r="H76" s="8" t="s">
        <v>144</v>
      </c>
      <c r="I76" s="8" t="s">
        <v>144</v>
      </c>
      <c r="J76" s="8" t="s">
        <v>144</v>
      </c>
      <c r="K76" s="41" t="s">
        <v>144</v>
      </c>
      <c r="L76" s="41" t="s">
        <v>144</v>
      </c>
      <c r="M76" s="28" t="s">
        <v>144</v>
      </c>
      <c r="N76" s="28" t="s">
        <v>144</v>
      </c>
      <c r="O76" s="28" t="s">
        <v>144</v>
      </c>
      <c r="P76" s="28" t="s">
        <v>144</v>
      </c>
      <c r="Q76" s="8" t="s">
        <v>144</v>
      </c>
      <c r="R76" s="28" t="s">
        <v>144</v>
      </c>
      <c r="S76" s="28" t="s">
        <v>144</v>
      </c>
      <c r="T76" s="28" t="s">
        <v>144</v>
      </c>
      <c r="U76" s="19" t="s">
        <v>144</v>
      </c>
      <c r="V76" s="17" t="s">
        <v>144</v>
      </c>
      <c r="W76" s="17" t="s">
        <v>144</v>
      </c>
      <c r="X76" s="17" t="s">
        <v>144</v>
      </c>
      <c r="Y76" s="17" t="s">
        <v>144</v>
      </c>
      <c r="Z76" s="51"/>
      <c r="AA76" s="23"/>
    </row>
    <row r="77" spans="1:27" ht="19" x14ac:dyDescent="0.2">
      <c r="A77" s="4" t="s">
        <v>3842</v>
      </c>
      <c r="B77" s="4" t="s">
        <v>3843</v>
      </c>
      <c r="C77" s="4" t="s">
        <v>3844</v>
      </c>
      <c r="D77" s="4">
        <v>2015</v>
      </c>
      <c r="E77" s="16" t="s">
        <v>81</v>
      </c>
      <c r="F77" s="16" t="s">
        <v>81</v>
      </c>
      <c r="G77" s="21" t="s">
        <v>14951</v>
      </c>
      <c r="H77" s="8" t="s">
        <v>144</v>
      </c>
      <c r="I77" s="8" t="s">
        <v>144</v>
      </c>
      <c r="J77" s="8" t="s">
        <v>144</v>
      </c>
      <c r="K77" s="41" t="s">
        <v>144</v>
      </c>
      <c r="L77" s="41" t="s">
        <v>144</v>
      </c>
      <c r="M77" s="28" t="s">
        <v>144</v>
      </c>
      <c r="N77" s="28" t="s">
        <v>144</v>
      </c>
      <c r="O77" s="28" t="s">
        <v>144</v>
      </c>
      <c r="P77" s="28" t="s">
        <v>144</v>
      </c>
      <c r="Q77" s="8" t="s">
        <v>144</v>
      </c>
      <c r="R77" s="28" t="s">
        <v>144</v>
      </c>
      <c r="S77" s="28" t="s">
        <v>144</v>
      </c>
      <c r="T77" s="28" t="s">
        <v>144</v>
      </c>
      <c r="U77" s="19" t="s">
        <v>144</v>
      </c>
      <c r="V77" s="17" t="s">
        <v>144</v>
      </c>
      <c r="W77" s="17" t="s">
        <v>144</v>
      </c>
      <c r="X77" s="17" t="s">
        <v>144</v>
      </c>
      <c r="Y77" s="17" t="s">
        <v>144</v>
      </c>
      <c r="Z77" s="51" t="s">
        <v>144</v>
      </c>
      <c r="AA77" s="23"/>
    </row>
    <row r="78" spans="1:27" ht="19" x14ac:dyDescent="0.2">
      <c r="A78" s="4" t="s">
        <v>282</v>
      </c>
      <c r="B78" s="4" t="s">
        <v>283</v>
      </c>
      <c r="C78" s="4" t="s">
        <v>284</v>
      </c>
      <c r="D78" s="4">
        <v>1995</v>
      </c>
      <c r="E78" s="16" t="s">
        <v>81</v>
      </c>
      <c r="F78" s="16" t="s">
        <v>82</v>
      </c>
      <c r="G78" s="21"/>
      <c r="H78" s="8" t="s">
        <v>83</v>
      </c>
      <c r="I78" s="8">
        <v>17</v>
      </c>
      <c r="J78" s="8">
        <v>2</v>
      </c>
      <c r="K78" s="41">
        <v>15</v>
      </c>
      <c r="L78" s="41" t="s">
        <v>144</v>
      </c>
      <c r="M78" s="28">
        <v>0.1176</v>
      </c>
      <c r="N78" s="28">
        <v>1.4999999999999999E-2</v>
      </c>
      <c r="O78" s="28">
        <v>0.36399999999999999</v>
      </c>
      <c r="P78" s="51" t="s">
        <v>14952</v>
      </c>
      <c r="Q78" s="8" t="s">
        <v>263</v>
      </c>
      <c r="R78" s="28" t="s">
        <v>82</v>
      </c>
      <c r="S78" s="28" t="s">
        <v>82</v>
      </c>
      <c r="T78" s="28" t="s">
        <v>82</v>
      </c>
      <c r="U78" s="19" t="s">
        <v>85</v>
      </c>
      <c r="V78" s="17" t="s">
        <v>86</v>
      </c>
      <c r="W78" s="17" t="s">
        <v>86</v>
      </c>
      <c r="X78" s="17" t="s">
        <v>86</v>
      </c>
      <c r="Y78" s="17" t="s">
        <v>297</v>
      </c>
      <c r="Z78" s="51" t="s">
        <v>14953</v>
      </c>
      <c r="AA78" s="23"/>
    </row>
    <row r="79" spans="1:27" ht="19" x14ac:dyDescent="0.2">
      <c r="A79" s="4" t="s">
        <v>1010</v>
      </c>
      <c r="B79" s="4" t="s">
        <v>1011</v>
      </c>
      <c r="C79" s="4" t="s">
        <v>1012</v>
      </c>
      <c r="D79" s="4">
        <v>2000</v>
      </c>
      <c r="E79" s="16" t="s">
        <v>81</v>
      </c>
      <c r="F79" s="16" t="s">
        <v>81</v>
      </c>
      <c r="G79" s="21" t="s">
        <v>1028</v>
      </c>
      <c r="H79" s="8" t="s">
        <v>144</v>
      </c>
      <c r="I79" s="8" t="s">
        <v>144</v>
      </c>
      <c r="J79" s="8" t="s">
        <v>144</v>
      </c>
      <c r="K79" s="41" t="s">
        <v>144</v>
      </c>
      <c r="L79" s="41" t="s">
        <v>144</v>
      </c>
      <c r="M79" s="28" t="s">
        <v>144</v>
      </c>
      <c r="N79" s="28" t="s">
        <v>144</v>
      </c>
      <c r="O79" s="28" t="s">
        <v>144</v>
      </c>
      <c r="P79" s="28" t="s">
        <v>144</v>
      </c>
      <c r="Q79" s="8" t="s">
        <v>144</v>
      </c>
      <c r="R79" s="28" t="s">
        <v>144</v>
      </c>
      <c r="S79" s="28" t="s">
        <v>144</v>
      </c>
      <c r="T79" s="28" t="s">
        <v>144</v>
      </c>
      <c r="U79" s="19" t="s">
        <v>144</v>
      </c>
      <c r="V79" s="17" t="s">
        <v>144</v>
      </c>
      <c r="W79" s="17" t="s">
        <v>144</v>
      </c>
      <c r="X79" s="17" t="s">
        <v>144</v>
      </c>
      <c r="Y79" s="17" t="s">
        <v>144</v>
      </c>
      <c r="Z79" s="51" t="s">
        <v>144</v>
      </c>
      <c r="AA79" s="23"/>
    </row>
    <row r="80" spans="1:27" ht="19" x14ac:dyDescent="0.2">
      <c r="A80" s="4" t="s">
        <v>2940</v>
      </c>
      <c r="B80" s="4" t="s">
        <v>2941</v>
      </c>
      <c r="C80" s="4" t="s">
        <v>2942</v>
      </c>
      <c r="D80" s="4">
        <v>1983</v>
      </c>
      <c r="E80" s="16" t="s">
        <v>81</v>
      </c>
      <c r="F80" s="16" t="s">
        <v>81</v>
      </c>
      <c r="G80" s="21" t="s">
        <v>2952</v>
      </c>
      <c r="H80" s="8" t="s">
        <v>144</v>
      </c>
      <c r="I80" s="8" t="s">
        <v>144</v>
      </c>
      <c r="J80" s="8" t="s">
        <v>144</v>
      </c>
      <c r="K80" s="41" t="s">
        <v>144</v>
      </c>
      <c r="L80" s="41" t="s">
        <v>144</v>
      </c>
      <c r="M80" s="28" t="s">
        <v>144</v>
      </c>
      <c r="N80" s="28" t="s">
        <v>144</v>
      </c>
      <c r="O80" s="28" t="s">
        <v>144</v>
      </c>
      <c r="P80" s="28" t="s">
        <v>144</v>
      </c>
      <c r="Q80" s="8" t="s">
        <v>144</v>
      </c>
      <c r="R80" s="28" t="s">
        <v>144</v>
      </c>
      <c r="S80" s="28" t="s">
        <v>144</v>
      </c>
      <c r="T80" s="28" t="s">
        <v>144</v>
      </c>
      <c r="U80" s="19" t="s">
        <v>144</v>
      </c>
      <c r="V80" s="17" t="s">
        <v>144</v>
      </c>
      <c r="W80" s="17" t="s">
        <v>144</v>
      </c>
      <c r="X80" s="17" t="s">
        <v>144</v>
      </c>
      <c r="Y80" s="17" t="s">
        <v>144</v>
      </c>
      <c r="Z80" s="51"/>
      <c r="AA80" s="23" t="s">
        <v>2925</v>
      </c>
    </row>
    <row r="81" spans="1:27" ht="19" x14ac:dyDescent="0.2">
      <c r="A81" s="4" t="s">
        <v>2401</v>
      </c>
      <c r="B81" s="4" t="s">
        <v>2402</v>
      </c>
      <c r="C81" s="4" t="s">
        <v>2403</v>
      </c>
      <c r="D81" s="4">
        <v>1999</v>
      </c>
      <c r="E81" s="16" t="s">
        <v>81</v>
      </c>
      <c r="F81" s="16" t="s">
        <v>81</v>
      </c>
      <c r="G81" s="21" t="s">
        <v>172</v>
      </c>
      <c r="H81" s="8" t="s">
        <v>144</v>
      </c>
      <c r="I81" s="8" t="s">
        <v>144</v>
      </c>
      <c r="J81" s="8" t="s">
        <v>144</v>
      </c>
      <c r="K81" s="41" t="s">
        <v>144</v>
      </c>
      <c r="L81" s="41" t="s">
        <v>144</v>
      </c>
      <c r="M81" s="28" t="s">
        <v>144</v>
      </c>
      <c r="N81" s="28" t="s">
        <v>144</v>
      </c>
      <c r="O81" s="28" t="s">
        <v>144</v>
      </c>
      <c r="P81" s="28" t="s">
        <v>144</v>
      </c>
      <c r="Q81" s="8" t="s">
        <v>144</v>
      </c>
      <c r="R81" s="28" t="s">
        <v>144</v>
      </c>
      <c r="S81" s="28" t="s">
        <v>144</v>
      </c>
      <c r="T81" s="28" t="s">
        <v>144</v>
      </c>
      <c r="U81" s="19" t="s">
        <v>144</v>
      </c>
      <c r="V81" s="17" t="s">
        <v>144</v>
      </c>
      <c r="W81" s="17" t="s">
        <v>144</v>
      </c>
      <c r="X81" s="17" t="s">
        <v>144</v>
      </c>
      <c r="Y81" s="17" t="s">
        <v>144</v>
      </c>
      <c r="Z81" s="51"/>
      <c r="AA81" s="23"/>
    </row>
    <row r="82" spans="1:27" ht="19" x14ac:dyDescent="0.2">
      <c r="A82" s="4" t="s">
        <v>2926</v>
      </c>
      <c r="B82" s="4" t="s">
        <v>2927</v>
      </c>
      <c r="C82" s="4" t="s">
        <v>2928</v>
      </c>
      <c r="D82" s="4">
        <v>1997</v>
      </c>
      <c r="E82" s="16" t="s">
        <v>81</v>
      </c>
      <c r="F82" s="16" t="s">
        <v>81</v>
      </c>
      <c r="G82" s="21" t="s">
        <v>172</v>
      </c>
      <c r="H82" s="8" t="s">
        <v>144</v>
      </c>
      <c r="I82" s="8" t="s">
        <v>144</v>
      </c>
      <c r="J82" s="8" t="s">
        <v>144</v>
      </c>
      <c r="K82" s="41" t="s">
        <v>144</v>
      </c>
      <c r="L82" s="41" t="s">
        <v>144</v>
      </c>
      <c r="M82" s="28" t="s">
        <v>144</v>
      </c>
      <c r="N82" s="28" t="s">
        <v>144</v>
      </c>
      <c r="O82" s="28" t="s">
        <v>144</v>
      </c>
      <c r="P82" s="28" t="s">
        <v>144</v>
      </c>
      <c r="Q82" s="8" t="s">
        <v>144</v>
      </c>
      <c r="R82" s="28" t="s">
        <v>144</v>
      </c>
      <c r="S82" s="28" t="s">
        <v>144</v>
      </c>
      <c r="T82" s="28" t="s">
        <v>144</v>
      </c>
      <c r="U82" s="19" t="s">
        <v>144</v>
      </c>
      <c r="V82" s="17" t="s">
        <v>144</v>
      </c>
      <c r="W82" s="17" t="s">
        <v>144</v>
      </c>
      <c r="X82" s="17" t="s">
        <v>144</v>
      </c>
      <c r="Y82" s="17" t="s">
        <v>144</v>
      </c>
      <c r="Z82" s="51"/>
      <c r="AA82" s="23" t="s">
        <v>2925</v>
      </c>
    </row>
    <row r="83" spans="1:27" ht="19" x14ac:dyDescent="0.2">
      <c r="A83" s="4" t="s">
        <v>2315</v>
      </c>
      <c r="B83" s="4" t="s">
        <v>2316</v>
      </c>
      <c r="C83" s="4" t="s">
        <v>2317</v>
      </c>
      <c r="D83" s="4">
        <v>2014</v>
      </c>
      <c r="E83" s="16" t="s">
        <v>81</v>
      </c>
      <c r="F83" s="16" t="s">
        <v>81</v>
      </c>
      <c r="G83" s="21" t="s">
        <v>172</v>
      </c>
      <c r="H83" s="8" t="s">
        <v>144</v>
      </c>
      <c r="I83" s="8" t="s">
        <v>144</v>
      </c>
      <c r="J83" s="8" t="s">
        <v>144</v>
      </c>
      <c r="K83" s="41" t="s">
        <v>144</v>
      </c>
      <c r="L83" s="41" t="s">
        <v>144</v>
      </c>
      <c r="M83" s="28" t="s">
        <v>144</v>
      </c>
      <c r="N83" s="28" t="s">
        <v>144</v>
      </c>
      <c r="O83" s="28" t="s">
        <v>144</v>
      </c>
      <c r="P83" s="28" t="s">
        <v>144</v>
      </c>
      <c r="Q83" s="8" t="s">
        <v>144</v>
      </c>
      <c r="R83" s="28" t="s">
        <v>144</v>
      </c>
      <c r="S83" s="28" t="s">
        <v>144</v>
      </c>
      <c r="T83" s="28" t="s">
        <v>144</v>
      </c>
      <c r="U83" s="19" t="s">
        <v>144</v>
      </c>
      <c r="V83" s="17" t="s">
        <v>144</v>
      </c>
      <c r="W83" s="17" t="s">
        <v>144</v>
      </c>
      <c r="X83" s="17" t="s">
        <v>144</v>
      </c>
      <c r="Y83" s="17" t="s">
        <v>144</v>
      </c>
      <c r="Z83" s="51" t="s">
        <v>144</v>
      </c>
      <c r="AA83" s="23"/>
    </row>
    <row r="84" spans="1:27" ht="19" x14ac:dyDescent="0.2">
      <c r="A84" s="4" t="s">
        <v>1398</v>
      </c>
      <c r="B84" s="4" t="s">
        <v>1399</v>
      </c>
      <c r="C84" s="4" t="s">
        <v>1400</v>
      </c>
      <c r="D84" s="4">
        <v>2001</v>
      </c>
      <c r="E84" s="16" t="s">
        <v>81</v>
      </c>
      <c r="F84" s="16" t="s">
        <v>81</v>
      </c>
      <c r="G84" s="21" t="s">
        <v>14950</v>
      </c>
      <c r="H84" s="8" t="s">
        <v>144</v>
      </c>
      <c r="I84" s="8" t="s">
        <v>144</v>
      </c>
      <c r="J84" s="8" t="s">
        <v>144</v>
      </c>
      <c r="K84" s="41" t="s">
        <v>144</v>
      </c>
      <c r="L84" s="41" t="s">
        <v>144</v>
      </c>
      <c r="M84" s="28" t="s">
        <v>144</v>
      </c>
      <c r="N84" s="28" t="s">
        <v>144</v>
      </c>
      <c r="O84" s="28" t="s">
        <v>144</v>
      </c>
      <c r="P84" s="28" t="s">
        <v>144</v>
      </c>
      <c r="Q84" s="8" t="s">
        <v>144</v>
      </c>
      <c r="R84" s="28" t="s">
        <v>144</v>
      </c>
      <c r="S84" s="28" t="s">
        <v>144</v>
      </c>
      <c r="T84" s="28" t="s">
        <v>144</v>
      </c>
      <c r="U84" s="19" t="s">
        <v>144</v>
      </c>
      <c r="V84" s="17" t="s">
        <v>144</v>
      </c>
      <c r="W84" s="17" t="s">
        <v>144</v>
      </c>
      <c r="X84" s="17" t="s">
        <v>144</v>
      </c>
      <c r="Y84" s="17" t="s">
        <v>144</v>
      </c>
      <c r="Z84" s="51"/>
      <c r="AA84" s="23" t="s">
        <v>1177</v>
      </c>
    </row>
    <row r="85" spans="1:27" ht="19" x14ac:dyDescent="0.2">
      <c r="A85" s="4" t="s">
        <v>173</v>
      </c>
      <c r="B85" s="4" t="s">
        <v>174</v>
      </c>
      <c r="C85" s="4" t="s">
        <v>175</v>
      </c>
      <c r="D85" s="4">
        <v>2001</v>
      </c>
      <c r="E85" s="16" t="s">
        <v>81</v>
      </c>
      <c r="F85" s="16" t="s">
        <v>81</v>
      </c>
      <c r="G85" s="21" t="s">
        <v>143</v>
      </c>
      <c r="H85" s="8" t="s">
        <v>144</v>
      </c>
      <c r="I85" s="8" t="s">
        <v>144</v>
      </c>
      <c r="J85" s="8" t="s">
        <v>144</v>
      </c>
      <c r="K85" s="41" t="s">
        <v>144</v>
      </c>
      <c r="L85" s="41" t="s">
        <v>144</v>
      </c>
      <c r="M85" s="28" t="s">
        <v>144</v>
      </c>
      <c r="N85" s="28" t="s">
        <v>144</v>
      </c>
      <c r="O85" s="28" t="s">
        <v>144</v>
      </c>
      <c r="P85" s="28" t="s">
        <v>144</v>
      </c>
      <c r="Q85" s="8" t="s">
        <v>144</v>
      </c>
      <c r="R85" s="28" t="s">
        <v>144</v>
      </c>
      <c r="S85" s="28" t="s">
        <v>144</v>
      </c>
      <c r="T85" s="28" t="s">
        <v>144</v>
      </c>
      <c r="U85" s="19" t="s">
        <v>144</v>
      </c>
      <c r="V85" s="17" t="s">
        <v>144</v>
      </c>
      <c r="W85" s="17" t="s">
        <v>144</v>
      </c>
      <c r="X85" s="17" t="s">
        <v>144</v>
      </c>
      <c r="Y85" s="17" t="s">
        <v>144</v>
      </c>
      <c r="Z85" s="51" t="s">
        <v>144</v>
      </c>
      <c r="AA85" s="23"/>
    </row>
    <row r="86" spans="1:27" ht="19" x14ac:dyDescent="0.2">
      <c r="A86" s="4" t="s">
        <v>3516</v>
      </c>
      <c r="B86" s="4" t="s">
        <v>3517</v>
      </c>
      <c r="C86" s="4" t="s">
        <v>3518</v>
      </c>
      <c r="D86" s="4">
        <v>2000</v>
      </c>
      <c r="E86" s="16" t="s">
        <v>81</v>
      </c>
      <c r="F86" s="16" t="s">
        <v>81</v>
      </c>
      <c r="G86" s="21" t="s">
        <v>515</v>
      </c>
      <c r="H86" s="8" t="s">
        <v>144</v>
      </c>
      <c r="I86" s="8" t="s">
        <v>144</v>
      </c>
      <c r="J86" s="8" t="s">
        <v>144</v>
      </c>
      <c r="K86" s="41" t="s">
        <v>144</v>
      </c>
      <c r="L86" s="41" t="s">
        <v>144</v>
      </c>
      <c r="M86" s="28" t="s">
        <v>144</v>
      </c>
      <c r="N86" s="28" t="s">
        <v>144</v>
      </c>
      <c r="O86" s="28" t="s">
        <v>144</v>
      </c>
      <c r="P86" s="28" t="s">
        <v>144</v>
      </c>
      <c r="Q86" s="8" t="s">
        <v>144</v>
      </c>
      <c r="R86" s="28" t="s">
        <v>144</v>
      </c>
      <c r="S86" s="28" t="s">
        <v>144</v>
      </c>
      <c r="T86" s="28" t="s">
        <v>144</v>
      </c>
      <c r="U86" s="19" t="s">
        <v>144</v>
      </c>
      <c r="V86" s="17" t="s">
        <v>144</v>
      </c>
      <c r="W86" s="17" t="s">
        <v>144</v>
      </c>
      <c r="X86" s="17" t="s">
        <v>144</v>
      </c>
      <c r="Y86" s="17" t="s">
        <v>144</v>
      </c>
      <c r="Z86" s="51"/>
      <c r="AA86" s="23"/>
    </row>
    <row r="87" spans="1:27" ht="19" x14ac:dyDescent="0.2">
      <c r="A87" s="4" t="s">
        <v>923</v>
      </c>
      <c r="B87" s="4" t="s">
        <v>924</v>
      </c>
      <c r="C87" s="4" t="s">
        <v>925</v>
      </c>
      <c r="D87" s="4">
        <v>1979</v>
      </c>
      <c r="E87" s="16" t="s">
        <v>81</v>
      </c>
      <c r="F87" s="16" t="s">
        <v>81</v>
      </c>
      <c r="G87" s="21" t="s">
        <v>935</v>
      </c>
      <c r="H87" s="8" t="s">
        <v>144</v>
      </c>
      <c r="I87" s="8" t="s">
        <v>144</v>
      </c>
      <c r="J87" s="8" t="s">
        <v>144</v>
      </c>
      <c r="K87" s="41" t="s">
        <v>144</v>
      </c>
      <c r="L87" s="41" t="s">
        <v>144</v>
      </c>
      <c r="M87" s="28" t="s">
        <v>144</v>
      </c>
      <c r="N87" s="28" t="s">
        <v>144</v>
      </c>
      <c r="O87" s="28" t="s">
        <v>144</v>
      </c>
      <c r="P87" s="28" t="s">
        <v>144</v>
      </c>
      <c r="Q87" s="8" t="s">
        <v>144</v>
      </c>
      <c r="R87" s="28" t="s">
        <v>144</v>
      </c>
      <c r="S87" s="28" t="s">
        <v>144</v>
      </c>
      <c r="T87" s="28" t="s">
        <v>144</v>
      </c>
      <c r="U87" s="19" t="s">
        <v>144</v>
      </c>
      <c r="V87" s="17" t="s">
        <v>144</v>
      </c>
      <c r="W87" s="17" t="s">
        <v>144</v>
      </c>
      <c r="X87" s="17" t="s">
        <v>144</v>
      </c>
      <c r="Y87" s="17" t="s">
        <v>144</v>
      </c>
      <c r="Z87" s="51" t="s">
        <v>144</v>
      </c>
      <c r="AA87" s="23"/>
    </row>
    <row r="88" spans="1:27" ht="19" x14ac:dyDescent="0.2">
      <c r="A88" s="4" t="s">
        <v>5156</v>
      </c>
      <c r="B88" s="4" t="s">
        <v>5157</v>
      </c>
      <c r="C88" s="4" t="s">
        <v>5158</v>
      </c>
      <c r="D88" s="4">
        <v>2014</v>
      </c>
      <c r="E88" s="16" t="s">
        <v>81</v>
      </c>
      <c r="F88" s="16" t="s">
        <v>81</v>
      </c>
      <c r="G88" s="21" t="s">
        <v>2729</v>
      </c>
      <c r="H88" s="8" t="s">
        <v>144</v>
      </c>
      <c r="I88" s="8" t="s">
        <v>144</v>
      </c>
      <c r="J88" s="8" t="s">
        <v>144</v>
      </c>
      <c r="K88" s="41" t="s">
        <v>144</v>
      </c>
      <c r="L88" s="41" t="s">
        <v>144</v>
      </c>
      <c r="M88" s="28" t="s">
        <v>144</v>
      </c>
      <c r="N88" s="28" t="s">
        <v>144</v>
      </c>
      <c r="O88" s="28" t="s">
        <v>144</v>
      </c>
      <c r="P88" s="28" t="s">
        <v>144</v>
      </c>
      <c r="Q88" s="8" t="s">
        <v>144</v>
      </c>
      <c r="R88" s="28" t="s">
        <v>144</v>
      </c>
      <c r="S88" s="28" t="s">
        <v>144</v>
      </c>
      <c r="T88" s="28" t="s">
        <v>144</v>
      </c>
      <c r="U88" s="19" t="s">
        <v>144</v>
      </c>
      <c r="V88" s="17" t="s">
        <v>144</v>
      </c>
      <c r="W88" s="17" t="s">
        <v>144</v>
      </c>
      <c r="X88" s="17" t="s">
        <v>144</v>
      </c>
      <c r="Y88" s="17" t="s">
        <v>144</v>
      </c>
      <c r="Z88" s="51"/>
      <c r="AA88" s="23"/>
    </row>
    <row r="89" spans="1:27" ht="19" x14ac:dyDescent="0.2">
      <c r="A89" s="4" t="s">
        <v>1294</v>
      </c>
      <c r="B89" s="4" t="s">
        <v>1295</v>
      </c>
      <c r="C89" s="4" t="s">
        <v>1296</v>
      </c>
      <c r="D89" s="4">
        <v>1995</v>
      </c>
      <c r="E89" s="16" t="s">
        <v>81</v>
      </c>
      <c r="F89" s="16" t="s">
        <v>81</v>
      </c>
      <c r="G89" s="21" t="s">
        <v>172</v>
      </c>
      <c r="H89" s="8" t="s">
        <v>144</v>
      </c>
      <c r="I89" s="8" t="s">
        <v>144</v>
      </c>
      <c r="J89" s="8" t="s">
        <v>144</v>
      </c>
      <c r="K89" s="41" t="s">
        <v>144</v>
      </c>
      <c r="L89" s="41" t="s">
        <v>144</v>
      </c>
      <c r="M89" s="28" t="s">
        <v>144</v>
      </c>
      <c r="N89" s="28" t="s">
        <v>144</v>
      </c>
      <c r="O89" s="28" t="s">
        <v>144</v>
      </c>
      <c r="P89" s="28" t="s">
        <v>144</v>
      </c>
      <c r="Q89" s="8" t="s">
        <v>144</v>
      </c>
      <c r="R89" s="28" t="s">
        <v>144</v>
      </c>
      <c r="S89" s="28" t="s">
        <v>144</v>
      </c>
      <c r="T89" s="28" t="s">
        <v>144</v>
      </c>
      <c r="U89" s="19" t="s">
        <v>144</v>
      </c>
      <c r="V89" s="17" t="s">
        <v>144</v>
      </c>
      <c r="W89" s="17" t="s">
        <v>144</v>
      </c>
      <c r="X89" s="17" t="s">
        <v>144</v>
      </c>
      <c r="Y89" s="17" t="s">
        <v>144</v>
      </c>
      <c r="Z89" s="51"/>
      <c r="AA89" s="23"/>
    </row>
    <row r="90" spans="1:27" ht="19" x14ac:dyDescent="0.2">
      <c r="A90" s="4" t="s">
        <v>2825</v>
      </c>
      <c r="B90" s="4" t="s">
        <v>2826</v>
      </c>
      <c r="C90" s="4" t="s">
        <v>2827</v>
      </c>
      <c r="D90" s="4">
        <v>1993</v>
      </c>
      <c r="E90" s="16" t="s">
        <v>81</v>
      </c>
      <c r="F90" s="16" t="s">
        <v>82</v>
      </c>
      <c r="G90" s="21"/>
      <c r="H90" s="8" t="s">
        <v>83</v>
      </c>
      <c r="I90" s="8">
        <v>24</v>
      </c>
      <c r="J90" s="8">
        <v>0</v>
      </c>
      <c r="K90" s="41">
        <f>I90-J90</f>
        <v>24</v>
      </c>
      <c r="L90" s="41" t="s">
        <v>82</v>
      </c>
      <c r="M90" s="28">
        <f>J90/I90</f>
        <v>0</v>
      </c>
      <c r="N90" s="28"/>
      <c r="O90" s="28">
        <v>0.14199999999999999</v>
      </c>
      <c r="P90" s="28" t="s">
        <v>81</v>
      </c>
      <c r="Q90" s="8" t="s">
        <v>1572</v>
      </c>
      <c r="R90" s="28" t="s">
        <v>85</v>
      </c>
      <c r="S90" s="28" t="s">
        <v>85</v>
      </c>
      <c r="T90" s="28" t="s">
        <v>85</v>
      </c>
      <c r="U90" s="19" t="s">
        <v>85</v>
      </c>
      <c r="V90" s="17" t="s">
        <v>1572</v>
      </c>
      <c r="W90" s="17">
        <v>23</v>
      </c>
      <c r="X90" s="17">
        <v>1.1599999999999999</v>
      </c>
      <c r="Y90" s="17" t="s">
        <v>2837</v>
      </c>
      <c r="Z90" s="51" t="s">
        <v>14954</v>
      </c>
      <c r="AA90" s="23" t="s">
        <v>534</v>
      </c>
    </row>
    <row r="91" spans="1:27" ht="19" x14ac:dyDescent="0.2">
      <c r="A91" s="4" t="s">
        <v>4424</v>
      </c>
      <c r="B91" s="4" t="s">
        <v>4425</v>
      </c>
      <c r="C91" s="4" t="s">
        <v>4426</v>
      </c>
      <c r="D91" s="4">
        <v>1996</v>
      </c>
      <c r="E91" s="16" t="s">
        <v>81</v>
      </c>
      <c r="F91" s="16" t="s">
        <v>81</v>
      </c>
      <c r="G91" s="21" t="s">
        <v>2881</v>
      </c>
      <c r="H91" s="8" t="s">
        <v>144</v>
      </c>
      <c r="I91" s="8" t="s">
        <v>144</v>
      </c>
      <c r="J91" s="8" t="s">
        <v>144</v>
      </c>
      <c r="K91" s="41" t="s">
        <v>144</v>
      </c>
      <c r="L91" s="41" t="s">
        <v>144</v>
      </c>
      <c r="M91" s="28" t="s">
        <v>144</v>
      </c>
      <c r="N91" s="28" t="s">
        <v>144</v>
      </c>
      <c r="O91" s="28" t="s">
        <v>144</v>
      </c>
      <c r="P91" s="28" t="s">
        <v>144</v>
      </c>
      <c r="Q91" s="8" t="s">
        <v>144</v>
      </c>
      <c r="R91" s="28" t="s">
        <v>144</v>
      </c>
      <c r="S91" s="28" t="s">
        <v>144</v>
      </c>
      <c r="T91" s="28" t="s">
        <v>144</v>
      </c>
      <c r="U91" s="19" t="s">
        <v>144</v>
      </c>
      <c r="V91" s="17" t="s">
        <v>144</v>
      </c>
      <c r="W91" s="17" t="s">
        <v>144</v>
      </c>
      <c r="X91" s="17" t="s">
        <v>144</v>
      </c>
      <c r="Y91" s="17" t="s">
        <v>144</v>
      </c>
      <c r="Z91" s="51"/>
      <c r="AA91" s="23"/>
    </row>
    <row r="92" spans="1:27" ht="19" x14ac:dyDescent="0.2">
      <c r="A92" s="4" t="s">
        <v>4736</v>
      </c>
      <c r="B92" s="4" t="s">
        <v>4737</v>
      </c>
      <c r="C92" s="4" t="s">
        <v>4738</v>
      </c>
      <c r="D92" s="4">
        <v>2012</v>
      </c>
      <c r="E92" s="16" t="s">
        <v>81</v>
      </c>
      <c r="F92" s="16" t="s">
        <v>81</v>
      </c>
      <c r="G92" s="21" t="s">
        <v>14950</v>
      </c>
      <c r="H92" s="8" t="s">
        <v>144</v>
      </c>
      <c r="I92" s="8" t="s">
        <v>144</v>
      </c>
      <c r="J92" s="8" t="s">
        <v>144</v>
      </c>
      <c r="K92" s="41" t="s">
        <v>144</v>
      </c>
      <c r="L92" s="41" t="s">
        <v>144</v>
      </c>
      <c r="M92" s="28" t="s">
        <v>144</v>
      </c>
      <c r="N92" s="28" t="s">
        <v>144</v>
      </c>
      <c r="O92" s="28" t="s">
        <v>144</v>
      </c>
      <c r="P92" s="28" t="s">
        <v>144</v>
      </c>
      <c r="Q92" s="8" t="s">
        <v>144</v>
      </c>
      <c r="R92" s="28" t="s">
        <v>144</v>
      </c>
      <c r="S92" s="28" t="s">
        <v>144</v>
      </c>
      <c r="T92" s="28" t="s">
        <v>144</v>
      </c>
      <c r="U92" s="19" t="s">
        <v>144</v>
      </c>
      <c r="V92" s="17" t="s">
        <v>144</v>
      </c>
      <c r="W92" s="17" t="s">
        <v>144</v>
      </c>
      <c r="X92" s="17" t="s">
        <v>144</v>
      </c>
      <c r="Y92" s="17" t="s">
        <v>144</v>
      </c>
      <c r="Z92" s="51"/>
      <c r="AA92" s="23"/>
    </row>
    <row r="93" spans="1:27" ht="19" x14ac:dyDescent="0.2">
      <c r="A93" s="4" t="s">
        <v>4796</v>
      </c>
      <c r="B93" s="4" t="s">
        <v>4797</v>
      </c>
      <c r="C93" s="4" t="s">
        <v>4798</v>
      </c>
      <c r="D93" s="4">
        <v>1995</v>
      </c>
      <c r="E93" s="16" t="s">
        <v>81</v>
      </c>
      <c r="F93" s="16" t="s">
        <v>81</v>
      </c>
      <c r="G93" s="21" t="s">
        <v>789</v>
      </c>
      <c r="H93" s="8" t="s">
        <v>144</v>
      </c>
      <c r="I93" s="8" t="s">
        <v>144</v>
      </c>
      <c r="J93" s="8" t="s">
        <v>144</v>
      </c>
      <c r="K93" s="41" t="s">
        <v>144</v>
      </c>
      <c r="L93" s="41" t="s">
        <v>144</v>
      </c>
      <c r="M93" s="28" t="s">
        <v>144</v>
      </c>
      <c r="N93" s="28" t="s">
        <v>144</v>
      </c>
      <c r="O93" s="28" t="s">
        <v>144</v>
      </c>
      <c r="P93" s="28" t="s">
        <v>144</v>
      </c>
      <c r="Q93" s="8" t="s">
        <v>144</v>
      </c>
      <c r="R93" s="28" t="s">
        <v>144</v>
      </c>
      <c r="S93" s="28" t="s">
        <v>144</v>
      </c>
      <c r="T93" s="28" t="s">
        <v>144</v>
      </c>
      <c r="U93" s="19" t="s">
        <v>144</v>
      </c>
      <c r="V93" s="17" t="s">
        <v>144</v>
      </c>
      <c r="W93" s="17" t="s">
        <v>144</v>
      </c>
      <c r="X93" s="17" t="s">
        <v>144</v>
      </c>
      <c r="Y93" s="17" t="s">
        <v>144</v>
      </c>
      <c r="Z93" s="51"/>
      <c r="AA93" s="23"/>
    </row>
    <row r="94" spans="1:27" ht="19" x14ac:dyDescent="0.2">
      <c r="A94" s="4" t="s">
        <v>1643</v>
      </c>
      <c r="B94" s="4" t="s">
        <v>1644</v>
      </c>
      <c r="C94" s="4" t="s">
        <v>1645</v>
      </c>
      <c r="D94" s="4">
        <v>1985</v>
      </c>
      <c r="E94" s="16" t="s">
        <v>81</v>
      </c>
      <c r="F94" s="16" t="s">
        <v>81</v>
      </c>
      <c r="G94" s="21" t="s">
        <v>789</v>
      </c>
      <c r="H94" s="8" t="s">
        <v>144</v>
      </c>
      <c r="I94" s="8" t="s">
        <v>144</v>
      </c>
      <c r="J94" s="8" t="s">
        <v>144</v>
      </c>
      <c r="K94" s="41" t="s">
        <v>144</v>
      </c>
      <c r="L94" s="41" t="s">
        <v>144</v>
      </c>
      <c r="M94" s="28" t="s">
        <v>144</v>
      </c>
      <c r="N94" s="28" t="s">
        <v>144</v>
      </c>
      <c r="O94" s="28" t="s">
        <v>144</v>
      </c>
      <c r="P94" s="28" t="s">
        <v>144</v>
      </c>
      <c r="Q94" s="8" t="s">
        <v>144</v>
      </c>
      <c r="R94" s="28" t="s">
        <v>144</v>
      </c>
      <c r="S94" s="28" t="s">
        <v>144</v>
      </c>
      <c r="T94" s="28" t="s">
        <v>144</v>
      </c>
      <c r="U94" s="19" t="s">
        <v>144</v>
      </c>
      <c r="V94" s="17" t="s">
        <v>144</v>
      </c>
      <c r="W94" s="17" t="s">
        <v>144</v>
      </c>
      <c r="X94" s="17" t="s">
        <v>144</v>
      </c>
      <c r="Y94" s="17" t="s">
        <v>144</v>
      </c>
      <c r="Z94" s="51" t="s">
        <v>144</v>
      </c>
      <c r="AA94" s="23"/>
    </row>
    <row r="95" spans="1:27" ht="19" x14ac:dyDescent="0.2">
      <c r="A95" s="4" t="s">
        <v>1222</v>
      </c>
      <c r="B95" s="4" t="s">
        <v>1223</v>
      </c>
      <c r="C95" s="4" t="s">
        <v>1224</v>
      </c>
      <c r="D95" s="4">
        <v>1981</v>
      </c>
      <c r="E95" s="16" t="s">
        <v>81</v>
      </c>
      <c r="F95" s="16" t="s">
        <v>81</v>
      </c>
      <c r="G95" s="21" t="s">
        <v>1235</v>
      </c>
      <c r="H95" s="8" t="s">
        <v>144</v>
      </c>
      <c r="I95" s="8" t="s">
        <v>144</v>
      </c>
      <c r="J95" s="8" t="s">
        <v>144</v>
      </c>
      <c r="K95" s="41" t="s">
        <v>144</v>
      </c>
      <c r="L95" s="41" t="s">
        <v>144</v>
      </c>
      <c r="M95" s="28" t="s">
        <v>144</v>
      </c>
      <c r="N95" s="28" t="s">
        <v>144</v>
      </c>
      <c r="O95" s="28" t="s">
        <v>144</v>
      </c>
      <c r="P95" s="28" t="s">
        <v>144</v>
      </c>
      <c r="Q95" s="8" t="s">
        <v>144</v>
      </c>
      <c r="R95" s="28" t="s">
        <v>144</v>
      </c>
      <c r="S95" s="28" t="s">
        <v>144</v>
      </c>
      <c r="T95" s="28" t="s">
        <v>144</v>
      </c>
      <c r="U95" s="19" t="s">
        <v>144</v>
      </c>
      <c r="V95" s="17" t="s">
        <v>144</v>
      </c>
      <c r="W95" s="17" t="s">
        <v>144</v>
      </c>
      <c r="X95" s="17" t="s">
        <v>144</v>
      </c>
      <c r="Y95" s="17" t="s">
        <v>144</v>
      </c>
      <c r="Z95" s="51"/>
      <c r="AA95" s="23"/>
    </row>
    <row r="96" spans="1:27" ht="19" x14ac:dyDescent="0.2">
      <c r="A96" s="4" t="s">
        <v>1599</v>
      </c>
      <c r="B96" s="4" t="s">
        <v>1600</v>
      </c>
      <c r="C96" s="4" t="s">
        <v>1601</v>
      </c>
      <c r="D96" s="4">
        <v>1984</v>
      </c>
      <c r="E96" s="16" t="s">
        <v>81</v>
      </c>
      <c r="F96" s="16" t="s">
        <v>81</v>
      </c>
      <c r="G96" s="21" t="s">
        <v>1610</v>
      </c>
      <c r="H96" s="8" t="s">
        <v>144</v>
      </c>
      <c r="I96" s="8" t="s">
        <v>144</v>
      </c>
      <c r="J96" s="8" t="s">
        <v>144</v>
      </c>
      <c r="K96" s="41" t="s">
        <v>144</v>
      </c>
      <c r="L96" s="41" t="s">
        <v>144</v>
      </c>
      <c r="M96" s="28" t="s">
        <v>144</v>
      </c>
      <c r="N96" s="28" t="s">
        <v>144</v>
      </c>
      <c r="O96" s="28" t="s">
        <v>144</v>
      </c>
      <c r="P96" s="28" t="s">
        <v>144</v>
      </c>
      <c r="Q96" s="8" t="s">
        <v>144</v>
      </c>
      <c r="R96" s="28" t="s">
        <v>144</v>
      </c>
      <c r="S96" s="28" t="s">
        <v>144</v>
      </c>
      <c r="T96" s="28" t="s">
        <v>144</v>
      </c>
      <c r="U96" s="19" t="s">
        <v>144</v>
      </c>
      <c r="V96" s="17" t="s">
        <v>144</v>
      </c>
      <c r="W96" s="17" t="s">
        <v>144</v>
      </c>
      <c r="X96" s="17" t="s">
        <v>144</v>
      </c>
      <c r="Y96" s="17" t="s">
        <v>144</v>
      </c>
      <c r="Z96" s="51" t="s">
        <v>144</v>
      </c>
      <c r="AA96" s="23"/>
    </row>
    <row r="97" spans="1:27" ht="19" x14ac:dyDescent="0.2">
      <c r="A97" s="4" t="s">
        <v>5456</v>
      </c>
      <c r="B97" s="4" t="s">
        <v>5457</v>
      </c>
      <c r="C97" s="4" t="s">
        <v>5458</v>
      </c>
      <c r="D97" s="4">
        <v>2002</v>
      </c>
      <c r="E97" s="16" t="s">
        <v>81</v>
      </c>
      <c r="F97" s="16" t="s">
        <v>81</v>
      </c>
      <c r="G97" s="21" t="s">
        <v>2924</v>
      </c>
      <c r="H97" s="8" t="s">
        <v>144</v>
      </c>
      <c r="I97" s="8" t="s">
        <v>144</v>
      </c>
      <c r="J97" s="8" t="s">
        <v>144</v>
      </c>
      <c r="K97" s="41" t="s">
        <v>144</v>
      </c>
      <c r="L97" s="41" t="s">
        <v>144</v>
      </c>
      <c r="M97" s="28" t="s">
        <v>144</v>
      </c>
      <c r="N97" s="28" t="s">
        <v>144</v>
      </c>
      <c r="O97" s="28" t="s">
        <v>144</v>
      </c>
      <c r="P97" s="28" t="s">
        <v>144</v>
      </c>
      <c r="Q97" s="8" t="s">
        <v>144</v>
      </c>
      <c r="R97" s="28" t="s">
        <v>144</v>
      </c>
      <c r="S97" s="28" t="s">
        <v>144</v>
      </c>
      <c r="T97" s="28" t="s">
        <v>144</v>
      </c>
      <c r="U97" s="19" t="s">
        <v>144</v>
      </c>
      <c r="V97" s="17" t="s">
        <v>144</v>
      </c>
      <c r="W97" s="17" t="s">
        <v>144</v>
      </c>
      <c r="X97" s="17" t="s">
        <v>144</v>
      </c>
      <c r="Y97" s="17" t="s">
        <v>144</v>
      </c>
      <c r="Z97" s="51"/>
      <c r="AA97" s="23" t="s">
        <v>3988</v>
      </c>
    </row>
    <row r="98" spans="1:27" ht="19" x14ac:dyDescent="0.2">
      <c r="A98" s="4" t="s">
        <v>4492</v>
      </c>
      <c r="B98" s="4" t="s">
        <v>4493</v>
      </c>
      <c r="C98" s="4" t="s">
        <v>4494</v>
      </c>
      <c r="D98" s="4">
        <v>2007</v>
      </c>
      <c r="E98" s="16" t="s">
        <v>81</v>
      </c>
      <c r="F98" s="16" t="s">
        <v>81</v>
      </c>
      <c r="G98" s="21" t="s">
        <v>789</v>
      </c>
      <c r="H98" s="8" t="s">
        <v>144</v>
      </c>
      <c r="I98" s="8" t="s">
        <v>144</v>
      </c>
      <c r="J98" s="8" t="s">
        <v>144</v>
      </c>
      <c r="K98" s="41" t="s">
        <v>144</v>
      </c>
      <c r="L98" s="41" t="s">
        <v>144</v>
      </c>
      <c r="M98" s="28" t="s">
        <v>144</v>
      </c>
      <c r="N98" s="28" t="s">
        <v>144</v>
      </c>
      <c r="O98" s="28" t="s">
        <v>144</v>
      </c>
      <c r="P98" s="28" t="s">
        <v>144</v>
      </c>
      <c r="Q98" s="8" t="s">
        <v>144</v>
      </c>
      <c r="R98" s="28" t="s">
        <v>144</v>
      </c>
      <c r="S98" s="28" t="s">
        <v>144</v>
      </c>
      <c r="T98" s="28" t="s">
        <v>144</v>
      </c>
      <c r="U98" s="19" t="s">
        <v>144</v>
      </c>
      <c r="V98" s="17" t="s">
        <v>144</v>
      </c>
      <c r="W98" s="17" t="s">
        <v>144</v>
      </c>
      <c r="X98" s="17" t="s">
        <v>144</v>
      </c>
      <c r="Y98" s="17" t="s">
        <v>144</v>
      </c>
      <c r="Z98" s="51"/>
      <c r="AA98" s="23"/>
    </row>
    <row r="99" spans="1:27" ht="19" x14ac:dyDescent="0.2">
      <c r="A99" s="4" t="s">
        <v>4978</v>
      </c>
      <c r="B99" s="4" t="s">
        <v>4979</v>
      </c>
      <c r="C99" s="4" t="s">
        <v>4980</v>
      </c>
      <c r="D99" s="4">
        <v>1995</v>
      </c>
      <c r="E99" s="16" t="s">
        <v>81</v>
      </c>
      <c r="F99" s="16" t="s">
        <v>81</v>
      </c>
      <c r="G99" s="21" t="s">
        <v>789</v>
      </c>
      <c r="H99" s="8" t="s">
        <v>144</v>
      </c>
      <c r="I99" s="8" t="s">
        <v>144</v>
      </c>
      <c r="J99" s="8" t="s">
        <v>144</v>
      </c>
      <c r="K99" s="41" t="s">
        <v>144</v>
      </c>
      <c r="L99" s="41" t="s">
        <v>144</v>
      </c>
      <c r="M99" s="28" t="s">
        <v>144</v>
      </c>
      <c r="N99" s="28" t="s">
        <v>144</v>
      </c>
      <c r="O99" s="28" t="s">
        <v>144</v>
      </c>
      <c r="P99" s="28" t="s">
        <v>144</v>
      </c>
      <c r="Q99" s="8" t="s">
        <v>144</v>
      </c>
      <c r="R99" s="28" t="s">
        <v>144</v>
      </c>
      <c r="S99" s="28" t="s">
        <v>144</v>
      </c>
      <c r="T99" s="28" t="s">
        <v>144</v>
      </c>
      <c r="U99" s="19" t="s">
        <v>144</v>
      </c>
      <c r="V99" s="17" t="s">
        <v>144</v>
      </c>
      <c r="W99" s="17" t="s">
        <v>144</v>
      </c>
      <c r="X99" s="17" t="s">
        <v>144</v>
      </c>
      <c r="Y99" s="17" t="s">
        <v>144</v>
      </c>
      <c r="Z99" s="51"/>
      <c r="AA99" s="23"/>
    </row>
    <row r="100" spans="1:27" ht="19" x14ac:dyDescent="0.2">
      <c r="A100" s="4" t="s">
        <v>569</v>
      </c>
      <c r="B100" s="4" t="s">
        <v>570</v>
      </c>
      <c r="C100" s="4" t="s">
        <v>571</v>
      </c>
      <c r="D100" s="4">
        <v>2011</v>
      </c>
      <c r="E100" s="16" t="s">
        <v>81</v>
      </c>
      <c r="F100" s="16" t="s">
        <v>81</v>
      </c>
      <c r="G100" s="21" t="s">
        <v>515</v>
      </c>
      <c r="H100" s="8" t="s">
        <v>144</v>
      </c>
      <c r="I100" s="8" t="s">
        <v>144</v>
      </c>
      <c r="J100" s="8" t="s">
        <v>144</v>
      </c>
      <c r="K100" s="41" t="s">
        <v>144</v>
      </c>
      <c r="L100" s="41" t="s">
        <v>144</v>
      </c>
      <c r="M100" s="28" t="s">
        <v>144</v>
      </c>
      <c r="N100" s="28" t="s">
        <v>144</v>
      </c>
      <c r="O100" s="28" t="s">
        <v>144</v>
      </c>
      <c r="P100" s="28" t="s">
        <v>144</v>
      </c>
      <c r="Q100" s="8" t="s">
        <v>144</v>
      </c>
      <c r="R100" s="28" t="s">
        <v>144</v>
      </c>
      <c r="S100" s="28" t="s">
        <v>144</v>
      </c>
      <c r="T100" s="28" t="s">
        <v>144</v>
      </c>
      <c r="U100" s="19" t="s">
        <v>144</v>
      </c>
      <c r="V100" s="17" t="s">
        <v>144</v>
      </c>
      <c r="W100" s="17" t="s">
        <v>144</v>
      </c>
      <c r="X100" s="17" t="s">
        <v>144</v>
      </c>
      <c r="Y100" s="17" t="s">
        <v>144</v>
      </c>
      <c r="Z100" s="51"/>
      <c r="AA100" s="23"/>
    </row>
    <row r="101" spans="1:27" ht="19" x14ac:dyDescent="0.2">
      <c r="A101" s="4" t="s">
        <v>3610</v>
      </c>
      <c r="B101" s="4" t="s">
        <v>3611</v>
      </c>
      <c r="C101" s="4" t="s">
        <v>3612</v>
      </c>
      <c r="D101" s="4">
        <v>2009</v>
      </c>
      <c r="E101" s="16" t="s">
        <v>81</v>
      </c>
      <c r="F101" s="16" t="s">
        <v>81</v>
      </c>
      <c r="G101" s="21" t="s">
        <v>3626</v>
      </c>
      <c r="H101" s="8" t="s">
        <v>144</v>
      </c>
      <c r="I101" s="8" t="s">
        <v>144</v>
      </c>
      <c r="J101" s="8" t="s">
        <v>144</v>
      </c>
      <c r="K101" s="41" t="s">
        <v>144</v>
      </c>
      <c r="L101" s="41" t="s">
        <v>144</v>
      </c>
      <c r="M101" s="28" t="s">
        <v>144</v>
      </c>
      <c r="N101" s="28" t="s">
        <v>144</v>
      </c>
      <c r="O101" s="28" t="s">
        <v>144</v>
      </c>
      <c r="P101" s="28" t="s">
        <v>144</v>
      </c>
      <c r="Q101" s="8" t="s">
        <v>144</v>
      </c>
      <c r="R101" s="28" t="s">
        <v>144</v>
      </c>
      <c r="S101" s="28" t="s">
        <v>144</v>
      </c>
      <c r="T101" s="28" t="s">
        <v>144</v>
      </c>
      <c r="U101" s="19" t="s">
        <v>144</v>
      </c>
      <c r="V101" s="17" t="s">
        <v>144</v>
      </c>
      <c r="W101" s="17" t="s">
        <v>144</v>
      </c>
      <c r="X101" s="17" t="s">
        <v>144</v>
      </c>
      <c r="Y101" s="17" t="s">
        <v>144</v>
      </c>
      <c r="Z101" s="51" t="s">
        <v>144</v>
      </c>
      <c r="AA101" s="23"/>
    </row>
    <row r="102" spans="1:27" ht="19" x14ac:dyDescent="0.2">
      <c r="A102" s="4" t="s">
        <v>1268</v>
      </c>
      <c r="B102" s="4" t="s">
        <v>1269</v>
      </c>
      <c r="C102" s="4" t="s">
        <v>1270</v>
      </c>
      <c r="D102" s="4">
        <v>1998</v>
      </c>
      <c r="E102" s="16" t="s">
        <v>81</v>
      </c>
      <c r="F102" s="16" t="s">
        <v>81</v>
      </c>
      <c r="G102" s="21" t="s">
        <v>1281</v>
      </c>
      <c r="H102" s="8" t="s">
        <v>144</v>
      </c>
      <c r="I102" s="8" t="s">
        <v>144</v>
      </c>
      <c r="J102" s="8" t="s">
        <v>144</v>
      </c>
      <c r="K102" s="41" t="s">
        <v>144</v>
      </c>
      <c r="L102" s="41" t="s">
        <v>144</v>
      </c>
      <c r="M102" s="28" t="s">
        <v>144</v>
      </c>
      <c r="N102" s="28" t="s">
        <v>144</v>
      </c>
      <c r="O102" s="28" t="s">
        <v>144</v>
      </c>
      <c r="P102" s="28" t="s">
        <v>144</v>
      </c>
      <c r="Q102" s="8" t="s">
        <v>144</v>
      </c>
      <c r="R102" s="28" t="s">
        <v>144</v>
      </c>
      <c r="S102" s="28" t="s">
        <v>144</v>
      </c>
      <c r="T102" s="28" t="s">
        <v>144</v>
      </c>
      <c r="U102" s="19" t="s">
        <v>144</v>
      </c>
      <c r="V102" s="17" t="s">
        <v>144</v>
      </c>
      <c r="W102" s="17" t="s">
        <v>144</v>
      </c>
      <c r="X102" s="17" t="s">
        <v>144</v>
      </c>
      <c r="Y102" s="17" t="s">
        <v>144</v>
      </c>
      <c r="Z102" s="51"/>
      <c r="AA102" s="23"/>
    </row>
    <row r="103" spans="1:27" ht="19" x14ac:dyDescent="0.2">
      <c r="A103" s="4" t="s">
        <v>4811</v>
      </c>
      <c r="B103" s="4" t="s">
        <v>4812</v>
      </c>
      <c r="C103" s="4" t="s">
        <v>4813</v>
      </c>
      <c r="D103" s="4">
        <v>2008</v>
      </c>
      <c r="E103" s="16" t="s">
        <v>81</v>
      </c>
      <c r="F103" s="16" t="s">
        <v>82</v>
      </c>
      <c r="G103" s="21"/>
      <c r="H103" s="8" t="s">
        <v>83</v>
      </c>
      <c r="I103" s="8">
        <v>10</v>
      </c>
      <c r="J103" s="8">
        <v>4</v>
      </c>
      <c r="K103" s="41">
        <v>6</v>
      </c>
      <c r="L103" s="41" t="s">
        <v>144</v>
      </c>
      <c r="M103" s="28">
        <f t="shared" ref="M103:M108" si="1">J103/I103</f>
        <v>0.4</v>
      </c>
      <c r="N103" s="28">
        <v>0.122</v>
      </c>
      <c r="O103" s="28">
        <v>0.73799999999999999</v>
      </c>
      <c r="P103" s="28" t="s">
        <v>82</v>
      </c>
      <c r="Q103" s="8" t="s">
        <v>4823</v>
      </c>
      <c r="R103" s="28" t="s">
        <v>82</v>
      </c>
      <c r="S103" s="8"/>
      <c r="T103" s="8"/>
      <c r="U103" s="19" t="s">
        <v>85</v>
      </c>
      <c r="V103" s="17" t="s">
        <v>218</v>
      </c>
      <c r="W103" s="17" t="s">
        <v>86</v>
      </c>
      <c r="X103" s="17" t="s">
        <v>86</v>
      </c>
      <c r="Y103" s="17" t="s">
        <v>4824</v>
      </c>
      <c r="Z103" s="51" t="s">
        <v>14923</v>
      </c>
      <c r="AA103" s="23" t="s">
        <v>4825</v>
      </c>
    </row>
    <row r="104" spans="1:27" ht="19" x14ac:dyDescent="0.2">
      <c r="A104" s="4" t="s">
        <v>4886</v>
      </c>
      <c r="B104" s="4" t="s">
        <v>4887</v>
      </c>
      <c r="C104" s="4" t="s">
        <v>4888</v>
      </c>
      <c r="D104" s="4">
        <v>2007</v>
      </c>
      <c r="E104" s="16" t="s">
        <v>81</v>
      </c>
      <c r="F104" s="16" t="s">
        <v>82</v>
      </c>
      <c r="G104" s="21"/>
      <c r="H104" s="8" t="s">
        <v>83</v>
      </c>
      <c r="I104" s="8">
        <v>7</v>
      </c>
      <c r="J104" s="8">
        <v>3</v>
      </c>
      <c r="K104" s="41">
        <v>4</v>
      </c>
      <c r="L104" s="41" t="s">
        <v>144</v>
      </c>
      <c r="M104" s="28">
        <f t="shared" si="1"/>
        <v>0.42857142857142855</v>
      </c>
      <c r="N104" s="28">
        <v>9.9000000000000005E-2</v>
      </c>
      <c r="O104" s="28">
        <v>0.81599999999999995</v>
      </c>
      <c r="P104" s="28" t="s">
        <v>82</v>
      </c>
      <c r="Q104" s="8" t="s">
        <v>4898</v>
      </c>
      <c r="R104" s="28" t="s">
        <v>82</v>
      </c>
      <c r="S104" s="28" t="s">
        <v>81</v>
      </c>
      <c r="T104" s="57" t="s">
        <v>81</v>
      </c>
      <c r="U104" s="19" t="s">
        <v>86</v>
      </c>
      <c r="V104" s="17" t="s">
        <v>4898</v>
      </c>
      <c r="W104" s="17" t="s">
        <v>4899</v>
      </c>
      <c r="X104" s="17" t="s">
        <v>86</v>
      </c>
      <c r="Y104" s="17" t="s">
        <v>4900</v>
      </c>
      <c r="Z104" s="51" t="s">
        <v>14955</v>
      </c>
      <c r="AA104" s="23" t="s">
        <v>14956</v>
      </c>
    </row>
    <row r="105" spans="1:27" ht="19" x14ac:dyDescent="0.2">
      <c r="A105" s="4" t="s">
        <v>2564</v>
      </c>
      <c r="B105" s="4" t="s">
        <v>2565</v>
      </c>
      <c r="C105" s="4" t="s">
        <v>2566</v>
      </c>
      <c r="D105" s="4">
        <v>2004</v>
      </c>
      <c r="E105" s="16" t="s">
        <v>81</v>
      </c>
      <c r="F105" s="16" t="s">
        <v>82</v>
      </c>
      <c r="G105" s="21"/>
      <c r="H105" s="8" t="s">
        <v>1220</v>
      </c>
      <c r="I105" s="8">
        <v>4</v>
      </c>
      <c r="J105" s="8">
        <v>0</v>
      </c>
      <c r="K105" s="41">
        <f>I105-J105</f>
        <v>4</v>
      </c>
      <c r="L105" s="41" t="s">
        <v>82</v>
      </c>
      <c r="M105" s="28">
        <f t="shared" si="1"/>
        <v>0</v>
      </c>
      <c r="N105" s="28"/>
      <c r="O105" s="28">
        <v>0.60199999999999998</v>
      </c>
      <c r="P105" s="28" t="s">
        <v>82</v>
      </c>
      <c r="Q105" s="8" t="s">
        <v>1572</v>
      </c>
      <c r="R105" s="28" t="s">
        <v>85</v>
      </c>
      <c r="S105" s="28" t="s">
        <v>85</v>
      </c>
      <c r="T105" s="28" t="s">
        <v>85</v>
      </c>
      <c r="U105" s="19" t="s">
        <v>85</v>
      </c>
      <c r="V105" s="17" t="s">
        <v>1572</v>
      </c>
      <c r="W105" s="17" t="s">
        <v>86</v>
      </c>
      <c r="X105" s="17" t="s">
        <v>86</v>
      </c>
      <c r="Y105" s="17" t="s">
        <v>2579</v>
      </c>
      <c r="Z105" s="51" t="s">
        <v>14926</v>
      </c>
      <c r="AA105" s="23" t="s">
        <v>534</v>
      </c>
    </row>
    <row r="106" spans="1:27" ht="19" x14ac:dyDescent="0.2">
      <c r="A106" s="4" t="s">
        <v>2730</v>
      </c>
      <c r="B106" s="4" t="s">
        <v>2731</v>
      </c>
      <c r="C106" s="4" t="s">
        <v>2732</v>
      </c>
      <c r="D106" s="4">
        <v>2010</v>
      </c>
      <c r="E106" s="16" t="s">
        <v>81</v>
      </c>
      <c r="F106" s="16" t="s">
        <v>82</v>
      </c>
      <c r="G106" s="21"/>
      <c r="H106" s="8" t="s">
        <v>83</v>
      </c>
      <c r="I106" s="8">
        <v>12</v>
      </c>
      <c r="J106" s="8">
        <v>4</v>
      </c>
      <c r="K106" s="41">
        <f>I106-J106</f>
        <v>8</v>
      </c>
      <c r="L106" s="41" t="s">
        <v>144</v>
      </c>
      <c r="M106" s="28">
        <f t="shared" si="1"/>
        <v>0.33333333333333331</v>
      </c>
      <c r="N106" s="28">
        <v>9.9000000000000005E-2</v>
      </c>
      <c r="O106" s="28">
        <v>0.65100000000000002</v>
      </c>
      <c r="P106" s="28" t="s">
        <v>82</v>
      </c>
      <c r="Q106" s="8" t="s">
        <v>2744</v>
      </c>
      <c r="R106" s="28" t="s">
        <v>82</v>
      </c>
      <c r="S106" s="28" t="s">
        <v>81</v>
      </c>
      <c r="T106" s="57" t="s">
        <v>81</v>
      </c>
      <c r="U106" s="19" t="s">
        <v>85</v>
      </c>
      <c r="V106" s="17" t="s">
        <v>2745</v>
      </c>
      <c r="W106" s="17" t="s">
        <v>86</v>
      </c>
      <c r="X106" s="17" t="s">
        <v>86</v>
      </c>
      <c r="Y106" s="17" t="s">
        <v>2746</v>
      </c>
      <c r="Z106" s="51" t="s">
        <v>14957</v>
      </c>
      <c r="AA106" s="23"/>
    </row>
    <row r="107" spans="1:27" ht="19" x14ac:dyDescent="0.2">
      <c r="A107" s="4" t="s">
        <v>4394</v>
      </c>
      <c r="B107" s="4" t="s">
        <v>4395</v>
      </c>
      <c r="C107" s="4" t="s">
        <v>4396</v>
      </c>
      <c r="D107" s="4">
        <v>2006</v>
      </c>
      <c r="E107" s="16" t="s">
        <v>81</v>
      </c>
      <c r="F107" s="16" t="s">
        <v>82</v>
      </c>
      <c r="G107" s="21"/>
      <c r="H107" s="8" t="s">
        <v>83</v>
      </c>
      <c r="I107" s="8">
        <v>40</v>
      </c>
      <c r="J107" s="8">
        <v>18</v>
      </c>
      <c r="K107" s="41">
        <v>22</v>
      </c>
      <c r="L107" s="41" t="s">
        <v>144</v>
      </c>
      <c r="M107" s="28">
        <f t="shared" si="1"/>
        <v>0.45</v>
      </c>
      <c r="N107" s="28">
        <v>0.29299999999999998</v>
      </c>
      <c r="O107" s="28">
        <v>0.61499999999999999</v>
      </c>
      <c r="P107" s="28" t="s">
        <v>82</v>
      </c>
      <c r="Q107" s="8" t="s">
        <v>4407</v>
      </c>
      <c r="R107" s="28" t="s">
        <v>82</v>
      </c>
      <c r="S107" s="8"/>
      <c r="T107" s="8"/>
      <c r="U107" s="19" t="s">
        <v>85</v>
      </c>
      <c r="V107" s="17" t="s">
        <v>4408</v>
      </c>
      <c r="W107" s="17" t="s">
        <v>86</v>
      </c>
      <c r="X107" s="17" t="s">
        <v>86</v>
      </c>
      <c r="Y107" s="17" t="s">
        <v>4409</v>
      </c>
      <c r="Z107" s="51" t="s">
        <v>14926</v>
      </c>
      <c r="AA107" s="23"/>
    </row>
    <row r="108" spans="1:27" ht="19" x14ac:dyDescent="0.2">
      <c r="A108" s="4" t="s">
        <v>5673</v>
      </c>
      <c r="B108" s="4" t="s">
        <v>5674</v>
      </c>
      <c r="C108" s="4" t="s">
        <v>5675</v>
      </c>
      <c r="D108" s="4">
        <v>2016</v>
      </c>
      <c r="E108" s="16" t="s">
        <v>81</v>
      </c>
      <c r="F108" s="16" t="s">
        <v>82</v>
      </c>
      <c r="G108" s="21"/>
      <c r="H108" s="8" t="s">
        <v>83</v>
      </c>
      <c r="I108" s="8">
        <v>17</v>
      </c>
      <c r="J108" s="8">
        <v>9</v>
      </c>
      <c r="K108" s="41">
        <f>I108-J108</f>
        <v>8</v>
      </c>
      <c r="L108" s="41" t="s">
        <v>144</v>
      </c>
      <c r="M108" s="28">
        <f t="shared" si="1"/>
        <v>0.52941176470588236</v>
      </c>
      <c r="N108" s="28">
        <v>0.27800000000000002</v>
      </c>
      <c r="O108" s="28">
        <v>0.77</v>
      </c>
      <c r="P108" s="28" t="s">
        <v>82</v>
      </c>
      <c r="Q108" s="8" t="s">
        <v>5688</v>
      </c>
      <c r="R108" s="28" t="s">
        <v>82</v>
      </c>
      <c r="S108" s="28" t="s">
        <v>82</v>
      </c>
      <c r="T108" s="28" t="s">
        <v>82</v>
      </c>
      <c r="U108" s="19" t="s">
        <v>85</v>
      </c>
      <c r="V108" s="17" t="s">
        <v>5689</v>
      </c>
      <c r="W108" s="17">
        <v>22.5</v>
      </c>
      <c r="X108" s="17" t="s">
        <v>5690</v>
      </c>
      <c r="Y108" s="17" t="s">
        <v>86</v>
      </c>
      <c r="Z108" s="51" t="s">
        <v>14958</v>
      </c>
      <c r="AA108" s="23"/>
    </row>
    <row r="109" spans="1:27" ht="19" x14ac:dyDescent="0.2">
      <c r="A109" s="4" t="s">
        <v>3685</v>
      </c>
      <c r="B109" s="4" t="s">
        <v>3686</v>
      </c>
      <c r="C109" s="4" t="s">
        <v>3687</v>
      </c>
      <c r="D109" s="4">
        <v>2011</v>
      </c>
      <c r="E109" s="16" t="s">
        <v>81</v>
      </c>
      <c r="F109" s="16" t="s">
        <v>82</v>
      </c>
      <c r="G109" s="21"/>
      <c r="H109" s="8" t="s">
        <v>83</v>
      </c>
      <c r="I109" s="8">
        <v>21</v>
      </c>
      <c r="J109" s="8" t="s">
        <v>86</v>
      </c>
      <c r="K109" s="8" t="s">
        <v>86</v>
      </c>
      <c r="L109" s="8" t="s">
        <v>144</v>
      </c>
      <c r="M109" s="28" t="s">
        <v>86</v>
      </c>
      <c r="N109" s="28" t="s">
        <v>144</v>
      </c>
      <c r="O109" s="28" t="s">
        <v>144</v>
      </c>
      <c r="P109" s="28" t="s">
        <v>144</v>
      </c>
      <c r="Q109" s="8" t="s">
        <v>3694</v>
      </c>
      <c r="R109" s="28" t="s">
        <v>82</v>
      </c>
      <c r="S109" s="28" t="s">
        <v>82</v>
      </c>
      <c r="T109" s="28" t="s">
        <v>82</v>
      </c>
      <c r="U109" s="19" t="s">
        <v>85</v>
      </c>
      <c r="V109" s="17" t="s">
        <v>3695</v>
      </c>
      <c r="W109" s="17">
        <v>28</v>
      </c>
      <c r="X109" s="17" t="s">
        <v>3696</v>
      </c>
      <c r="Y109" s="17" t="s">
        <v>86</v>
      </c>
      <c r="Z109" s="51" t="s">
        <v>14923</v>
      </c>
      <c r="AA109" s="23" t="s">
        <v>3697</v>
      </c>
    </row>
    <row r="110" spans="1:27" ht="19" x14ac:dyDescent="0.2">
      <c r="A110" s="4" t="s">
        <v>3307</v>
      </c>
      <c r="B110" s="4" t="s">
        <v>3308</v>
      </c>
      <c r="C110" s="4" t="s">
        <v>3309</v>
      </c>
      <c r="D110" s="4">
        <v>2004</v>
      </c>
      <c r="E110" s="16" t="s">
        <v>81</v>
      </c>
      <c r="F110" s="16" t="s">
        <v>81</v>
      </c>
      <c r="G110" s="21" t="s">
        <v>3321</v>
      </c>
      <c r="H110" s="8" t="s">
        <v>144</v>
      </c>
      <c r="I110" s="8" t="s">
        <v>144</v>
      </c>
      <c r="J110" s="8" t="s">
        <v>144</v>
      </c>
      <c r="K110" s="41" t="s">
        <v>144</v>
      </c>
      <c r="L110" s="41" t="s">
        <v>144</v>
      </c>
      <c r="M110" s="28" t="s">
        <v>144</v>
      </c>
      <c r="N110" s="28" t="s">
        <v>144</v>
      </c>
      <c r="O110" s="28" t="s">
        <v>144</v>
      </c>
      <c r="P110" s="28" t="s">
        <v>144</v>
      </c>
      <c r="Q110" s="8" t="s">
        <v>144</v>
      </c>
      <c r="R110" s="28" t="s">
        <v>144</v>
      </c>
      <c r="S110" s="28" t="s">
        <v>144</v>
      </c>
      <c r="T110" s="28" t="s">
        <v>144</v>
      </c>
      <c r="U110" s="19" t="s">
        <v>144</v>
      </c>
      <c r="V110" s="17" t="s">
        <v>144</v>
      </c>
      <c r="W110" s="17" t="s">
        <v>144</v>
      </c>
      <c r="X110" s="17" t="s">
        <v>144</v>
      </c>
      <c r="Y110" s="17" t="s">
        <v>144</v>
      </c>
      <c r="Z110" s="51"/>
      <c r="AA110" s="23"/>
    </row>
    <row r="111" spans="1:27" ht="19" x14ac:dyDescent="0.2">
      <c r="A111" s="4" t="s">
        <v>3627</v>
      </c>
      <c r="B111" s="4" t="s">
        <v>3628</v>
      </c>
      <c r="C111" s="4" t="s">
        <v>3629</v>
      </c>
      <c r="D111" s="4">
        <v>2001</v>
      </c>
      <c r="E111" s="16" t="s">
        <v>81</v>
      </c>
      <c r="F111" s="16" t="s">
        <v>81</v>
      </c>
      <c r="G111" s="21" t="s">
        <v>515</v>
      </c>
      <c r="H111" s="8" t="s">
        <v>144</v>
      </c>
      <c r="I111" s="8" t="s">
        <v>144</v>
      </c>
      <c r="J111" s="8" t="s">
        <v>144</v>
      </c>
      <c r="K111" s="41" t="s">
        <v>144</v>
      </c>
      <c r="L111" s="41" t="s">
        <v>144</v>
      </c>
      <c r="M111" s="28" t="s">
        <v>144</v>
      </c>
      <c r="N111" s="28" t="s">
        <v>144</v>
      </c>
      <c r="O111" s="28" t="s">
        <v>144</v>
      </c>
      <c r="P111" s="28" t="s">
        <v>144</v>
      </c>
      <c r="Q111" s="8" t="s">
        <v>144</v>
      </c>
      <c r="R111" s="28" t="s">
        <v>144</v>
      </c>
      <c r="S111" s="28" t="s">
        <v>144</v>
      </c>
      <c r="T111" s="28" t="s">
        <v>144</v>
      </c>
      <c r="U111" s="19" t="s">
        <v>144</v>
      </c>
      <c r="V111" s="17" t="s">
        <v>144</v>
      </c>
      <c r="W111" s="17" t="s">
        <v>144</v>
      </c>
      <c r="X111" s="17" t="s">
        <v>144</v>
      </c>
      <c r="Y111" s="17" t="s">
        <v>144</v>
      </c>
      <c r="Z111" s="51" t="s">
        <v>144</v>
      </c>
      <c r="AA111" s="23"/>
    </row>
    <row r="112" spans="1:27" ht="19" x14ac:dyDescent="0.2">
      <c r="A112" s="4" t="s">
        <v>2593</v>
      </c>
      <c r="B112" s="4" t="s">
        <v>2594</v>
      </c>
      <c r="C112" s="4" t="s">
        <v>2595</v>
      </c>
      <c r="D112" s="4">
        <v>2006</v>
      </c>
      <c r="E112" s="16" t="s">
        <v>81</v>
      </c>
      <c r="F112" s="16" t="s">
        <v>81</v>
      </c>
      <c r="G112" s="21" t="s">
        <v>2606</v>
      </c>
      <c r="H112" s="8" t="s">
        <v>144</v>
      </c>
      <c r="I112" s="8" t="s">
        <v>144</v>
      </c>
      <c r="J112" s="8" t="s">
        <v>144</v>
      </c>
      <c r="K112" s="41" t="s">
        <v>144</v>
      </c>
      <c r="L112" s="41" t="s">
        <v>144</v>
      </c>
      <c r="M112" s="28" t="s">
        <v>144</v>
      </c>
      <c r="N112" s="28" t="s">
        <v>144</v>
      </c>
      <c r="O112" s="28" t="s">
        <v>144</v>
      </c>
      <c r="P112" s="28" t="s">
        <v>144</v>
      </c>
      <c r="Q112" s="8" t="s">
        <v>144</v>
      </c>
      <c r="R112" s="28" t="s">
        <v>144</v>
      </c>
      <c r="S112" s="28" t="s">
        <v>144</v>
      </c>
      <c r="T112" s="28" t="s">
        <v>144</v>
      </c>
      <c r="U112" s="19" t="s">
        <v>144</v>
      </c>
      <c r="V112" s="17" t="s">
        <v>144</v>
      </c>
      <c r="W112" s="17" t="s">
        <v>144</v>
      </c>
      <c r="X112" s="17" t="s">
        <v>144</v>
      </c>
      <c r="Y112" s="17" t="s">
        <v>144</v>
      </c>
      <c r="Z112" s="51"/>
      <c r="AA112" s="23"/>
    </row>
    <row r="113" spans="1:28" ht="19" x14ac:dyDescent="0.2">
      <c r="A113" s="4" t="s">
        <v>3755</v>
      </c>
      <c r="B113" s="4" t="s">
        <v>3756</v>
      </c>
      <c r="C113" s="4" t="s">
        <v>3757</v>
      </c>
      <c r="D113" s="4">
        <v>1993</v>
      </c>
      <c r="E113" s="16" t="s">
        <v>81</v>
      </c>
      <c r="F113" s="16" t="s">
        <v>81</v>
      </c>
      <c r="G113" s="21" t="s">
        <v>172</v>
      </c>
      <c r="H113" s="8" t="s">
        <v>144</v>
      </c>
      <c r="I113" s="8" t="s">
        <v>144</v>
      </c>
      <c r="J113" s="8" t="s">
        <v>144</v>
      </c>
      <c r="K113" s="8" t="s">
        <v>144</v>
      </c>
      <c r="L113" s="8" t="s">
        <v>144</v>
      </c>
      <c r="M113" s="28" t="s">
        <v>144</v>
      </c>
      <c r="N113" s="28" t="s">
        <v>144</v>
      </c>
      <c r="O113" s="28" t="s">
        <v>144</v>
      </c>
      <c r="P113" s="28" t="s">
        <v>144</v>
      </c>
      <c r="Q113" s="8" t="s">
        <v>144</v>
      </c>
      <c r="R113" s="28" t="s">
        <v>144</v>
      </c>
      <c r="S113" s="28" t="s">
        <v>144</v>
      </c>
      <c r="T113" s="28" t="s">
        <v>144</v>
      </c>
      <c r="U113" s="19" t="s">
        <v>144</v>
      </c>
      <c r="V113" s="17" t="s">
        <v>144</v>
      </c>
      <c r="W113" s="17" t="s">
        <v>144</v>
      </c>
      <c r="X113" s="17" t="s">
        <v>144</v>
      </c>
      <c r="Y113" s="17" t="s">
        <v>144</v>
      </c>
      <c r="Z113" s="51"/>
      <c r="AA113" s="23"/>
    </row>
    <row r="114" spans="1:28" ht="19" x14ac:dyDescent="0.2">
      <c r="A114" s="4" t="s">
        <v>2780</v>
      </c>
      <c r="B114" s="4" t="s">
        <v>2781</v>
      </c>
      <c r="C114" s="4" t="s">
        <v>2782</v>
      </c>
      <c r="D114" s="4">
        <v>1993</v>
      </c>
      <c r="E114" s="16" t="s">
        <v>81</v>
      </c>
      <c r="F114" s="16" t="s">
        <v>82</v>
      </c>
      <c r="G114" s="21"/>
      <c r="H114" s="8" t="s">
        <v>83</v>
      </c>
      <c r="I114" s="8">
        <v>19</v>
      </c>
      <c r="J114" s="8">
        <v>11</v>
      </c>
      <c r="K114" s="41">
        <f>I114-J114</f>
        <v>8</v>
      </c>
      <c r="L114" s="41" t="s">
        <v>144</v>
      </c>
      <c r="M114" s="28">
        <f>J114/I114</f>
        <v>0.57894736842105265</v>
      </c>
      <c r="N114" s="28">
        <v>0.33500000000000002</v>
      </c>
      <c r="O114" s="28">
        <v>0.79700000000000004</v>
      </c>
      <c r="P114" s="28" t="s">
        <v>82</v>
      </c>
      <c r="Q114" s="8" t="s">
        <v>2791</v>
      </c>
      <c r="R114" s="28" t="s">
        <v>82</v>
      </c>
      <c r="S114" s="28" t="s">
        <v>82</v>
      </c>
      <c r="T114" s="28" t="s">
        <v>82</v>
      </c>
      <c r="U114" s="19" t="s">
        <v>85</v>
      </c>
      <c r="V114" s="17" t="s">
        <v>86</v>
      </c>
      <c r="W114" s="17" t="s">
        <v>2792</v>
      </c>
      <c r="X114" s="17" t="s">
        <v>2793</v>
      </c>
      <c r="Y114" s="17" t="s">
        <v>86</v>
      </c>
      <c r="Z114" s="51" t="s">
        <v>14926</v>
      </c>
      <c r="AA114" s="23"/>
    </row>
    <row r="115" spans="1:28" ht="19" x14ac:dyDescent="0.2">
      <c r="A115" s="4" t="s">
        <v>4874</v>
      </c>
      <c r="B115" s="4" t="s">
        <v>4875</v>
      </c>
      <c r="C115" s="4" t="s">
        <v>4876</v>
      </c>
      <c r="D115" s="4">
        <v>1983</v>
      </c>
      <c r="E115" s="16" t="s">
        <v>81</v>
      </c>
      <c r="F115" s="16" t="s">
        <v>81</v>
      </c>
      <c r="G115" s="21" t="s">
        <v>3150</v>
      </c>
      <c r="H115" s="8" t="s">
        <v>144</v>
      </c>
      <c r="I115" s="8" t="s">
        <v>144</v>
      </c>
      <c r="J115" s="8" t="s">
        <v>144</v>
      </c>
      <c r="K115" s="41" t="s">
        <v>144</v>
      </c>
      <c r="L115" s="41" t="s">
        <v>144</v>
      </c>
      <c r="M115" s="28" t="s">
        <v>144</v>
      </c>
      <c r="N115" s="28" t="s">
        <v>144</v>
      </c>
      <c r="O115" s="28" t="s">
        <v>144</v>
      </c>
      <c r="P115" s="28" t="s">
        <v>144</v>
      </c>
      <c r="Q115" s="8" t="s">
        <v>144</v>
      </c>
      <c r="R115" s="28" t="s">
        <v>144</v>
      </c>
      <c r="S115" s="28" t="s">
        <v>144</v>
      </c>
      <c r="T115" s="28" t="s">
        <v>144</v>
      </c>
      <c r="U115" s="19" t="s">
        <v>144</v>
      </c>
      <c r="V115" s="17" t="s">
        <v>144</v>
      </c>
      <c r="W115" s="17" t="s">
        <v>144</v>
      </c>
      <c r="X115" s="17" t="s">
        <v>144</v>
      </c>
      <c r="Y115" s="17" t="s">
        <v>144</v>
      </c>
      <c r="Z115" s="51"/>
      <c r="AA115" s="23"/>
    </row>
    <row r="116" spans="1:28" ht="24" customHeight="1" x14ac:dyDescent="0.2">
      <c r="A116" s="4" t="s">
        <v>4991</v>
      </c>
      <c r="B116" s="4" t="s">
        <v>4992</v>
      </c>
      <c r="C116" s="4" t="s">
        <v>4993</v>
      </c>
      <c r="D116" s="4">
        <v>1992</v>
      </c>
      <c r="E116" s="16" t="s">
        <v>81</v>
      </c>
      <c r="F116" s="16" t="s">
        <v>81</v>
      </c>
      <c r="G116" s="21" t="s">
        <v>172</v>
      </c>
      <c r="H116" s="8" t="s">
        <v>144</v>
      </c>
      <c r="I116" s="8" t="s">
        <v>144</v>
      </c>
      <c r="J116" s="8" t="s">
        <v>144</v>
      </c>
      <c r="K116" s="41" t="s">
        <v>144</v>
      </c>
      <c r="L116" s="41" t="s">
        <v>144</v>
      </c>
      <c r="M116" s="28" t="s">
        <v>144</v>
      </c>
      <c r="N116" s="28" t="s">
        <v>144</v>
      </c>
      <c r="O116" s="28" t="s">
        <v>144</v>
      </c>
      <c r="P116" s="28" t="s">
        <v>144</v>
      </c>
      <c r="Q116" s="8" t="s">
        <v>144</v>
      </c>
      <c r="R116" s="28" t="s">
        <v>144</v>
      </c>
      <c r="S116" s="28" t="s">
        <v>144</v>
      </c>
      <c r="T116" s="28" t="s">
        <v>144</v>
      </c>
      <c r="U116" s="19" t="s">
        <v>144</v>
      </c>
      <c r="V116" s="17" t="s">
        <v>144</v>
      </c>
      <c r="W116" s="17" t="s">
        <v>144</v>
      </c>
      <c r="X116" s="17" t="s">
        <v>144</v>
      </c>
      <c r="Y116" s="17" t="s">
        <v>144</v>
      </c>
      <c r="Z116" s="51"/>
      <c r="AA116" s="23"/>
    </row>
    <row r="117" spans="1:28" ht="19" x14ac:dyDescent="0.2">
      <c r="A117" s="4" t="s">
        <v>1073</v>
      </c>
      <c r="B117" s="4" t="s">
        <v>1074</v>
      </c>
      <c r="C117" s="4" t="s">
        <v>1075</v>
      </c>
      <c r="D117" s="4">
        <v>2006</v>
      </c>
      <c r="E117" s="16" t="s">
        <v>81</v>
      </c>
      <c r="F117" s="16" t="s">
        <v>82</v>
      </c>
      <c r="G117" s="21"/>
      <c r="H117" s="8" t="s">
        <v>83</v>
      </c>
      <c r="I117" s="8">
        <v>24</v>
      </c>
      <c r="J117" s="8">
        <v>19</v>
      </c>
      <c r="K117" s="41">
        <f>I117-J117</f>
        <v>5</v>
      </c>
      <c r="L117" s="41" t="s">
        <v>144</v>
      </c>
      <c r="M117" s="28">
        <f>J117/I117</f>
        <v>0.79166666666666663</v>
      </c>
      <c r="N117" s="28">
        <v>0.57799999999999996</v>
      </c>
      <c r="O117" s="28">
        <v>0.92900000000000005</v>
      </c>
      <c r="P117" s="57" t="s">
        <v>14913</v>
      </c>
      <c r="Q117" s="8" t="s">
        <v>263</v>
      </c>
      <c r="R117" s="28" t="s">
        <v>82</v>
      </c>
      <c r="S117" s="28" t="s">
        <v>82</v>
      </c>
      <c r="T117" s="28" t="s">
        <v>82</v>
      </c>
      <c r="U117" s="19" t="s">
        <v>85</v>
      </c>
      <c r="V117" s="17" t="s">
        <v>86</v>
      </c>
      <c r="W117" s="17">
        <v>44.38</v>
      </c>
      <c r="X117" s="17">
        <v>2.62</v>
      </c>
      <c r="Y117" s="17" t="s">
        <v>1090</v>
      </c>
      <c r="Z117" s="51" t="s">
        <v>14959</v>
      </c>
      <c r="AA117" s="23"/>
    </row>
    <row r="118" spans="1:28" ht="19" x14ac:dyDescent="0.2">
      <c r="A118" s="4" t="s">
        <v>3911</v>
      </c>
      <c r="B118" s="4" t="s">
        <v>3912</v>
      </c>
      <c r="C118" s="4" t="s">
        <v>3913</v>
      </c>
      <c r="D118" s="4">
        <v>2003</v>
      </c>
      <c r="E118" s="16" t="s">
        <v>81</v>
      </c>
      <c r="F118" s="16" t="s">
        <v>82</v>
      </c>
      <c r="G118" s="21"/>
      <c r="H118" s="8" t="s">
        <v>3923</v>
      </c>
      <c r="I118" s="8">
        <v>9</v>
      </c>
      <c r="J118" s="8">
        <v>5</v>
      </c>
      <c r="K118" s="41">
        <f>I118-J118</f>
        <v>4</v>
      </c>
      <c r="L118" s="41" t="s">
        <v>144</v>
      </c>
      <c r="M118" s="28">
        <f>J118/I118</f>
        <v>0.55555555555555558</v>
      </c>
      <c r="N118" s="28">
        <v>0.21199999999999999</v>
      </c>
      <c r="O118" s="28">
        <v>0.86299999999999999</v>
      </c>
      <c r="P118" s="28" t="s">
        <v>82</v>
      </c>
      <c r="Q118" s="8" t="s">
        <v>3924</v>
      </c>
      <c r="R118" s="28" t="s">
        <v>82</v>
      </c>
      <c r="S118" s="28" t="s">
        <v>82</v>
      </c>
      <c r="T118" s="28" t="s">
        <v>82</v>
      </c>
      <c r="U118" s="19" t="s">
        <v>85</v>
      </c>
      <c r="V118" s="17" t="s">
        <v>3925</v>
      </c>
      <c r="W118" s="17">
        <v>24.9</v>
      </c>
      <c r="X118" s="17">
        <v>0.9</v>
      </c>
      <c r="Y118" s="17" t="s">
        <v>86</v>
      </c>
      <c r="Z118" s="51" t="s">
        <v>14926</v>
      </c>
      <c r="AA118" s="23"/>
    </row>
    <row r="119" spans="1:28" ht="19" x14ac:dyDescent="0.2">
      <c r="A119" s="4" t="s">
        <v>4520</v>
      </c>
      <c r="B119" s="4" t="s">
        <v>4521</v>
      </c>
      <c r="C119" s="4" t="s">
        <v>4522</v>
      </c>
      <c r="D119" s="4">
        <v>2002</v>
      </c>
      <c r="E119" s="16" t="s">
        <v>81</v>
      </c>
      <c r="F119" s="16" t="s">
        <v>81</v>
      </c>
      <c r="G119" s="21" t="s">
        <v>1240</v>
      </c>
      <c r="H119" s="8" t="s">
        <v>144</v>
      </c>
      <c r="I119" s="8" t="s">
        <v>144</v>
      </c>
      <c r="J119" s="8" t="s">
        <v>144</v>
      </c>
      <c r="K119" s="41" t="s">
        <v>144</v>
      </c>
      <c r="L119" s="41" t="s">
        <v>144</v>
      </c>
      <c r="M119" s="28" t="s">
        <v>144</v>
      </c>
      <c r="N119" s="28" t="s">
        <v>144</v>
      </c>
      <c r="O119" s="28" t="s">
        <v>144</v>
      </c>
      <c r="P119" s="28" t="s">
        <v>144</v>
      </c>
      <c r="Q119" s="8" t="s">
        <v>144</v>
      </c>
      <c r="R119" s="28" t="s">
        <v>144</v>
      </c>
      <c r="S119" s="28" t="s">
        <v>144</v>
      </c>
      <c r="T119" s="28" t="s">
        <v>144</v>
      </c>
      <c r="U119" s="19" t="s">
        <v>144</v>
      </c>
      <c r="V119" s="17" t="s">
        <v>144</v>
      </c>
      <c r="W119" s="17" t="s">
        <v>144</v>
      </c>
      <c r="X119" s="17" t="s">
        <v>144</v>
      </c>
      <c r="Y119" s="17" t="s">
        <v>144</v>
      </c>
      <c r="Z119" s="51"/>
      <c r="AA119" s="23" t="s">
        <v>3988</v>
      </c>
    </row>
    <row r="120" spans="1:28" ht="19" x14ac:dyDescent="0.2">
      <c r="A120" s="4" t="s">
        <v>4178</v>
      </c>
      <c r="B120" s="4" t="s">
        <v>4179</v>
      </c>
      <c r="C120" s="4" t="s">
        <v>4180</v>
      </c>
      <c r="D120" s="4">
        <v>2014</v>
      </c>
      <c r="E120" s="16" t="s">
        <v>81</v>
      </c>
      <c r="F120" s="16" t="s">
        <v>81</v>
      </c>
      <c r="G120" s="21" t="s">
        <v>2729</v>
      </c>
      <c r="H120" s="8" t="s">
        <v>144</v>
      </c>
      <c r="I120" s="8" t="s">
        <v>144</v>
      </c>
      <c r="J120" s="8" t="s">
        <v>144</v>
      </c>
      <c r="K120" s="41" t="s">
        <v>144</v>
      </c>
      <c r="L120" s="41" t="s">
        <v>144</v>
      </c>
      <c r="M120" s="28" t="s">
        <v>144</v>
      </c>
      <c r="N120" s="28" t="s">
        <v>144</v>
      </c>
      <c r="O120" s="28" t="s">
        <v>144</v>
      </c>
      <c r="P120" s="28" t="s">
        <v>144</v>
      </c>
      <c r="Q120" s="8" t="s">
        <v>144</v>
      </c>
      <c r="R120" s="28" t="s">
        <v>144</v>
      </c>
      <c r="S120" s="28" t="s">
        <v>144</v>
      </c>
      <c r="T120" s="28" t="s">
        <v>144</v>
      </c>
      <c r="U120" s="19" t="s">
        <v>144</v>
      </c>
      <c r="V120" s="17" t="s">
        <v>144</v>
      </c>
      <c r="W120" s="17" t="s">
        <v>144</v>
      </c>
      <c r="X120" s="17" t="s">
        <v>144</v>
      </c>
      <c r="Y120" s="17" t="s">
        <v>144</v>
      </c>
      <c r="Z120" s="51"/>
      <c r="AA120" s="23"/>
    </row>
    <row r="121" spans="1:28" ht="19" x14ac:dyDescent="0.2">
      <c r="A121" s="4" t="s">
        <v>730</v>
      </c>
      <c r="B121" s="4" t="s">
        <v>731</v>
      </c>
      <c r="C121" s="4" t="s">
        <v>732</v>
      </c>
      <c r="D121" s="4">
        <v>2011</v>
      </c>
      <c r="E121" s="16" t="s">
        <v>81</v>
      </c>
      <c r="F121" s="16" t="s">
        <v>82</v>
      </c>
      <c r="G121" s="21"/>
      <c r="H121" s="8" t="s">
        <v>743</v>
      </c>
      <c r="I121" s="8">
        <v>116</v>
      </c>
      <c r="J121" s="8" t="s">
        <v>86</v>
      </c>
      <c r="K121" s="41" t="s">
        <v>86</v>
      </c>
      <c r="L121" s="41" t="s">
        <v>144</v>
      </c>
      <c r="M121" s="28" t="s">
        <v>86</v>
      </c>
      <c r="N121" s="28" t="s">
        <v>144</v>
      </c>
      <c r="O121" s="28" t="s">
        <v>144</v>
      </c>
      <c r="P121" s="28" t="s">
        <v>144</v>
      </c>
      <c r="Q121" s="8" t="s">
        <v>744</v>
      </c>
      <c r="R121" s="28" t="s">
        <v>82</v>
      </c>
      <c r="S121" s="28" t="s">
        <v>82</v>
      </c>
      <c r="T121" s="28" t="s">
        <v>82</v>
      </c>
      <c r="U121" s="19" t="s">
        <v>85</v>
      </c>
      <c r="V121" s="17" t="s">
        <v>86</v>
      </c>
      <c r="W121" s="17" t="s">
        <v>86</v>
      </c>
      <c r="X121" s="17" t="s">
        <v>86</v>
      </c>
      <c r="Y121" s="17" t="s">
        <v>105</v>
      </c>
      <c r="Z121" s="51" t="s">
        <v>14960</v>
      </c>
      <c r="AA121" s="23" t="s">
        <v>716</v>
      </c>
    </row>
    <row r="122" spans="1:28" ht="19" x14ac:dyDescent="0.2">
      <c r="A122" s="4" t="s">
        <v>346</v>
      </c>
      <c r="B122" s="4" t="s">
        <v>347</v>
      </c>
      <c r="C122" s="4" t="s">
        <v>348</v>
      </c>
      <c r="D122" s="4">
        <v>2003</v>
      </c>
      <c r="E122" s="16" t="s">
        <v>81</v>
      </c>
      <c r="F122" s="16" t="s">
        <v>81</v>
      </c>
      <c r="G122" s="21" t="s">
        <v>172</v>
      </c>
      <c r="H122" s="8"/>
      <c r="I122" s="8" t="s">
        <v>144</v>
      </c>
      <c r="J122" s="8" t="s">
        <v>144</v>
      </c>
      <c r="K122" s="41" t="s">
        <v>144</v>
      </c>
      <c r="L122" s="41" t="s">
        <v>144</v>
      </c>
      <c r="M122" s="28" t="s">
        <v>144</v>
      </c>
      <c r="N122" s="28"/>
      <c r="O122" s="28"/>
      <c r="P122" s="28"/>
      <c r="Q122" s="8" t="s">
        <v>144</v>
      </c>
      <c r="R122" s="28" t="s">
        <v>144</v>
      </c>
      <c r="S122" s="28" t="s">
        <v>144</v>
      </c>
      <c r="T122" s="28" t="s">
        <v>144</v>
      </c>
      <c r="U122" s="19" t="s">
        <v>144</v>
      </c>
      <c r="V122" s="17" t="s">
        <v>144</v>
      </c>
      <c r="W122" s="17" t="s">
        <v>144</v>
      </c>
      <c r="X122" s="17" t="s">
        <v>144</v>
      </c>
      <c r="Y122" s="17" t="s">
        <v>144</v>
      </c>
      <c r="Z122" s="51"/>
      <c r="AA122" s="23"/>
    </row>
    <row r="123" spans="1:28" ht="19" x14ac:dyDescent="0.2">
      <c r="A123" s="4" t="s">
        <v>700</v>
      </c>
      <c r="B123" s="4" t="s">
        <v>701</v>
      </c>
      <c r="C123" s="4" t="s">
        <v>702</v>
      </c>
      <c r="D123" s="4">
        <v>2010</v>
      </c>
      <c r="E123" s="16" t="s">
        <v>81</v>
      </c>
      <c r="F123" s="16" t="s">
        <v>82</v>
      </c>
      <c r="G123" s="21"/>
      <c r="H123" s="8" t="s">
        <v>714</v>
      </c>
      <c r="I123" s="8">
        <v>52</v>
      </c>
      <c r="J123" s="8" t="s">
        <v>86</v>
      </c>
      <c r="K123" s="41" t="s">
        <v>86</v>
      </c>
      <c r="L123" s="41" t="s">
        <v>144</v>
      </c>
      <c r="M123" s="28" t="s">
        <v>86</v>
      </c>
      <c r="N123" s="28" t="s">
        <v>144</v>
      </c>
      <c r="O123" s="28" t="s">
        <v>144</v>
      </c>
      <c r="P123" s="28" t="s">
        <v>144</v>
      </c>
      <c r="Q123" s="8" t="s">
        <v>715</v>
      </c>
      <c r="R123" s="28" t="s">
        <v>82</v>
      </c>
      <c r="S123" s="28" t="s">
        <v>82</v>
      </c>
      <c r="T123" s="28" t="s">
        <v>82</v>
      </c>
      <c r="U123" s="19" t="s">
        <v>85</v>
      </c>
      <c r="V123" s="17" t="s">
        <v>216</v>
      </c>
      <c r="W123" s="17" t="s">
        <v>86</v>
      </c>
      <c r="X123" s="17" t="s">
        <v>86</v>
      </c>
      <c r="Y123" s="17" t="s">
        <v>105</v>
      </c>
      <c r="Z123" s="51" t="s">
        <v>14960</v>
      </c>
      <c r="AA123" s="23" t="s">
        <v>716</v>
      </c>
    </row>
    <row r="124" spans="1:28" ht="19" x14ac:dyDescent="0.2">
      <c r="A124" s="4" t="s">
        <v>5261</v>
      </c>
      <c r="B124" s="4" t="s">
        <v>5262</v>
      </c>
      <c r="C124" s="4" t="s">
        <v>5263</v>
      </c>
      <c r="D124" s="4">
        <v>1990</v>
      </c>
      <c r="E124" s="16" t="s">
        <v>81</v>
      </c>
      <c r="F124" s="16" t="s">
        <v>81</v>
      </c>
      <c r="G124" s="21" t="s">
        <v>311</v>
      </c>
      <c r="H124" s="8" t="s">
        <v>144</v>
      </c>
      <c r="I124" s="8" t="s">
        <v>144</v>
      </c>
      <c r="J124" s="8" t="s">
        <v>144</v>
      </c>
      <c r="K124" s="41" t="s">
        <v>144</v>
      </c>
      <c r="L124" s="41" t="s">
        <v>144</v>
      </c>
      <c r="M124" s="28" t="s">
        <v>144</v>
      </c>
      <c r="N124" s="28" t="s">
        <v>144</v>
      </c>
      <c r="O124" s="28" t="s">
        <v>144</v>
      </c>
      <c r="P124" s="28" t="s">
        <v>144</v>
      </c>
      <c r="Q124" s="8" t="s">
        <v>144</v>
      </c>
      <c r="R124" s="28" t="s">
        <v>144</v>
      </c>
      <c r="S124" s="28" t="s">
        <v>144</v>
      </c>
      <c r="T124" s="28" t="s">
        <v>144</v>
      </c>
      <c r="U124" s="19" t="s">
        <v>144</v>
      </c>
      <c r="V124" s="17" t="s">
        <v>144</v>
      </c>
      <c r="W124" s="17" t="s">
        <v>144</v>
      </c>
      <c r="X124" s="17" t="s">
        <v>144</v>
      </c>
      <c r="Y124" s="17" t="s">
        <v>144</v>
      </c>
      <c r="Z124" s="51"/>
      <c r="AA124" s="23"/>
    </row>
    <row r="125" spans="1:28" ht="409.6" x14ac:dyDescent="0.2">
      <c r="A125" s="4" t="s">
        <v>3322</v>
      </c>
      <c r="B125" s="4" t="s">
        <v>3323</v>
      </c>
      <c r="C125" s="4" t="s">
        <v>3324</v>
      </c>
      <c r="D125" s="4">
        <v>2001</v>
      </c>
      <c r="E125" s="16" t="s">
        <v>81</v>
      </c>
      <c r="F125" s="16" t="s">
        <v>82</v>
      </c>
      <c r="G125" s="21"/>
      <c r="H125" s="8" t="s">
        <v>83</v>
      </c>
      <c r="I125" s="8">
        <v>16</v>
      </c>
      <c r="J125" s="8">
        <v>16</v>
      </c>
      <c r="K125" s="41">
        <v>0</v>
      </c>
      <c r="L125" s="41" t="s">
        <v>144</v>
      </c>
      <c r="M125" s="28">
        <v>1</v>
      </c>
      <c r="N125" s="28">
        <v>0.93300000000000005</v>
      </c>
      <c r="O125" s="28">
        <v>1</v>
      </c>
      <c r="P125" s="57" t="s">
        <v>14913</v>
      </c>
      <c r="Q125" s="8" t="s">
        <v>3339</v>
      </c>
      <c r="R125" s="28" t="s">
        <v>81</v>
      </c>
      <c r="S125" s="28" t="s">
        <v>85</v>
      </c>
      <c r="T125" s="57"/>
      <c r="U125" s="30" t="s">
        <v>3340</v>
      </c>
      <c r="V125" s="17" t="s">
        <v>3341</v>
      </c>
      <c r="W125" s="17">
        <v>22</v>
      </c>
      <c r="X125" s="17" t="s">
        <v>86</v>
      </c>
      <c r="Y125" s="17" t="s">
        <v>14961</v>
      </c>
      <c r="Z125" s="51" t="s">
        <v>14962</v>
      </c>
      <c r="AA125" s="23" t="s">
        <v>2504</v>
      </c>
      <c r="AB125" s="52" t="s">
        <v>14963</v>
      </c>
    </row>
    <row r="126" spans="1:28" ht="19" x14ac:dyDescent="0.2">
      <c r="A126" s="4" t="s">
        <v>2132</v>
      </c>
      <c r="B126" s="4" t="s">
        <v>2133</v>
      </c>
      <c r="C126" s="4" t="s">
        <v>2134</v>
      </c>
      <c r="D126" s="4">
        <v>1996</v>
      </c>
      <c r="E126" s="16" t="s">
        <v>81</v>
      </c>
      <c r="F126" s="16" t="s">
        <v>82</v>
      </c>
      <c r="G126" s="21"/>
      <c r="H126" s="8" t="s">
        <v>1220</v>
      </c>
      <c r="I126" s="8">
        <v>73</v>
      </c>
      <c r="J126" s="8">
        <v>0</v>
      </c>
      <c r="K126" s="41">
        <v>73</v>
      </c>
      <c r="L126" s="41" t="s">
        <v>81</v>
      </c>
      <c r="M126" s="28">
        <v>0</v>
      </c>
      <c r="N126" s="28"/>
      <c r="O126" s="28">
        <v>4.9000000000000002E-2</v>
      </c>
      <c r="P126" s="28" t="s">
        <v>81</v>
      </c>
      <c r="Q126" s="8" t="s">
        <v>1572</v>
      </c>
      <c r="R126" s="28" t="s">
        <v>85</v>
      </c>
      <c r="S126" s="28" t="s">
        <v>85</v>
      </c>
      <c r="T126" s="28" t="s">
        <v>85</v>
      </c>
      <c r="U126" s="19" t="s">
        <v>85</v>
      </c>
      <c r="V126" s="17" t="s">
        <v>1572</v>
      </c>
      <c r="W126" s="17" t="s">
        <v>2149</v>
      </c>
      <c r="X126" s="17" t="s">
        <v>86</v>
      </c>
      <c r="Y126" s="17" t="s">
        <v>2150</v>
      </c>
      <c r="Z126" s="51" t="s">
        <v>14923</v>
      </c>
      <c r="AA126" s="23" t="s">
        <v>534</v>
      </c>
      <c r="AB126" s="52" t="s">
        <v>14925</v>
      </c>
    </row>
    <row r="127" spans="1:28" ht="19" x14ac:dyDescent="0.2">
      <c r="A127" s="4" t="s">
        <v>5183</v>
      </c>
      <c r="B127" s="4" t="s">
        <v>5184</v>
      </c>
      <c r="C127" s="4" t="s">
        <v>5185</v>
      </c>
      <c r="D127" s="4">
        <v>1982</v>
      </c>
      <c r="E127" s="16" t="s">
        <v>81</v>
      </c>
      <c r="F127" s="16" t="s">
        <v>81</v>
      </c>
      <c r="G127" s="21" t="s">
        <v>172</v>
      </c>
      <c r="H127" s="8" t="s">
        <v>144</v>
      </c>
      <c r="I127" s="8" t="s">
        <v>144</v>
      </c>
      <c r="J127" s="8" t="s">
        <v>144</v>
      </c>
      <c r="K127" s="41" t="s">
        <v>144</v>
      </c>
      <c r="L127" s="41" t="s">
        <v>144</v>
      </c>
      <c r="M127" s="28" t="s">
        <v>144</v>
      </c>
      <c r="N127" s="28" t="s">
        <v>144</v>
      </c>
      <c r="O127" s="28" t="s">
        <v>144</v>
      </c>
      <c r="P127" s="28" t="s">
        <v>144</v>
      </c>
      <c r="Q127" s="8" t="s">
        <v>144</v>
      </c>
      <c r="R127" s="28" t="s">
        <v>144</v>
      </c>
      <c r="S127" s="28" t="s">
        <v>144</v>
      </c>
      <c r="T127" s="28" t="s">
        <v>144</v>
      </c>
      <c r="U127" s="19" t="s">
        <v>144</v>
      </c>
      <c r="V127" s="17" t="s">
        <v>144</v>
      </c>
      <c r="W127" s="17" t="s">
        <v>144</v>
      </c>
      <c r="X127" s="17" t="s">
        <v>144</v>
      </c>
      <c r="Y127" s="17" t="s">
        <v>144</v>
      </c>
      <c r="Z127" s="51"/>
      <c r="AA127" s="23"/>
    </row>
    <row r="128" spans="1:28" ht="19" x14ac:dyDescent="0.2">
      <c r="A128" s="4" t="s">
        <v>3884</v>
      </c>
      <c r="B128" s="4" t="s">
        <v>3885</v>
      </c>
      <c r="C128" s="4" t="s">
        <v>3886</v>
      </c>
      <c r="D128" s="4">
        <v>2000</v>
      </c>
      <c r="E128" s="16" t="s">
        <v>81</v>
      </c>
      <c r="F128" s="16" t="s">
        <v>81</v>
      </c>
      <c r="G128" s="21" t="s">
        <v>172</v>
      </c>
      <c r="H128" s="8" t="s">
        <v>144</v>
      </c>
      <c r="I128" s="8" t="s">
        <v>144</v>
      </c>
      <c r="J128" s="8" t="s">
        <v>144</v>
      </c>
      <c r="K128" s="44" t="s">
        <v>144</v>
      </c>
      <c r="L128" s="44" t="s">
        <v>144</v>
      </c>
      <c r="M128" s="28" t="s">
        <v>144</v>
      </c>
      <c r="N128" s="28" t="s">
        <v>144</v>
      </c>
      <c r="O128" s="28" t="s">
        <v>144</v>
      </c>
      <c r="P128" s="28" t="s">
        <v>144</v>
      </c>
      <c r="Q128" s="8" t="s">
        <v>144</v>
      </c>
      <c r="R128" s="28" t="s">
        <v>144</v>
      </c>
      <c r="S128" s="28" t="s">
        <v>144</v>
      </c>
      <c r="T128" s="28" t="s">
        <v>144</v>
      </c>
      <c r="U128" s="19" t="s">
        <v>144</v>
      </c>
      <c r="V128" s="17" t="s">
        <v>144</v>
      </c>
      <c r="W128" s="17" t="s">
        <v>144</v>
      </c>
      <c r="X128" s="17" t="s">
        <v>144</v>
      </c>
      <c r="Y128" s="17" t="s">
        <v>144</v>
      </c>
      <c r="Z128" s="51" t="s">
        <v>144</v>
      </c>
      <c r="AA128" s="23"/>
    </row>
    <row r="129" spans="1:27" ht="19" x14ac:dyDescent="0.2">
      <c r="A129" s="4" t="s">
        <v>4439</v>
      </c>
      <c r="B129" s="4" t="s">
        <v>4440</v>
      </c>
      <c r="C129" s="4" t="s">
        <v>4441</v>
      </c>
      <c r="D129" s="4">
        <v>2015</v>
      </c>
      <c r="E129" s="16" t="s">
        <v>81</v>
      </c>
      <c r="F129" s="16" t="s">
        <v>81</v>
      </c>
      <c r="G129" s="21" t="s">
        <v>247</v>
      </c>
      <c r="H129" s="8" t="s">
        <v>144</v>
      </c>
      <c r="I129" s="8" t="s">
        <v>144</v>
      </c>
      <c r="J129" s="43" t="s">
        <v>144</v>
      </c>
      <c r="K129" s="42" t="s">
        <v>144</v>
      </c>
      <c r="L129" s="61" t="s">
        <v>144</v>
      </c>
      <c r="M129" s="46" t="s">
        <v>144</v>
      </c>
      <c r="N129" s="46" t="s">
        <v>144</v>
      </c>
      <c r="O129" s="46" t="s">
        <v>144</v>
      </c>
      <c r="P129" s="46" t="s">
        <v>144</v>
      </c>
      <c r="Q129" s="8" t="s">
        <v>144</v>
      </c>
      <c r="R129" s="28" t="s">
        <v>144</v>
      </c>
      <c r="S129" s="28" t="s">
        <v>144</v>
      </c>
      <c r="T129" s="28" t="s">
        <v>144</v>
      </c>
      <c r="U129" s="19" t="s">
        <v>144</v>
      </c>
      <c r="V129" s="17" t="s">
        <v>144</v>
      </c>
      <c r="W129" s="17" t="s">
        <v>144</v>
      </c>
      <c r="X129" s="17" t="s">
        <v>144</v>
      </c>
      <c r="Y129" s="17" t="s">
        <v>144</v>
      </c>
      <c r="Z129" s="51"/>
      <c r="AA129" s="23"/>
    </row>
    <row r="130" spans="1:27" ht="19" x14ac:dyDescent="0.2">
      <c r="A130" s="4" t="s">
        <v>3534</v>
      </c>
      <c r="B130" s="4" t="s">
        <v>3535</v>
      </c>
      <c r="C130" s="4" t="s">
        <v>3536</v>
      </c>
      <c r="D130" s="4">
        <v>2006</v>
      </c>
      <c r="E130" s="16" t="s">
        <v>81</v>
      </c>
      <c r="F130" s="16" t="s">
        <v>82</v>
      </c>
      <c r="G130" s="21"/>
      <c r="H130" s="8" t="s">
        <v>3472</v>
      </c>
      <c r="I130" s="8">
        <v>40</v>
      </c>
      <c r="J130" s="8">
        <v>29</v>
      </c>
      <c r="K130" s="45">
        <f>I130-J130</f>
        <v>11</v>
      </c>
      <c r="L130" s="45" t="s">
        <v>144</v>
      </c>
      <c r="M130" s="28">
        <f>J130/I130</f>
        <v>0.72499999999999998</v>
      </c>
      <c r="N130" s="28">
        <v>0.56100000000000005</v>
      </c>
      <c r="O130" s="28">
        <v>0.85399999999999998</v>
      </c>
      <c r="P130" s="57" t="s">
        <v>14913</v>
      </c>
      <c r="Q130" s="8" t="s">
        <v>3548</v>
      </c>
      <c r="R130" s="28" t="s">
        <v>82</v>
      </c>
      <c r="S130" s="28" t="s">
        <v>82</v>
      </c>
      <c r="T130" s="28" t="s">
        <v>82</v>
      </c>
      <c r="U130" s="19" t="s">
        <v>85</v>
      </c>
      <c r="V130" s="17" t="s">
        <v>3549</v>
      </c>
      <c r="W130" s="17">
        <v>21.5</v>
      </c>
      <c r="X130" s="17">
        <v>3.3</v>
      </c>
      <c r="Y130" s="17" t="s">
        <v>670</v>
      </c>
      <c r="Z130" s="51" t="s">
        <v>14923</v>
      </c>
      <c r="AA130" s="23" t="s">
        <v>3550</v>
      </c>
    </row>
    <row r="131" spans="1:27" ht="19" x14ac:dyDescent="0.2">
      <c r="A131" s="4" t="s">
        <v>3166</v>
      </c>
      <c r="B131" s="4" t="s">
        <v>3167</v>
      </c>
      <c r="C131" s="4" t="s">
        <v>3168</v>
      </c>
      <c r="D131" s="4">
        <v>2014</v>
      </c>
      <c r="E131" s="16" t="s">
        <v>81</v>
      </c>
      <c r="F131" s="16" t="s">
        <v>81</v>
      </c>
      <c r="G131" s="21" t="s">
        <v>3150</v>
      </c>
      <c r="H131" s="8" t="s">
        <v>144</v>
      </c>
      <c r="I131" s="8" t="s">
        <v>144</v>
      </c>
      <c r="J131" s="8" t="s">
        <v>144</v>
      </c>
      <c r="K131" s="41" t="s">
        <v>144</v>
      </c>
      <c r="L131" s="41" t="s">
        <v>144</v>
      </c>
      <c r="M131" s="28" t="s">
        <v>144</v>
      </c>
      <c r="N131" s="28" t="s">
        <v>144</v>
      </c>
      <c r="O131" s="28" t="s">
        <v>144</v>
      </c>
      <c r="P131" s="28" t="s">
        <v>144</v>
      </c>
      <c r="Q131" s="8" t="s">
        <v>144</v>
      </c>
      <c r="R131" s="28" t="s">
        <v>144</v>
      </c>
      <c r="S131" s="28" t="s">
        <v>144</v>
      </c>
      <c r="T131" s="28" t="s">
        <v>144</v>
      </c>
      <c r="U131" s="19" t="s">
        <v>144</v>
      </c>
      <c r="V131" s="17" t="s">
        <v>144</v>
      </c>
      <c r="W131" s="17" t="s">
        <v>144</v>
      </c>
      <c r="X131" s="17" t="s">
        <v>144</v>
      </c>
      <c r="Y131" s="17" t="s">
        <v>144</v>
      </c>
      <c r="Z131" s="51"/>
      <c r="AA131" s="23"/>
    </row>
    <row r="132" spans="1:27" ht="19" x14ac:dyDescent="0.2">
      <c r="A132" s="4" t="s">
        <v>5101</v>
      </c>
      <c r="B132" s="4" t="s">
        <v>5102</v>
      </c>
      <c r="C132" s="4" t="s">
        <v>5103</v>
      </c>
      <c r="D132" s="4">
        <v>1990</v>
      </c>
      <c r="E132" s="16" t="s">
        <v>81</v>
      </c>
      <c r="F132" s="16" t="s">
        <v>81</v>
      </c>
      <c r="G132" s="21" t="s">
        <v>311</v>
      </c>
      <c r="H132" s="8" t="s">
        <v>144</v>
      </c>
      <c r="I132" s="8" t="s">
        <v>144</v>
      </c>
      <c r="J132" s="8" t="s">
        <v>144</v>
      </c>
      <c r="K132" s="41" t="s">
        <v>144</v>
      </c>
      <c r="L132" s="41" t="s">
        <v>144</v>
      </c>
      <c r="M132" s="28" t="s">
        <v>144</v>
      </c>
      <c r="N132" s="28" t="s">
        <v>144</v>
      </c>
      <c r="O132" s="28" t="s">
        <v>144</v>
      </c>
      <c r="P132" s="28" t="s">
        <v>144</v>
      </c>
      <c r="Q132" s="8" t="s">
        <v>144</v>
      </c>
      <c r="R132" s="28" t="s">
        <v>144</v>
      </c>
      <c r="S132" s="28" t="s">
        <v>144</v>
      </c>
      <c r="T132" s="28" t="s">
        <v>144</v>
      </c>
      <c r="U132" s="19" t="s">
        <v>144</v>
      </c>
      <c r="V132" s="17" t="s">
        <v>144</v>
      </c>
      <c r="W132" s="17" t="s">
        <v>144</v>
      </c>
      <c r="X132" s="17" t="s">
        <v>144</v>
      </c>
      <c r="Y132" s="17" t="s">
        <v>144</v>
      </c>
      <c r="Z132" s="51"/>
      <c r="AA132" s="23"/>
    </row>
    <row r="133" spans="1:27" ht="19" x14ac:dyDescent="0.2">
      <c r="A133" s="4" t="s">
        <v>3237</v>
      </c>
      <c r="B133" s="4" t="s">
        <v>3238</v>
      </c>
      <c r="C133" s="4" t="s">
        <v>3239</v>
      </c>
      <c r="D133" s="4">
        <v>1996</v>
      </c>
      <c r="E133" s="16" t="s">
        <v>81</v>
      </c>
      <c r="F133" s="16" t="s">
        <v>82</v>
      </c>
      <c r="G133" s="21"/>
      <c r="H133" s="8" t="s">
        <v>1761</v>
      </c>
      <c r="I133" s="8">
        <v>9</v>
      </c>
      <c r="J133" s="8">
        <v>0</v>
      </c>
      <c r="K133" s="41">
        <f>I133-J133</f>
        <v>9</v>
      </c>
      <c r="L133" s="41" t="s">
        <v>82</v>
      </c>
      <c r="M133" s="28">
        <f>J133/I133</f>
        <v>0</v>
      </c>
      <c r="N133" s="28"/>
      <c r="O133" s="28">
        <v>0.33600000000000002</v>
      </c>
      <c r="P133" s="28" t="s">
        <v>81</v>
      </c>
      <c r="Q133" s="8" t="s">
        <v>1572</v>
      </c>
      <c r="R133" s="28" t="s">
        <v>85</v>
      </c>
      <c r="S133" s="28" t="s">
        <v>85</v>
      </c>
      <c r="T133" s="28" t="s">
        <v>85</v>
      </c>
      <c r="U133" s="19" t="s">
        <v>85</v>
      </c>
      <c r="V133" s="17" t="s">
        <v>1572</v>
      </c>
      <c r="W133" s="17">
        <v>22.11</v>
      </c>
      <c r="X133" s="17">
        <v>0.69</v>
      </c>
      <c r="Y133" s="17" t="s">
        <v>3252</v>
      </c>
      <c r="Z133" s="51" t="s">
        <v>14964</v>
      </c>
      <c r="AA133" s="23" t="s">
        <v>534</v>
      </c>
    </row>
    <row r="134" spans="1:27" ht="19" x14ac:dyDescent="0.2">
      <c r="A134" s="4" t="s">
        <v>4695</v>
      </c>
      <c r="B134" s="4" t="s">
        <v>4696</v>
      </c>
      <c r="C134" s="4" t="s">
        <v>4697</v>
      </c>
      <c r="D134" s="4">
        <v>1999</v>
      </c>
      <c r="E134" s="16" t="s">
        <v>81</v>
      </c>
      <c r="F134" s="16" t="s">
        <v>82</v>
      </c>
      <c r="G134" s="21"/>
      <c r="H134" s="8" t="s">
        <v>3052</v>
      </c>
      <c r="I134" s="8">
        <v>8</v>
      </c>
      <c r="J134" s="8">
        <v>5</v>
      </c>
      <c r="K134" s="41">
        <v>3</v>
      </c>
      <c r="L134" s="41" t="s">
        <v>144</v>
      </c>
      <c r="M134" s="28">
        <f>J134/I134</f>
        <v>0.625</v>
      </c>
      <c r="N134" s="28">
        <v>0.245</v>
      </c>
      <c r="O134" s="28">
        <v>0.91500000000000004</v>
      </c>
      <c r="P134" s="28" t="s">
        <v>82</v>
      </c>
      <c r="Q134" s="8" t="s">
        <v>4708</v>
      </c>
      <c r="R134" s="28" t="s">
        <v>82</v>
      </c>
      <c r="S134" s="28" t="s">
        <v>82</v>
      </c>
      <c r="T134" s="28" t="s">
        <v>82</v>
      </c>
      <c r="U134" s="19" t="s">
        <v>85</v>
      </c>
      <c r="V134" s="17" t="s">
        <v>86</v>
      </c>
      <c r="W134" s="17" t="s">
        <v>86</v>
      </c>
      <c r="X134" s="17" t="s">
        <v>86</v>
      </c>
      <c r="Y134" s="17" t="s">
        <v>4709</v>
      </c>
      <c r="Z134" s="51" t="s">
        <v>14923</v>
      </c>
      <c r="AA134" s="23"/>
    </row>
    <row r="135" spans="1:27" ht="19" x14ac:dyDescent="0.2">
      <c r="A135" s="4" t="s">
        <v>5598</v>
      </c>
      <c r="B135" s="4" t="s">
        <v>5599</v>
      </c>
      <c r="C135" s="4" t="s">
        <v>5600</v>
      </c>
      <c r="D135" s="4">
        <v>1999</v>
      </c>
      <c r="E135" s="16" t="s">
        <v>81</v>
      </c>
      <c r="F135" s="16" t="s">
        <v>82</v>
      </c>
      <c r="G135" s="21"/>
      <c r="H135" s="8" t="s">
        <v>83</v>
      </c>
      <c r="I135" s="8">
        <v>16</v>
      </c>
      <c r="J135" s="8">
        <v>4</v>
      </c>
      <c r="K135" s="41">
        <f>I135-J135</f>
        <v>12</v>
      </c>
      <c r="L135" s="41" t="s">
        <v>144</v>
      </c>
      <c r="M135" s="28">
        <f>J135/I135</f>
        <v>0.25</v>
      </c>
      <c r="N135" s="28">
        <v>7.2999999999999995E-2</v>
      </c>
      <c r="O135" s="28">
        <v>0.52400000000000002</v>
      </c>
      <c r="P135" s="28" t="s">
        <v>82</v>
      </c>
      <c r="Q135" s="8" t="s">
        <v>715</v>
      </c>
      <c r="R135" s="28" t="s">
        <v>82</v>
      </c>
      <c r="S135" s="28" t="s">
        <v>82</v>
      </c>
      <c r="T135" s="28" t="s">
        <v>82</v>
      </c>
      <c r="U135" s="19" t="s">
        <v>85</v>
      </c>
      <c r="V135" s="25" t="s">
        <v>5612</v>
      </c>
      <c r="W135" s="17">
        <v>26</v>
      </c>
      <c r="X135" s="17" t="s">
        <v>5613</v>
      </c>
      <c r="Y135" s="17" t="s">
        <v>86</v>
      </c>
      <c r="Z135" s="51" t="s">
        <v>14926</v>
      </c>
      <c r="AA135" s="23"/>
    </row>
    <row r="136" spans="1:27" ht="19" x14ac:dyDescent="0.2">
      <c r="A136" s="4" t="s">
        <v>535</v>
      </c>
      <c r="B136" s="4" t="s">
        <v>536</v>
      </c>
      <c r="C136" s="4" t="s">
        <v>537</v>
      </c>
      <c r="D136" s="4">
        <v>2002</v>
      </c>
      <c r="E136" s="16" t="s">
        <v>81</v>
      </c>
      <c r="F136" s="16" t="s">
        <v>82</v>
      </c>
      <c r="G136" s="21"/>
      <c r="H136" s="8" t="s">
        <v>549</v>
      </c>
      <c r="I136" s="8">
        <v>12</v>
      </c>
      <c r="J136" s="8">
        <v>6</v>
      </c>
      <c r="K136" s="41">
        <f>I136-J136</f>
        <v>6</v>
      </c>
      <c r="L136" s="41" t="s">
        <v>144</v>
      </c>
      <c r="M136" s="28">
        <f>J136/I136</f>
        <v>0.5</v>
      </c>
      <c r="N136" s="28">
        <v>0.21099999999999999</v>
      </c>
      <c r="O136" s="28">
        <v>0.78900000000000003</v>
      </c>
      <c r="P136" s="28" t="s">
        <v>82</v>
      </c>
      <c r="Q136" s="8" t="s">
        <v>550</v>
      </c>
      <c r="R136" s="28" t="s">
        <v>82</v>
      </c>
      <c r="S136" s="28" t="s">
        <v>86</v>
      </c>
      <c r="T136" s="28" t="s">
        <v>86</v>
      </c>
      <c r="U136" s="19" t="s">
        <v>85</v>
      </c>
      <c r="V136" s="17" t="s">
        <v>551</v>
      </c>
      <c r="W136" s="17">
        <v>25.5</v>
      </c>
      <c r="X136" s="17" t="s">
        <v>552</v>
      </c>
      <c r="Y136" s="17" t="s">
        <v>86</v>
      </c>
      <c r="Z136" s="51" t="s">
        <v>14923</v>
      </c>
      <c r="AA136" s="23" t="s">
        <v>553</v>
      </c>
    </row>
    <row r="137" spans="1:27" ht="19" x14ac:dyDescent="0.2">
      <c r="A137" s="4" t="s">
        <v>1779</v>
      </c>
      <c r="B137" s="4" t="s">
        <v>1780</v>
      </c>
      <c r="C137" s="4" t="s">
        <v>1781</v>
      </c>
      <c r="D137" s="4">
        <v>1999</v>
      </c>
      <c r="E137" s="16" t="s">
        <v>81</v>
      </c>
      <c r="F137" s="16" t="s">
        <v>81</v>
      </c>
      <c r="G137" s="21" t="s">
        <v>515</v>
      </c>
      <c r="H137" s="8" t="s">
        <v>144</v>
      </c>
      <c r="I137" s="8" t="s">
        <v>144</v>
      </c>
      <c r="J137" s="8" t="s">
        <v>144</v>
      </c>
      <c r="K137" s="41" t="s">
        <v>144</v>
      </c>
      <c r="L137" s="41" t="s">
        <v>144</v>
      </c>
      <c r="M137" s="28" t="s">
        <v>144</v>
      </c>
      <c r="N137" s="28" t="s">
        <v>144</v>
      </c>
      <c r="O137" s="28" t="s">
        <v>144</v>
      </c>
      <c r="P137" s="28" t="s">
        <v>144</v>
      </c>
      <c r="Q137" s="8" t="s">
        <v>144</v>
      </c>
      <c r="R137" s="28" t="s">
        <v>144</v>
      </c>
      <c r="S137" s="28" t="s">
        <v>144</v>
      </c>
      <c r="T137" s="28" t="s">
        <v>144</v>
      </c>
      <c r="U137" s="19" t="s">
        <v>144</v>
      </c>
      <c r="V137" s="17" t="s">
        <v>144</v>
      </c>
      <c r="W137" s="17" t="s">
        <v>144</v>
      </c>
      <c r="X137" s="17" t="s">
        <v>144</v>
      </c>
      <c r="Y137" s="17" t="s">
        <v>144</v>
      </c>
      <c r="Z137" s="51"/>
      <c r="AA137" s="23"/>
    </row>
    <row r="138" spans="1:27" ht="19" x14ac:dyDescent="0.2">
      <c r="A138" s="4" t="s">
        <v>1529</v>
      </c>
      <c r="B138" s="4" t="s">
        <v>1530</v>
      </c>
      <c r="C138" s="4" t="s">
        <v>1531</v>
      </c>
      <c r="D138" s="4">
        <v>2005</v>
      </c>
      <c r="E138" s="16" t="s">
        <v>81</v>
      </c>
      <c r="F138" s="16" t="s">
        <v>82</v>
      </c>
      <c r="G138" s="21"/>
      <c r="H138" s="8" t="s">
        <v>669</v>
      </c>
      <c r="I138" s="8">
        <v>34</v>
      </c>
      <c r="J138" s="8">
        <v>34</v>
      </c>
      <c r="K138" s="41">
        <v>0</v>
      </c>
      <c r="L138" s="41" t="s">
        <v>144</v>
      </c>
      <c r="M138" s="28">
        <v>1</v>
      </c>
      <c r="N138" s="28">
        <v>0.89700000000000002</v>
      </c>
      <c r="O138" s="28">
        <v>1</v>
      </c>
      <c r="P138" s="57" t="s">
        <v>14913</v>
      </c>
      <c r="Q138" s="8" t="s">
        <v>1548</v>
      </c>
      <c r="R138" s="28" t="s">
        <v>81</v>
      </c>
      <c r="S138" s="28" t="s">
        <v>85</v>
      </c>
      <c r="T138" s="57"/>
      <c r="U138" s="19" t="s">
        <v>1549</v>
      </c>
      <c r="V138" s="17" t="s">
        <v>1550</v>
      </c>
      <c r="W138" s="17" t="s">
        <v>1551</v>
      </c>
      <c r="X138" s="17" t="s">
        <v>1552</v>
      </c>
      <c r="Y138" s="17" t="s">
        <v>86</v>
      </c>
      <c r="Z138" s="51" t="s">
        <v>14926</v>
      </c>
      <c r="AA138" s="23" t="s">
        <v>1553</v>
      </c>
    </row>
    <row r="139" spans="1:27" ht="19" x14ac:dyDescent="0.2">
      <c r="A139" s="4" t="s">
        <v>4310</v>
      </c>
      <c r="B139" s="4" t="s">
        <v>4311</v>
      </c>
      <c r="C139" s="4" t="s">
        <v>4312</v>
      </c>
      <c r="D139" s="4">
        <v>2007</v>
      </c>
      <c r="E139" s="16" t="s">
        <v>81</v>
      </c>
      <c r="F139" s="16" t="s">
        <v>82</v>
      </c>
      <c r="G139" s="21"/>
      <c r="H139" s="8" t="s">
        <v>1761</v>
      </c>
      <c r="I139" s="8">
        <v>21</v>
      </c>
      <c r="J139" s="8">
        <v>0</v>
      </c>
      <c r="K139" s="41">
        <v>21</v>
      </c>
      <c r="L139" s="41" t="s">
        <v>82</v>
      </c>
      <c r="M139" s="28">
        <v>0</v>
      </c>
      <c r="N139" s="28"/>
      <c r="O139" s="28">
        <v>0.161</v>
      </c>
      <c r="P139" s="28" t="s">
        <v>81</v>
      </c>
      <c r="Q139" s="8" t="s">
        <v>1572</v>
      </c>
      <c r="R139" s="28" t="s">
        <v>85</v>
      </c>
      <c r="S139" s="28" t="s">
        <v>85</v>
      </c>
      <c r="T139" s="28" t="s">
        <v>85</v>
      </c>
      <c r="U139" s="19" t="s">
        <v>85</v>
      </c>
      <c r="V139" s="17" t="s">
        <v>1572</v>
      </c>
      <c r="W139" s="17" t="s">
        <v>4326</v>
      </c>
      <c r="X139" s="17" t="s">
        <v>4327</v>
      </c>
      <c r="Y139" s="17" t="s">
        <v>86</v>
      </c>
      <c r="Z139" s="51" t="s">
        <v>14965</v>
      </c>
      <c r="AA139" s="23" t="s">
        <v>534</v>
      </c>
    </row>
    <row r="140" spans="1:27" ht="19" x14ac:dyDescent="0.2">
      <c r="A140" s="4" t="s">
        <v>4310</v>
      </c>
      <c r="B140" s="4" t="s">
        <v>4311</v>
      </c>
      <c r="C140" s="4" t="s">
        <v>4838</v>
      </c>
      <c r="D140" s="4">
        <v>2007</v>
      </c>
      <c r="E140" s="16" t="s">
        <v>81</v>
      </c>
      <c r="F140" s="16" t="s">
        <v>82</v>
      </c>
      <c r="G140" s="21"/>
      <c r="H140" s="8" t="s">
        <v>1761</v>
      </c>
      <c r="I140" s="8">
        <v>10</v>
      </c>
      <c r="J140" s="8">
        <v>0</v>
      </c>
      <c r="K140" s="41">
        <v>10</v>
      </c>
      <c r="L140" s="41" t="s">
        <v>82</v>
      </c>
      <c r="M140" s="28">
        <f>J140/I140</f>
        <v>0</v>
      </c>
      <c r="N140" s="28"/>
      <c r="O140" s="28">
        <v>0.308</v>
      </c>
      <c r="P140" s="28" t="s">
        <v>81</v>
      </c>
      <c r="Q140" s="8" t="s">
        <v>1572</v>
      </c>
      <c r="R140" s="28" t="s">
        <v>85</v>
      </c>
      <c r="S140" s="28" t="s">
        <v>85</v>
      </c>
      <c r="T140" s="28" t="s">
        <v>85</v>
      </c>
      <c r="U140" s="19" t="s">
        <v>85</v>
      </c>
      <c r="V140" s="17" t="s">
        <v>1572</v>
      </c>
      <c r="W140" s="17">
        <v>21.9</v>
      </c>
      <c r="X140" s="17">
        <v>1.2</v>
      </c>
      <c r="Y140" s="17" t="s">
        <v>86</v>
      </c>
      <c r="Z140" s="51" t="s">
        <v>14921</v>
      </c>
      <c r="AA140" s="23" t="s">
        <v>534</v>
      </c>
    </row>
    <row r="141" spans="1:27" ht="19" x14ac:dyDescent="0.2">
      <c r="A141" s="4" t="s">
        <v>2428</v>
      </c>
      <c r="B141" s="4" t="s">
        <v>2429</v>
      </c>
      <c r="C141" s="4" t="s">
        <v>2430</v>
      </c>
      <c r="D141" s="4">
        <v>2003</v>
      </c>
      <c r="E141" s="16" t="s">
        <v>81</v>
      </c>
      <c r="F141" s="16" t="s">
        <v>82</v>
      </c>
      <c r="G141" s="21"/>
      <c r="H141" s="8" t="s">
        <v>1761</v>
      </c>
      <c r="I141" s="8">
        <v>7</v>
      </c>
      <c r="J141" s="8">
        <v>0</v>
      </c>
      <c r="K141" s="41">
        <f>I141-J141</f>
        <v>7</v>
      </c>
      <c r="L141" s="41" t="s">
        <v>82</v>
      </c>
      <c r="M141" s="28">
        <f>J141/I141</f>
        <v>0</v>
      </c>
      <c r="N141" s="28"/>
      <c r="O141" s="28">
        <v>0.41</v>
      </c>
      <c r="P141" s="28" t="s">
        <v>81</v>
      </c>
      <c r="Q141" s="8" t="s">
        <v>1572</v>
      </c>
      <c r="R141" s="28" t="s">
        <v>85</v>
      </c>
      <c r="S141" s="28" t="s">
        <v>85</v>
      </c>
      <c r="T141" s="28" t="s">
        <v>85</v>
      </c>
      <c r="U141" s="19" t="s">
        <v>85</v>
      </c>
      <c r="V141" s="17" t="s">
        <v>1572</v>
      </c>
      <c r="W141" s="17">
        <v>24.7</v>
      </c>
      <c r="X141" s="17" t="s">
        <v>2441</v>
      </c>
      <c r="Y141" s="17" t="s">
        <v>86</v>
      </c>
      <c r="Z141" s="51" t="s">
        <v>14966</v>
      </c>
      <c r="AA141" s="23" t="s">
        <v>534</v>
      </c>
    </row>
    <row r="142" spans="1:27" ht="19" x14ac:dyDescent="0.2">
      <c r="A142" s="4" t="s">
        <v>5359</v>
      </c>
      <c r="B142" s="4" t="s">
        <v>5360</v>
      </c>
      <c r="C142" s="4" t="s">
        <v>5361</v>
      </c>
      <c r="D142" s="4">
        <v>2014</v>
      </c>
      <c r="E142" s="16" t="s">
        <v>81</v>
      </c>
      <c r="F142" s="16" t="s">
        <v>81</v>
      </c>
      <c r="G142" s="21" t="s">
        <v>14951</v>
      </c>
      <c r="H142" s="8" t="s">
        <v>144</v>
      </c>
      <c r="I142" s="8" t="s">
        <v>144</v>
      </c>
      <c r="J142" s="8" t="s">
        <v>144</v>
      </c>
      <c r="K142" s="41" t="s">
        <v>144</v>
      </c>
      <c r="L142" s="41" t="s">
        <v>144</v>
      </c>
      <c r="M142" s="28" t="s">
        <v>144</v>
      </c>
      <c r="N142" s="28" t="s">
        <v>144</v>
      </c>
      <c r="O142" s="28" t="s">
        <v>144</v>
      </c>
      <c r="P142" s="28" t="s">
        <v>144</v>
      </c>
      <c r="Q142" s="8" t="s">
        <v>144</v>
      </c>
      <c r="R142" s="28" t="s">
        <v>144</v>
      </c>
      <c r="S142" s="28" t="s">
        <v>144</v>
      </c>
      <c r="T142" s="28" t="s">
        <v>144</v>
      </c>
      <c r="U142" s="19" t="s">
        <v>144</v>
      </c>
      <c r="V142" s="17" t="s">
        <v>144</v>
      </c>
      <c r="W142" s="17" t="s">
        <v>144</v>
      </c>
      <c r="X142" s="17" t="s">
        <v>144</v>
      </c>
      <c r="Y142" s="17" t="s">
        <v>144</v>
      </c>
      <c r="Z142" s="51"/>
      <c r="AA142" s="23"/>
    </row>
    <row r="143" spans="1:27" ht="19" x14ac:dyDescent="0.2">
      <c r="A143" s="4" t="s">
        <v>2747</v>
      </c>
      <c r="B143" s="4" t="s">
        <v>2748</v>
      </c>
      <c r="C143" s="4" t="s">
        <v>2749</v>
      </c>
      <c r="D143" s="4">
        <v>2011</v>
      </c>
      <c r="E143" s="16" t="s">
        <v>81</v>
      </c>
      <c r="F143" s="16" t="s">
        <v>81</v>
      </c>
      <c r="G143" s="21" t="s">
        <v>247</v>
      </c>
      <c r="H143" s="8" t="s">
        <v>144</v>
      </c>
      <c r="I143" s="8" t="s">
        <v>144</v>
      </c>
      <c r="J143" s="8" t="s">
        <v>144</v>
      </c>
      <c r="K143" s="41" t="s">
        <v>144</v>
      </c>
      <c r="L143" s="41" t="s">
        <v>144</v>
      </c>
      <c r="M143" s="28" t="s">
        <v>144</v>
      </c>
      <c r="N143" s="28" t="s">
        <v>144</v>
      </c>
      <c r="O143" s="28" t="s">
        <v>144</v>
      </c>
      <c r="P143" s="28" t="s">
        <v>144</v>
      </c>
      <c r="Q143" s="8" t="s">
        <v>144</v>
      </c>
      <c r="R143" s="28" t="s">
        <v>144</v>
      </c>
      <c r="S143" s="28" t="s">
        <v>144</v>
      </c>
      <c r="T143" s="28" t="s">
        <v>144</v>
      </c>
      <c r="U143" s="19" t="s">
        <v>144</v>
      </c>
      <c r="V143" s="17" t="s">
        <v>144</v>
      </c>
      <c r="W143" s="17" t="s">
        <v>144</v>
      </c>
      <c r="X143" s="17" t="s">
        <v>144</v>
      </c>
      <c r="Y143" s="17" t="s">
        <v>144</v>
      </c>
      <c r="Z143" s="51"/>
      <c r="AA143" s="23"/>
    </row>
    <row r="144" spans="1:27" ht="19" x14ac:dyDescent="0.2">
      <c r="A144" s="4" t="s">
        <v>1236</v>
      </c>
      <c r="B144" s="4" t="s">
        <v>1237</v>
      </c>
      <c r="C144" s="4" t="s">
        <v>1238</v>
      </c>
      <c r="D144" s="4">
        <v>1979</v>
      </c>
      <c r="E144" s="16" t="s">
        <v>81</v>
      </c>
      <c r="F144" s="16" t="s">
        <v>81</v>
      </c>
      <c r="G144" s="21" t="s">
        <v>789</v>
      </c>
      <c r="H144" s="8" t="s">
        <v>144</v>
      </c>
      <c r="I144" s="8" t="s">
        <v>144</v>
      </c>
      <c r="J144" s="8" t="s">
        <v>144</v>
      </c>
      <c r="K144" s="41" t="s">
        <v>144</v>
      </c>
      <c r="L144" s="41" t="s">
        <v>144</v>
      </c>
      <c r="M144" s="28" t="s">
        <v>144</v>
      </c>
      <c r="N144" s="28" t="s">
        <v>144</v>
      </c>
      <c r="O144" s="28" t="s">
        <v>144</v>
      </c>
      <c r="P144" s="28" t="s">
        <v>144</v>
      </c>
      <c r="Q144" s="8" t="s">
        <v>144</v>
      </c>
      <c r="R144" s="28" t="s">
        <v>144</v>
      </c>
      <c r="S144" s="28" t="s">
        <v>144</v>
      </c>
      <c r="T144" s="28" t="s">
        <v>144</v>
      </c>
      <c r="U144" s="19" t="s">
        <v>144</v>
      </c>
      <c r="V144" s="17" t="s">
        <v>144</v>
      </c>
      <c r="W144" s="17" t="s">
        <v>144</v>
      </c>
      <c r="X144" s="17" t="s">
        <v>144</v>
      </c>
      <c r="Y144" s="17" t="s">
        <v>144</v>
      </c>
      <c r="Z144" s="51"/>
      <c r="AA144" s="23"/>
    </row>
    <row r="145" spans="1:28" ht="19" x14ac:dyDescent="0.2">
      <c r="A145" s="4" t="s">
        <v>5273</v>
      </c>
      <c r="B145" s="4" t="s">
        <v>5274</v>
      </c>
      <c r="C145" s="4" t="s">
        <v>5275</v>
      </c>
      <c r="D145" s="4">
        <v>1992</v>
      </c>
      <c r="E145" s="16" t="s">
        <v>81</v>
      </c>
      <c r="F145" s="16" t="s">
        <v>81</v>
      </c>
      <c r="G145" s="21" t="s">
        <v>172</v>
      </c>
      <c r="H145" s="8" t="s">
        <v>144</v>
      </c>
      <c r="I145" s="8" t="s">
        <v>144</v>
      </c>
      <c r="J145" s="8" t="s">
        <v>144</v>
      </c>
      <c r="K145" s="41" t="s">
        <v>144</v>
      </c>
      <c r="L145" s="41" t="s">
        <v>144</v>
      </c>
      <c r="M145" s="28" t="s">
        <v>144</v>
      </c>
      <c r="N145" s="28" t="s">
        <v>144</v>
      </c>
      <c r="O145" s="28" t="s">
        <v>144</v>
      </c>
      <c r="P145" s="28" t="s">
        <v>144</v>
      </c>
      <c r="Q145" s="8" t="s">
        <v>144</v>
      </c>
      <c r="R145" s="28" t="s">
        <v>144</v>
      </c>
      <c r="S145" s="28" t="s">
        <v>144</v>
      </c>
      <c r="T145" s="28" t="s">
        <v>144</v>
      </c>
      <c r="U145" s="19" t="s">
        <v>144</v>
      </c>
      <c r="V145" s="17" t="s">
        <v>144</v>
      </c>
      <c r="W145" s="17" t="s">
        <v>144</v>
      </c>
      <c r="X145" s="17" t="s">
        <v>144</v>
      </c>
      <c r="Y145" s="17" t="s">
        <v>144</v>
      </c>
      <c r="Z145" s="51"/>
      <c r="AA145" s="23"/>
    </row>
    <row r="146" spans="1:28" ht="19" x14ac:dyDescent="0.2">
      <c r="A146" s="4" t="s">
        <v>4359</v>
      </c>
      <c r="B146" s="4" t="s">
        <v>4360</v>
      </c>
      <c r="C146" s="4" t="s">
        <v>4361</v>
      </c>
      <c r="D146" s="4">
        <v>1991</v>
      </c>
      <c r="E146" s="16" t="s">
        <v>81</v>
      </c>
      <c r="F146" s="16" t="s">
        <v>82</v>
      </c>
      <c r="G146" s="21"/>
      <c r="H146" s="8" t="s">
        <v>121</v>
      </c>
      <c r="I146" s="8">
        <v>18</v>
      </c>
      <c r="J146" s="8">
        <v>11</v>
      </c>
      <c r="K146" s="41">
        <v>7</v>
      </c>
      <c r="L146" s="41" t="s">
        <v>144</v>
      </c>
      <c r="M146" s="28">
        <v>0.61109999999999998</v>
      </c>
      <c r="N146" s="28">
        <v>0.35699999999999998</v>
      </c>
      <c r="O146" s="28">
        <v>0.82699999999999996</v>
      </c>
      <c r="P146" s="28" t="s">
        <v>82</v>
      </c>
      <c r="Q146" s="8" t="s">
        <v>263</v>
      </c>
      <c r="R146" s="28" t="s">
        <v>82</v>
      </c>
      <c r="S146" s="28" t="s">
        <v>82</v>
      </c>
      <c r="T146" s="28" t="s">
        <v>82</v>
      </c>
      <c r="U146" s="31" t="s">
        <v>4373</v>
      </c>
      <c r="V146" s="17" t="s">
        <v>2234</v>
      </c>
      <c r="W146" s="17" t="s">
        <v>86</v>
      </c>
      <c r="X146" s="17" t="s">
        <v>86</v>
      </c>
      <c r="Y146" s="17" t="s">
        <v>4374</v>
      </c>
      <c r="Z146" s="51" t="s">
        <v>14967</v>
      </c>
      <c r="AA146" s="23"/>
    </row>
    <row r="147" spans="1:28" ht="19" x14ac:dyDescent="0.2">
      <c r="A147" s="4" t="s">
        <v>5027</v>
      </c>
      <c r="B147" s="4" t="s">
        <v>5028</v>
      </c>
      <c r="C147" s="4" t="s">
        <v>5029</v>
      </c>
      <c r="D147" s="4">
        <v>2005</v>
      </c>
      <c r="E147" s="16" t="s">
        <v>81</v>
      </c>
      <c r="F147" s="16" t="s">
        <v>81</v>
      </c>
      <c r="G147" s="21" t="s">
        <v>1711</v>
      </c>
      <c r="H147" s="8" t="s">
        <v>144</v>
      </c>
      <c r="I147" s="8" t="s">
        <v>144</v>
      </c>
      <c r="J147" s="8" t="s">
        <v>144</v>
      </c>
      <c r="K147" s="41" t="s">
        <v>144</v>
      </c>
      <c r="L147" s="41" t="s">
        <v>144</v>
      </c>
      <c r="M147" s="28" t="s">
        <v>144</v>
      </c>
      <c r="N147" s="28" t="s">
        <v>144</v>
      </c>
      <c r="O147" s="28" t="s">
        <v>144</v>
      </c>
      <c r="P147" s="28" t="s">
        <v>144</v>
      </c>
      <c r="Q147" s="8" t="s">
        <v>144</v>
      </c>
      <c r="R147" s="28" t="s">
        <v>144</v>
      </c>
      <c r="S147" s="28" t="s">
        <v>144</v>
      </c>
      <c r="T147" s="28" t="s">
        <v>144</v>
      </c>
      <c r="U147" s="19" t="s">
        <v>144</v>
      </c>
      <c r="V147" s="17" t="s">
        <v>144</v>
      </c>
      <c r="W147" s="17" t="s">
        <v>144</v>
      </c>
      <c r="X147" s="17" t="s">
        <v>144</v>
      </c>
      <c r="Y147" s="17" t="s">
        <v>144</v>
      </c>
      <c r="Z147" s="51"/>
      <c r="AA147" s="23"/>
    </row>
    <row r="148" spans="1:28" ht="19" x14ac:dyDescent="0.2">
      <c r="A148" s="4" t="s">
        <v>2718</v>
      </c>
      <c r="B148" s="4" t="s">
        <v>2719</v>
      </c>
      <c r="C148" s="4" t="s">
        <v>1180</v>
      </c>
      <c r="D148" s="4">
        <v>2014</v>
      </c>
      <c r="E148" s="16" t="s">
        <v>81</v>
      </c>
      <c r="F148" s="16" t="s">
        <v>81</v>
      </c>
      <c r="G148" s="21" t="s">
        <v>2729</v>
      </c>
      <c r="H148" s="8" t="s">
        <v>144</v>
      </c>
      <c r="I148" s="8" t="s">
        <v>144</v>
      </c>
      <c r="J148" s="8" t="s">
        <v>144</v>
      </c>
      <c r="K148" s="41" t="s">
        <v>144</v>
      </c>
      <c r="L148" s="41" t="s">
        <v>144</v>
      </c>
      <c r="M148" s="28" t="s">
        <v>144</v>
      </c>
      <c r="N148" s="28" t="s">
        <v>144</v>
      </c>
      <c r="O148" s="28" t="s">
        <v>144</v>
      </c>
      <c r="P148" s="28" t="s">
        <v>144</v>
      </c>
      <c r="Q148" s="8" t="s">
        <v>144</v>
      </c>
      <c r="R148" s="28" t="s">
        <v>144</v>
      </c>
      <c r="S148" s="28" t="s">
        <v>144</v>
      </c>
      <c r="T148" s="28" t="s">
        <v>144</v>
      </c>
      <c r="U148" s="19" t="s">
        <v>144</v>
      </c>
      <c r="V148" s="17" t="s">
        <v>144</v>
      </c>
      <c r="W148" s="17" t="s">
        <v>144</v>
      </c>
      <c r="X148" s="17" t="s">
        <v>144</v>
      </c>
      <c r="Y148" s="17" t="s">
        <v>144</v>
      </c>
      <c r="Z148" s="51"/>
      <c r="AA148" s="23"/>
    </row>
    <row r="149" spans="1:28" ht="19" x14ac:dyDescent="0.2">
      <c r="A149" s="4" t="s">
        <v>4410</v>
      </c>
      <c r="B149" s="4" t="s">
        <v>4411</v>
      </c>
      <c r="C149" s="4" t="s">
        <v>4412</v>
      </c>
      <c r="D149" s="4">
        <v>2007</v>
      </c>
      <c r="E149" s="16" t="s">
        <v>81</v>
      </c>
      <c r="F149" s="16" t="s">
        <v>81</v>
      </c>
      <c r="G149" s="21" t="s">
        <v>1711</v>
      </c>
      <c r="H149" s="8" t="s">
        <v>144</v>
      </c>
      <c r="I149" s="8" t="s">
        <v>144</v>
      </c>
      <c r="J149" s="8" t="s">
        <v>144</v>
      </c>
      <c r="K149" s="41" t="s">
        <v>144</v>
      </c>
      <c r="L149" s="41" t="s">
        <v>144</v>
      </c>
      <c r="M149" s="28" t="s">
        <v>144</v>
      </c>
      <c r="N149" s="28" t="s">
        <v>144</v>
      </c>
      <c r="O149" s="28" t="s">
        <v>144</v>
      </c>
      <c r="P149" s="28" t="s">
        <v>144</v>
      </c>
      <c r="Q149" s="8" t="s">
        <v>144</v>
      </c>
      <c r="R149" s="28" t="s">
        <v>144</v>
      </c>
      <c r="S149" s="28" t="s">
        <v>144</v>
      </c>
      <c r="T149" s="28" t="s">
        <v>144</v>
      </c>
      <c r="U149" s="19" t="s">
        <v>144</v>
      </c>
      <c r="V149" s="17" t="s">
        <v>144</v>
      </c>
      <c r="W149" s="17" t="s">
        <v>144</v>
      </c>
      <c r="X149" s="17" t="s">
        <v>144</v>
      </c>
      <c r="Y149" s="17" t="s">
        <v>144</v>
      </c>
      <c r="Z149" s="51"/>
      <c r="AA149" s="23"/>
    </row>
    <row r="150" spans="1:28" ht="19" x14ac:dyDescent="0.2">
      <c r="A150" s="4" t="s">
        <v>2344</v>
      </c>
      <c r="B150" s="4" t="s">
        <v>2345</v>
      </c>
      <c r="C150" s="4" t="s">
        <v>2346</v>
      </c>
      <c r="D150" s="4">
        <v>1991</v>
      </c>
      <c r="E150" s="16" t="s">
        <v>81</v>
      </c>
      <c r="F150" s="16" t="s">
        <v>81</v>
      </c>
      <c r="G150" s="21" t="s">
        <v>2357</v>
      </c>
      <c r="H150" s="8" t="s">
        <v>144</v>
      </c>
      <c r="I150" s="8" t="s">
        <v>144</v>
      </c>
      <c r="J150" s="8" t="s">
        <v>144</v>
      </c>
      <c r="K150" s="41" t="s">
        <v>144</v>
      </c>
      <c r="L150" s="41" t="s">
        <v>144</v>
      </c>
      <c r="M150" s="28" t="s">
        <v>144</v>
      </c>
      <c r="N150" s="28" t="s">
        <v>144</v>
      </c>
      <c r="O150" s="28" t="s">
        <v>144</v>
      </c>
      <c r="P150" s="28" t="s">
        <v>144</v>
      </c>
      <c r="Q150" s="8" t="s">
        <v>144</v>
      </c>
      <c r="R150" s="28" t="s">
        <v>144</v>
      </c>
      <c r="S150" s="28" t="s">
        <v>144</v>
      </c>
      <c r="T150" s="28" t="s">
        <v>144</v>
      </c>
      <c r="U150" s="19" t="s">
        <v>144</v>
      </c>
      <c r="V150" s="17" t="s">
        <v>144</v>
      </c>
      <c r="W150" s="17" t="s">
        <v>144</v>
      </c>
      <c r="X150" s="17" t="s">
        <v>144</v>
      </c>
      <c r="Y150" s="17" t="s">
        <v>144</v>
      </c>
      <c r="Z150" s="51" t="s">
        <v>144</v>
      </c>
      <c r="AA150" s="23"/>
    </row>
    <row r="151" spans="1:28" ht="19" x14ac:dyDescent="0.2">
      <c r="A151" s="4" t="s">
        <v>3103</v>
      </c>
      <c r="B151" s="4" t="s">
        <v>3104</v>
      </c>
      <c r="C151" s="4" t="s">
        <v>3105</v>
      </c>
      <c r="D151" s="4">
        <v>1995</v>
      </c>
      <c r="E151" s="16" t="s">
        <v>81</v>
      </c>
      <c r="F151" s="16" t="s">
        <v>81</v>
      </c>
      <c r="G151" s="21" t="s">
        <v>3118</v>
      </c>
      <c r="H151" s="8" t="s">
        <v>144</v>
      </c>
      <c r="I151" s="8" t="s">
        <v>144</v>
      </c>
      <c r="J151" s="8" t="s">
        <v>144</v>
      </c>
      <c r="K151" s="41" t="s">
        <v>144</v>
      </c>
      <c r="L151" s="41" t="s">
        <v>144</v>
      </c>
      <c r="M151" s="28" t="s">
        <v>144</v>
      </c>
      <c r="N151" s="28" t="s">
        <v>144</v>
      </c>
      <c r="O151" s="28" t="s">
        <v>144</v>
      </c>
      <c r="P151" s="28" t="s">
        <v>144</v>
      </c>
      <c r="Q151" s="8" t="s">
        <v>144</v>
      </c>
      <c r="R151" s="28" t="s">
        <v>144</v>
      </c>
      <c r="S151" s="28" t="s">
        <v>144</v>
      </c>
      <c r="T151" s="28" t="s">
        <v>144</v>
      </c>
      <c r="U151" s="19" t="s">
        <v>144</v>
      </c>
      <c r="V151" s="17" t="s">
        <v>144</v>
      </c>
      <c r="W151" s="17" t="s">
        <v>144</v>
      </c>
      <c r="X151" s="17" t="s">
        <v>144</v>
      </c>
      <c r="Y151" s="17" t="s">
        <v>144</v>
      </c>
      <c r="Z151" s="51"/>
      <c r="AA151" s="23"/>
    </row>
    <row r="152" spans="1:28" ht="19" x14ac:dyDescent="0.2">
      <c r="A152" s="4" t="s">
        <v>1452</v>
      </c>
      <c r="B152" s="4" t="s">
        <v>1453</v>
      </c>
      <c r="C152" s="4" t="s">
        <v>1454</v>
      </c>
      <c r="D152" s="4">
        <v>1983</v>
      </c>
      <c r="E152" s="16" t="s">
        <v>81</v>
      </c>
      <c r="F152" s="16" t="s">
        <v>81</v>
      </c>
      <c r="G152" s="21" t="s">
        <v>1465</v>
      </c>
      <c r="H152" s="8" t="s">
        <v>144</v>
      </c>
      <c r="I152" s="8" t="s">
        <v>144</v>
      </c>
      <c r="J152" s="8" t="s">
        <v>144</v>
      </c>
      <c r="K152" s="41" t="s">
        <v>144</v>
      </c>
      <c r="L152" s="41" t="s">
        <v>144</v>
      </c>
      <c r="M152" s="28" t="s">
        <v>144</v>
      </c>
      <c r="N152" s="28" t="s">
        <v>144</v>
      </c>
      <c r="O152" s="28" t="s">
        <v>144</v>
      </c>
      <c r="P152" s="28" t="s">
        <v>144</v>
      </c>
      <c r="Q152" s="8" t="s">
        <v>144</v>
      </c>
      <c r="R152" s="28" t="s">
        <v>144</v>
      </c>
      <c r="S152" s="28" t="s">
        <v>144</v>
      </c>
      <c r="T152" s="28" t="s">
        <v>144</v>
      </c>
      <c r="U152" s="19" t="s">
        <v>144</v>
      </c>
      <c r="V152" s="17" t="s">
        <v>144</v>
      </c>
      <c r="W152" s="17" t="s">
        <v>144</v>
      </c>
      <c r="X152" s="17" t="s">
        <v>144</v>
      </c>
      <c r="Y152" s="17" t="s">
        <v>144</v>
      </c>
      <c r="Z152" s="51"/>
      <c r="AA152" s="23"/>
    </row>
    <row r="153" spans="1:28" ht="19" x14ac:dyDescent="0.2">
      <c r="A153" s="4" t="s">
        <v>3026</v>
      </c>
      <c r="B153" s="4" t="s">
        <v>3027</v>
      </c>
      <c r="C153" s="4" t="s">
        <v>3028</v>
      </c>
      <c r="D153" s="4">
        <v>2002</v>
      </c>
      <c r="E153" s="16" t="s">
        <v>81</v>
      </c>
      <c r="F153" s="16" t="s">
        <v>81</v>
      </c>
      <c r="G153" s="21" t="s">
        <v>2881</v>
      </c>
      <c r="H153" s="8" t="s">
        <v>144</v>
      </c>
      <c r="I153" s="8" t="s">
        <v>144</v>
      </c>
      <c r="J153" s="8" t="s">
        <v>144</v>
      </c>
      <c r="K153" s="41" t="s">
        <v>144</v>
      </c>
      <c r="L153" s="41" t="s">
        <v>144</v>
      </c>
      <c r="M153" s="28" t="s">
        <v>144</v>
      </c>
      <c r="N153" s="28" t="s">
        <v>144</v>
      </c>
      <c r="O153" s="28" t="s">
        <v>144</v>
      </c>
      <c r="P153" s="28" t="s">
        <v>144</v>
      </c>
      <c r="Q153" s="8" t="s">
        <v>144</v>
      </c>
      <c r="R153" s="28" t="s">
        <v>144</v>
      </c>
      <c r="S153" s="28" t="s">
        <v>144</v>
      </c>
      <c r="T153" s="28" t="s">
        <v>144</v>
      </c>
      <c r="U153" s="19" t="s">
        <v>144</v>
      </c>
      <c r="V153" s="17" t="s">
        <v>144</v>
      </c>
      <c r="W153" s="17" t="s">
        <v>144</v>
      </c>
      <c r="X153" s="17" t="s">
        <v>144</v>
      </c>
      <c r="Y153" s="17" t="s">
        <v>144</v>
      </c>
      <c r="Z153" s="51"/>
      <c r="AA153" s="23" t="s">
        <v>2925</v>
      </c>
    </row>
    <row r="154" spans="1:28" ht="19" x14ac:dyDescent="0.2">
      <c r="A154" s="4" t="s">
        <v>3378</v>
      </c>
      <c r="B154" s="4" t="s">
        <v>3379</v>
      </c>
      <c r="C154" s="4" t="s">
        <v>3380</v>
      </c>
      <c r="D154" s="4">
        <v>2003</v>
      </c>
      <c r="E154" s="16" t="s">
        <v>81</v>
      </c>
      <c r="F154" s="16" t="s">
        <v>81</v>
      </c>
      <c r="G154" s="21" t="s">
        <v>2343</v>
      </c>
      <c r="H154" s="8" t="s">
        <v>144</v>
      </c>
      <c r="I154" s="8" t="s">
        <v>144</v>
      </c>
      <c r="J154" s="8" t="s">
        <v>144</v>
      </c>
      <c r="K154" s="41" t="s">
        <v>144</v>
      </c>
      <c r="L154" s="41" t="s">
        <v>144</v>
      </c>
      <c r="M154" s="28" t="s">
        <v>144</v>
      </c>
      <c r="N154" s="28" t="s">
        <v>144</v>
      </c>
      <c r="O154" s="28" t="s">
        <v>144</v>
      </c>
      <c r="P154" s="28" t="s">
        <v>144</v>
      </c>
      <c r="Q154" s="8" t="s">
        <v>144</v>
      </c>
      <c r="R154" s="28" t="s">
        <v>144</v>
      </c>
      <c r="S154" s="28" t="s">
        <v>144</v>
      </c>
      <c r="T154" s="28" t="s">
        <v>144</v>
      </c>
      <c r="U154" s="19" t="s">
        <v>144</v>
      </c>
      <c r="V154" s="17" t="s">
        <v>144</v>
      </c>
      <c r="W154" s="17" t="s">
        <v>144</v>
      </c>
      <c r="X154" s="17" t="s">
        <v>144</v>
      </c>
      <c r="Y154" s="17" t="s">
        <v>144</v>
      </c>
      <c r="Z154" s="51"/>
      <c r="AA154" s="23"/>
    </row>
    <row r="155" spans="1:28" ht="19" x14ac:dyDescent="0.2">
      <c r="A155" s="4" t="s">
        <v>3378</v>
      </c>
      <c r="B155" s="4" t="s">
        <v>3379</v>
      </c>
      <c r="C155" s="4" t="s">
        <v>4826</v>
      </c>
      <c r="D155" s="4">
        <v>2003</v>
      </c>
      <c r="E155" s="16" t="s">
        <v>81</v>
      </c>
      <c r="F155" s="16" t="s">
        <v>81</v>
      </c>
      <c r="G155" s="21" t="s">
        <v>2881</v>
      </c>
      <c r="H155" s="8" t="s">
        <v>144</v>
      </c>
      <c r="I155" s="8" t="s">
        <v>144</v>
      </c>
      <c r="J155" s="8" t="s">
        <v>144</v>
      </c>
      <c r="K155" s="41" t="s">
        <v>144</v>
      </c>
      <c r="L155" s="41" t="s">
        <v>144</v>
      </c>
      <c r="M155" s="28" t="s">
        <v>144</v>
      </c>
      <c r="N155" s="28" t="s">
        <v>144</v>
      </c>
      <c r="O155" s="28" t="s">
        <v>144</v>
      </c>
      <c r="P155" s="28" t="s">
        <v>144</v>
      </c>
      <c r="Q155" s="8" t="s">
        <v>144</v>
      </c>
      <c r="R155" s="28" t="s">
        <v>144</v>
      </c>
      <c r="S155" s="28" t="s">
        <v>144</v>
      </c>
      <c r="T155" s="28" t="s">
        <v>144</v>
      </c>
      <c r="U155" s="19" t="s">
        <v>144</v>
      </c>
      <c r="V155" s="17" t="s">
        <v>144</v>
      </c>
      <c r="W155" s="17" t="s">
        <v>144</v>
      </c>
      <c r="X155" s="17" t="s">
        <v>144</v>
      </c>
      <c r="Y155" s="17" t="s">
        <v>144</v>
      </c>
      <c r="Z155" s="51"/>
      <c r="AA155" s="23"/>
    </row>
    <row r="156" spans="1:28" ht="20.25" customHeight="1" x14ac:dyDescent="0.2">
      <c r="A156" s="4" t="s">
        <v>3408</v>
      </c>
      <c r="B156" s="4" t="s">
        <v>3409</v>
      </c>
      <c r="C156" s="4" t="s">
        <v>3410</v>
      </c>
      <c r="D156" s="4">
        <v>2006</v>
      </c>
      <c r="E156" s="16" t="s">
        <v>81</v>
      </c>
      <c r="F156" s="16" t="s">
        <v>82</v>
      </c>
      <c r="G156" s="21"/>
      <c r="H156" s="8" t="s">
        <v>83</v>
      </c>
      <c r="I156" s="8">
        <v>8</v>
      </c>
      <c r="J156" s="8">
        <v>5</v>
      </c>
      <c r="K156" s="41">
        <f>I156-J156</f>
        <v>3</v>
      </c>
      <c r="L156" s="41" t="s">
        <v>144</v>
      </c>
      <c r="M156" s="28">
        <f>J156/I156</f>
        <v>0.625</v>
      </c>
      <c r="N156" s="28">
        <v>0.245</v>
      </c>
      <c r="O156" s="28">
        <v>0.91500000000000004</v>
      </c>
      <c r="P156" s="28" t="s">
        <v>82</v>
      </c>
      <c r="Q156" s="8" t="s">
        <v>3421</v>
      </c>
      <c r="R156" s="28" t="s">
        <v>82</v>
      </c>
      <c r="S156" s="28" t="s">
        <v>86</v>
      </c>
      <c r="T156" s="28" t="s">
        <v>86</v>
      </c>
      <c r="U156" s="19" t="s">
        <v>85</v>
      </c>
      <c r="V156" s="2" t="s">
        <v>3422</v>
      </c>
      <c r="W156" s="17" t="s">
        <v>3423</v>
      </c>
      <c r="X156" s="17">
        <v>1</v>
      </c>
      <c r="Y156" s="17" t="s">
        <v>105</v>
      </c>
      <c r="Z156" s="51" t="s">
        <v>14923</v>
      </c>
      <c r="AA156" s="23"/>
    </row>
    <row r="157" spans="1:28" ht="19" x14ac:dyDescent="0.2">
      <c r="A157" s="4" t="s">
        <v>2235</v>
      </c>
      <c r="B157" s="4" t="s">
        <v>2236</v>
      </c>
      <c r="C157" s="4" t="s">
        <v>2237</v>
      </c>
      <c r="D157" s="4">
        <v>1977</v>
      </c>
      <c r="E157" s="16" t="s">
        <v>81</v>
      </c>
      <c r="F157" s="16" t="s">
        <v>82</v>
      </c>
      <c r="G157" s="21"/>
      <c r="H157" s="8" t="s">
        <v>83</v>
      </c>
      <c r="I157" s="8">
        <v>12</v>
      </c>
      <c r="J157" s="8">
        <v>7</v>
      </c>
      <c r="K157" s="41">
        <v>5</v>
      </c>
      <c r="L157" s="41" t="s">
        <v>144</v>
      </c>
      <c r="M157" s="28">
        <v>0.58330000000000004</v>
      </c>
      <c r="N157" s="28">
        <v>0.27700000000000002</v>
      </c>
      <c r="O157" s="28">
        <v>0.84799999999999998</v>
      </c>
      <c r="P157" s="28" t="s">
        <v>82</v>
      </c>
      <c r="Q157" s="8" t="s">
        <v>2250</v>
      </c>
      <c r="R157" s="28" t="s">
        <v>82</v>
      </c>
      <c r="S157" s="28" t="s">
        <v>82</v>
      </c>
      <c r="T157" s="28" t="s">
        <v>82</v>
      </c>
      <c r="U157" s="19" t="s">
        <v>85</v>
      </c>
      <c r="V157" s="17" t="s">
        <v>86</v>
      </c>
      <c r="W157" s="17" t="s">
        <v>86</v>
      </c>
      <c r="X157" s="17" t="s">
        <v>86</v>
      </c>
      <c r="Y157" s="17" t="s">
        <v>2251</v>
      </c>
      <c r="Z157" s="51" t="s">
        <v>14923</v>
      </c>
      <c r="AA157" s="23"/>
      <c r="AB157" s="52" t="s">
        <v>14968</v>
      </c>
    </row>
    <row r="158" spans="1:28" ht="19" x14ac:dyDescent="0.2">
      <c r="A158" s="4" t="s">
        <v>5968</v>
      </c>
      <c r="B158" s="4" t="s">
        <v>5969</v>
      </c>
      <c r="C158" s="4" t="s">
        <v>5970</v>
      </c>
      <c r="D158" s="4">
        <v>2011</v>
      </c>
      <c r="E158" s="16" t="s">
        <v>81</v>
      </c>
      <c r="F158" s="16" t="s">
        <v>81</v>
      </c>
      <c r="G158" s="21" t="s">
        <v>2994</v>
      </c>
      <c r="H158" s="8" t="s">
        <v>144</v>
      </c>
      <c r="I158" s="8" t="s">
        <v>144</v>
      </c>
      <c r="J158" s="8" t="s">
        <v>144</v>
      </c>
      <c r="K158" s="41" t="s">
        <v>144</v>
      </c>
      <c r="L158" s="41" t="s">
        <v>144</v>
      </c>
      <c r="M158" s="28" t="s">
        <v>144</v>
      </c>
      <c r="N158" s="28" t="s">
        <v>144</v>
      </c>
      <c r="O158" s="28" t="s">
        <v>144</v>
      </c>
      <c r="P158" s="28" t="s">
        <v>144</v>
      </c>
      <c r="Q158" s="8" t="s">
        <v>144</v>
      </c>
      <c r="R158" s="28" t="s">
        <v>144</v>
      </c>
      <c r="S158" s="28" t="s">
        <v>144</v>
      </c>
      <c r="T158" s="28" t="s">
        <v>144</v>
      </c>
      <c r="U158" s="19" t="s">
        <v>144</v>
      </c>
      <c r="V158" s="17" t="s">
        <v>144</v>
      </c>
      <c r="W158" s="17" t="s">
        <v>144</v>
      </c>
      <c r="X158" s="17" t="s">
        <v>144</v>
      </c>
      <c r="Y158" s="17" t="s">
        <v>144</v>
      </c>
      <c r="Z158" s="51"/>
      <c r="AA158" s="23"/>
    </row>
    <row r="159" spans="1:28" ht="19" x14ac:dyDescent="0.2">
      <c r="A159" s="4" t="s">
        <v>5407</v>
      </c>
      <c r="B159" s="4" t="s">
        <v>5408</v>
      </c>
      <c r="C159" s="4" t="s">
        <v>5409</v>
      </c>
      <c r="D159" s="4">
        <v>2004</v>
      </c>
      <c r="E159" s="16" t="s">
        <v>81</v>
      </c>
      <c r="F159" s="16" t="s">
        <v>81</v>
      </c>
      <c r="G159" s="21" t="s">
        <v>2619</v>
      </c>
      <c r="H159" s="8" t="s">
        <v>144</v>
      </c>
      <c r="I159" s="8" t="s">
        <v>144</v>
      </c>
      <c r="J159" s="8" t="s">
        <v>144</v>
      </c>
      <c r="K159" s="41" t="s">
        <v>144</v>
      </c>
      <c r="L159" s="41" t="s">
        <v>144</v>
      </c>
      <c r="M159" s="28" t="s">
        <v>144</v>
      </c>
      <c r="N159" s="28" t="s">
        <v>144</v>
      </c>
      <c r="O159" s="28" t="s">
        <v>144</v>
      </c>
      <c r="P159" s="28" t="s">
        <v>144</v>
      </c>
      <c r="Q159" s="8" t="s">
        <v>144</v>
      </c>
      <c r="R159" s="28" t="s">
        <v>144</v>
      </c>
      <c r="S159" s="28" t="s">
        <v>144</v>
      </c>
      <c r="T159" s="28" t="s">
        <v>144</v>
      </c>
      <c r="U159" s="19" t="s">
        <v>144</v>
      </c>
      <c r="V159" s="17" t="s">
        <v>144</v>
      </c>
      <c r="W159" s="17" t="s">
        <v>144</v>
      </c>
      <c r="X159" s="17" t="s">
        <v>144</v>
      </c>
      <c r="Y159" s="17" t="s">
        <v>144</v>
      </c>
      <c r="Z159" s="51"/>
      <c r="AA159" s="23"/>
    </row>
    <row r="160" spans="1:28" ht="19" x14ac:dyDescent="0.2">
      <c r="A160" s="4" t="s">
        <v>2607</v>
      </c>
      <c r="B160" s="4" t="s">
        <v>2608</v>
      </c>
      <c r="C160" s="4" t="s">
        <v>2609</v>
      </c>
      <c r="D160" s="4">
        <v>2006</v>
      </c>
      <c r="E160" s="16" t="s">
        <v>81</v>
      </c>
      <c r="F160" s="16" t="s">
        <v>81</v>
      </c>
      <c r="G160" s="21" t="s">
        <v>2619</v>
      </c>
      <c r="H160" s="8" t="s">
        <v>144</v>
      </c>
      <c r="I160" s="8" t="s">
        <v>144</v>
      </c>
      <c r="J160" s="8" t="s">
        <v>144</v>
      </c>
      <c r="K160" s="41" t="s">
        <v>144</v>
      </c>
      <c r="L160" s="41" t="s">
        <v>144</v>
      </c>
      <c r="M160" s="28" t="s">
        <v>144</v>
      </c>
      <c r="N160" s="28" t="s">
        <v>144</v>
      </c>
      <c r="O160" s="28" t="s">
        <v>144</v>
      </c>
      <c r="P160" s="28" t="s">
        <v>144</v>
      </c>
      <c r="Q160" s="8" t="s">
        <v>144</v>
      </c>
      <c r="R160" s="28" t="s">
        <v>144</v>
      </c>
      <c r="S160" s="28" t="s">
        <v>144</v>
      </c>
      <c r="T160" s="28" t="s">
        <v>144</v>
      </c>
      <c r="U160" s="19" t="s">
        <v>144</v>
      </c>
      <c r="V160" s="17" t="s">
        <v>144</v>
      </c>
      <c r="W160" s="17" t="s">
        <v>144</v>
      </c>
      <c r="X160" s="17" t="s">
        <v>144</v>
      </c>
      <c r="Y160" s="17" t="s">
        <v>144</v>
      </c>
      <c r="Z160" s="51"/>
      <c r="AA160" s="23"/>
    </row>
    <row r="161" spans="1:28" ht="19" x14ac:dyDescent="0.2">
      <c r="A161" s="4" t="s">
        <v>3946</v>
      </c>
      <c r="B161" s="4" t="s">
        <v>3947</v>
      </c>
      <c r="C161" s="4" t="s">
        <v>3948</v>
      </c>
      <c r="D161" s="4">
        <v>2004</v>
      </c>
      <c r="E161" s="16" t="s">
        <v>81</v>
      </c>
      <c r="F161" s="16" t="s">
        <v>82</v>
      </c>
      <c r="G161" s="21"/>
      <c r="H161" s="8" t="s">
        <v>1045</v>
      </c>
      <c r="I161" s="8">
        <v>20</v>
      </c>
      <c r="J161" s="8">
        <v>10</v>
      </c>
      <c r="K161" s="41">
        <f>I161-J161</f>
        <v>10</v>
      </c>
      <c r="L161" s="41" t="s">
        <v>144</v>
      </c>
      <c r="M161" s="28">
        <f>J161/I161</f>
        <v>0.5</v>
      </c>
      <c r="N161" s="28">
        <v>0.27200000000000002</v>
      </c>
      <c r="O161" s="28">
        <v>0.72799999999999998</v>
      </c>
      <c r="P161" s="28" t="s">
        <v>82</v>
      </c>
      <c r="Q161" s="8" t="s">
        <v>715</v>
      </c>
      <c r="R161" s="28" t="s">
        <v>82</v>
      </c>
      <c r="S161" s="28" t="s">
        <v>82</v>
      </c>
      <c r="T161" s="28" t="s">
        <v>82</v>
      </c>
      <c r="U161" s="19" t="s">
        <v>85</v>
      </c>
      <c r="V161" s="17" t="s">
        <v>218</v>
      </c>
      <c r="W161" s="17">
        <v>23.3</v>
      </c>
      <c r="X161" s="17" t="s">
        <v>3959</v>
      </c>
      <c r="Y161" s="17" t="s">
        <v>86</v>
      </c>
      <c r="Z161" s="51" t="s">
        <v>14969</v>
      </c>
      <c r="AA161" s="23"/>
      <c r="AB161" s="52" t="s">
        <v>14970</v>
      </c>
    </row>
    <row r="162" spans="1:28" ht="19" x14ac:dyDescent="0.2">
      <c r="A162" s="4" t="s">
        <v>2505</v>
      </c>
      <c r="B162" s="4" t="s">
        <v>2506</v>
      </c>
      <c r="C162" s="4" t="s">
        <v>2507</v>
      </c>
      <c r="D162" s="4">
        <v>2010</v>
      </c>
      <c r="E162" s="16" t="s">
        <v>81</v>
      </c>
      <c r="F162" s="16" t="s">
        <v>82</v>
      </c>
      <c r="G162" s="21"/>
      <c r="H162" s="8" t="s">
        <v>2518</v>
      </c>
      <c r="I162" s="8">
        <v>20</v>
      </c>
      <c r="J162" s="8">
        <v>5</v>
      </c>
      <c r="K162" s="41">
        <f>I162-J162</f>
        <v>15</v>
      </c>
      <c r="L162" s="41" t="s">
        <v>144</v>
      </c>
      <c r="M162" s="28">
        <f>J162/I162</f>
        <v>0.25</v>
      </c>
      <c r="N162" s="28">
        <v>8.6999999999999994E-2</v>
      </c>
      <c r="O162" s="28">
        <v>0.49099999999999999</v>
      </c>
      <c r="P162" s="28" t="s">
        <v>14920</v>
      </c>
      <c r="Q162" s="8" t="s">
        <v>2519</v>
      </c>
      <c r="R162" s="28" t="s">
        <v>82</v>
      </c>
      <c r="S162" s="28" t="s">
        <v>82</v>
      </c>
      <c r="T162" s="28" t="s">
        <v>82</v>
      </c>
      <c r="U162" s="19" t="s">
        <v>85</v>
      </c>
      <c r="V162" s="17" t="s">
        <v>86</v>
      </c>
      <c r="W162" s="17">
        <v>25.3</v>
      </c>
      <c r="X162" s="17" t="s">
        <v>552</v>
      </c>
      <c r="Y162" s="17" t="s">
        <v>86</v>
      </c>
      <c r="Z162" s="51" t="s">
        <v>14971</v>
      </c>
      <c r="AA162" s="23"/>
    </row>
    <row r="163" spans="1:28" ht="19" x14ac:dyDescent="0.2">
      <c r="A163" s="4" t="s">
        <v>2547</v>
      </c>
      <c r="B163" s="4" t="s">
        <v>2548</v>
      </c>
      <c r="C163" s="4" t="s">
        <v>2549</v>
      </c>
      <c r="D163" s="4">
        <v>1999</v>
      </c>
      <c r="E163" s="16" t="s">
        <v>81</v>
      </c>
      <c r="F163" s="16" t="s">
        <v>81</v>
      </c>
      <c r="G163" s="21" t="s">
        <v>172</v>
      </c>
      <c r="H163" s="8" t="s">
        <v>144</v>
      </c>
      <c r="I163" s="8" t="s">
        <v>144</v>
      </c>
      <c r="J163" s="8" t="s">
        <v>144</v>
      </c>
      <c r="K163" s="41" t="s">
        <v>144</v>
      </c>
      <c r="L163" s="41" t="s">
        <v>144</v>
      </c>
      <c r="M163" s="28" t="s">
        <v>144</v>
      </c>
      <c r="N163" s="28" t="s">
        <v>144</v>
      </c>
      <c r="O163" s="28" t="s">
        <v>144</v>
      </c>
      <c r="P163" s="28" t="s">
        <v>144</v>
      </c>
      <c r="Q163" s="8" t="s">
        <v>144</v>
      </c>
      <c r="R163" s="28" t="s">
        <v>144</v>
      </c>
      <c r="S163" s="28" t="s">
        <v>144</v>
      </c>
      <c r="T163" s="28" t="s">
        <v>144</v>
      </c>
      <c r="U163" s="19" t="s">
        <v>144</v>
      </c>
      <c r="V163" s="17" t="s">
        <v>144</v>
      </c>
      <c r="W163" s="17" t="s">
        <v>144</v>
      </c>
      <c r="X163" s="17" t="s">
        <v>144</v>
      </c>
      <c r="Y163" s="17" t="s">
        <v>144</v>
      </c>
      <c r="Z163" s="51"/>
      <c r="AA163" s="23"/>
    </row>
    <row r="164" spans="1:28" ht="19" x14ac:dyDescent="0.2">
      <c r="A164" s="4" t="s">
        <v>5039</v>
      </c>
      <c r="B164" s="4" t="s">
        <v>5040</v>
      </c>
      <c r="C164" s="4" t="s">
        <v>5041</v>
      </c>
      <c r="D164" s="4">
        <v>2008</v>
      </c>
      <c r="E164" s="16" t="s">
        <v>81</v>
      </c>
      <c r="F164" s="16" t="s">
        <v>81</v>
      </c>
      <c r="G164" s="21" t="s">
        <v>5053</v>
      </c>
      <c r="H164" s="8" t="s">
        <v>144</v>
      </c>
      <c r="I164" s="8" t="s">
        <v>144</v>
      </c>
      <c r="J164" s="8" t="s">
        <v>144</v>
      </c>
      <c r="K164" s="41" t="s">
        <v>144</v>
      </c>
      <c r="L164" s="41" t="s">
        <v>144</v>
      </c>
      <c r="M164" s="28" t="s">
        <v>144</v>
      </c>
      <c r="N164" s="28" t="s">
        <v>144</v>
      </c>
      <c r="O164" s="28" t="s">
        <v>144</v>
      </c>
      <c r="P164" s="28" t="s">
        <v>144</v>
      </c>
      <c r="Q164" s="8" t="s">
        <v>144</v>
      </c>
      <c r="R164" s="28" t="s">
        <v>144</v>
      </c>
      <c r="S164" s="28" t="s">
        <v>144</v>
      </c>
      <c r="T164" s="28" t="s">
        <v>144</v>
      </c>
      <c r="U164" s="19" t="s">
        <v>144</v>
      </c>
      <c r="V164" s="17" t="s">
        <v>144</v>
      </c>
      <c r="W164" s="17" t="s">
        <v>144</v>
      </c>
      <c r="X164" s="17" t="s">
        <v>144</v>
      </c>
      <c r="Y164" s="17" t="s">
        <v>144</v>
      </c>
      <c r="Z164" s="51"/>
      <c r="AA164" s="23"/>
    </row>
    <row r="165" spans="1:28" ht="19" x14ac:dyDescent="0.2">
      <c r="A165" s="4" t="s">
        <v>4902</v>
      </c>
      <c r="B165" s="4" t="s">
        <v>4903</v>
      </c>
      <c r="C165" s="4" t="s">
        <v>4904</v>
      </c>
      <c r="D165" s="4">
        <v>2001</v>
      </c>
      <c r="E165" s="16" t="s">
        <v>81</v>
      </c>
      <c r="F165" s="16" t="s">
        <v>81</v>
      </c>
      <c r="G165" s="21" t="s">
        <v>2729</v>
      </c>
      <c r="H165" s="8" t="s">
        <v>144</v>
      </c>
      <c r="I165" s="8" t="s">
        <v>144</v>
      </c>
      <c r="J165" s="8" t="s">
        <v>144</v>
      </c>
      <c r="K165" s="41" t="s">
        <v>144</v>
      </c>
      <c r="L165" s="41" t="s">
        <v>144</v>
      </c>
      <c r="M165" s="28" t="s">
        <v>144</v>
      </c>
      <c r="N165" s="28" t="s">
        <v>144</v>
      </c>
      <c r="O165" s="28" t="s">
        <v>144</v>
      </c>
      <c r="P165" s="28" t="s">
        <v>144</v>
      </c>
      <c r="Q165" s="8" t="s">
        <v>144</v>
      </c>
      <c r="R165" s="28" t="s">
        <v>144</v>
      </c>
      <c r="S165" s="28" t="s">
        <v>144</v>
      </c>
      <c r="T165" s="28" t="s">
        <v>144</v>
      </c>
      <c r="U165" s="19" t="s">
        <v>144</v>
      </c>
      <c r="V165" s="17" t="s">
        <v>144</v>
      </c>
      <c r="W165" s="17" t="s">
        <v>144</v>
      </c>
      <c r="X165" s="17" t="s">
        <v>144</v>
      </c>
      <c r="Y165" s="17" t="s">
        <v>144</v>
      </c>
      <c r="Z165" s="51"/>
      <c r="AA165" s="23"/>
    </row>
    <row r="166" spans="1:28" ht="19" x14ac:dyDescent="0.2">
      <c r="A166" s="4" t="s">
        <v>5614</v>
      </c>
      <c r="B166" s="4" t="s">
        <v>5615</v>
      </c>
      <c r="C166" s="4" t="s">
        <v>5616</v>
      </c>
      <c r="D166" s="4">
        <v>2000</v>
      </c>
      <c r="E166" s="16" t="s">
        <v>81</v>
      </c>
      <c r="F166" s="16" t="s">
        <v>5629</v>
      </c>
      <c r="G166" s="21" t="s">
        <v>5630</v>
      </c>
      <c r="H166" s="8" t="s">
        <v>144</v>
      </c>
      <c r="I166" s="8" t="s">
        <v>144</v>
      </c>
      <c r="J166" s="8" t="s">
        <v>144</v>
      </c>
      <c r="K166" s="41"/>
      <c r="L166" s="41" t="s">
        <v>144</v>
      </c>
      <c r="M166" s="28" t="s">
        <v>144</v>
      </c>
      <c r="N166" s="28" t="s">
        <v>144</v>
      </c>
      <c r="O166" s="28" t="s">
        <v>144</v>
      </c>
      <c r="P166" s="28" t="s">
        <v>144</v>
      </c>
      <c r="Q166" s="8" t="s">
        <v>144</v>
      </c>
      <c r="R166" s="28" t="s">
        <v>144</v>
      </c>
      <c r="S166" s="28" t="s">
        <v>144</v>
      </c>
      <c r="T166" s="28" t="s">
        <v>144</v>
      </c>
      <c r="U166" s="19" t="s">
        <v>144</v>
      </c>
      <c r="V166" s="17" t="s">
        <v>144</v>
      </c>
      <c r="W166" s="17" t="s">
        <v>144</v>
      </c>
      <c r="X166" s="17" t="s">
        <v>144</v>
      </c>
      <c r="Y166" s="17" t="s">
        <v>144</v>
      </c>
      <c r="Z166" s="51"/>
      <c r="AA166" s="23"/>
    </row>
    <row r="167" spans="1:28" ht="19" x14ac:dyDescent="0.2">
      <c r="A167" s="4" t="s">
        <v>2220</v>
      </c>
      <c r="B167" s="4" t="s">
        <v>2221</v>
      </c>
      <c r="C167" s="4" t="s">
        <v>2222</v>
      </c>
      <c r="D167" s="4">
        <v>2005</v>
      </c>
      <c r="E167" s="16" t="s">
        <v>81</v>
      </c>
      <c r="F167" s="16" t="s">
        <v>82</v>
      </c>
      <c r="G167" s="21"/>
      <c r="H167" s="8" t="s">
        <v>2231</v>
      </c>
      <c r="I167" s="8">
        <v>19</v>
      </c>
      <c r="J167" s="8">
        <v>8</v>
      </c>
      <c r="K167" s="41">
        <v>11</v>
      </c>
      <c r="L167" s="41" t="s">
        <v>144</v>
      </c>
      <c r="M167" s="28">
        <f>J167/I167</f>
        <v>0.42105263157894735</v>
      </c>
      <c r="N167" s="28">
        <v>0.20300000000000001</v>
      </c>
      <c r="O167" s="28">
        <v>0.66500000000000004</v>
      </c>
      <c r="P167" s="28" t="s">
        <v>82</v>
      </c>
      <c r="Q167" s="8" t="s">
        <v>2232</v>
      </c>
      <c r="R167" s="28" t="s">
        <v>81</v>
      </c>
      <c r="S167" s="28" t="s">
        <v>85</v>
      </c>
      <c r="T167" s="57" t="s">
        <v>81</v>
      </c>
      <c r="U167" s="19" t="s">
        <v>2233</v>
      </c>
      <c r="V167" s="17" t="s">
        <v>2234</v>
      </c>
      <c r="W167" s="17">
        <v>24.7</v>
      </c>
      <c r="X167" s="17">
        <v>4.5999999999999996</v>
      </c>
      <c r="Y167" s="17" t="s">
        <v>86</v>
      </c>
      <c r="Z167" s="51" t="s">
        <v>14972</v>
      </c>
      <c r="AA167" s="23"/>
    </row>
    <row r="168" spans="1:28" ht="19" x14ac:dyDescent="0.2">
      <c r="A168" s="4" t="s">
        <v>5870</v>
      </c>
      <c r="B168" s="4" t="s">
        <v>5871</v>
      </c>
      <c r="C168" s="4" t="s">
        <v>5872</v>
      </c>
      <c r="D168" s="4">
        <v>1993</v>
      </c>
      <c r="E168" s="16" t="s">
        <v>81</v>
      </c>
      <c r="F168" s="16" t="s">
        <v>81</v>
      </c>
      <c r="G168" s="21" t="s">
        <v>2343</v>
      </c>
      <c r="H168" s="8" t="s">
        <v>144</v>
      </c>
      <c r="I168" s="8" t="s">
        <v>144</v>
      </c>
      <c r="J168" s="8" t="s">
        <v>144</v>
      </c>
      <c r="K168" s="41" t="s">
        <v>144</v>
      </c>
      <c r="L168" s="41" t="s">
        <v>144</v>
      </c>
      <c r="M168" s="28" t="s">
        <v>144</v>
      </c>
      <c r="N168" s="28" t="s">
        <v>144</v>
      </c>
      <c r="O168" s="28" t="s">
        <v>144</v>
      </c>
      <c r="P168" s="28" t="s">
        <v>144</v>
      </c>
      <c r="Q168" s="8" t="s">
        <v>144</v>
      </c>
      <c r="R168" s="28" t="s">
        <v>144</v>
      </c>
      <c r="S168" s="28" t="s">
        <v>144</v>
      </c>
      <c r="T168" s="28" t="s">
        <v>144</v>
      </c>
      <c r="U168" s="19" t="s">
        <v>144</v>
      </c>
      <c r="V168" s="17" t="s">
        <v>144</v>
      </c>
      <c r="W168" s="17" t="s">
        <v>144</v>
      </c>
      <c r="X168" s="17" t="s">
        <v>144</v>
      </c>
      <c r="Y168" s="17" t="s">
        <v>144</v>
      </c>
      <c r="Z168" s="51"/>
      <c r="AA168" s="23"/>
    </row>
    <row r="169" spans="1:28" ht="19" x14ac:dyDescent="0.2">
      <c r="A169" s="4" t="s">
        <v>4770</v>
      </c>
      <c r="B169" s="4" t="s">
        <v>4771</v>
      </c>
      <c r="C169" s="4" t="s">
        <v>4772</v>
      </c>
      <c r="D169" s="4">
        <v>1996</v>
      </c>
      <c r="E169" s="16" t="s">
        <v>81</v>
      </c>
      <c r="F169" s="16" t="s">
        <v>81</v>
      </c>
      <c r="G169" s="21" t="s">
        <v>172</v>
      </c>
      <c r="H169" s="8" t="s">
        <v>144</v>
      </c>
      <c r="I169" s="8" t="s">
        <v>144</v>
      </c>
      <c r="J169" s="8" t="s">
        <v>144</v>
      </c>
      <c r="K169" s="41" t="s">
        <v>144</v>
      </c>
      <c r="L169" s="41" t="s">
        <v>144</v>
      </c>
      <c r="M169" s="28" t="s">
        <v>144</v>
      </c>
      <c r="N169" s="28" t="s">
        <v>144</v>
      </c>
      <c r="O169" s="28" t="s">
        <v>144</v>
      </c>
      <c r="P169" s="28" t="s">
        <v>144</v>
      </c>
      <c r="Q169" s="8" t="s">
        <v>144</v>
      </c>
      <c r="R169" s="28" t="s">
        <v>144</v>
      </c>
      <c r="S169" s="28" t="s">
        <v>144</v>
      </c>
      <c r="T169" s="28" t="s">
        <v>144</v>
      </c>
      <c r="U169" s="19" t="s">
        <v>144</v>
      </c>
      <c r="V169" s="17" t="s">
        <v>144</v>
      </c>
      <c r="W169" s="17" t="s">
        <v>144</v>
      </c>
      <c r="X169" s="17" t="s">
        <v>144</v>
      </c>
      <c r="Y169" s="17" t="s">
        <v>144</v>
      </c>
      <c r="Z169" s="51"/>
      <c r="AA169" s="23"/>
    </row>
    <row r="170" spans="1:28" ht="19" x14ac:dyDescent="0.2">
      <c r="A170" s="4" t="s">
        <v>2192</v>
      </c>
      <c r="B170" s="4" t="s">
        <v>2193</v>
      </c>
      <c r="C170" s="4" t="s">
        <v>2194</v>
      </c>
      <c r="D170" s="4">
        <v>2002</v>
      </c>
      <c r="E170" s="16" t="s">
        <v>81</v>
      </c>
      <c r="F170" s="16" t="s">
        <v>81</v>
      </c>
      <c r="G170" s="21" t="s">
        <v>311</v>
      </c>
      <c r="H170" s="8" t="s">
        <v>144</v>
      </c>
      <c r="I170" s="8" t="s">
        <v>144</v>
      </c>
      <c r="J170" s="8" t="s">
        <v>144</v>
      </c>
      <c r="K170" s="41" t="s">
        <v>144</v>
      </c>
      <c r="L170" s="41" t="s">
        <v>144</v>
      </c>
      <c r="M170" s="28" t="s">
        <v>144</v>
      </c>
      <c r="N170" s="28" t="s">
        <v>144</v>
      </c>
      <c r="O170" s="28" t="s">
        <v>144</v>
      </c>
      <c r="P170" s="28" t="s">
        <v>144</v>
      </c>
      <c r="Q170" s="8" t="s">
        <v>144</v>
      </c>
      <c r="R170" s="28" t="s">
        <v>144</v>
      </c>
      <c r="S170" s="28" t="s">
        <v>144</v>
      </c>
      <c r="T170" s="28" t="s">
        <v>144</v>
      </c>
      <c r="U170" s="19" t="s">
        <v>144</v>
      </c>
      <c r="V170" s="17" t="s">
        <v>144</v>
      </c>
      <c r="W170" s="17" t="s">
        <v>144</v>
      </c>
      <c r="X170" s="17" t="s">
        <v>144</v>
      </c>
      <c r="Y170" s="17" t="s">
        <v>144</v>
      </c>
      <c r="Z170" s="51" t="s">
        <v>144</v>
      </c>
      <c r="AA170" s="23"/>
    </row>
    <row r="171" spans="1:28" ht="19" x14ac:dyDescent="0.2">
      <c r="A171" s="4" t="s">
        <v>3253</v>
      </c>
      <c r="B171" s="4" t="s">
        <v>3254</v>
      </c>
      <c r="C171" s="4" t="s">
        <v>3255</v>
      </c>
      <c r="D171" s="4">
        <v>1989</v>
      </c>
      <c r="E171" s="16" t="s">
        <v>81</v>
      </c>
      <c r="F171" s="16" t="s">
        <v>81</v>
      </c>
      <c r="G171" s="21" t="s">
        <v>2357</v>
      </c>
      <c r="H171" s="8" t="s">
        <v>144</v>
      </c>
      <c r="I171" s="8" t="s">
        <v>144</v>
      </c>
      <c r="J171" s="8" t="s">
        <v>144</v>
      </c>
      <c r="K171" s="41" t="s">
        <v>144</v>
      </c>
      <c r="L171" s="41" t="s">
        <v>144</v>
      </c>
      <c r="M171" s="28" t="s">
        <v>144</v>
      </c>
      <c r="N171" s="28" t="s">
        <v>144</v>
      </c>
      <c r="O171" s="28" t="s">
        <v>144</v>
      </c>
      <c r="P171" s="28" t="s">
        <v>144</v>
      </c>
      <c r="Q171" s="8" t="s">
        <v>144</v>
      </c>
      <c r="R171" s="28" t="s">
        <v>144</v>
      </c>
      <c r="S171" s="28" t="s">
        <v>144</v>
      </c>
      <c r="T171" s="28" t="s">
        <v>144</v>
      </c>
      <c r="U171" s="19" t="s">
        <v>144</v>
      </c>
      <c r="V171" s="17" t="s">
        <v>144</v>
      </c>
      <c r="W171" s="17" t="s">
        <v>144</v>
      </c>
      <c r="X171" s="17" t="s">
        <v>144</v>
      </c>
      <c r="Y171" s="17" t="s">
        <v>144</v>
      </c>
      <c r="Z171" s="51"/>
      <c r="AA171" s="23"/>
    </row>
    <row r="172" spans="1:28" ht="19" x14ac:dyDescent="0.2">
      <c r="A172" s="4" t="s">
        <v>5422</v>
      </c>
      <c r="B172" s="4" t="s">
        <v>5423</v>
      </c>
      <c r="C172" s="4" t="s">
        <v>5424</v>
      </c>
      <c r="D172" s="4">
        <v>2008</v>
      </c>
      <c r="E172" s="16" t="s">
        <v>81</v>
      </c>
      <c r="F172" s="16" t="s">
        <v>81</v>
      </c>
      <c r="G172" s="21" t="s">
        <v>172</v>
      </c>
      <c r="H172" s="8" t="s">
        <v>144</v>
      </c>
      <c r="I172" s="8" t="s">
        <v>144</v>
      </c>
      <c r="J172" s="8" t="s">
        <v>144</v>
      </c>
      <c r="K172" s="41" t="s">
        <v>144</v>
      </c>
      <c r="L172" s="41" t="s">
        <v>144</v>
      </c>
      <c r="M172" s="28" t="s">
        <v>144</v>
      </c>
      <c r="N172" s="28" t="s">
        <v>144</v>
      </c>
      <c r="O172" s="28" t="s">
        <v>144</v>
      </c>
      <c r="P172" s="28" t="s">
        <v>144</v>
      </c>
      <c r="Q172" s="8" t="s">
        <v>144</v>
      </c>
      <c r="R172" s="28" t="s">
        <v>144</v>
      </c>
      <c r="S172" s="28" t="s">
        <v>144</v>
      </c>
      <c r="T172" s="28" t="s">
        <v>144</v>
      </c>
      <c r="U172" s="19" t="s">
        <v>144</v>
      </c>
      <c r="V172" s="17" t="s">
        <v>144</v>
      </c>
      <c r="W172" s="17" t="s">
        <v>144</v>
      </c>
      <c r="X172" s="17" t="s">
        <v>144</v>
      </c>
      <c r="Y172" s="17" t="s">
        <v>144</v>
      </c>
      <c r="Z172" s="51"/>
      <c r="AA172" s="23"/>
    </row>
    <row r="173" spans="1:28" ht="19" x14ac:dyDescent="0.2">
      <c r="A173" s="4" t="s">
        <v>160</v>
      </c>
      <c r="B173" s="4" t="s">
        <v>161</v>
      </c>
      <c r="C173" s="4" t="s">
        <v>162</v>
      </c>
      <c r="D173" s="4">
        <v>1970</v>
      </c>
      <c r="E173" s="16" t="s">
        <v>81</v>
      </c>
      <c r="F173" s="16" t="s">
        <v>81</v>
      </c>
      <c r="G173" s="21" t="s">
        <v>172</v>
      </c>
      <c r="H173" s="8" t="s">
        <v>144</v>
      </c>
      <c r="I173" s="8" t="s">
        <v>144</v>
      </c>
      <c r="J173" s="8" t="s">
        <v>144</v>
      </c>
      <c r="K173" s="41" t="s">
        <v>144</v>
      </c>
      <c r="L173" s="41" t="s">
        <v>144</v>
      </c>
      <c r="M173" s="28" t="s">
        <v>144</v>
      </c>
      <c r="N173" s="28" t="s">
        <v>144</v>
      </c>
      <c r="O173" s="28" t="s">
        <v>144</v>
      </c>
      <c r="P173" s="28" t="s">
        <v>144</v>
      </c>
      <c r="Q173" s="8" t="s">
        <v>144</v>
      </c>
      <c r="R173" s="28" t="s">
        <v>144</v>
      </c>
      <c r="S173" s="28" t="s">
        <v>144</v>
      </c>
      <c r="T173" s="28" t="s">
        <v>144</v>
      </c>
      <c r="U173" s="19" t="s">
        <v>144</v>
      </c>
      <c r="V173" s="17" t="s">
        <v>144</v>
      </c>
      <c r="W173" s="17" t="s">
        <v>144</v>
      </c>
      <c r="X173" s="17" t="s">
        <v>144</v>
      </c>
      <c r="Y173" s="17" t="s">
        <v>144</v>
      </c>
      <c r="Z173" s="51" t="s">
        <v>144</v>
      </c>
      <c r="AA173" s="23"/>
    </row>
    <row r="174" spans="1:28" ht="19" x14ac:dyDescent="0.2">
      <c r="A174" s="4" t="s">
        <v>758</v>
      </c>
      <c r="B174" s="4" t="s">
        <v>759</v>
      </c>
      <c r="C174" s="4" t="s">
        <v>760</v>
      </c>
      <c r="D174" s="4">
        <v>1998</v>
      </c>
      <c r="E174" s="16" t="s">
        <v>81</v>
      </c>
      <c r="F174" s="16" t="s">
        <v>82</v>
      </c>
      <c r="G174" s="21"/>
      <c r="H174" s="8" t="s">
        <v>83</v>
      </c>
      <c r="I174" s="8">
        <v>15</v>
      </c>
      <c r="J174" s="8" t="s">
        <v>86</v>
      </c>
      <c r="K174" s="41" t="s">
        <v>86</v>
      </c>
      <c r="L174" s="41" t="s">
        <v>144</v>
      </c>
      <c r="M174" s="28" t="s">
        <v>86</v>
      </c>
      <c r="N174" s="28" t="s">
        <v>144</v>
      </c>
      <c r="O174" s="28" t="s">
        <v>144</v>
      </c>
      <c r="P174" s="28" t="s">
        <v>144</v>
      </c>
      <c r="Q174" s="8" t="s">
        <v>776</v>
      </c>
      <c r="R174" s="28" t="s">
        <v>82</v>
      </c>
      <c r="S174" s="28" t="s">
        <v>82</v>
      </c>
      <c r="T174" s="28" t="s">
        <v>82</v>
      </c>
      <c r="U174" s="19" t="s">
        <v>85</v>
      </c>
      <c r="V174" s="17" t="s">
        <v>86</v>
      </c>
      <c r="W174" s="17" t="s">
        <v>86</v>
      </c>
      <c r="X174" s="17" t="s">
        <v>86</v>
      </c>
      <c r="Y174" s="17" t="s">
        <v>86</v>
      </c>
      <c r="Z174" s="51" t="s">
        <v>14973</v>
      </c>
      <c r="AA174" s="23"/>
    </row>
    <row r="175" spans="1:28" ht="19" x14ac:dyDescent="0.2">
      <c r="A175" s="4" t="s">
        <v>1611</v>
      </c>
      <c r="B175" s="4" t="s">
        <v>1612</v>
      </c>
      <c r="C175" s="4" t="s">
        <v>1613</v>
      </c>
      <c r="D175" s="4">
        <v>2002</v>
      </c>
      <c r="E175" s="16" t="s">
        <v>81</v>
      </c>
      <c r="F175" s="16" t="s">
        <v>82</v>
      </c>
      <c r="G175" s="21"/>
      <c r="H175" s="8" t="s">
        <v>83</v>
      </c>
      <c r="I175" s="8">
        <v>5</v>
      </c>
      <c r="J175" s="8">
        <v>1</v>
      </c>
      <c r="K175" s="41">
        <f>I175-J175</f>
        <v>4</v>
      </c>
      <c r="L175" s="41" t="s">
        <v>144</v>
      </c>
      <c r="M175" s="28">
        <f>J175/I175</f>
        <v>0.2</v>
      </c>
      <c r="N175" s="28">
        <v>5.0499999999999998E-3</v>
      </c>
      <c r="O175" s="28">
        <v>0.71599999999999997</v>
      </c>
      <c r="P175" s="28" t="s">
        <v>82</v>
      </c>
      <c r="Q175" s="8" t="s">
        <v>1623</v>
      </c>
      <c r="R175" s="28" t="s">
        <v>82</v>
      </c>
      <c r="S175" s="28" t="s">
        <v>82</v>
      </c>
      <c r="T175" s="28" t="s">
        <v>82</v>
      </c>
      <c r="U175" s="19" t="s">
        <v>85</v>
      </c>
      <c r="V175" s="17" t="s">
        <v>86</v>
      </c>
      <c r="W175" s="17" t="s">
        <v>1624</v>
      </c>
      <c r="X175" s="17" t="s">
        <v>86</v>
      </c>
      <c r="Y175" s="17" t="s">
        <v>1625</v>
      </c>
      <c r="Z175" s="51" t="s">
        <v>14974</v>
      </c>
      <c r="AA175" s="23" t="s">
        <v>1626</v>
      </c>
    </row>
    <row r="176" spans="1:28" ht="19" x14ac:dyDescent="0.2">
      <c r="A176" s="4" t="s">
        <v>2044</v>
      </c>
      <c r="B176" s="4" t="s">
        <v>2045</v>
      </c>
      <c r="C176" s="4" t="s">
        <v>2046</v>
      </c>
      <c r="D176" s="4">
        <v>2001</v>
      </c>
      <c r="E176" s="16" t="s">
        <v>81</v>
      </c>
      <c r="F176" s="16" t="s">
        <v>81</v>
      </c>
      <c r="G176" s="21" t="s">
        <v>2059</v>
      </c>
      <c r="H176" s="8" t="s">
        <v>144</v>
      </c>
      <c r="I176" s="8" t="s">
        <v>144</v>
      </c>
      <c r="J176" s="8" t="s">
        <v>144</v>
      </c>
      <c r="K176" s="41" t="s">
        <v>144</v>
      </c>
      <c r="L176" s="41" t="s">
        <v>144</v>
      </c>
      <c r="M176" s="28" t="s">
        <v>144</v>
      </c>
      <c r="N176" s="28" t="s">
        <v>144</v>
      </c>
      <c r="O176" s="28" t="s">
        <v>144</v>
      </c>
      <c r="P176" s="28" t="s">
        <v>144</v>
      </c>
      <c r="Q176" s="8" t="s">
        <v>144</v>
      </c>
      <c r="R176" s="28" t="s">
        <v>144</v>
      </c>
      <c r="S176" s="28" t="s">
        <v>144</v>
      </c>
      <c r="T176" s="28" t="s">
        <v>144</v>
      </c>
      <c r="U176" s="19" t="s">
        <v>144</v>
      </c>
      <c r="V176" s="17" t="s">
        <v>144</v>
      </c>
      <c r="W176" s="17" t="s">
        <v>144</v>
      </c>
      <c r="X176" s="17" t="s">
        <v>144</v>
      </c>
      <c r="Y176" s="17" t="s">
        <v>144</v>
      </c>
      <c r="Z176" s="51" t="s">
        <v>144</v>
      </c>
      <c r="AA176" s="23" t="s">
        <v>2060</v>
      </c>
    </row>
    <row r="177" spans="1:27" ht="22.5" customHeight="1" x14ac:dyDescent="0.2">
      <c r="A177" s="4" t="s">
        <v>1359</v>
      </c>
      <c r="B177" s="4" t="s">
        <v>1360</v>
      </c>
      <c r="C177" s="4" t="s">
        <v>1361</v>
      </c>
      <c r="D177" s="4">
        <v>2009</v>
      </c>
      <c r="E177" s="16" t="s">
        <v>81</v>
      </c>
      <c r="F177" s="16" t="s">
        <v>81</v>
      </c>
      <c r="G177" s="21" t="s">
        <v>1371</v>
      </c>
      <c r="H177" s="8" t="s">
        <v>144</v>
      </c>
      <c r="I177" s="8" t="s">
        <v>144</v>
      </c>
      <c r="J177" s="8" t="s">
        <v>144</v>
      </c>
      <c r="K177" s="41" t="s">
        <v>144</v>
      </c>
      <c r="L177" s="41" t="s">
        <v>144</v>
      </c>
      <c r="M177" s="28" t="s">
        <v>144</v>
      </c>
      <c r="N177" s="28" t="s">
        <v>144</v>
      </c>
      <c r="O177" s="28" t="s">
        <v>144</v>
      </c>
      <c r="P177" s="28" t="s">
        <v>144</v>
      </c>
      <c r="Q177" s="8" t="s">
        <v>144</v>
      </c>
      <c r="R177" s="28" t="s">
        <v>144</v>
      </c>
      <c r="S177" s="28" t="s">
        <v>144</v>
      </c>
      <c r="T177" s="28" t="s">
        <v>144</v>
      </c>
      <c r="U177" s="19" t="s">
        <v>144</v>
      </c>
      <c r="V177" s="17" t="s">
        <v>144</v>
      </c>
      <c r="W177" s="17" t="s">
        <v>144</v>
      </c>
      <c r="X177" s="17" t="s">
        <v>144</v>
      </c>
      <c r="Y177" s="17" t="s">
        <v>144</v>
      </c>
      <c r="Z177" s="51"/>
      <c r="AA177" s="23"/>
    </row>
    <row r="178" spans="1:27" ht="19" x14ac:dyDescent="0.2">
      <c r="A178" s="4" t="s">
        <v>5942</v>
      </c>
      <c r="B178" s="4" t="s">
        <v>5943</v>
      </c>
      <c r="C178" s="4" t="s">
        <v>5944</v>
      </c>
      <c r="D178" s="4">
        <v>1987</v>
      </c>
      <c r="E178" s="16" t="s">
        <v>81</v>
      </c>
      <c r="F178" s="16" t="s">
        <v>81</v>
      </c>
      <c r="G178" s="21" t="s">
        <v>172</v>
      </c>
      <c r="H178" s="8" t="s">
        <v>144</v>
      </c>
      <c r="I178" s="8" t="s">
        <v>144</v>
      </c>
      <c r="J178" s="8" t="s">
        <v>144</v>
      </c>
      <c r="K178" s="41" t="s">
        <v>144</v>
      </c>
      <c r="L178" s="41" t="s">
        <v>144</v>
      </c>
      <c r="M178" s="28" t="s">
        <v>144</v>
      </c>
      <c r="N178" s="28" t="s">
        <v>144</v>
      </c>
      <c r="O178" s="28" t="s">
        <v>144</v>
      </c>
      <c r="P178" s="28" t="s">
        <v>144</v>
      </c>
      <c r="Q178" s="8" t="s">
        <v>144</v>
      </c>
      <c r="R178" s="28" t="s">
        <v>144</v>
      </c>
      <c r="S178" s="28" t="s">
        <v>144</v>
      </c>
      <c r="T178" s="28" t="s">
        <v>144</v>
      </c>
      <c r="U178" s="19" t="s">
        <v>144</v>
      </c>
      <c r="V178" s="17" t="s">
        <v>144</v>
      </c>
      <c r="W178" s="17" t="s">
        <v>144</v>
      </c>
      <c r="X178" s="17" t="s">
        <v>144</v>
      </c>
      <c r="Y178" s="17" t="s">
        <v>144</v>
      </c>
      <c r="Z178" s="51"/>
      <c r="AA178" s="23"/>
    </row>
    <row r="179" spans="1:27" ht="19" x14ac:dyDescent="0.2">
      <c r="A179" s="4" t="s">
        <v>4097</v>
      </c>
      <c r="B179" s="4" t="s">
        <v>4098</v>
      </c>
      <c r="C179" s="4" t="s">
        <v>4099</v>
      </c>
      <c r="D179" s="4">
        <v>2008</v>
      </c>
      <c r="E179" s="16" t="s">
        <v>81</v>
      </c>
      <c r="F179" s="16" t="s">
        <v>82</v>
      </c>
      <c r="G179" s="21"/>
      <c r="H179" s="8" t="s">
        <v>1761</v>
      </c>
      <c r="I179" s="8">
        <v>12</v>
      </c>
      <c r="J179" s="8">
        <v>0</v>
      </c>
      <c r="K179" s="41">
        <f>I179-J179</f>
        <v>12</v>
      </c>
      <c r="L179" s="41" t="s">
        <v>82</v>
      </c>
      <c r="M179" s="28">
        <f>J179/I179</f>
        <v>0</v>
      </c>
      <c r="N179" s="28"/>
      <c r="O179" s="28">
        <v>0.26500000000000001</v>
      </c>
      <c r="P179" s="28" t="s">
        <v>81</v>
      </c>
      <c r="Q179" s="8" t="s">
        <v>1572</v>
      </c>
      <c r="R179" s="28" t="s">
        <v>85</v>
      </c>
      <c r="S179" s="28" t="s">
        <v>85</v>
      </c>
      <c r="T179" s="28" t="s">
        <v>85</v>
      </c>
      <c r="U179" s="19" t="s">
        <v>85</v>
      </c>
      <c r="V179" s="17" t="s">
        <v>1572</v>
      </c>
      <c r="W179" s="17">
        <v>21.3</v>
      </c>
      <c r="X179" s="17">
        <v>1.1000000000000001</v>
      </c>
      <c r="Y179" s="17" t="s">
        <v>4109</v>
      </c>
      <c r="Z179" s="51" t="s">
        <v>14926</v>
      </c>
      <c r="AA179" s="23" t="s">
        <v>534</v>
      </c>
    </row>
    <row r="180" spans="1:27" ht="19" x14ac:dyDescent="0.2">
      <c r="A180" s="4" t="s">
        <v>3813</v>
      </c>
      <c r="B180" s="4" t="s">
        <v>3814</v>
      </c>
      <c r="C180" s="4" t="s">
        <v>3815</v>
      </c>
      <c r="D180" s="4">
        <v>2002</v>
      </c>
      <c r="E180" s="16" t="s">
        <v>81</v>
      </c>
      <c r="F180" s="16" t="s">
        <v>82</v>
      </c>
      <c r="G180" s="21"/>
      <c r="H180" s="8" t="s">
        <v>1761</v>
      </c>
      <c r="I180" s="8">
        <v>9</v>
      </c>
      <c r="J180" s="8">
        <v>0</v>
      </c>
      <c r="K180" s="41">
        <f>I180-J180</f>
        <v>9</v>
      </c>
      <c r="L180" s="41" t="s">
        <v>82</v>
      </c>
      <c r="M180" s="28">
        <f>J180/I180</f>
        <v>0</v>
      </c>
      <c r="N180" s="28"/>
      <c r="O180" s="28">
        <v>0.33600000000000002</v>
      </c>
      <c r="P180" s="28" t="s">
        <v>81</v>
      </c>
      <c r="Q180" s="8" t="s">
        <v>1572</v>
      </c>
      <c r="R180" s="28" t="s">
        <v>85</v>
      </c>
      <c r="S180" s="28" t="s">
        <v>85</v>
      </c>
      <c r="T180" s="28" t="s">
        <v>85</v>
      </c>
      <c r="U180" s="19" t="s">
        <v>85</v>
      </c>
      <c r="V180" s="17" t="s">
        <v>1572</v>
      </c>
      <c r="W180" s="17">
        <v>24</v>
      </c>
      <c r="X180" s="17" t="s">
        <v>86</v>
      </c>
      <c r="Y180" s="17" t="s">
        <v>3830</v>
      </c>
      <c r="Z180" s="51" t="s">
        <v>14975</v>
      </c>
      <c r="AA180" s="23" t="s">
        <v>534</v>
      </c>
    </row>
    <row r="181" spans="1:27" ht="19" x14ac:dyDescent="0.2">
      <c r="A181" s="4" t="s">
        <v>2580</v>
      </c>
      <c r="B181" s="4" t="s">
        <v>2581</v>
      </c>
      <c r="C181" s="4" t="s">
        <v>2582</v>
      </c>
      <c r="D181" s="4">
        <v>1993</v>
      </c>
      <c r="E181" s="16" t="s">
        <v>81</v>
      </c>
      <c r="F181" s="16" t="s">
        <v>81</v>
      </c>
      <c r="G181" s="21" t="s">
        <v>2592</v>
      </c>
      <c r="H181" s="8" t="s">
        <v>144</v>
      </c>
      <c r="I181" s="8" t="s">
        <v>144</v>
      </c>
      <c r="J181" s="8" t="s">
        <v>144</v>
      </c>
      <c r="K181" s="41" t="s">
        <v>144</v>
      </c>
      <c r="L181" s="41" t="s">
        <v>144</v>
      </c>
      <c r="M181" s="28" t="s">
        <v>144</v>
      </c>
      <c r="N181" s="28" t="s">
        <v>144</v>
      </c>
      <c r="O181" s="28" t="s">
        <v>144</v>
      </c>
      <c r="P181" s="28" t="s">
        <v>144</v>
      </c>
      <c r="Q181" s="8" t="s">
        <v>144</v>
      </c>
      <c r="R181" s="28" t="s">
        <v>144</v>
      </c>
      <c r="S181" s="28" t="s">
        <v>144</v>
      </c>
      <c r="T181" s="28" t="s">
        <v>144</v>
      </c>
      <c r="U181" s="19" t="s">
        <v>144</v>
      </c>
      <c r="V181" s="17" t="s">
        <v>144</v>
      </c>
      <c r="W181" s="17" t="s">
        <v>144</v>
      </c>
      <c r="X181" s="17" t="s">
        <v>144</v>
      </c>
      <c r="Y181" s="17" t="s">
        <v>144</v>
      </c>
      <c r="Z181" s="51"/>
      <c r="AA181" s="23"/>
    </row>
    <row r="182" spans="1:27" ht="19" x14ac:dyDescent="0.2">
      <c r="A182" s="4" t="s">
        <v>1309</v>
      </c>
      <c r="B182" s="4" t="s">
        <v>1310</v>
      </c>
      <c r="C182" s="4" t="s">
        <v>1311</v>
      </c>
      <c r="D182" s="4">
        <v>2010</v>
      </c>
      <c r="E182" s="16" t="s">
        <v>81</v>
      </c>
      <c r="F182" s="16" t="s">
        <v>82</v>
      </c>
      <c r="G182" s="21"/>
      <c r="H182" s="8" t="s">
        <v>1326</v>
      </c>
      <c r="I182" s="8">
        <v>18</v>
      </c>
      <c r="J182" s="8" t="s">
        <v>86</v>
      </c>
      <c r="K182" s="41" t="s">
        <v>86</v>
      </c>
      <c r="L182" s="41" t="s">
        <v>144</v>
      </c>
      <c r="M182" s="28" t="s">
        <v>86</v>
      </c>
      <c r="N182" s="28" t="s">
        <v>144</v>
      </c>
      <c r="O182" s="28" t="s">
        <v>144</v>
      </c>
      <c r="P182" s="28" t="s">
        <v>144</v>
      </c>
      <c r="Q182" s="8" t="s">
        <v>263</v>
      </c>
      <c r="R182" s="28" t="s">
        <v>82</v>
      </c>
      <c r="S182" s="28" t="s">
        <v>82</v>
      </c>
      <c r="T182" s="28" t="s">
        <v>82</v>
      </c>
      <c r="U182" s="19" t="s">
        <v>85</v>
      </c>
      <c r="V182" s="17" t="s">
        <v>86</v>
      </c>
      <c r="W182" s="17" t="s">
        <v>1328</v>
      </c>
      <c r="X182" s="17" t="s">
        <v>1329</v>
      </c>
      <c r="Y182" s="17" t="s">
        <v>86</v>
      </c>
      <c r="Z182" s="51" t="s">
        <v>14923</v>
      </c>
      <c r="AA182" s="23"/>
    </row>
    <row r="183" spans="1:27" ht="19" x14ac:dyDescent="0.2">
      <c r="A183" s="4" t="s">
        <v>3040</v>
      </c>
      <c r="B183" s="4" t="s">
        <v>3041</v>
      </c>
      <c r="C183" s="4" t="s">
        <v>3042</v>
      </c>
      <c r="D183" s="4">
        <v>1993</v>
      </c>
      <c r="E183" s="16" t="s">
        <v>81</v>
      </c>
      <c r="F183" s="16" t="s">
        <v>82</v>
      </c>
      <c r="G183" s="21"/>
      <c r="H183" s="8" t="s">
        <v>3052</v>
      </c>
      <c r="I183" s="8">
        <v>12</v>
      </c>
      <c r="J183" s="8">
        <v>5</v>
      </c>
      <c r="K183" s="41">
        <v>7</v>
      </c>
      <c r="L183" s="41" t="s">
        <v>144</v>
      </c>
      <c r="M183" s="28">
        <v>0.41670000000000001</v>
      </c>
      <c r="N183" s="28">
        <v>0.152</v>
      </c>
      <c r="O183" s="28">
        <v>0.72299999999999998</v>
      </c>
      <c r="P183" s="28" t="s">
        <v>82</v>
      </c>
      <c r="Q183" s="8" t="s">
        <v>3055</v>
      </c>
      <c r="R183" s="28" t="s">
        <v>82</v>
      </c>
      <c r="S183" s="28" t="s">
        <v>82</v>
      </c>
      <c r="T183" s="28" t="s">
        <v>82</v>
      </c>
      <c r="U183" s="19" t="s">
        <v>85</v>
      </c>
      <c r="V183" s="17" t="s">
        <v>86</v>
      </c>
      <c r="W183" s="17" t="s">
        <v>86</v>
      </c>
      <c r="X183" s="17" t="s">
        <v>86</v>
      </c>
      <c r="Y183" s="17" t="s">
        <v>3056</v>
      </c>
      <c r="Z183" s="51" t="s">
        <v>14921</v>
      </c>
      <c r="AA183" s="23"/>
    </row>
    <row r="184" spans="1:27" ht="380" x14ac:dyDescent="0.2">
      <c r="A184" s="4" t="s">
        <v>5850</v>
      </c>
      <c r="B184" s="4" t="s">
        <v>5851</v>
      </c>
      <c r="C184" s="4" t="s">
        <v>5852</v>
      </c>
      <c r="D184" s="4">
        <v>1998</v>
      </c>
      <c r="E184" s="16" t="s">
        <v>81</v>
      </c>
      <c r="F184" s="16" t="s">
        <v>82</v>
      </c>
      <c r="G184" s="21"/>
      <c r="H184" s="8" t="s">
        <v>2231</v>
      </c>
      <c r="I184" s="8">
        <v>14</v>
      </c>
      <c r="J184" s="8">
        <v>10</v>
      </c>
      <c r="K184" s="41">
        <v>4</v>
      </c>
      <c r="L184" s="41" t="s">
        <v>144</v>
      </c>
      <c r="M184" s="28">
        <v>0.71430000000000005</v>
      </c>
      <c r="N184" s="28">
        <v>0.41899999999999998</v>
      </c>
      <c r="O184" s="28">
        <v>0.91600000000000004</v>
      </c>
      <c r="P184" s="28" t="s">
        <v>82</v>
      </c>
      <c r="Q184" s="17" t="s">
        <v>5866</v>
      </c>
      <c r="R184" s="51" t="s">
        <v>81</v>
      </c>
      <c r="S184" s="51" t="s">
        <v>85</v>
      </c>
      <c r="T184" s="59"/>
      <c r="U184" s="19" t="s">
        <v>5867</v>
      </c>
      <c r="V184" s="17" t="s">
        <v>5868</v>
      </c>
      <c r="W184" s="17">
        <v>21.7</v>
      </c>
      <c r="X184" s="17" t="s">
        <v>86</v>
      </c>
      <c r="Y184" s="17" t="s">
        <v>5869</v>
      </c>
      <c r="Z184" s="39" t="s">
        <v>14976</v>
      </c>
      <c r="AA184" s="23" t="s">
        <v>14977</v>
      </c>
    </row>
    <row r="185" spans="1:27" ht="19" x14ac:dyDescent="0.2">
      <c r="A185" s="4" t="s">
        <v>2454</v>
      </c>
      <c r="B185" s="4" t="s">
        <v>2455</v>
      </c>
      <c r="C185" s="4" t="s">
        <v>2456</v>
      </c>
      <c r="D185" s="4">
        <v>1990</v>
      </c>
      <c r="E185" s="16" t="s">
        <v>81</v>
      </c>
      <c r="F185" s="16" t="s">
        <v>82</v>
      </c>
      <c r="G185" s="21"/>
      <c r="H185" s="8" t="s">
        <v>2471</v>
      </c>
      <c r="I185" s="8" t="s">
        <v>2472</v>
      </c>
      <c r="J185" s="8" t="s">
        <v>86</v>
      </c>
      <c r="K185" s="41" t="s">
        <v>86</v>
      </c>
      <c r="L185" s="41" t="s">
        <v>144</v>
      </c>
      <c r="M185" s="28" t="s">
        <v>86</v>
      </c>
      <c r="N185" s="28" t="s">
        <v>144</v>
      </c>
      <c r="O185" s="28" t="s">
        <v>144</v>
      </c>
      <c r="P185" s="28" t="s">
        <v>144</v>
      </c>
      <c r="Q185" s="8" t="s">
        <v>263</v>
      </c>
      <c r="R185" s="28" t="s">
        <v>82</v>
      </c>
      <c r="S185" s="28" t="s">
        <v>82</v>
      </c>
      <c r="T185" s="28" t="s">
        <v>82</v>
      </c>
      <c r="U185" s="19" t="s">
        <v>85</v>
      </c>
      <c r="V185" s="17" t="s">
        <v>86</v>
      </c>
      <c r="W185" s="17" t="s">
        <v>86</v>
      </c>
      <c r="X185" s="17" t="s">
        <v>86</v>
      </c>
      <c r="Y185" s="17" t="s">
        <v>86</v>
      </c>
      <c r="Z185" s="51" t="s">
        <v>14978</v>
      </c>
      <c r="AA185" s="23"/>
    </row>
    <row r="186" spans="1:27" ht="19" x14ac:dyDescent="0.2">
      <c r="A186" s="4" t="s">
        <v>5957</v>
      </c>
      <c r="B186" s="4" t="s">
        <v>5958</v>
      </c>
      <c r="C186" s="4" t="s">
        <v>5959</v>
      </c>
      <c r="D186" s="4">
        <v>1988</v>
      </c>
      <c r="E186" s="16" t="s">
        <v>81</v>
      </c>
      <c r="F186" s="16" t="s">
        <v>81</v>
      </c>
      <c r="G186" s="21" t="s">
        <v>172</v>
      </c>
      <c r="H186" s="8" t="s">
        <v>144</v>
      </c>
      <c r="I186" s="8" t="s">
        <v>144</v>
      </c>
      <c r="J186" s="8" t="s">
        <v>144</v>
      </c>
      <c r="K186" s="41" t="s">
        <v>144</v>
      </c>
      <c r="L186" s="41" t="s">
        <v>144</v>
      </c>
      <c r="M186" s="28" t="s">
        <v>144</v>
      </c>
      <c r="N186" s="28" t="s">
        <v>144</v>
      </c>
      <c r="O186" s="28" t="s">
        <v>144</v>
      </c>
      <c r="P186" s="28" t="s">
        <v>144</v>
      </c>
      <c r="Q186" s="8" t="s">
        <v>144</v>
      </c>
      <c r="R186" s="28" t="s">
        <v>144</v>
      </c>
      <c r="S186" s="28" t="s">
        <v>144</v>
      </c>
      <c r="T186" s="28" t="s">
        <v>144</v>
      </c>
      <c r="U186" s="19" t="s">
        <v>144</v>
      </c>
      <c r="V186" s="17" t="s">
        <v>144</v>
      </c>
      <c r="W186" s="17" t="s">
        <v>144</v>
      </c>
      <c r="X186" s="17" t="s">
        <v>144</v>
      </c>
      <c r="Y186" s="17" t="s">
        <v>144</v>
      </c>
      <c r="Z186" s="51"/>
      <c r="AA186" s="23"/>
    </row>
    <row r="187" spans="1:27" ht="409.6" x14ac:dyDescent="0.2">
      <c r="A187" s="4" t="s">
        <v>5754</v>
      </c>
      <c r="B187" s="4" t="s">
        <v>5755</v>
      </c>
      <c r="C187" s="4" t="s">
        <v>5756</v>
      </c>
      <c r="D187" s="4">
        <v>2003</v>
      </c>
      <c r="E187" s="16" t="s">
        <v>81</v>
      </c>
      <c r="F187" s="16" t="s">
        <v>82</v>
      </c>
      <c r="G187" s="21"/>
      <c r="H187" s="8" t="s">
        <v>2231</v>
      </c>
      <c r="I187" s="8">
        <v>14</v>
      </c>
      <c r="J187" s="8">
        <v>8</v>
      </c>
      <c r="K187" s="41">
        <f>I187-J187</f>
        <v>6</v>
      </c>
      <c r="L187" s="41" t="s">
        <v>144</v>
      </c>
      <c r="M187" s="28">
        <f>J187/I187</f>
        <v>0.5714285714285714</v>
      </c>
      <c r="N187" s="28">
        <v>0.28899999999999998</v>
      </c>
      <c r="O187" s="28">
        <v>0.82299999999999995</v>
      </c>
      <c r="P187" s="28" t="s">
        <v>82</v>
      </c>
      <c r="Q187" s="8" t="s">
        <v>5770</v>
      </c>
      <c r="R187" s="28" t="s">
        <v>81</v>
      </c>
      <c r="S187" s="28" t="s">
        <v>85</v>
      </c>
      <c r="T187" s="57"/>
      <c r="U187" s="19" t="s">
        <v>5771</v>
      </c>
      <c r="V187" s="17" t="s">
        <v>5772</v>
      </c>
      <c r="W187" s="17">
        <v>26.1</v>
      </c>
      <c r="X187" s="17" t="s">
        <v>5224</v>
      </c>
      <c r="Y187" s="17" t="s">
        <v>5773</v>
      </c>
      <c r="Z187" s="39" t="s">
        <v>14979</v>
      </c>
      <c r="AA187" s="23"/>
    </row>
    <row r="188" spans="1:27" ht="19" x14ac:dyDescent="0.2">
      <c r="A188" s="4" t="s">
        <v>3076</v>
      </c>
      <c r="B188" s="4" t="s">
        <v>3077</v>
      </c>
      <c r="C188" s="4" t="s">
        <v>3078</v>
      </c>
      <c r="D188" s="4">
        <v>2011</v>
      </c>
      <c r="E188" s="16" t="s">
        <v>81</v>
      </c>
      <c r="F188" s="16" t="s">
        <v>81</v>
      </c>
      <c r="G188" s="21" t="s">
        <v>2729</v>
      </c>
      <c r="H188" s="8" t="s">
        <v>144</v>
      </c>
      <c r="I188" s="8" t="s">
        <v>144</v>
      </c>
      <c r="J188" s="8" t="s">
        <v>144</v>
      </c>
      <c r="K188" s="41" t="s">
        <v>144</v>
      </c>
      <c r="L188" s="41" t="s">
        <v>144</v>
      </c>
      <c r="M188" s="28" t="s">
        <v>144</v>
      </c>
      <c r="N188" s="28" t="s">
        <v>144</v>
      </c>
      <c r="O188" s="28" t="s">
        <v>144</v>
      </c>
      <c r="P188" s="28" t="s">
        <v>144</v>
      </c>
      <c r="Q188" s="8" t="s">
        <v>144</v>
      </c>
      <c r="R188" s="28" t="s">
        <v>144</v>
      </c>
      <c r="S188" s="28" t="s">
        <v>144</v>
      </c>
      <c r="T188" s="28" t="s">
        <v>144</v>
      </c>
      <c r="U188" s="19" t="s">
        <v>144</v>
      </c>
      <c r="V188" s="17" t="s">
        <v>144</v>
      </c>
      <c r="W188" s="17" t="s">
        <v>144</v>
      </c>
      <c r="X188" s="17" t="s">
        <v>144</v>
      </c>
      <c r="Y188" s="17" t="s">
        <v>144</v>
      </c>
      <c r="Z188" s="51"/>
      <c r="AA188" s="23"/>
    </row>
    <row r="189" spans="1:27" ht="19" x14ac:dyDescent="0.2">
      <c r="A189" s="4" t="s">
        <v>1047</v>
      </c>
      <c r="B189" s="4" t="s">
        <v>1048</v>
      </c>
      <c r="C189" s="4" t="s">
        <v>1049</v>
      </c>
      <c r="D189" s="4">
        <v>2001</v>
      </c>
      <c r="E189" s="16" t="s">
        <v>81</v>
      </c>
      <c r="F189" s="16" t="s">
        <v>82</v>
      </c>
      <c r="G189" s="21"/>
      <c r="H189" s="8" t="s">
        <v>1059</v>
      </c>
      <c r="I189" s="8">
        <v>8</v>
      </c>
      <c r="J189" s="8">
        <v>0</v>
      </c>
      <c r="K189" s="41">
        <f>I189-J189</f>
        <v>8</v>
      </c>
      <c r="L189" s="41" t="s">
        <v>82</v>
      </c>
      <c r="M189" s="28">
        <f>J189/I189</f>
        <v>0</v>
      </c>
      <c r="N189" s="28"/>
      <c r="O189" s="28">
        <v>0.36899999999999999</v>
      </c>
      <c r="P189" s="28" t="s">
        <v>81</v>
      </c>
      <c r="Q189" s="8" t="s">
        <v>278</v>
      </c>
      <c r="R189" s="28" t="s">
        <v>85</v>
      </c>
      <c r="S189" s="28" t="s">
        <v>85</v>
      </c>
      <c r="T189" s="28" t="s">
        <v>85</v>
      </c>
      <c r="U189" s="19" t="s">
        <v>85</v>
      </c>
      <c r="V189" s="17" t="s">
        <v>278</v>
      </c>
      <c r="W189" s="17" t="s">
        <v>1060</v>
      </c>
      <c r="X189" s="17" t="s">
        <v>86</v>
      </c>
      <c r="Y189" s="17" t="s">
        <v>86</v>
      </c>
      <c r="Z189" s="51" t="s">
        <v>1177</v>
      </c>
      <c r="AA189" s="23" t="s">
        <v>14980</v>
      </c>
    </row>
    <row r="190" spans="1:27" ht="19" x14ac:dyDescent="0.2">
      <c r="A190" s="4" t="s">
        <v>2633</v>
      </c>
      <c r="B190" s="4" t="s">
        <v>2634</v>
      </c>
      <c r="C190" s="4" t="s">
        <v>2635</v>
      </c>
      <c r="D190" s="4">
        <v>1997</v>
      </c>
      <c r="E190" s="16" t="s">
        <v>81</v>
      </c>
      <c r="F190" s="16" t="s">
        <v>82</v>
      </c>
      <c r="G190" s="21"/>
      <c r="H190" s="8" t="s">
        <v>1059</v>
      </c>
      <c r="I190" s="8">
        <v>17</v>
      </c>
      <c r="J190" s="8">
        <v>0</v>
      </c>
      <c r="K190" s="41">
        <f>I190-J190</f>
        <v>17</v>
      </c>
      <c r="L190" s="41" t="s">
        <v>82</v>
      </c>
      <c r="M190" s="28">
        <f>J190/I190</f>
        <v>0</v>
      </c>
      <c r="N190" s="28"/>
      <c r="O190" s="28">
        <v>0.19500000000000001</v>
      </c>
      <c r="P190" s="28" t="s">
        <v>81</v>
      </c>
      <c r="Q190" s="8" t="s">
        <v>1572</v>
      </c>
      <c r="R190" s="28" t="s">
        <v>85</v>
      </c>
      <c r="S190" s="28" t="s">
        <v>85</v>
      </c>
      <c r="T190" s="28" t="s">
        <v>85</v>
      </c>
      <c r="U190" s="19" t="s">
        <v>85</v>
      </c>
      <c r="V190" s="17" t="s">
        <v>1572</v>
      </c>
      <c r="W190" s="17" t="s">
        <v>86</v>
      </c>
      <c r="X190" s="17" t="s">
        <v>86</v>
      </c>
      <c r="Y190" s="17" t="s">
        <v>2646</v>
      </c>
      <c r="Z190" s="51" t="s">
        <v>14981</v>
      </c>
      <c r="AA190" s="23" t="s">
        <v>534</v>
      </c>
    </row>
    <row r="191" spans="1:27" ht="19" x14ac:dyDescent="0.2">
      <c r="A191" s="4" t="s">
        <v>5478</v>
      </c>
      <c r="B191" s="4" t="s">
        <v>5479</v>
      </c>
      <c r="C191" s="4" t="s">
        <v>5480</v>
      </c>
      <c r="D191" s="4">
        <v>2002</v>
      </c>
      <c r="E191" s="16" t="s">
        <v>81</v>
      </c>
      <c r="F191" s="16" t="s">
        <v>81</v>
      </c>
      <c r="G191" s="21" t="s">
        <v>789</v>
      </c>
      <c r="H191" s="8" t="s">
        <v>144</v>
      </c>
      <c r="I191" s="8" t="s">
        <v>144</v>
      </c>
      <c r="J191" s="8" t="s">
        <v>144</v>
      </c>
      <c r="K191" s="41" t="s">
        <v>144</v>
      </c>
      <c r="L191" s="41" t="s">
        <v>144</v>
      </c>
      <c r="M191" s="28" t="s">
        <v>144</v>
      </c>
      <c r="N191" s="28" t="s">
        <v>144</v>
      </c>
      <c r="O191" s="28" t="s">
        <v>144</v>
      </c>
      <c r="P191" s="28" t="s">
        <v>144</v>
      </c>
      <c r="Q191" s="8" t="s">
        <v>144</v>
      </c>
      <c r="R191" s="28" t="s">
        <v>144</v>
      </c>
      <c r="S191" s="28" t="s">
        <v>144</v>
      </c>
      <c r="T191" s="28" t="s">
        <v>144</v>
      </c>
      <c r="U191" s="19" t="s">
        <v>144</v>
      </c>
      <c r="V191" s="17" t="s">
        <v>144</v>
      </c>
      <c r="W191" s="17" t="s">
        <v>144</v>
      </c>
      <c r="X191" s="17" t="s">
        <v>144</v>
      </c>
      <c r="Y191" s="17" t="s">
        <v>144</v>
      </c>
      <c r="Z191" s="51"/>
      <c r="AA191" s="23"/>
    </row>
    <row r="192" spans="1:27" ht="19" x14ac:dyDescent="0.2">
      <c r="A192" s="4" t="s">
        <v>184</v>
      </c>
      <c r="B192" s="4" t="s">
        <v>185</v>
      </c>
      <c r="C192" s="4" t="s">
        <v>14982</v>
      </c>
      <c r="D192" s="4">
        <v>1992</v>
      </c>
      <c r="E192" s="16" t="s">
        <v>81</v>
      </c>
      <c r="F192" s="16" t="s">
        <v>81</v>
      </c>
      <c r="G192" s="21" t="s">
        <v>203</v>
      </c>
      <c r="H192" s="8" t="s">
        <v>144</v>
      </c>
      <c r="I192" s="8" t="s">
        <v>144</v>
      </c>
      <c r="J192" s="8" t="s">
        <v>144</v>
      </c>
      <c r="K192" s="41" t="s">
        <v>144</v>
      </c>
      <c r="L192" s="41" t="s">
        <v>144</v>
      </c>
      <c r="M192" s="28" t="s">
        <v>144</v>
      </c>
      <c r="N192" s="28" t="s">
        <v>144</v>
      </c>
      <c r="O192" s="28" t="s">
        <v>144</v>
      </c>
      <c r="P192" s="28" t="s">
        <v>144</v>
      </c>
      <c r="Q192" s="8" t="s">
        <v>144</v>
      </c>
      <c r="R192" s="28" t="s">
        <v>144</v>
      </c>
      <c r="S192" s="28" t="s">
        <v>144</v>
      </c>
      <c r="T192" s="28" t="s">
        <v>144</v>
      </c>
      <c r="U192" s="19" t="s">
        <v>85</v>
      </c>
      <c r="V192" s="17" t="s">
        <v>144</v>
      </c>
      <c r="W192" s="17" t="s">
        <v>144</v>
      </c>
      <c r="X192" s="17" t="s">
        <v>144</v>
      </c>
      <c r="Y192" s="17" t="s">
        <v>144</v>
      </c>
      <c r="Z192" s="51" t="s">
        <v>144</v>
      </c>
      <c r="AA192" s="23"/>
    </row>
    <row r="193" spans="1:27" ht="19" x14ac:dyDescent="0.2">
      <c r="A193" s="4" t="s">
        <v>467</v>
      </c>
      <c r="B193" s="4" t="s">
        <v>468</v>
      </c>
      <c r="C193" s="4" t="s">
        <v>469</v>
      </c>
      <c r="D193" s="4">
        <v>1998</v>
      </c>
      <c r="E193" s="16" t="s">
        <v>81</v>
      </c>
      <c r="F193" s="16" t="s">
        <v>81</v>
      </c>
      <c r="G193" s="21" t="s">
        <v>203</v>
      </c>
      <c r="H193" s="8" t="s">
        <v>144</v>
      </c>
      <c r="I193" s="8" t="s">
        <v>144</v>
      </c>
      <c r="J193" s="8" t="s">
        <v>144</v>
      </c>
      <c r="K193" s="41" t="s">
        <v>144</v>
      </c>
      <c r="L193" s="41" t="s">
        <v>144</v>
      </c>
      <c r="M193" s="28" t="s">
        <v>144</v>
      </c>
      <c r="N193" s="28" t="s">
        <v>144</v>
      </c>
      <c r="O193" s="28" t="s">
        <v>144</v>
      </c>
      <c r="P193" s="28" t="s">
        <v>144</v>
      </c>
      <c r="Q193" s="8" t="s">
        <v>144</v>
      </c>
      <c r="R193" s="28" t="s">
        <v>144</v>
      </c>
      <c r="S193" s="28" t="s">
        <v>144</v>
      </c>
      <c r="T193" s="28" t="s">
        <v>144</v>
      </c>
      <c r="U193" s="19" t="s">
        <v>144</v>
      </c>
      <c r="V193" s="17" t="s">
        <v>144</v>
      </c>
      <c r="W193" s="17" t="s">
        <v>144</v>
      </c>
      <c r="X193" s="17" t="s">
        <v>144</v>
      </c>
      <c r="Y193" s="17" t="s">
        <v>144</v>
      </c>
      <c r="Z193" s="51"/>
      <c r="AA193" s="23"/>
    </row>
    <row r="194" spans="1:27" ht="19" x14ac:dyDescent="0.2">
      <c r="A194" s="4" t="s">
        <v>483</v>
      </c>
      <c r="B194" s="4" t="s">
        <v>484</v>
      </c>
      <c r="C194" s="4" t="s">
        <v>485</v>
      </c>
      <c r="D194" s="4">
        <v>1982</v>
      </c>
      <c r="E194" s="16" t="s">
        <v>81</v>
      </c>
      <c r="F194" s="16" t="s">
        <v>82</v>
      </c>
      <c r="G194" s="21"/>
      <c r="H194" s="8" t="s">
        <v>83</v>
      </c>
      <c r="I194" s="8">
        <v>1</v>
      </c>
      <c r="J194" s="8">
        <v>0</v>
      </c>
      <c r="K194" s="41">
        <f>I194-J194</f>
        <v>1</v>
      </c>
      <c r="L194" s="41" t="s">
        <v>82</v>
      </c>
      <c r="M194" s="28">
        <f>J194/I194</f>
        <v>0</v>
      </c>
      <c r="N194" s="28"/>
      <c r="O194" s="28">
        <v>0.97499999999999998</v>
      </c>
      <c r="P194" s="28" t="s">
        <v>82</v>
      </c>
      <c r="Q194" s="8" t="s">
        <v>278</v>
      </c>
      <c r="R194" s="28" t="s">
        <v>85</v>
      </c>
      <c r="S194" s="28" t="s">
        <v>85</v>
      </c>
      <c r="T194" s="28" t="s">
        <v>85</v>
      </c>
      <c r="U194" s="19" t="s">
        <v>85</v>
      </c>
      <c r="V194" s="17" t="s">
        <v>278</v>
      </c>
      <c r="W194" s="17" t="s">
        <v>497</v>
      </c>
      <c r="X194" s="17" t="s">
        <v>85</v>
      </c>
      <c r="Y194" s="17" t="s">
        <v>85</v>
      </c>
      <c r="Z194" s="51" t="s">
        <v>14983</v>
      </c>
      <c r="AA194" s="23" t="s">
        <v>1177</v>
      </c>
    </row>
    <row r="195" spans="1:27" ht="19" x14ac:dyDescent="0.2">
      <c r="A195" s="4" t="s">
        <v>873</v>
      </c>
      <c r="B195" s="4" t="s">
        <v>874</v>
      </c>
      <c r="C195" s="4" t="s">
        <v>875</v>
      </c>
      <c r="D195" s="4">
        <v>1983</v>
      </c>
      <c r="E195" s="16" t="s">
        <v>81</v>
      </c>
      <c r="F195" s="16" t="s">
        <v>81</v>
      </c>
      <c r="G195" s="21" t="s">
        <v>14950</v>
      </c>
      <c r="H195" s="8" t="s">
        <v>144</v>
      </c>
      <c r="I195" s="8" t="s">
        <v>144</v>
      </c>
      <c r="J195" s="8" t="s">
        <v>144</v>
      </c>
      <c r="K195" s="41" t="s">
        <v>144</v>
      </c>
      <c r="L195" s="41" t="s">
        <v>144</v>
      </c>
      <c r="M195" s="28" t="s">
        <v>144</v>
      </c>
      <c r="N195" s="28" t="s">
        <v>144</v>
      </c>
      <c r="O195" s="28" t="s">
        <v>144</v>
      </c>
      <c r="P195" s="28" t="s">
        <v>144</v>
      </c>
      <c r="Q195" s="8" t="s">
        <v>144</v>
      </c>
      <c r="R195" s="28" t="s">
        <v>144</v>
      </c>
      <c r="S195" s="28" t="s">
        <v>144</v>
      </c>
      <c r="T195" s="28" t="s">
        <v>144</v>
      </c>
      <c r="U195" s="19" t="s">
        <v>144</v>
      </c>
      <c r="V195" s="17" t="s">
        <v>144</v>
      </c>
      <c r="W195" s="17" t="s">
        <v>144</v>
      </c>
      <c r="X195" s="17" t="s">
        <v>144</v>
      </c>
      <c r="Y195" s="17" t="s">
        <v>144</v>
      </c>
      <c r="Z195" s="51" t="s">
        <v>144</v>
      </c>
      <c r="AA195" s="23"/>
    </row>
    <row r="196" spans="1:27" ht="19" x14ac:dyDescent="0.2">
      <c r="A196" s="4" t="s">
        <v>5240</v>
      </c>
      <c r="B196" s="4" t="s">
        <v>5241</v>
      </c>
      <c r="C196" s="4" t="s">
        <v>5242</v>
      </c>
      <c r="D196" s="4">
        <v>1985</v>
      </c>
      <c r="E196" s="16" t="s">
        <v>81</v>
      </c>
      <c r="F196" s="16" t="s">
        <v>81</v>
      </c>
      <c r="G196" s="21" t="s">
        <v>2924</v>
      </c>
      <c r="H196" s="8" t="s">
        <v>144</v>
      </c>
      <c r="I196" s="8" t="s">
        <v>144</v>
      </c>
      <c r="J196" s="8" t="s">
        <v>144</v>
      </c>
      <c r="K196" s="41" t="s">
        <v>144</v>
      </c>
      <c r="L196" s="41" t="s">
        <v>144</v>
      </c>
      <c r="M196" s="28" t="s">
        <v>144</v>
      </c>
      <c r="N196" s="28" t="s">
        <v>144</v>
      </c>
      <c r="O196" s="28" t="s">
        <v>144</v>
      </c>
      <c r="P196" s="28" t="s">
        <v>144</v>
      </c>
      <c r="Q196" s="8" t="s">
        <v>144</v>
      </c>
      <c r="R196" s="28" t="s">
        <v>144</v>
      </c>
      <c r="S196" s="28" t="s">
        <v>144</v>
      </c>
      <c r="T196" s="28" t="s">
        <v>144</v>
      </c>
      <c r="U196" s="19" t="s">
        <v>144</v>
      </c>
      <c r="V196" s="17" t="s">
        <v>144</v>
      </c>
      <c r="W196" s="17" t="s">
        <v>144</v>
      </c>
      <c r="X196" s="17" t="s">
        <v>144</v>
      </c>
      <c r="Y196" s="17" t="s">
        <v>144</v>
      </c>
      <c r="Z196" s="51"/>
      <c r="AA196" s="23"/>
    </row>
    <row r="197" spans="1:27" ht="19" x14ac:dyDescent="0.2">
      <c r="A197" s="4" t="s">
        <v>204</v>
      </c>
      <c r="B197" s="4" t="s">
        <v>205</v>
      </c>
      <c r="C197" s="4" t="s">
        <v>206</v>
      </c>
      <c r="D197" s="4">
        <v>1987</v>
      </c>
      <c r="E197" s="16" t="s">
        <v>81</v>
      </c>
      <c r="F197" s="16" t="s">
        <v>82</v>
      </c>
      <c r="G197" s="21"/>
      <c r="H197" s="8" t="s">
        <v>83</v>
      </c>
      <c r="I197" s="8" t="s">
        <v>215</v>
      </c>
      <c r="J197" s="8" t="s">
        <v>216</v>
      </c>
      <c r="K197" s="41" t="s">
        <v>86</v>
      </c>
      <c r="L197" s="41" t="s">
        <v>144</v>
      </c>
      <c r="M197" s="28" t="s">
        <v>86</v>
      </c>
      <c r="N197" s="28" t="s">
        <v>144</v>
      </c>
      <c r="O197" s="28" t="s">
        <v>144</v>
      </c>
      <c r="P197" s="28" t="s">
        <v>144</v>
      </c>
      <c r="Q197" s="8" t="s">
        <v>217</v>
      </c>
      <c r="R197" s="28" t="s">
        <v>82</v>
      </c>
      <c r="S197" s="28" t="s">
        <v>82</v>
      </c>
      <c r="T197" s="28" t="s">
        <v>82</v>
      </c>
      <c r="U197" s="19" t="s">
        <v>85</v>
      </c>
      <c r="V197" s="17" t="s">
        <v>86</v>
      </c>
      <c r="W197" s="17" t="s">
        <v>218</v>
      </c>
      <c r="X197" s="17" t="s">
        <v>86</v>
      </c>
      <c r="Y197" s="17" t="s">
        <v>86</v>
      </c>
      <c r="Z197" s="51" t="s">
        <v>14984</v>
      </c>
      <c r="AA197" s="23"/>
    </row>
    <row r="198" spans="1:27" ht="19" x14ac:dyDescent="0.2">
      <c r="A198" s="4" t="s">
        <v>63</v>
      </c>
      <c r="B198" s="4" t="s">
        <v>64</v>
      </c>
      <c r="C198" s="4" t="s">
        <v>65</v>
      </c>
      <c r="D198" s="4">
        <v>1980</v>
      </c>
      <c r="E198" s="16" t="s">
        <v>81</v>
      </c>
      <c r="F198" s="16" t="s">
        <v>82</v>
      </c>
      <c r="G198" s="21"/>
      <c r="H198" s="8" t="s">
        <v>83</v>
      </c>
      <c r="I198" s="8">
        <v>6</v>
      </c>
      <c r="J198" s="8">
        <v>4</v>
      </c>
      <c r="K198" s="41">
        <f>I198-J198</f>
        <v>2</v>
      </c>
      <c r="L198" s="41" t="s">
        <v>144</v>
      </c>
      <c r="M198" s="28">
        <f>J198/I198</f>
        <v>0.66666666666666663</v>
      </c>
      <c r="N198" s="28">
        <v>0.223</v>
      </c>
      <c r="O198" s="28">
        <v>0.95699999999999996</v>
      </c>
      <c r="P198" s="28" t="s">
        <v>82</v>
      </c>
      <c r="Q198" s="8" t="s">
        <v>84</v>
      </c>
      <c r="R198" s="28" t="s">
        <v>82</v>
      </c>
      <c r="S198" s="28" t="s">
        <v>82</v>
      </c>
      <c r="T198" s="28" t="s">
        <v>86</v>
      </c>
      <c r="U198" s="19" t="s">
        <v>85</v>
      </c>
      <c r="V198" s="17" t="s">
        <v>86</v>
      </c>
      <c r="W198" s="17" t="s">
        <v>86</v>
      </c>
      <c r="X198" s="17" t="s">
        <v>86</v>
      </c>
      <c r="Y198" s="17" t="s">
        <v>86</v>
      </c>
      <c r="Z198" s="51" t="s">
        <v>14928</v>
      </c>
      <c r="AA198" s="23" t="s">
        <v>87</v>
      </c>
    </row>
    <row r="199" spans="1:27" ht="19" x14ac:dyDescent="0.2">
      <c r="A199" s="4" t="s">
        <v>5170</v>
      </c>
      <c r="B199" s="4" t="s">
        <v>5171</v>
      </c>
      <c r="C199" s="4" t="s">
        <v>5172</v>
      </c>
      <c r="D199" s="4">
        <v>2004</v>
      </c>
      <c r="E199" s="16" t="s">
        <v>81</v>
      </c>
      <c r="F199" s="16" t="s">
        <v>81</v>
      </c>
      <c r="G199" s="21" t="s">
        <v>2729</v>
      </c>
      <c r="H199" s="8" t="s">
        <v>144</v>
      </c>
      <c r="I199" s="8" t="s">
        <v>144</v>
      </c>
      <c r="J199" s="8" t="s">
        <v>144</v>
      </c>
      <c r="K199" s="41" t="s">
        <v>144</v>
      </c>
      <c r="L199" s="41" t="s">
        <v>144</v>
      </c>
      <c r="M199" s="28" t="s">
        <v>144</v>
      </c>
      <c r="N199" s="28" t="s">
        <v>144</v>
      </c>
      <c r="O199" s="28" t="s">
        <v>144</v>
      </c>
      <c r="P199" s="28" t="s">
        <v>144</v>
      </c>
      <c r="Q199" s="8" t="s">
        <v>144</v>
      </c>
      <c r="R199" s="28" t="s">
        <v>144</v>
      </c>
      <c r="S199" s="28" t="s">
        <v>144</v>
      </c>
      <c r="T199" s="28" t="s">
        <v>144</v>
      </c>
      <c r="U199" s="19" t="s">
        <v>144</v>
      </c>
      <c r="V199" s="17" t="s">
        <v>144</v>
      </c>
      <c r="W199" s="17" t="s">
        <v>144</v>
      </c>
      <c r="X199" s="17" t="s">
        <v>144</v>
      </c>
      <c r="Y199" s="17" t="s">
        <v>144</v>
      </c>
      <c r="Z199" s="51"/>
      <c r="AA199" s="23"/>
    </row>
    <row r="200" spans="1:27" ht="19" x14ac:dyDescent="0.2">
      <c r="A200" s="4" t="s">
        <v>5384</v>
      </c>
      <c r="B200" s="4" t="s">
        <v>5385</v>
      </c>
      <c r="C200" s="4" t="s">
        <v>5386</v>
      </c>
      <c r="D200" s="4">
        <v>1985</v>
      </c>
      <c r="E200" s="16" t="s">
        <v>81</v>
      </c>
      <c r="F200" s="16" t="s">
        <v>81</v>
      </c>
      <c r="G200" s="21" t="s">
        <v>5393</v>
      </c>
      <c r="H200" s="8" t="s">
        <v>144</v>
      </c>
      <c r="I200" s="8" t="s">
        <v>144</v>
      </c>
      <c r="J200" s="8" t="s">
        <v>144</v>
      </c>
      <c r="K200" s="41" t="s">
        <v>144</v>
      </c>
      <c r="L200" s="41" t="s">
        <v>144</v>
      </c>
      <c r="M200" s="28" t="s">
        <v>144</v>
      </c>
      <c r="N200" s="28" t="s">
        <v>144</v>
      </c>
      <c r="O200" s="28" t="s">
        <v>144</v>
      </c>
      <c r="P200" s="28" t="s">
        <v>144</v>
      </c>
      <c r="Q200" s="8" t="s">
        <v>144</v>
      </c>
      <c r="R200" s="28" t="s">
        <v>144</v>
      </c>
      <c r="S200" s="28" t="s">
        <v>144</v>
      </c>
      <c r="T200" s="28" t="s">
        <v>144</v>
      </c>
      <c r="U200" s="19" t="s">
        <v>144</v>
      </c>
      <c r="V200" s="17" t="s">
        <v>144</v>
      </c>
      <c r="W200" s="17" t="s">
        <v>144</v>
      </c>
      <c r="X200" s="17" t="s">
        <v>144</v>
      </c>
      <c r="Y200" s="17" t="s">
        <v>144</v>
      </c>
      <c r="Z200" s="51"/>
      <c r="AA200" s="23" t="s">
        <v>3988</v>
      </c>
    </row>
    <row r="201" spans="1:27" ht="19" x14ac:dyDescent="0.2">
      <c r="A201" s="4" t="s">
        <v>4610</v>
      </c>
      <c r="B201" s="4" t="s">
        <v>4611</v>
      </c>
      <c r="C201" s="4" t="s">
        <v>4612</v>
      </c>
      <c r="D201" s="4">
        <v>2009</v>
      </c>
      <c r="E201" s="16" t="s">
        <v>81</v>
      </c>
      <c r="F201" s="16" t="s">
        <v>81</v>
      </c>
      <c r="G201" s="21" t="s">
        <v>172</v>
      </c>
      <c r="H201" s="8" t="s">
        <v>144</v>
      </c>
      <c r="I201" s="8" t="s">
        <v>144</v>
      </c>
      <c r="J201" s="8" t="s">
        <v>144</v>
      </c>
      <c r="K201" s="41" t="s">
        <v>144</v>
      </c>
      <c r="L201" s="41" t="s">
        <v>144</v>
      </c>
      <c r="M201" s="28" t="s">
        <v>144</v>
      </c>
      <c r="N201" s="28" t="s">
        <v>144</v>
      </c>
      <c r="O201" s="28" t="s">
        <v>144</v>
      </c>
      <c r="P201" s="28" t="s">
        <v>144</v>
      </c>
      <c r="Q201" s="8" t="s">
        <v>144</v>
      </c>
      <c r="R201" s="28"/>
      <c r="S201" s="28"/>
      <c r="T201" s="28"/>
      <c r="U201" s="19" t="s">
        <v>144</v>
      </c>
      <c r="V201" s="17" t="s">
        <v>144</v>
      </c>
      <c r="W201" s="17" t="s">
        <v>144</v>
      </c>
      <c r="X201" s="17" t="s">
        <v>144</v>
      </c>
      <c r="Y201" s="17" t="s">
        <v>144</v>
      </c>
      <c r="Z201" s="51"/>
      <c r="AA201" s="23"/>
    </row>
    <row r="202" spans="1:27" ht="19" x14ac:dyDescent="0.2">
      <c r="A202" s="4" t="s">
        <v>4282</v>
      </c>
      <c r="B202" s="4" t="s">
        <v>4283</v>
      </c>
      <c r="C202" s="4" t="s">
        <v>4284</v>
      </c>
      <c r="D202" s="4">
        <v>1981</v>
      </c>
      <c r="E202" s="16" t="s">
        <v>81</v>
      </c>
      <c r="F202" s="16" t="s">
        <v>81</v>
      </c>
      <c r="G202" s="21" t="s">
        <v>789</v>
      </c>
      <c r="H202" s="8" t="s">
        <v>144</v>
      </c>
      <c r="I202" s="8" t="s">
        <v>144</v>
      </c>
      <c r="J202" s="8" t="s">
        <v>144</v>
      </c>
      <c r="K202" s="41" t="s">
        <v>144</v>
      </c>
      <c r="L202" s="41" t="s">
        <v>144</v>
      </c>
      <c r="M202" s="28" t="s">
        <v>144</v>
      </c>
      <c r="N202" s="28" t="s">
        <v>144</v>
      </c>
      <c r="O202" s="28" t="s">
        <v>144</v>
      </c>
      <c r="P202" s="28" t="s">
        <v>144</v>
      </c>
      <c r="Q202" s="8" t="s">
        <v>144</v>
      </c>
      <c r="R202" s="28" t="s">
        <v>144</v>
      </c>
      <c r="S202" s="28" t="s">
        <v>144</v>
      </c>
      <c r="T202" s="28" t="s">
        <v>144</v>
      </c>
      <c r="U202" s="19" t="s">
        <v>144</v>
      </c>
      <c r="V202" s="17" t="s">
        <v>144</v>
      </c>
      <c r="W202" s="17" t="s">
        <v>144</v>
      </c>
      <c r="X202" s="17" t="s">
        <v>144</v>
      </c>
      <c r="Y202" s="17" t="s">
        <v>144</v>
      </c>
      <c r="Z202" s="51"/>
      <c r="AA202" s="23"/>
    </row>
    <row r="203" spans="1:27" ht="19" x14ac:dyDescent="0.2">
      <c r="A203" s="4" t="s">
        <v>248</v>
      </c>
      <c r="B203" s="4" t="s">
        <v>249</v>
      </c>
      <c r="C203" s="4" t="s">
        <v>250</v>
      </c>
      <c r="D203" s="4">
        <v>2003</v>
      </c>
      <c r="E203" s="16" t="s">
        <v>81</v>
      </c>
      <c r="F203" s="16" t="s">
        <v>82</v>
      </c>
      <c r="G203" s="21"/>
      <c r="H203" s="8" t="s">
        <v>83</v>
      </c>
      <c r="I203" s="8">
        <v>16</v>
      </c>
      <c r="J203" s="8">
        <v>8</v>
      </c>
      <c r="K203" s="41">
        <f>I203-J203</f>
        <v>8</v>
      </c>
      <c r="L203" s="41" t="s">
        <v>144</v>
      </c>
      <c r="M203" s="28">
        <f>J203/I203</f>
        <v>0.5</v>
      </c>
      <c r="N203" s="28">
        <v>0.247</v>
      </c>
      <c r="O203" s="28">
        <v>0.753</v>
      </c>
      <c r="P203" s="28" t="s">
        <v>82</v>
      </c>
      <c r="Q203" s="8" t="s">
        <v>263</v>
      </c>
      <c r="R203" s="28" t="s">
        <v>82</v>
      </c>
      <c r="S203" s="28" t="s">
        <v>82</v>
      </c>
      <c r="T203" s="28" t="s">
        <v>82</v>
      </c>
      <c r="U203" s="19" t="s">
        <v>85</v>
      </c>
      <c r="V203" s="17" t="s">
        <v>86</v>
      </c>
      <c r="W203" s="17">
        <v>23.3</v>
      </c>
      <c r="X203" s="17" t="s">
        <v>264</v>
      </c>
      <c r="Y203" s="17" t="s">
        <v>265</v>
      </c>
      <c r="Z203" s="51" t="s">
        <v>14985</v>
      </c>
      <c r="AA203" s="23"/>
    </row>
    <row r="204" spans="1:27" ht="19" x14ac:dyDescent="0.2">
      <c r="A204" s="4" t="s">
        <v>2647</v>
      </c>
      <c r="B204" s="4" t="s">
        <v>2648</v>
      </c>
      <c r="C204" s="4" t="s">
        <v>2649</v>
      </c>
      <c r="D204" s="4">
        <v>1998</v>
      </c>
      <c r="E204" s="16" t="s">
        <v>81</v>
      </c>
      <c r="F204" s="16" t="s">
        <v>82</v>
      </c>
      <c r="G204" s="21"/>
      <c r="H204" s="8" t="s">
        <v>121</v>
      </c>
      <c r="I204" s="8">
        <v>11</v>
      </c>
      <c r="J204" s="8">
        <v>0</v>
      </c>
      <c r="K204" s="41">
        <v>11</v>
      </c>
      <c r="L204" s="41" t="s">
        <v>82</v>
      </c>
      <c r="M204" s="28">
        <v>0</v>
      </c>
      <c r="N204" s="28"/>
      <c r="O204" s="28">
        <v>0.28499999999999998</v>
      </c>
      <c r="P204" s="28" t="s">
        <v>81</v>
      </c>
      <c r="Q204" s="8" t="s">
        <v>1572</v>
      </c>
      <c r="R204" s="28" t="s">
        <v>85</v>
      </c>
      <c r="S204" s="28" t="s">
        <v>85</v>
      </c>
      <c r="T204" s="28" t="s">
        <v>85</v>
      </c>
      <c r="U204" s="19" t="s">
        <v>85</v>
      </c>
      <c r="V204" s="17" t="s">
        <v>1572</v>
      </c>
      <c r="W204" s="17" t="s">
        <v>86</v>
      </c>
      <c r="X204" s="17" t="s">
        <v>86</v>
      </c>
      <c r="Y204" s="17" t="s">
        <v>2659</v>
      </c>
      <c r="Z204" s="51" t="s">
        <v>14923</v>
      </c>
      <c r="AA204" s="23" t="s">
        <v>534</v>
      </c>
    </row>
    <row r="205" spans="1:27" ht="19" x14ac:dyDescent="0.2">
      <c r="A205" s="4" t="s">
        <v>2099</v>
      </c>
      <c r="B205" s="4" t="s">
        <v>2100</v>
      </c>
      <c r="C205" s="4" t="s">
        <v>2101</v>
      </c>
      <c r="D205" s="4">
        <v>2004</v>
      </c>
      <c r="E205" s="16" t="s">
        <v>81</v>
      </c>
      <c r="F205" s="16" t="s">
        <v>82</v>
      </c>
      <c r="G205" s="21"/>
      <c r="H205" s="8" t="s">
        <v>823</v>
      </c>
      <c r="I205" s="8">
        <v>18</v>
      </c>
      <c r="J205" s="8">
        <v>1</v>
      </c>
      <c r="K205" s="41">
        <f>I205-J205</f>
        <v>17</v>
      </c>
      <c r="L205" s="41" t="s">
        <v>144</v>
      </c>
      <c r="M205" s="28">
        <f>J205/I205</f>
        <v>5.5555555555555552E-2</v>
      </c>
      <c r="N205" s="28">
        <v>1.41E-3</v>
      </c>
      <c r="O205" s="28">
        <v>0.27300000000000002</v>
      </c>
      <c r="P205" s="28" t="s">
        <v>14920</v>
      </c>
      <c r="Q205" s="8" t="s">
        <v>2115</v>
      </c>
      <c r="R205" s="28" t="s">
        <v>82</v>
      </c>
      <c r="S205" s="28" t="s">
        <v>82</v>
      </c>
      <c r="T205" s="28" t="s">
        <v>82</v>
      </c>
      <c r="U205" s="19" t="s">
        <v>85</v>
      </c>
      <c r="V205" s="17" t="s">
        <v>86</v>
      </c>
      <c r="W205" s="17">
        <v>36.200000000000003</v>
      </c>
      <c r="X205" s="17">
        <v>3</v>
      </c>
      <c r="Y205" s="17" t="s">
        <v>2116</v>
      </c>
      <c r="Z205" s="51" t="s">
        <v>14986</v>
      </c>
      <c r="AA205" s="23"/>
    </row>
    <row r="206" spans="1:27" ht="19" x14ac:dyDescent="0.2">
      <c r="A206" s="4" t="s">
        <v>4627</v>
      </c>
      <c r="B206" s="4" t="s">
        <v>4628</v>
      </c>
      <c r="C206" s="4" t="s">
        <v>4629</v>
      </c>
      <c r="D206" s="4">
        <v>1996</v>
      </c>
      <c r="E206" s="16" t="s">
        <v>81</v>
      </c>
      <c r="F206" s="16" t="s">
        <v>81</v>
      </c>
      <c r="G206" s="21" t="s">
        <v>172</v>
      </c>
      <c r="H206" s="8" t="s">
        <v>144</v>
      </c>
      <c r="I206" s="8" t="s">
        <v>144</v>
      </c>
      <c r="J206" s="8" t="s">
        <v>144</v>
      </c>
      <c r="K206" s="41" t="s">
        <v>144</v>
      </c>
      <c r="L206" s="41" t="s">
        <v>144</v>
      </c>
      <c r="M206" s="28" t="s">
        <v>144</v>
      </c>
      <c r="N206" s="28" t="s">
        <v>144</v>
      </c>
      <c r="O206" s="28" t="s">
        <v>144</v>
      </c>
      <c r="P206" s="28" t="s">
        <v>144</v>
      </c>
      <c r="Q206" s="8" t="s">
        <v>144</v>
      </c>
      <c r="R206" s="28" t="s">
        <v>144</v>
      </c>
      <c r="S206" s="28" t="s">
        <v>144</v>
      </c>
      <c r="T206" s="28" t="s">
        <v>144</v>
      </c>
      <c r="U206" s="19" t="s">
        <v>144</v>
      </c>
      <c r="V206" s="17" t="s">
        <v>144</v>
      </c>
      <c r="W206" s="8" t="s">
        <v>144</v>
      </c>
      <c r="X206" s="17" t="s">
        <v>144</v>
      </c>
      <c r="Y206" s="8" t="s">
        <v>144</v>
      </c>
      <c r="Z206" s="28"/>
      <c r="AA206" s="23" t="s">
        <v>14987</v>
      </c>
    </row>
    <row r="207" spans="1:27" ht="19" x14ac:dyDescent="0.2">
      <c r="A207" s="4" t="s">
        <v>3183</v>
      </c>
      <c r="B207" s="4" t="s">
        <v>3184</v>
      </c>
      <c r="C207" s="4" t="s">
        <v>3185</v>
      </c>
      <c r="D207" s="4">
        <v>1999</v>
      </c>
      <c r="E207" s="16" t="s">
        <v>81</v>
      </c>
      <c r="F207" s="16" t="s">
        <v>81</v>
      </c>
      <c r="G207" s="21" t="s">
        <v>311</v>
      </c>
      <c r="H207" s="8" t="s">
        <v>144</v>
      </c>
      <c r="I207" s="8" t="s">
        <v>144</v>
      </c>
      <c r="J207" s="8" t="s">
        <v>144</v>
      </c>
      <c r="K207" s="41" t="s">
        <v>144</v>
      </c>
      <c r="L207" s="41" t="s">
        <v>144</v>
      </c>
      <c r="M207" s="28" t="s">
        <v>144</v>
      </c>
      <c r="N207" s="28" t="s">
        <v>144</v>
      </c>
      <c r="O207" s="28" t="s">
        <v>144</v>
      </c>
      <c r="P207" s="28" t="s">
        <v>144</v>
      </c>
      <c r="Q207" s="8" t="s">
        <v>144</v>
      </c>
      <c r="R207" s="28" t="s">
        <v>144</v>
      </c>
      <c r="S207" s="28" t="s">
        <v>144</v>
      </c>
      <c r="T207" s="28" t="s">
        <v>144</v>
      </c>
      <c r="U207" s="19" t="s">
        <v>144</v>
      </c>
      <c r="V207" s="17" t="s">
        <v>144</v>
      </c>
      <c r="W207" s="17" t="s">
        <v>144</v>
      </c>
      <c r="X207" s="17" t="s">
        <v>144</v>
      </c>
      <c r="Y207" s="17" t="s">
        <v>144</v>
      </c>
      <c r="Z207" s="51"/>
      <c r="AA207" s="23"/>
    </row>
    <row r="208" spans="1:27" ht="19" x14ac:dyDescent="0.2">
      <c r="A208" s="4" t="s">
        <v>2389</v>
      </c>
      <c r="B208" s="4" t="s">
        <v>2390</v>
      </c>
      <c r="C208" s="4" t="s">
        <v>2391</v>
      </c>
      <c r="D208" s="4">
        <v>2001</v>
      </c>
      <c r="E208" s="16" t="s">
        <v>81</v>
      </c>
      <c r="F208" s="16" t="s">
        <v>81</v>
      </c>
      <c r="G208" s="21" t="s">
        <v>311</v>
      </c>
      <c r="H208" s="8" t="s">
        <v>144</v>
      </c>
      <c r="I208" s="8" t="s">
        <v>144</v>
      </c>
      <c r="J208" s="8" t="s">
        <v>144</v>
      </c>
      <c r="K208" s="41" t="s">
        <v>144</v>
      </c>
      <c r="L208" s="41" t="s">
        <v>144</v>
      </c>
      <c r="M208" s="28" t="s">
        <v>144</v>
      </c>
      <c r="N208" s="28" t="s">
        <v>144</v>
      </c>
      <c r="O208" s="28" t="s">
        <v>144</v>
      </c>
      <c r="P208" s="28" t="s">
        <v>144</v>
      </c>
      <c r="Q208" s="8" t="s">
        <v>144</v>
      </c>
      <c r="R208" s="28" t="s">
        <v>144</v>
      </c>
      <c r="S208" s="28" t="s">
        <v>144</v>
      </c>
      <c r="T208" s="28" t="s">
        <v>144</v>
      </c>
      <c r="U208" s="19" t="s">
        <v>144</v>
      </c>
      <c r="V208" s="17" t="s">
        <v>144</v>
      </c>
      <c r="W208" s="17" t="s">
        <v>144</v>
      </c>
      <c r="X208" s="17" t="s">
        <v>144</v>
      </c>
      <c r="Y208" s="17" t="s">
        <v>144</v>
      </c>
      <c r="Z208" s="51"/>
      <c r="AA208" s="23"/>
    </row>
    <row r="209" spans="1:27" ht="19" x14ac:dyDescent="0.2">
      <c r="A209" s="4" t="s">
        <v>298</v>
      </c>
      <c r="B209" s="4" t="s">
        <v>299</v>
      </c>
      <c r="C209" s="4" t="s">
        <v>300</v>
      </c>
      <c r="D209" s="4">
        <v>1999</v>
      </c>
      <c r="E209" s="16" t="s">
        <v>81</v>
      </c>
      <c r="F209" s="16" t="s">
        <v>81</v>
      </c>
      <c r="G209" s="21" t="s">
        <v>311</v>
      </c>
      <c r="H209" s="8" t="s">
        <v>144</v>
      </c>
      <c r="I209" s="8" t="s">
        <v>144</v>
      </c>
      <c r="J209" s="8" t="s">
        <v>144</v>
      </c>
      <c r="K209" s="41" t="s">
        <v>144</v>
      </c>
      <c r="L209" s="41" t="s">
        <v>144</v>
      </c>
      <c r="M209" s="28" t="s">
        <v>144</v>
      </c>
      <c r="N209" s="28" t="s">
        <v>144</v>
      </c>
      <c r="O209" s="28" t="s">
        <v>144</v>
      </c>
      <c r="P209" s="28" t="s">
        <v>144</v>
      </c>
      <c r="Q209" s="8" t="s">
        <v>144</v>
      </c>
      <c r="R209" s="28" t="s">
        <v>144</v>
      </c>
      <c r="S209" s="28" t="s">
        <v>144</v>
      </c>
      <c r="T209" s="28" t="s">
        <v>144</v>
      </c>
      <c r="U209" s="19" t="s">
        <v>144</v>
      </c>
      <c r="V209" s="17" t="s">
        <v>144</v>
      </c>
      <c r="W209" s="17" t="s">
        <v>144</v>
      </c>
      <c r="X209" s="17" t="s">
        <v>144</v>
      </c>
      <c r="Y209" s="17" t="s">
        <v>144</v>
      </c>
      <c r="Z209" s="51"/>
      <c r="AA209" s="23"/>
    </row>
    <row r="210" spans="1:27" ht="19" x14ac:dyDescent="0.2">
      <c r="A210" s="4" t="s">
        <v>4071</v>
      </c>
      <c r="B210" s="4" t="s">
        <v>4072</v>
      </c>
      <c r="C210" s="4" t="s">
        <v>4073</v>
      </c>
      <c r="D210" s="4">
        <v>1984</v>
      </c>
      <c r="E210" s="16" t="s">
        <v>81</v>
      </c>
      <c r="F210" s="16" t="s">
        <v>81</v>
      </c>
      <c r="G210" s="21" t="s">
        <v>172</v>
      </c>
      <c r="H210" s="8" t="s">
        <v>144</v>
      </c>
      <c r="I210" s="8" t="s">
        <v>144</v>
      </c>
      <c r="J210" s="8" t="s">
        <v>144</v>
      </c>
      <c r="K210" s="41" t="s">
        <v>144</v>
      </c>
      <c r="L210" s="41" t="s">
        <v>144</v>
      </c>
      <c r="M210" s="28" t="s">
        <v>144</v>
      </c>
      <c r="N210" s="28" t="s">
        <v>144</v>
      </c>
      <c r="O210" s="28" t="s">
        <v>144</v>
      </c>
      <c r="P210" s="28" t="s">
        <v>144</v>
      </c>
      <c r="Q210" s="8" t="s">
        <v>144</v>
      </c>
      <c r="R210" s="28" t="s">
        <v>144</v>
      </c>
      <c r="S210" s="28" t="s">
        <v>144</v>
      </c>
      <c r="T210" s="28" t="s">
        <v>144</v>
      </c>
      <c r="U210" s="19" t="s">
        <v>144</v>
      </c>
      <c r="V210" s="17" t="s">
        <v>144</v>
      </c>
      <c r="W210" s="17" t="s">
        <v>144</v>
      </c>
      <c r="X210" s="17" t="s">
        <v>144</v>
      </c>
      <c r="Y210" s="17" t="s">
        <v>144</v>
      </c>
      <c r="Z210" s="83"/>
      <c r="AA210" s="23"/>
    </row>
    <row r="211" spans="1:27" ht="19" x14ac:dyDescent="0.2">
      <c r="A211" s="4" t="s">
        <v>409</v>
      </c>
      <c r="B211" s="4" t="s">
        <v>410</v>
      </c>
      <c r="C211" s="4" t="s">
        <v>411</v>
      </c>
      <c r="D211" s="4">
        <v>2004</v>
      </c>
      <c r="E211" s="16" t="s">
        <v>81</v>
      </c>
      <c r="F211" s="16" t="s">
        <v>81</v>
      </c>
      <c r="G211" s="21" t="s">
        <v>247</v>
      </c>
      <c r="H211" s="8"/>
      <c r="I211" s="8" t="s">
        <v>144</v>
      </c>
      <c r="J211" s="8" t="s">
        <v>144</v>
      </c>
      <c r="K211" s="41" t="s">
        <v>144</v>
      </c>
      <c r="L211" s="41" t="s">
        <v>144</v>
      </c>
      <c r="M211" s="28" t="s">
        <v>144</v>
      </c>
      <c r="N211" s="28"/>
      <c r="O211" s="28"/>
      <c r="P211" s="28"/>
      <c r="Q211" s="8" t="s">
        <v>144</v>
      </c>
      <c r="R211" s="28" t="s">
        <v>144</v>
      </c>
      <c r="S211" s="28" t="s">
        <v>144</v>
      </c>
      <c r="T211" s="28" t="s">
        <v>144</v>
      </c>
      <c r="U211" s="19" t="s">
        <v>144</v>
      </c>
      <c r="V211" s="17" t="s">
        <v>144</v>
      </c>
      <c r="W211" s="17" t="s">
        <v>144</v>
      </c>
      <c r="X211" s="17" t="s">
        <v>144</v>
      </c>
      <c r="Y211" s="17" t="s">
        <v>144</v>
      </c>
      <c r="Z211" s="51"/>
      <c r="AA211" s="23"/>
    </row>
    <row r="212" spans="1:27" ht="19" x14ac:dyDescent="0.2">
      <c r="A212" s="4" t="s">
        <v>2765</v>
      </c>
      <c r="B212" s="4" t="s">
        <v>2766</v>
      </c>
      <c r="C212" s="4" t="s">
        <v>2749</v>
      </c>
      <c r="D212" s="4">
        <v>2010</v>
      </c>
      <c r="E212" s="16" t="s">
        <v>81</v>
      </c>
      <c r="F212" s="16" t="s">
        <v>81</v>
      </c>
      <c r="G212" s="21" t="s">
        <v>247</v>
      </c>
      <c r="H212" s="8" t="s">
        <v>144</v>
      </c>
      <c r="I212" s="8" t="s">
        <v>144</v>
      </c>
      <c r="J212" s="8" t="s">
        <v>144</v>
      </c>
      <c r="K212" s="41" t="s">
        <v>144</v>
      </c>
      <c r="L212" s="41" t="s">
        <v>144</v>
      </c>
      <c r="M212" s="28" t="s">
        <v>144</v>
      </c>
      <c r="N212" s="28" t="s">
        <v>144</v>
      </c>
      <c r="O212" s="28" t="s">
        <v>144</v>
      </c>
      <c r="P212" s="28" t="s">
        <v>144</v>
      </c>
      <c r="Q212" s="8" t="s">
        <v>144</v>
      </c>
      <c r="R212" s="28" t="s">
        <v>144</v>
      </c>
      <c r="S212" s="28" t="s">
        <v>144</v>
      </c>
      <c r="T212" s="28" t="s">
        <v>144</v>
      </c>
      <c r="U212" s="19" t="s">
        <v>144</v>
      </c>
      <c r="V212" s="17" t="s">
        <v>144</v>
      </c>
      <c r="W212" s="17" t="s">
        <v>144</v>
      </c>
      <c r="X212" s="17" t="s">
        <v>144</v>
      </c>
      <c r="Y212" s="17" t="s">
        <v>144</v>
      </c>
      <c r="Z212" s="51"/>
      <c r="AA212" s="23"/>
    </row>
    <row r="213" spans="1:27" ht="18.75" customHeight="1" x14ac:dyDescent="0.2">
      <c r="A213" s="4" t="s">
        <v>4504</v>
      </c>
      <c r="B213" s="4" t="s">
        <v>4505</v>
      </c>
      <c r="C213" s="4" t="s">
        <v>4506</v>
      </c>
      <c r="D213" s="4">
        <v>2012</v>
      </c>
      <c r="E213" s="16" t="s">
        <v>81</v>
      </c>
      <c r="F213" s="16" t="s">
        <v>81</v>
      </c>
      <c r="G213" s="21" t="s">
        <v>2729</v>
      </c>
      <c r="H213" s="8" t="s">
        <v>144</v>
      </c>
      <c r="I213" s="8" t="s">
        <v>144</v>
      </c>
      <c r="J213" s="8" t="s">
        <v>144</v>
      </c>
      <c r="K213" s="41" t="s">
        <v>144</v>
      </c>
      <c r="L213" s="41" t="s">
        <v>144</v>
      </c>
      <c r="M213" s="28" t="s">
        <v>144</v>
      </c>
      <c r="N213" s="28" t="s">
        <v>144</v>
      </c>
      <c r="O213" s="28" t="s">
        <v>144</v>
      </c>
      <c r="P213" s="28" t="s">
        <v>144</v>
      </c>
      <c r="Q213" s="8" t="s">
        <v>144</v>
      </c>
      <c r="R213" s="28" t="s">
        <v>144</v>
      </c>
      <c r="S213" s="28" t="s">
        <v>144</v>
      </c>
      <c r="T213" s="28" t="s">
        <v>144</v>
      </c>
      <c r="U213" s="19" t="s">
        <v>144</v>
      </c>
      <c r="V213" s="17" t="s">
        <v>144</v>
      </c>
      <c r="W213" s="17" t="s">
        <v>144</v>
      </c>
      <c r="X213" s="17" t="s">
        <v>144</v>
      </c>
      <c r="Y213" s="17" t="s">
        <v>144</v>
      </c>
      <c r="Z213" s="51"/>
      <c r="AA213" s="23" t="s">
        <v>4519</v>
      </c>
    </row>
    <row r="214" spans="1:27" ht="21" customHeight="1" x14ac:dyDescent="0.2">
      <c r="A214" s="4" t="s">
        <v>4328</v>
      </c>
      <c r="B214" s="4" t="s">
        <v>4329</v>
      </c>
      <c r="C214" s="4" t="s">
        <v>4330</v>
      </c>
      <c r="D214" s="4">
        <v>1980</v>
      </c>
      <c r="E214" s="16" t="s">
        <v>81</v>
      </c>
      <c r="F214" s="16" t="s">
        <v>81</v>
      </c>
      <c r="G214" s="21" t="s">
        <v>172</v>
      </c>
      <c r="H214" s="8" t="s">
        <v>144</v>
      </c>
      <c r="I214" s="8" t="s">
        <v>144</v>
      </c>
      <c r="J214" s="8" t="s">
        <v>144</v>
      </c>
      <c r="K214" s="41" t="s">
        <v>144</v>
      </c>
      <c r="L214" s="41" t="s">
        <v>144</v>
      </c>
      <c r="M214" s="28" t="s">
        <v>144</v>
      </c>
      <c r="N214" s="28" t="s">
        <v>144</v>
      </c>
      <c r="O214" s="28" t="s">
        <v>144</v>
      </c>
      <c r="P214" s="28" t="s">
        <v>144</v>
      </c>
      <c r="Q214" s="8" t="s">
        <v>144</v>
      </c>
      <c r="R214" s="28" t="s">
        <v>144</v>
      </c>
      <c r="S214" s="28" t="s">
        <v>144</v>
      </c>
      <c r="T214" s="28" t="s">
        <v>144</v>
      </c>
      <c r="U214" s="19" t="s">
        <v>144</v>
      </c>
      <c r="V214" s="17" t="s">
        <v>144</v>
      </c>
      <c r="W214" s="17" t="s">
        <v>144</v>
      </c>
      <c r="X214" s="17" t="s">
        <v>144</v>
      </c>
      <c r="Y214" s="17" t="s">
        <v>144</v>
      </c>
      <c r="Z214" s="51"/>
      <c r="AA214" s="23"/>
    </row>
    <row r="215" spans="1:27" ht="19" x14ac:dyDescent="0.2">
      <c r="A215" s="4" t="s">
        <v>5249</v>
      </c>
      <c r="B215" s="4" t="s">
        <v>5250</v>
      </c>
      <c r="C215" s="4" t="s">
        <v>5251</v>
      </c>
      <c r="D215" s="4">
        <v>1990</v>
      </c>
      <c r="E215" s="16" t="s">
        <v>81</v>
      </c>
      <c r="F215" s="16" t="s">
        <v>81</v>
      </c>
      <c r="G215" s="21" t="s">
        <v>789</v>
      </c>
      <c r="H215" s="8" t="s">
        <v>144</v>
      </c>
      <c r="I215" s="8" t="s">
        <v>144</v>
      </c>
      <c r="J215" s="8" t="s">
        <v>144</v>
      </c>
      <c r="K215" s="41" t="s">
        <v>144</v>
      </c>
      <c r="L215" s="41" t="s">
        <v>144</v>
      </c>
      <c r="M215" s="28" t="s">
        <v>144</v>
      </c>
      <c r="N215" s="28" t="s">
        <v>144</v>
      </c>
      <c r="O215" s="28" t="s">
        <v>144</v>
      </c>
      <c r="P215" s="28" t="s">
        <v>144</v>
      </c>
      <c r="Q215" s="8" t="s">
        <v>144</v>
      </c>
      <c r="R215" s="28" t="s">
        <v>144</v>
      </c>
      <c r="S215" s="28" t="s">
        <v>144</v>
      </c>
      <c r="T215" s="28" t="s">
        <v>144</v>
      </c>
      <c r="U215" s="19" t="s">
        <v>144</v>
      </c>
      <c r="V215" s="17" t="s">
        <v>144</v>
      </c>
      <c r="W215" s="17" t="s">
        <v>144</v>
      </c>
      <c r="X215" s="17" t="s">
        <v>144</v>
      </c>
      <c r="Y215" s="17" t="s">
        <v>144</v>
      </c>
      <c r="Z215" s="51"/>
      <c r="AA215" s="23"/>
    </row>
    <row r="216" spans="1:27" ht="19" x14ac:dyDescent="0.2">
      <c r="A216" s="4" t="s">
        <v>5718</v>
      </c>
      <c r="B216" s="4" t="s">
        <v>5719</v>
      </c>
      <c r="C216" s="4" t="s">
        <v>5720</v>
      </c>
      <c r="D216" s="4">
        <v>1991</v>
      </c>
      <c r="E216" s="16" t="s">
        <v>81</v>
      </c>
      <c r="F216" s="16" t="s">
        <v>81</v>
      </c>
      <c r="G216" s="21" t="s">
        <v>5737</v>
      </c>
      <c r="H216" s="8" t="s">
        <v>144</v>
      </c>
      <c r="I216" s="8" t="s">
        <v>144</v>
      </c>
      <c r="J216" s="8" t="s">
        <v>144</v>
      </c>
      <c r="K216" s="41" t="s">
        <v>144</v>
      </c>
      <c r="L216" s="41" t="s">
        <v>144</v>
      </c>
      <c r="M216" s="28" t="s">
        <v>144</v>
      </c>
      <c r="N216" s="28" t="s">
        <v>144</v>
      </c>
      <c r="O216" s="28" t="s">
        <v>144</v>
      </c>
      <c r="P216" s="28" t="s">
        <v>144</v>
      </c>
      <c r="Q216" s="8" t="s">
        <v>144</v>
      </c>
      <c r="R216" s="28" t="s">
        <v>144</v>
      </c>
      <c r="S216" s="28" t="s">
        <v>144</v>
      </c>
      <c r="T216" s="28" t="s">
        <v>144</v>
      </c>
      <c r="U216" s="19" t="s">
        <v>144</v>
      </c>
      <c r="V216" s="17" t="s">
        <v>144</v>
      </c>
      <c r="W216" s="17" t="s">
        <v>144</v>
      </c>
      <c r="X216" s="17" t="s">
        <v>144</v>
      </c>
      <c r="Y216" s="17" t="s">
        <v>144</v>
      </c>
      <c r="Z216" s="51"/>
      <c r="AA216" s="23"/>
    </row>
    <row r="217" spans="1:27" ht="19" x14ac:dyDescent="0.2">
      <c r="A217" s="4" t="s">
        <v>3475</v>
      </c>
      <c r="B217" s="4" t="s">
        <v>3476</v>
      </c>
      <c r="C217" s="4" t="s">
        <v>3477</v>
      </c>
      <c r="D217" s="4">
        <v>1991</v>
      </c>
      <c r="E217" s="16" t="s">
        <v>81</v>
      </c>
      <c r="F217" s="16" t="s">
        <v>81</v>
      </c>
      <c r="G217" s="21" t="s">
        <v>14988</v>
      </c>
      <c r="H217" s="8" t="s">
        <v>1177</v>
      </c>
      <c r="I217" s="8" t="s">
        <v>1177</v>
      </c>
      <c r="J217" s="8" t="s">
        <v>1177</v>
      </c>
      <c r="K217" s="41" t="s">
        <v>1177</v>
      </c>
      <c r="L217" s="41" t="s">
        <v>144</v>
      </c>
      <c r="M217" s="28" t="s">
        <v>14989</v>
      </c>
      <c r="N217" s="28" t="s">
        <v>144</v>
      </c>
      <c r="O217" s="28" t="s">
        <v>144</v>
      </c>
      <c r="P217" s="28" t="s">
        <v>144</v>
      </c>
      <c r="Q217" s="8" t="s">
        <v>1177</v>
      </c>
      <c r="R217" s="28" t="s">
        <v>144</v>
      </c>
      <c r="S217" s="28" t="s">
        <v>144</v>
      </c>
      <c r="T217" s="28" t="s">
        <v>144</v>
      </c>
      <c r="U217" s="19" t="s">
        <v>1177</v>
      </c>
      <c r="V217" s="17" t="s">
        <v>1177</v>
      </c>
      <c r="W217" s="17" t="s">
        <v>1177</v>
      </c>
      <c r="X217" s="17" t="s">
        <v>1177</v>
      </c>
      <c r="Y217" s="17" t="s">
        <v>1177</v>
      </c>
      <c r="Z217" s="51"/>
      <c r="AA217" s="23" t="s">
        <v>1177</v>
      </c>
    </row>
    <row r="218" spans="1:27" ht="21" customHeight="1" x14ac:dyDescent="0.2">
      <c r="A218" s="4" t="s">
        <v>5522</v>
      </c>
      <c r="B218" s="4" t="s">
        <v>5523</v>
      </c>
      <c r="C218" s="4" t="s">
        <v>5524</v>
      </c>
      <c r="D218" s="4">
        <v>2011</v>
      </c>
      <c r="E218" s="16" t="s">
        <v>81</v>
      </c>
      <c r="F218" s="16" t="s">
        <v>5629</v>
      </c>
      <c r="G218" s="21" t="s">
        <v>14990</v>
      </c>
      <c r="H218" s="8" t="s">
        <v>144</v>
      </c>
      <c r="I218" s="8" t="s">
        <v>144</v>
      </c>
      <c r="J218" s="8" t="s">
        <v>144</v>
      </c>
      <c r="K218" s="41" t="s">
        <v>144</v>
      </c>
      <c r="L218" s="41" t="s">
        <v>144</v>
      </c>
      <c r="M218" s="28" t="s">
        <v>144</v>
      </c>
      <c r="N218" s="28" t="s">
        <v>144</v>
      </c>
      <c r="O218" s="28" t="s">
        <v>144</v>
      </c>
      <c r="P218" s="28" t="s">
        <v>144</v>
      </c>
      <c r="Q218" s="8" t="s">
        <v>144</v>
      </c>
      <c r="R218" s="28" t="s">
        <v>144</v>
      </c>
      <c r="S218" s="28" t="s">
        <v>144</v>
      </c>
      <c r="T218" s="28" t="s">
        <v>144</v>
      </c>
      <c r="U218" s="19" t="s">
        <v>144</v>
      </c>
      <c r="V218" s="17" t="s">
        <v>144</v>
      </c>
      <c r="W218" s="17" t="s">
        <v>144</v>
      </c>
      <c r="X218" s="17" t="s">
        <v>144</v>
      </c>
      <c r="Y218" s="17" t="s">
        <v>144</v>
      </c>
      <c r="Z218" s="51"/>
      <c r="AA218" s="23"/>
    </row>
    <row r="219" spans="1:27" ht="19" x14ac:dyDescent="0.2">
      <c r="A219" s="4" t="s">
        <v>1627</v>
      </c>
      <c r="B219" s="4" t="s">
        <v>1628</v>
      </c>
      <c r="C219" s="4" t="s">
        <v>1629</v>
      </c>
      <c r="D219" s="4">
        <v>1996</v>
      </c>
      <c r="E219" s="16" t="s">
        <v>81</v>
      </c>
      <c r="F219" s="16" t="s">
        <v>82</v>
      </c>
      <c r="G219" s="21"/>
      <c r="H219" s="8" t="s">
        <v>83</v>
      </c>
      <c r="I219" s="8">
        <v>1</v>
      </c>
      <c r="J219" s="8">
        <v>0</v>
      </c>
      <c r="K219" s="41">
        <f>I219-J219</f>
        <v>1</v>
      </c>
      <c r="L219" s="41" t="s">
        <v>82</v>
      </c>
      <c r="M219" s="28">
        <f>J219/I219</f>
        <v>0</v>
      </c>
      <c r="N219" s="28"/>
      <c r="O219" s="28">
        <v>0.97499999999999998</v>
      </c>
      <c r="P219" s="28" t="s">
        <v>82</v>
      </c>
      <c r="Q219" s="8" t="s">
        <v>1572</v>
      </c>
      <c r="R219" s="28" t="s">
        <v>85</v>
      </c>
      <c r="S219" s="28" t="s">
        <v>85</v>
      </c>
      <c r="T219" s="28" t="s">
        <v>85</v>
      </c>
      <c r="U219" s="19" t="s">
        <v>85</v>
      </c>
      <c r="V219" s="17" t="s">
        <v>1572</v>
      </c>
      <c r="W219" s="17" t="s">
        <v>85</v>
      </c>
      <c r="X219" s="17" t="s">
        <v>85</v>
      </c>
      <c r="Y219" s="17">
        <v>41</v>
      </c>
      <c r="Z219" s="51" t="s">
        <v>14923</v>
      </c>
      <c r="AA219" s="23" t="s">
        <v>1626</v>
      </c>
    </row>
    <row r="220" spans="1:27" ht="19" x14ac:dyDescent="0.2">
      <c r="A220" s="4" t="s">
        <v>2532</v>
      </c>
      <c r="B220" s="4" t="s">
        <v>2533</v>
      </c>
      <c r="C220" s="4" t="s">
        <v>2534</v>
      </c>
      <c r="D220" s="4">
        <v>1989</v>
      </c>
      <c r="E220" s="16" t="s">
        <v>81</v>
      </c>
      <c r="F220" s="16" t="s">
        <v>82</v>
      </c>
      <c r="G220" s="21"/>
      <c r="H220" s="8" t="s">
        <v>403</v>
      </c>
      <c r="I220" s="8">
        <v>6</v>
      </c>
      <c r="J220" s="8">
        <v>2</v>
      </c>
      <c r="K220" s="41">
        <f>I220-J220</f>
        <v>4</v>
      </c>
      <c r="L220" s="41" t="s">
        <v>144</v>
      </c>
      <c r="M220" s="28">
        <f>J220/I220</f>
        <v>0.33333333333333331</v>
      </c>
      <c r="N220" s="28">
        <v>4.2999999999999997E-2</v>
      </c>
      <c r="O220" s="28">
        <v>0.77700000000000002</v>
      </c>
      <c r="P220" s="28" t="s">
        <v>82</v>
      </c>
      <c r="Q220" s="8" t="s">
        <v>2546</v>
      </c>
      <c r="R220" s="28" t="s">
        <v>82</v>
      </c>
      <c r="S220" s="28" t="s">
        <v>82</v>
      </c>
      <c r="T220" s="28" t="s">
        <v>82</v>
      </c>
      <c r="U220" s="19" t="s">
        <v>85</v>
      </c>
      <c r="V220" s="17" t="s">
        <v>86</v>
      </c>
      <c r="W220" s="17">
        <v>32.299999999999997</v>
      </c>
      <c r="X220" s="17">
        <v>6.2</v>
      </c>
      <c r="Y220" s="17" t="s">
        <v>86</v>
      </c>
      <c r="Z220" s="51" t="s">
        <v>14923</v>
      </c>
      <c r="AA220" s="23"/>
    </row>
    <row r="221" spans="1:27" ht="19" x14ac:dyDescent="0.2">
      <c r="A221" s="4" t="s">
        <v>2532</v>
      </c>
      <c r="B221" s="4" t="s">
        <v>2533</v>
      </c>
      <c r="C221" s="4" t="s">
        <v>5467</v>
      </c>
      <c r="D221" s="4">
        <v>1989</v>
      </c>
      <c r="E221" s="16" t="s">
        <v>81</v>
      </c>
      <c r="F221" s="16" t="s">
        <v>82</v>
      </c>
      <c r="G221" s="21"/>
      <c r="H221" s="8" t="s">
        <v>403</v>
      </c>
      <c r="I221" s="8">
        <v>10</v>
      </c>
      <c r="J221" s="8">
        <v>4</v>
      </c>
      <c r="K221" s="41">
        <v>6</v>
      </c>
      <c r="L221" s="41" t="s">
        <v>144</v>
      </c>
      <c r="M221" s="28">
        <v>0.4</v>
      </c>
      <c r="N221" s="28">
        <v>0.122</v>
      </c>
      <c r="O221" s="28">
        <v>0.73799999999999999</v>
      </c>
      <c r="P221" s="28" t="s">
        <v>82</v>
      </c>
      <c r="Q221" s="8" t="s">
        <v>5476</v>
      </c>
      <c r="R221" s="28" t="s">
        <v>82</v>
      </c>
      <c r="S221" s="8"/>
      <c r="T221" s="8"/>
      <c r="U221" s="19" t="s">
        <v>85</v>
      </c>
      <c r="V221" s="17" t="s">
        <v>218</v>
      </c>
      <c r="W221" s="8" t="s">
        <v>407</v>
      </c>
      <c r="X221" s="8" t="s">
        <v>5477</v>
      </c>
      <c r="Y221" s="17" t="s">
        <v>86</v>
      </c>
      <c r="Z221" s="51" t="s">
        <v>14923</v>
      </c>
      <c r="AA221" s="23"/>
    </row>
    <row r="222" spans="1:27" ht="19" x14ac:dyDescent="0.2">
      <c r="A222" s="4" t="s">
        <v>389</v>
      </c>
      <c r="B222" s="4" t="s">
        <v>390</v>
      </c>
      <c r="C222" s="4" t="s">
        <v>391</v>
      </c>
      <c r="D222" s="4">
        <v>1989</v>
      </c>
      <c r="E222" s="16" t="s">
        <v>81</v>
      </c>
      <c r="F222" s="16" t="s">
        <v>82</v>
      </c>
      <c r="G222" s="21"/>
      <c r="H222" s="8" t="s">
        <v>403</v>
      </c>
      <c r="I222" s="8">
        <v>10</v>
      </c>
      <c r="J222" s="8">
        <v>4</v>
      </c>
      <c r="K222" s="41">
        <v>6</v>
      </c>
      <c r="L222" s="41" t="s">
        <v>144</v>
      </c>
      <c r="M222" s="28">
        <v>0.4</v>
      </c>
      <c r="N222" s="28">
        <v>0.122</v>
      </c>
      <c r="O222" s="28">
        <v>0.73799999999999999</v>
      </c>
      <c r="P222" s="28" t="s">
        <v>82</v>
      </c>
      <c r="Q222" s="8" t="s">
        <v>406</v>
      </c>
      <c r="R222" s="28" t="s">
        <v>82</v>
      </c>
      <c r="S222" s="28" t="s">
        <v>82</v>
      </c>
      <c r="T222" s="28" t="s">
        <v>82</v>
      </c>
      <c r="U222" s="19" t="s">
        <v>85</v>
      </c>
      <c r="V222" s="17" t="s">
        <v>86</v>
      </c>
      <c r="W222" s="17" t="s">
        <v>407</v>
      </c>
      <c r="X222" s="17" t="s">
        <v>408</v>
      </c>
      <c r="Y222" s="17" t="s">
        <v>86</v>
      </c>
      <c r="Z222" s="51" t="s">
        <v>14923</v>
      </c>
      <c r="AA222" s="23"/>
    </row>
    <row r="223" spans="1:27" ht="19" x14ac:dyDescent="0.2">
      <c r="A223" s="4" t="s">
        <v>4213</v>
      </c>
      <c r="B223" s="4" t="s">
        <v>4214</v>
      </c>
      <c r="C223" s="4" t="s">
        <v>4215</v>
      </c>
      <c r="D223" s="4">
        <v>2006</v>
      </c>
      <c r="E223" s="16" t="s">
        <v>81</v>
      </c>
      <c r="F223" s="16" t="s">
        <v>81</v>
      </c>
      <c r="G223" s="21" t="s">
        <v>2881</v>
      </c>
      <c r="H223" s="8" t="s">
        <v>144</v>
      </c>
      <c r="I223" s="8" t="s">
        <v>144</v>
      </c>
      <c r="J223" s="8" t="s">
        <v>144</v>
      </c>
      <c r="K223" s="41" t="s">
        <v>144</v>
      </c>
      <c r="L223" s="41" t="s">
        <v>144</v>
      </c>
      <c r="M223" s="28" t="s">
        <v>144</v>
      </c>
      <c r="N223" s="28" t="s">
        <v>144</v>
      </c>
      <c r="O223" s="28" t="s">
        <v>144</v>
      </c>
      <c r="P223" s="28" t="s">
        <v>144</v>
      </c>
      <c r="Q223" s="8" t="s">
        <v>144</v>
      </c>
      <c r="R223" s="28" t="s">
        <v>144</v>
      </c>
      <c r="S223" s="28" t="s">
        <v>144</v>
      </c>
      <c r="T223" s="28" t="s">
        <v>144</v>
      </c>
      <c r="U223" s="19" t="s">
        <v>144</v>
      </c>
      <c r="V223" s="17" t="s">
        <v>144</v>
      </c>
      <c r="W223" s="17" t="s">
        <v>144</v>
      </c>
      <c r="X223" s="17" t="s">
        <v>144</v>
      </c>
      <c r="Y223" s="17" t="s">
        <v>144</v>
      </c>
      <c r="Z223" s="51"/>
      <c r="AA223" s="23"/>
    </row>
    <row r="224" spans="1:27" ht="19" x14ac:dyDescent="0.2">
      <c r="A224" s="4" t="s">
        <v>372</v>
      </c>
      <c r="B224" s="4" t="s">
        <v>373</v>
      </c>
      <c r="C224" s="4" t="s">
        <v>374</v>
      </c>
      <c r="D224" s="4">
        <v>2005</v>
      </c>
      <c r="E224" s="16" t="s">
        <v>81</v>
      </c>
      <c r="F224" s="16" t="s">
        <v>81</v>
      </c>
      <c r="G224" s="21" t="s">
        <v>388</v>
      </c>
      <c r="H224" s="8"/>
      <c r="I224" s="8" t="s">
        <v>144</v>
      </c>
      <c r="J224" s="8" t="s">
        <v>144</v>
      </c>
      <c r="K224" s="41" t="s">
        <v>144</v>
      </c>
      <c r="L224" s="41" t="s">
        <v>144</v>
      </c>
      <c r="M224" s="28" t="s">
        <v>144</v>
      </c>
      <c r="N224" s="28"/>
      <c r="O224" s="28"/>
      <c r="P224" s="28"/>
      <c r="Q224" s="8" t="s">
        <v>144</v>
      </c>
      <c r="R224" s="28" t="s">
        <v>144</v>
      </c>
      <c r="S224" s="28" t="s">
        <v>144</v>
      </c>
      <c r="T224" s="28" t="s">
        <v>144</v>
      </c>
      <c r="U224" s="19" t="s">
        <v>144</v>
      </c>
      <c r="V224" s="17" t="s">
        <v>144</v>
      </c>
      <c r="W224" s="17" t="s">
        <v>144</v>
      </c>
      <c r="X224" s="17" t="s">
        <v>144</v>
      </c>
      <c r="Y224" s="17" t="s">
        <v>144</v>
      </c>
      <c r="Z224" s="51"/>
      <c r="AA224" s="23"/>
    </row>
    <row r="225" spans="1:27" ht="19" x14ac:dyDescent="0.2">
      <c r="A225" s="4" t="s">
        <v>3211</v>
      </c>
      <c r="B225" s="4" t="s">
        <v>3212</v>
      </c>
      <c r="C225" s="4" t="s">
        <v>3213</v>
      </c>
      <c r="D225" s="4">
        <v>2012</v>
      </c>
      <c r="E225" s="16" t="s">
        <v>81</v>
      </c>
      <c r="F225" s="16" t="s">
        <v>81</v>
      </c>
      <c r="G225" s="21" t="s">
        <v>172</v>
      </c>
      <c r="H225" s="8" t="s">
        <v>144</v>
      </c>
      <c r="I225" s="8" t="s">
        <v>144</v>
      </c>
      <c r="J225" s="8" t="s">
        <v>144</v>
      </c>
      <c r="K225" s="41" t="s">
        <v>144</v>
      </c>
      <c r="L225" s="41" t="s">
        <v>144</v>
      </c>
      <c r="M225" s="28" t="s">
        <v>144</v>
      </c>
      <c r="N225" s="28" t="s">
        <v>144</v>
      </c>
      <c r="O225" s="28" t="s">
        <v>144</v>
      </c>
      <c r="P225" s="28" t="s">
        <v>144</v>
      </c>
      <c r="Q225" s="8" t="s">
        <v>144</v>
      </c>
      <c r="R225" s="28" t="s">
        <v>144</v>
      </c>
      <c r="S225" s="28" t="s">
        <v>144</v>
      </c>
      <c r="T225" s="28" t="s">
        <v>144</v>
      </c>
      <c r="U225" s="19" t="s">
        <v>144</v>
      </c>
      <c r="V225" s="17" t="s">
        <v>144</v>
      </c>
      <c r="W225" s="17" t="s">
        <v>144</v>
      </c>
      <c r="X225" s="17" t="s">
        <v>144</v>
      </c>
      <c r="Y225" s="17" t="s">
        <v>144</v>
      </c>
      <c r="Z225" s="51"/>
      <c r="AA225" s="23"/>
    </row>
    <row r="226" spans="1:27" ht="19" x14ac:dyDescent="0.2">
      <c r="A226" s="4" t="s">
        <v>4296</v>
      </c>
      <c r="B226" s="4" t="s">
        <v>4297</v>
      </c>
      <c r="C226" s="4" t="s">
        <v>4298</v>
      </c>
      <c r="D226" s="4">
        <v>2000</v>
      </c>
      <c r="E226" s="16" t="s">
        <v>81</v>
      </c>
      <c r="F226" s="16" t="s">
        <v>81</v>
      </c>
      <c r="G226" s="21" t="s">
        <v>172</v>
      </c>
      <c r="H226" s="8" t="s">
        <v>144</v>
      </c>
      <c r="I226" s="8" t="s">
        <v>144</v>
      </c>
      <c r="J226" s="8" t="s">
        <v>144</v>
      </c>
      <c r="K226" s="41" t="s">
        <v>144</v>
      </c>
      <c r="L226" s="41" t="s">
        <v>144</v>
      </c>
      <c r="M226" s="28" t="s">
        <v>144</v>
      </c>
      <c r="N226" s="28" t="s">
        <v>144</v>
      </c>
      <c r="O226" s="28" t="s">
        <v>144</v>
      </c>
      <c r="P226" s="28" t="s">
        <v>144</v>
      </c>
      <c r="Q226" s="8" t="s">
        <v>144</v>
      </c>
      <c r="R226" s="28" t="s">
        <v>144</v>
      </c>
      <c r="S226" s="28" t="s">
        <v>144</v>
      </c>
      <c r="T226" s="28" t="s">
        <v>144</v>
      </c>
      <c r="U226" s="19" t="s">
        <v>144</v>
      </c>
      <c r="V226" s="17" t="s">
        <v>144</v>
      </c>
      <c r="W226" s="17" t="s">
        <v>144</v>
      </c>
      <c r="X226" s="17" t="s">
        <v>144</v>
      </c>
      <c r="Y226" s="17" t="s">
        <v>144</v>
      </c>
      <c r="Z226" s="51"/>
      <c r="AA226" s="23"/>
    </row>
    <row r="227" spans="1:27" ht="19" x14ac:dyDescent="0.2">
      <c r="A227" s="4" t="s">
        <v>1330</v>
      </c>
      <c r="B227" s="4" t="s">
        <v>1331</v>
      </c>
      <c r="C227" s="4" t="s">
        <v>1332</v>
      </c>
      <c r="D227" s="4">
        <v>2000</v>
      </c>
      <c r="E227" s="16" t="s">
        <v>81</v>
      </c>
      <c r="F227" s="16" t="s">
        <v>81</v>
      </c>
      <c r="G227" s="21" t="s">
        <v>789</v>
      </c>
      <c r="H227" s="8" t="s">
        <v>144</v>
      </c>
      <c r="I227" s="8" t="s">
        <v>144</v>
      </c>
      <c r="J227" s="8" t="s">
        <v>144</v>
      </c>
      <c r="K227" s="41" t="s">
        <v>144</v>
      </c>
      <c r="L227" s="41" t="s">
        <v>144</v>
      </c>
      <c r="M227" s="28" t="s">
        <v>144</v>
      </c>
      <c r="N227" s="28" t="s">
        <v>144</v>
      </c>
      <c r="O227" s="28" t="s">
        <v>144</v>
      </c>
      <c r="P227" s="28" t="s">
        <v>144</v>
      </c>
      <c r="Q227" s="8" t="s">
        <v>144</v>
      </c>
      <c r="R227" s="28" t="s">
        <v>144</v>
      </c>
      <c r="S227" s="28" t="s">
        <v>144</v>
      </c>
      <c r="T227" s="28" t="s">
        <v>144</v>
      </c>
      <c r="U227" s="19" t="s">
        <v>144</v>
      </c>
      <c r="V227" s="17" t="s">
        <v>144</v>
      </c>
      <c r="W227" s="17" t="s">
        <v>144</v>
      </c>
      <c r="X227" s="17" t="s">
        <v>144</v>
      </c>
      <c r="Y227" s="17" t="s">
        <v>144</v>
      </c>
      <c r="Z227" s="51"/>
      <c r="AA227" s="23"/>
    </row>
    <row r="228" spans="1:27" ht="19" x14ac:dyDescent="0.2">
      <c r="A228" s="4" t="s">
        <v>1958</v>
      </c>
      <c r="B228" s="4" t="s">
        <v>1959</v>
      </c>
      <c r="C228" s="4" t="s">
        <v>1960</v>
      </c>
      <c r="D228" s="4">
        <v>1986</v>
      </c>
      <c r="E228" s="16" t="s">
        <v>81</v>
      </c>
      <c r="F228" s="16" t="s">
        <v>81</v>
      </c>
      <c r="G228" s="21" t="s">
        <v>1465</v>
      </c>
      <c r="H228" s="8" t="s">
        <v>144</v>
      </c>
      <c r="I228" s="8" t="s">
        <v>144</v>
      </c>
      <c r="J228" s="8" t="s">
        <v>144</v>
      </c>
      <c r="K228" s="41" t="s">
        <v>144</v>
      </c>
      <c r="L228" s="41" t="s">
        <v>144</v>
      </c>
      <c r="M228" s="28" t="s">
        <v>144</v>
      </c>
      <c r="N228" s="28" t="s">
        <v>144</v>
      </c>
      <c r="O228" s="28" t="s">
        <v>144</v>
      </c>
      <c r="P228" s="28" t="s">
        <v>144</v>
      </c>
      <c r="Q228" s="8" t="s">
        <v>144</v>
      </c>
      <c r="R228" s="28" t="s">
        <v>144</v>
      </c>
      <c r="S228" s="28" t="s">
        <v>144</v>
      </c>
      <c r="T228" s="28" t="s">
        <v>144</v>
      </c>
      <c r="U228" s="19" t="s">
        <v>144</v>
      </c>
      <c r="V228" s="17" t="s">
        <v>144</v>
      </c>
      <c r="W228" s="17" t="s">
        <v>144</v>
      </c>
      <c r="X228" s="17" t="s">
        <v>144</v>
      </c>
      <c r="Y228" s="17" t="s">
        <v>144</v>
      </c>
      <c r="Z228" s="51" t="s">
        <v>144</v>
      </c>
      <c r="AA228" s="23"/>
    </row>
    <row r="229" spans="1:27" ht="19" x14ac:dyDescent="0.2">
      <c r="A229" s="4" t="s">
        <v>2620</v>
      </c>
      <c r="B229" s="4" t="s">
        <v>2621</v>
      </c>
      <c r="C229" s="4" t="s">
        <v>2622</v>
      </c>
      <c r="D229" s="4">
        <v>1987</v>
      </c>
      <c r="E229" s="16" t="s">
        <v>81</v>
      </c>
      <c r="F229" s="16" t="s">
        <v>81</v>
      </c>
      <c r="G229" s="21" t="s">
        <v>872</v>
      </c>
      <c r="H229" s="8" t="s">
        <v>144</v>
      </c>
      <c r="I229" s="8" t="s">
        <v>144</v>
      </c>
      <c r="J229" s="8" t="s">
        <v>144</v>
      </c>
      <c r="K229" s="41" t="s">
        <v>144</v>
      </c>
      <c r="L229" s="41" t="s">
        <v>144</v>
      </c>
      <c r="M229" s="28" t="s">
        <v>144</v>
      </c>
      <c r="N229" s="28" t="s">
        <v>144</v>
      </c>
      <c r="O229" s="28" t="s">
        <v>144</v>
      </c>
      <c r="P229" s="28" t="s">
        <v>144</v>
      </c>
      <c r="Q229" s="8" t="s">
        <v>144</v>
      </c>
      <c r="R229" s="28" t="s">
        <v>144</v>
      </c>
      <c r="S229" s="28" t="s">
        <v>144</v>
      </c>
      <c r="T229" s="28" t="s">
        <v>144</v>
      </c>
      <c r="U229" s="19" t="s">
        <v>144</v>
      </c>
      <c r="V229" s="17" t="s">
        <v>144</v>
      </c>
      <c r="W229" s="17" t="s">
        <v>144</v>
      </c>
      <c r="X229" s="17" t="s">
        <v>144</v>
      </c>
      <c r="Y229" s="17" t="s">
        <v>144</v>
      </c>
      <c r="Z229" s="51"/>
      <c r="AA229" s="23"/>
    </row>
    <row r="230" spans="1:27" ht="19" x14ac:dyDescent="0.2">
      <c r="A230" s="4" t="s">
        <v>4269</v>
      </c>
      <c r="B230" s="4" t="s">
        <v>4270</v>
      </c>
      <c r="C230" s="4" t="s">
        <v>4271</v>
      </c>
      <c r="D230" s="4">
        <v>1991</v>
      </c>
      <c r="E230" s="16" t="s">
        <v>81</v>
      </c>
      <c r="F230" s="16" t="s">
        <v>81</v>
      </c>
      <c r="G230" s="21" t="s">
        <v>4281</v>
      </c>
      <c r="H230" s="8" t="s">
        <v>144</v>
      </c>
      <c r="I230" s="8" t="s">
        <v>144</v>
      </c>
      <c r="J230" s="8" t="s">
        <v>144</v>
      </c>
      <c r="K230" s="41" t="s">
        <v>144</v>
      </c>
      <c r="L230" s="41" t="s">
        <v>144</v>
      </c>
      <c r="M230" s="28" t="s">
        <v>144</v>
      </c>
      <c r="N230" s="28" t="s">
        <v>144</v>
      </c>
      <c r="O230" s="28" t="s">
        <v>144</v>
      </c>
      <c r="P230" s="28" t="s">
        <v>144</v>
      </c>
      <c r="Q230" s="8" t="s">
        <v>144</v>
      </c>
      <c r="R230" s="28" t="s">
        <v>144</v>
      </c>
      <c r="S230" s="28" t="s">
        <v>144</v>
      </c>
      <c r="T230" s="28" t="s">
        <v>144</v>
      </c>
      <c r="U230" s="19" t="s">
        <v>144</v>
      </c>
      <c r="V230" s="17" t="s">
        <v>144</v>
      </c>
      <c r="W230" s="17" t="s">
        <v>144</v>
      </c>
      <c r="X230" s="17" t="s">
        <v>144</v>
      </c>
      <c r="Y230" s="17" t="s">
        <v>144</v>
      </c>
      <c r="Z230" s="51"/>
      <c r="AA230" s="23"/>
    </row>
    <row r="231" spans="1:27" ht="19" x14ac:dyDescent="0.2">
      <c r="A231" s="4" t="s">
        <v>2965</v>
      </c>
      <c r="B231" s="4" t="s">
        <v>2966</v>
      </c>
      <c r="C231" s="4" t="s">
        <v>2967</v>
      </c>
      <c r="D231" s="4">
        <v>1974</v>
      </c>
      <c r="E231" s="16" t="s">
        <v>81</v>
      </c>
      <c r="F231" s="16" t="s">
        <v>81</v>
      </c>
      <c r="G231" s="21" t="s">
        <v>172</v>
      </c>
      <c r="H231" s="8" t="s">
        <v>144</v>
      </c>
      <c r="I231" s="8" t="s">
        <v>144</v>
      </c>
      <c r="J231" s="8" t="s">
        <v>144</v>
      </c>
      <c r="K231" s="41" t="s">
        <v>144</v>
      </c>
      <c r="L231" s="41" t="s">
        <v>144</v>
      </c>
      <c r="M231" s="28" t="s">
        <v>144</v>
      </c>
      <c r="N231" s="28" t="s">
        <v>144</v>
      </c>
      <c r="O231" s="28" t="s">
        <v>144</v>
      </c>
      <c r="P231" s="28" t="s">
        <v>144</v>
      </c>
      <c r="Q231" s="8" t="s">
        <v>144</v>
      </c>
      <c r="R231" s="28" t="s">
        <v>144</v>
      </c>
      <c r="S231" s="28" t="s">
        <v>144</v>
      </c>
      <c r="T231" s="28" t="s">
        <v>144</v>
      </c>
      <c r="U231" s="19" t="s">
        <v>144</v>
      </c>
      <c r="V231" s="17" t="s">
        <v>144</v>
      </c>
      <c r="W231" s="17" t="s">
        <v>144</v>
      </c>
      <c r="X231" s="17" t="s">
        <v>144</v>
      </c>
      <c r="Y231" s="17" t="s">
        <v>144</v>
      </c>
      <c r="Z231" s="51"/>
      <c r="AA231" s="23"/>
    </row>
    <row r="232" spans="1:27" ht="19" x14ac:dyDescent="0.2">
      <c r="A232" s="4" t="s">
        <v>5054</v>
      </c>
      <c r="B232" s="4" t="s">
        <v>5055</v>
      </c>
      <c r="C232" s="4" t="s">
        <v>5056</v>
      </c>
      <c r="D232" s="4">
        <v>1992</v>
      </c>
      <c r="E232" s="16" t="s">
        <v>81</v>
      </c>
      <c r="F232" s="16" t="s">
        <v>81</v>
      </c>
      <c r="G232" s="21" t="s">
        <v>5069</v>
      </c>
      <c r="H232" s="8" t="s">
        <v>144</v>
      </c>
      <c r="I232" s="8" t="s">
        <v>144</v>
      </c>
      <c r="J232" s="8" t="s">
        <v>144</v>
      </c>
      <c r="K232" s="41" t="s">
        <v>144</v>
      </c>
      <c r="L232" s="41" t="s">
        <v>144</v>
      </c>
      <c r="M232" s="28" t="s">
        <v>144</v>
      </c>
      <c r="N232" s="28" t="s">
        <v>144</v>
      </c>
      <c r="O232" s="28" t="s">
        <v>144</v>
      </c>
      <c r="P232" s="28" t="s">
        <v>144</v>
      </c>
      <c r="Q232" s="8" t="s">
        <v>144</v>
      </c>
      <c r="R232" s="28" t="s">
        <v>144</v>
      </c>
      <c r="S232" s="28" t="s">
        <v>144</v>
      </c>
      <c r="T232" s="28" t="s">
        <v>144</v>
      </c>
      <c r="U232" s="19" t="s">
        <v>144</v>
      </c>
      <c r="V232" s="17" t="s">
        <v>144</v>
      </c>
      <c r="W232" s="17" t="s">
        <v>144</v>
      </c>
      <c r="X232" s="17" t="s">
        <v>144</v>
      </c>
      <c r="Y232" s="17" t="s">
        <v>144</v>
      </c>
      <c r="Z232" s="51"/>
      <c r="AA232" s="23" t="s">
        <v>5070</v>
      </c>
    </row>
    <row r="233" spans="1:27" ht="19" x14ac:dyDescent="0.2">
      <c r="A233" s="4" t="s">
        <v>1347</v>
      </c>
      <c r="B233" s="4" t="s">
        <v>1348</v>
      </c>
      <c r="C233" s="4" t="s">
        <v>1349</v>
      </c>
      <c r="D233" s="4">
        <v>1991</v>
      </c>
      <c r="E233" s="16" t="s">
        <v>81</v>
      </c>
      <c r="F233" s="16" t="s">
        <v>81</v>
      </c>
      <c r="G233" s="21" t="s">
        <v>599</v>
      </c>
      <c r="H233" s="8" t="s">
        <v>144</v>
      </c>
      <c r="I233" s="8" t="s">
        <v>144</v>
      </c>
      <c r="J233" s="8" t="s">
        <v>144</v>
      </c>
      <c r="K233" s="41" t="s">
        <v>144</v>
      </c>
      <c r="L233" s="41" t="s">
        <v>144</v>
      </c>
      <c r="M233" s="28" t="s">
        <v>144</v>
      </c>
      <c r="N233" s="28" t="s">
        <v>144</v>
      </c>
      <c r="O233" s="28" t="s">
        <v>144</v>
      </c>
      <c r="P233" s="28" t="s">
        <v>144</v>
      </c>
      <c r="Q233" s="8" t="s">
        <v>144</v>
      </c>
      <c r="R233" s="28" t="s">
        <v>144</v>
      </c>
      <c r="S233" s="28" t="s">
        <v>144</v>
      </c>
      <c r="T233" s="28" t="s">
        <v>144</v>
      </c>
      <c r="U233" s="19" t="s">
        <v>144</v>
      </c>
      <c r="V233" s="17" t="s">
        <v>144</v>
      </c>
      <c r="W233" s="17" t="s">
        <v>144</v>
      </c>
      <c r="X233" s="17" t="s">
        <v>144</v>
      </c>
      <c r="Y233" s="17" t="s">
        <v>144</v>
      </c>
      <c r="Z233" s="51"/>
      <c r="AA233" s="23"/>
    </row>
    <row r="234" spans="1:27" ht="19" x14ac:dyDescent="0.2">
      <c r="A234" s="4" t="s">
        <v>4564</v>
      </c>
      <c r="B234" s="4" t="s">
        <v>4565</v>
      </c>
      <c r="C234" s="4" t="s">
        <v>4566</v>
      </c>
      <c r="D234" s="4">
        <v>2010</v>
      </c>
      <c r="E234" s="16" t="s">
        <v>81</v>
      </c>
      <c r="F234" s="16" t="s">
        <v>82</v>
      </c>
      <c r="G234" s="21"/>
      <c r="H234" s="8" t="s">
        <v>4578</v>
      </c>
      <c r="I234" s="8">
        <v>29</v>
      </c>
      <c r="J234" s="8">
        <v>10</v>
      </c>
      <c r="K234" s="41">
        <v>19</v>
      </c>
      <c r="L234" s="41" t="s">
        <v>144</v>
      </c>
      <c r="M234" s="28">
        <v>0.3448</v>
      </c>
      <c r="N234" s="28">
        <v>0.17899999999999999</v>
      </c>
      <c r="O234" s="28">
        <v>0.54300000000000004</v>
      </c>
      <c r="P234" s="28" t="s">
        <v>82</v>
      </c>
      <c r="Q234" s="8" t="s">
        <v>86</v>
      </c>
      <c r="R234" s="28" t="s">
        <v>82</v>
      </c>
      <c r="S234" s="28" t="s">
        <v>82</v>
      </c>
      <c r="T234" s="28" t="s">
        <v>82</v>
      </c>
      <c r="U234" s="19" t="s">
        <v>85</v>
      </c>
      <c r="V234" s="17" t="s">
        <v>218</v>
      </c>
      <c r="W234" s="8" t="s">
        <v>4581</v>
      </c>
      <c r="X234" s="8" t="s">
        <v>4582</v>
      </c>
      <c r="Y234" s="8" t="s">
        <v>4583</v>
      </c>
      <c r="Z234" s="28" t="s">
        <v>14991</v>
      </c>
      <c r="AA234" s="23" t="s">
        <v>4584</v>
      </c>
    </row>
    <row r="235" spans="1:27" ht="19" x14ac:dyDescent="0.2">
      <c r="A235" s="4" t="s">
        <v>5084</v>
      </c>
      <c r="B235" s="4" t="s">
        <v>5085</v>
      </c>
      <c r="C235" s="4" t="s">
        <v>5086</v>
      </c>
      <c r="D235" s="4">
        <v>1995</v>
      </c>
      <c r="E235" s="16" t="s">
        <v>81</v>
      </c>
      <c r="F235" s="16" t="s">
        <v>82</v>
      </c>
      <c r="G235" s="21"/>
      <c r="H235" s="8" t="s">
        <v>4654</v>
      </c>
      <c r="I235" s="8">
        <v>12</v>
      </c>
      <c r="J235" s="8">
        <v>6</v>
      </c>
      <c r="K235" s="41">
        <f>I235-J235</f>
        <v>6</v>
      </c>
      <c r="L235" s="41" t="s">
        <v>144</v>
      </c>
      <c r="M235" s="28">
        <f>J235/I235</f>
        <v>0.5</v>
      </c>
      <c r="N235" s="28">
        <v>0.21099999999999999</v>
      </c>
      <c r="O235" s="28">
        <v>0.78900000000000003</v>
      </c>
      <c r="P235" s="28" t="s">
        <v>82</v>
      </c>
      <c r="Q235" s="8" t="s">
        <v>5096</v>
      </c>
      <c r="R235" s="28" t="s">
        <v>81</v>
      </c>
      <c r="S235" s="28" t="s">
        <v>85</v>
      </c>
      <c r="T235" s="57"/>
      <c r="U235" s="19" t="s">
        <v>5097</v>
      </c>
      <c r="V235" s="17" t="s">
        <v>5098</v>
      </c>
      <c r="W235" s="17" t="s">
        <v>86</v>
      </c>
      <c r="X235" s="17" t="s">
        <v>86</v>
      </c>
      <c r="Y235" s="17" t="s">
        <v>5099</v>
      </c>
      <c r="Z235" s="51" t="s">
        <v>14923</v>
      </c>
      <c r="AA235" s="23" t="s">
        <v>5100</v>
      </c>
    </row>
    <row r="236" spans="1:27" ht="19" x14ac:dyDescent="0.2">
      <c r="A236" s="4" t="s">
        <v>5583</v>
      </c>
      <c r="B236" s="4" t="s">
        <v>5584</v>
      </c>
      <c r="C236" s="4" t="s">
        <v>5585</v>
      </c>
      <c r="D236" s="4">
        <v>1997</v>
      </c>
      <c r="E236" s="16" t="s">
        <v>81</v>
      </c>
      <c r="F236" s="16" t="s">
        <v>81</v>
      </c>
      <c r="G236" s="21" t="s">
        <v>4639</v>
      </c>
      <c r="H236" s="8" t="s">
        <v>144</v>
      </c>
      <c r="I236" s="8" t="s">
        <v>144</v>
      </c>
      <c r="J236" s="8" t="s">
        <v>144</v>
      </c>
      <c r="K236" s="41" t="s">
        <v>144</v>
      </c>
      <c r="L236" s="41" t="s">
        <v>144</v>
      </c>
      <c r="M236" s="28" t="s">
        <v>144</v>
      </c>
      <c r="N236" s="28" t="s">
        <v>144</v>
      </c>
      <c r="O236" s="28" t="s">
        <v>144</v>
      </c>
      <c r="P236" s="28" t="s">
        <v>144</v>
      </c>
      <c r="Q236" s="8" t="s">
        <v>144</v>
      </c>
      <c r="R236" s="28" t="s">
        <v>144</v>
      </c>
      <c r="S236" s="28" t="s">
        <v>144</v>
      </c>
      <c r="T236" s="28" t="s">
        <v>144</v>
      </c>
      <c r="U236" s="19" t="s">
        <v>144</v>
      </c>
      <c r="V236" s="17" t="s">
        <v>144</v>
      </c>
      <c r="W236" s="17" t="s">
        <v>144</v>
      </c>
      <c r="X236" s="17" t="s">
        <v>144</v>
      </c>
      <c r="Y236" s="17" t="s">
        <v>144</v>
      </c>
      <c r="Z236" s="51"/>
      <c r="AA236" s="23"/>
    </row>
    <row r="237" spans="1:27" ht="19" x14ac:dyDescent="0.2">
      <c r="A237" s="4" t="s">
        <v>3579</v>
      </c>
      <c r="B237" s="4" t="s">
        <v>3580</v>
      </c>
      <c r="C237" s="4" t="s">
        <v>3581</v>
      </c>
      <c r="D237" s="4">
        <v>1984</v>
      </c>
      <c r="E237" s="16" t="s">
        <v>81</v>
      </c>
      <c r="F237" s="16" t="s">
        <v>81</v>
      </c>
      <c r="G237" s="21" t="s">
        <v>3592</v>
      </c>
      <c r="H237" s="8" t="s">
        <v>144</v>
      </c>
      <c r="I237" s="8" t="s">
        <v>144</v>
      </c>
      <c r="J237" s="8" t="s">
        <v>144</v>
      </c>
      <c r="K237" s="41" t="s">
        <v>144</v>
      </c>
      <c r="L237" s="41" t="s">
        <v>144</v>
      </c>
      <c r="M237" s="28" t="s">
        <v>144</v>
      </c>
      <c r="N237" s="28" t="s">
        <v>144</v>
      </c>
      <c r="O237" s="28" t="s">
        <v>144</v>
      </c>
      <c r="P237" s="28" t="s">
        <v>144</v>
      </c>
      <c r="Q237" s="8" t="s">
        <v>144</v>
      </c>
      <c r="R237" s="28" t="s">
        <v>144</v>
      </c>
      <c r="S237" s="28" t="s">
        <v>144</v>
      </c>
      <c r="T237" s="28" t="s">
        <v>144</v>
      </c>
      <c r="U237" s="19" t="s">
        <v>144</v>
      </c>
      <c r="V237" s="17" t="s">
        <v>144</v>
      </c>
      <c r="W237" s="17" t="s">
        <v>144</v>
      </c>
      <c r="X237" s="17" t="s">
        <v>144</v>
      </c>
      <c r="Y237" s="17" t="s">
        <v>144</v>
      </c>
      <c r="Z237" s="51"/>
      <c r="AA237" s="23"/>
    </row>
    <row r="238" spans="1:27" ht="19" x14ac:dyDescent="0.2">
      <c r="A238" s="4" t="s">
        <v>3151</v>
      </c>
      <c r="B238" s="4" t="s">
        <v>3152</v>
      </c>
      <c r="C238" s="4" t="s">
        <v>3153</v>
      </c>
      <c r="D238" s="4">
        <v>1996</v>
      </c>
      <c r="E238" s="16" t="s">
        <v>81</v>
      </c>
      <c r="F238" s="16" t="s">
        <v>82</v>
      </c>
      <c r="G238" s="21"/>
      <c r="H238" s="8" t="s">
        <v>1761</v>
      </c>
      <c r="I238" s="8">
        <v>5</v>
      </c>
      <c r="J238" s="8">
        <v>0</v>
      </c>
      <c r="K238" s="41">
        <f>I238-J238</f>
        <v>5</v>
      </c>
      <c r="L238" s="41" t="s">
        <v>82</v>
      </c>
      <c r="M238" s="28">
        <f>J238/I238</f>
        <v>0</v>
      </c>
      <c r="N238" s="28"/>
      <c r="O238" s="28">
        <v>0.52200000000000002</v>
      </c>
      <c r="P238" s="28" t="s">
        <v>82</v>
      </c>
      <c r="Q238" s="8" t="s">
        <v>1572</v>
      </c>
      <c r="R238" s="28" t="s">
        <v>85</v>
      </c>
      <c r="S238" s="28" t="s">
        <v>85</v>
      </c>
      <c r="T238" s="28" t="s">
        <v>85</v>
      </c>
      <c r="U238" s="19" t="s">
        <v>85</v>
      </c>
      <c r="V238" s="17" t="s">
        <v>1572</v>
      </c>
      <c r="W238" s="17">
        <v>20</v>
      </c>
      <c r="X238" s="17" t="s">
        <v>3164</v>
      </c>
      <c r="Y238" s="17" t="s">
        <v>3165</v>
      </c>
      <c r="Z238" s="51" t="s">
        <v>14992</v>
      </c>
      <c r="AA238" s="23" t="s">
        <v>534</v>
      </c>
    </row>
    <row r="239" spans="1:27" ht="19" x14ac:dyDescent="0.2">
      <c r="A239" s="4" t="s">
        <v>5119</v>
      </c>
      <c r="B239" s="4" t="s">
        <v>5120</v>
      </c>
      <c r="C239" s="4" t="s">
        <v>5121</v>
      </c>
      <c r="D239" s="4">
        <v>2011</v>
      </c>
      <c r="E239" s="16" t="s">
        <v>81</v>
      </c>
      <c r="F239" s="16" t="s">
        <v>81</v>
      </c>
      <c r="G239" s="21" t="s">
        <v>172</v>
      </c>
      <c r="H239" s="8" t="s">
        <v>144</v>
      </c>
      <c r="I239" s="8" t="s">
        <v>144</v>
      </c>
      <c r="J239" s="8" t="s">
        <v>144</v>
      </c>
      <c r="K239" s="41" t="s">
        <v>144</v>
      </c>
      <c r="L239" s="41" t="s">
        <v>144</v>
      </c>
      <c r="M239" s="28" t="s">
        <v>144</v>
      </c>
      <c r="N239" s="28" t="s">
        <v>144</v>
      </c>
      <c r="O239" s="28" t="s">
        <v>144</v>
      </c>
      <c r="P239" s="28" t="s">
        <v>144</v>
      </c>
      <c r="Q239" s="8" t="s">
        <v>144</v>
      </c>
      <c r="R239" s="28" t="s">
        <v>144</v>
      </c>
      <c r="S239" s="28" t="s">
        <v>144</v>
      </c>
      <c r="T239" s="28" t="s">
        <v>144</v>
      </c>
      <c r="U239" s="19" t="s">
        <v>144</v>
      </c>
      <c r="V239" s="17" t="s">
        <v>144</v>
      </c>
      <c r="W239" s="17" t="s">
        <v>144</v>
      </c>
      <c r="X239" s="17" t="s">
        <v>144</v>
      </c>
      <c r="Y239" s="17" t="s">
        <v>144</v>
      </c>
      <c r="Z239" s="51"/>
      <c r="AA239" s="23"/>
    </row>
    <row r="240" spans="1:27" ht="19" x14ac:dyDescent="0.2">
      <c r="A240" s="4" t="s">
        <v>1712</v>
      </c>
      <c r="B240" s="4" t="s">
        <v>1713</v>
      </c>
      <c r="C240" s="4" t="s">
        <v>1714</v>
      </c>
      <c r="D240" s="4">
        <v>2006</v>
      </c>
      <c r="E240" s="16" t="s">
        <v>81</v>
      </c>
      <c r="F240" s="16" t="s">
        <v>82</v>
      </c>
      <c r="G240" s="21"/>
      <c r="H240" s="8" t="s">
        <v>277</v>
      </c>
      <c r="I240" s="8">
        <v>8</v>
      </c>
      <c r="J240" s="8">
        <v>0</v>
      </c>
      <c r="K240" s="41">
        <f>I240-J240</f>
        <v>8</v>
      </c>
      <c r="L240" s="41" t="s">
        <v>82</v>
      </c>
      <c r="M240" s="28">
        <f>J240/I240</f>
        <v>0</v>
      </c>
      <c r="N240" s="28"/>
      <c r="O240" s="28">
        <v>0.36899999999999999</v>
      </c>
      <c r="P240" s="28" t="s">
        <v>81</v>
      </c>
      <c r="Q240" s="8" t="s">
        <v>1572</v>
      </c>
      <c r="R240" s="28" t="s">
        <v>85</v>
      </c>
      <c r="S240" s="28" t="s">
        <v>85</v>
      </c>
      <c r="T240" s="28" t="s">
        <v>85</v>
      </c>
      <c r="U240" s="19" t="s">
        <v>85</v>
      </c>
      <c r="V240" s="17" t="s">
        <v>1572</v>
      </c>
      <c r="W240" s="17">
        <v>24.6</v>
      </c>
      <c r="X240" s="17">
        <v>3</v>
      </c>
      <c r="Y240" s="17" t="s">
        <v>1726</v>
      </c>
      <c r="Z240" s="51" t="s">
        <v>14993</v>
      </c>
      <c r="AA240" s="23" t="s">
        <v>534</v>
      </c>
    </row>
    <row r="241" spans="1:28" ht="19" x14ac:dyDescent="0.2">
      <c r="A241" s="4" t="s">
        <v>5774</v>
      </c>
      <c r="B241" s="4" t="s">
        <v>5775</v>
      </c>
      <c r="C241" s="4" t="s">
        <v>5776</v>
      </c>
      <c r="D241" s="4">
        <v>1993</v>
      </c>
      <c r="E241" s="16" t="s">
        <v>81</v>
      </c>
      <c r="F241" s="16" t="s">
        <v>82</v>
      </c>
      <c r="G241" s="21"/>
      <c r="H241" s="8" t="s">
        <v>83</v>
      </c>
      <c r="I241" s="8">
        <v>24</v>
      </c>
      <c r="J241" s="8">
        <v>18</v>
      </c>
      <c r="K241" s="41">
        <v>6</v>
      </c>
      <c r="L241" s="41" t="s">
        <v>144</v>
      </c>
      <c r="M241" s="28">
        <v>0.75</v>
      </c>
      <c r="N241" s="28">
        <v>0.53300000000000003</v>
      </c>
      <c r="O241" s="28">
        <v>0.90200000000000002</v>
      </c>
      <c r="P241" s="57" t="s">
        <v>14913</v>
      </c>
      <c r="Q241" s="50" t="s">
        <v>263</v>
      </c>
      <c r="R241" s="28" t="s">
        <v>82</v>
      </c>
      <c r="S241" s="28" t="s">
        <v>82</v>
      </c>
      <c r="T241" s="28" t="s">
        <v>82</v>
      </c>
      <c r="U241" s="19" t="s">
        <v>85</v>
      </c>
      <c r="V241" s="17" t="s">
        <v>5789</v>
      </c>
      <c r="W241" s="17" t="s">
        <v>5790</v>
      </c>
      <c r="X241" s="17" t="s">
        <v>5791</v>
      </c>
      <c r="Y241" s="17" t="s">
        <v>86</v>
      </c>
      <c r="Z241" s="51" t="s">
        <v>14994</v>
      </c>
      <c r="AA241" s="23" t="s">
        <v>3609</v>
      </c>
    </row>
    <row r="242" spans="1:28" ht="19" x14ac:dyDescent="0.2">
      <c r="A242" s="4" t="s">
        <v>1135</v>
      </c>
      <c r="B242" s="4" t="s">
        <v>1136</v>
      </c>
      <c r="C242" s="4" t="s">
        <v>1137</v>
      </c>
      <c r="D242" s="4">
        <v>2002</v>
      </c>
      <c r="E242" s="16" t="s">
        <v>81</v>
      </c>
      <c r="F242" s="16" t="s">
        <v>81</v>
      </c>
      <c r="G242" s="21" t="s">
        <v>172</v>
      </c>
      <c r="H242" s="8" t="s">
        <v>144</v>
      </c>
      <c r="I242" s="8" t="s">
        <v>144</v>
      </c>
      <c r="J242" s="8" t="s">
        <v>144</v>
      </c>
      <c r="K242" s="41" t="s">
        <v>144</v>
      </c>
      <c r="L242" s="41" t="s">
        <v>144</v>
      </c>
      <c r="M242" s="28" t="s">
        <v>144</v>
      </c>
      <c r="N242" s="28" t="s">
        <v>144</v>
      </c>
      <c r="O242" s="28" t="s">
        <v>144</v>
      </c>
      <c r="P242" s="28" t="s">
        <v>144</v>
      </c>
      <c r="Q242" s="8" t="s">
        <v>144</v>
      </c>
      <c r="R242" s="28" t="s">
        <v>144</v>
      </c>
      <c r="S242" s="28" t="s">
        <v>144</v>
      </c>
      <c r="T242" s="28" t="s">
        <v>144</v>
      </c>
      <c r="U242" s="19" t="s">
        <v>144</v>
      </c>
      <c r="V242" s="17" t="s">
        <v>144</v>
      </c>
      <c r="W242" s="17"/>
      <c r="X242" s="17"/>
      <c r="Y242" s="17"/>
      <c r="Z242" s="51" t="s">
        <v>144</v>
      </c>
      <c r="AA242" s="23"/>
    </row>
    <row r="243" spans="1:28" ht="19" x14ac:dyDescent="0.2">
      <c r="A243" s="4" t="s">
        <v>5564</v>
      </c>
      <c r="B243" s="4" t="s">
        <v>5565</v>
      </c>
      <c r="C243" s="4" t="s">
        <v>5566</v>
      </c>
      <c r="D243" s="4">
        <v>2002</v>
      </c>
      <c r="E243" s="16" t="s">
        <v>81</v>
      </c>
      <c r="F243" s="16" t="s">
        <v>81</v>
      </c>
      <c r="G243" s="21" t="s">
        <v>172</v>
      </c>
      <c r="H243" s="8" t="s">
        <v>144</v>
      </c>
      <c r="I243" s="8" t="s">
        <v>144</v>
      </c>
      <c r="J243" s="8" t="s">
        <v>144</v>
      </c>
      <c r="K243" s="41" t="s">
        <v>144</v>
      </c>
      <c r="L243" s="41" t="s">
        <v>144</v>
      </c>
      <c r="M243" s="28" t="s">
        <v>144</v>
      </c>
      <c r="N243" s="28" t="s">
        <v>144</v>
      </c>
      <c r="O243" s="28" t="s">
        <v>144</v>
      </c>
      <c r="P243" s="28" t="s">
        <v>144</v>
      </c>
      <c r="Q243" s="8" t="s">
        <v>144</v>
      </c>
      <c r="R243" s="28" t="s">
        <v>144</v>
      </c>
      <c r="S243" s="28" t="s">
        <v>144</v>
      </c>
      <c r="T243" s="28" t="s">
        <v>144</v>
      </c>
      <c r="U243" s="19" t="s">
        <v>144</v>
      </c>
      <c r="V243" s="17" t="s">
        <v>144</v>
      </c>
      <c r="W243" s="17" t="s">
        <v>144</v>
      </c>
      <c r="X243" s="17" t="s">
        <v>144</v>
      </c>
      <c r="Y243" s="17" t="s">
        <v>144</v>
      </c>
      <c r="Z243" s="51"/>
      <c r="AA243" s="23"/>
    </row>
    <row r="244" spans="1:28" ht="19" x14ac:dyDescent="0.2">
      <c r="A244" s="4" t="s">
        <v>2660</v>
      </c>
      <c r="B244" s="4" t="s">
        <v>2661</v>
      </c>
      <c r="C244" s="4" t="s">
        <v>2662</v>
      </c>
      <c r="D244" s="4">
        <v>1993</v>
      </c>
      <c r="E244" s="16" t="s">
        <v>81</v>
      </c>
      <c r="F244" s="16" t="s">
        <v>82</v>
      </c>
      <c r="G244" s="21"/>
      <c r="H244" s="8" t="s">
        <v>83</v>
      </c>
      <c r="I244" s="8">
        <v>15</v>
      </c>
      <c r="J244" s="8">
        <v>0</v>
      </c>
      <c r="K244" s="41">
        <f>I244-J244</f>
        <v>15</v>
      </c>
      <c r="L244" s="41" t="s">
        <v>82</v>
      </c>
      <c r="M244" s="28">
        <f>J244/I244</f>
        <v>0</v>
      </c>
      <c r="N244" s="28"/>
      <c r="O244" s="28">
        <v>0.218</v>
      </c>
      <c r="P244" s="28" t="s">
        <v>81</v>
      </c>
      <c r="Q244" s="8" t="s">
        <v>1572</v>
      </c>
      <c r="R244" s="28" t="s">
        <v>85</v>
      </c>
      <c r="S244" s="28" t="s">
        <v>85</v>
      </c>
      <c r="T244" s="28" t="s">
        <v>85</v>
      </c>
      <c r="U244" s="19" t="s">
        <v>85</v>
      </c>
      <c r="V244" s="17" t="s">
        <v>1572</v>
      </c>
      <c r="W244" s="17">
        <v>22</v>
      </c>
      <c r="X244" s="17" t="s">
        <v>86</v>
      </c>
      <c r="Y244" s="17" t="s">
        <v>2675</v>
      </c>
      <c r="Z244" s="51" t="s">
        <v>14995</v>
      </c>
      <c r="AA244" s="23" t="s">
        <v>534</v>
      </c>
    </row>
    <row r="245" spans="1:28" ht="19" x14ac:dyDescent="0.2">
      <c r="A245" s="4" t="s">
        <v>5660</v>
      </c>
      <c r="B245" s="4" t="s">
        <v>5661</v>
      </c>
      <c r="C245" s="4" t="s">
        <v>5662</v>
      </c>
      <c r="D245" s="4">
        <v>2008</v>
      </c>
      <c r="E245" s="16" t="s">
        <v>81</v>
      </c>
      <c r="F245" s="16" t="s">
        <v>81</v>
      </c>
      <c r="G245" s="21" t="s">
        <v>4977</v>
      </c>
      <c r="H245" s="8" t="s">
        <v>144</v>
      </c>
      <c r="I245" s="8" t="s">
        <v>144</v>
      </c>
      <c r="J245" s="8" t="s">
        <v>144</v>
      </c>
      <c r="K245" s="41" t="s">
        <v>144</v>
      </c>
      <c r="L245" s="41" t="s">
        <v>144</v>
      </c>
      <c r="M245" s="28" t="s">
        <v>144</v>
      </c>
      <c r="N245" s="28" t="s">
        <v>144</v>
      </c>
      <c r="O245" s="28" t="s">
        <v>144</v>
      </c>
      <c r="P245" s="28" t="s">
        <v>144</v>
      </c>
      <c r="Q245" s="8" t="s">
        <v>144</v>
      </c>
      <c r="R245" s="28" t="s">
        <v>144</v>
      </c>
      <c r="S245" s="28" t="s">
        <v>144</v>
      </c>
      <c r="T245" s="28" t="s">
        <v>144</v>
      </c>
      <c r="U245" s="19" t="s">
        <v>144</v>
      </c>
      <c r="V245" s="17" t="s">
        <v>144</v>
      </c>
      <c r="W245" s="17" t="s">
        <v>144</v>
      </c>
      <c r="X245" s="17" t="s">
        <v>144</v>
      </c>
      <c r="Y245" s="17" t="s">
        <v>144</v>
      </c>
      <c r="Z245" s="51"/>
      <c r="AA245" s="23" t="s">
        <v>1177</v>
      </c>
    </row>
    <row r="246" spans="1:28" ht="19" x14ac:dyDescent="0.2">
      <c r="A246" s="4" t="s">
        <v>4194</v>
      </c>
      <c r="B246" s="4" t="s">
        <v>4195</v>
      </c>
      <c r="C246" s="4" t="s">
        <v>4196</v>
      </c>
      <c r="D246" s="4">
        <v>2014</v>
      </c>
      <c r="E246" s="16" t="s">
        <v>81</v>
      </c>
      <c r="F246" s="16" t="s">
        <v>82</v>
      </c>
      <c r="G246" s="21"/>
      <c r="H246" s="8" t="s">
        <v>4206</v>
      </c>
      <c r="I246" s="8">
        <v>13</v>
      </c>
      <c r="J246" s="8">
        <v>6</v>
      </c>
      <c r="K246" s="41">
        <v>7</v>
      </c>
      <c r="L246" s="41" t="s">
        <v>144</v>
      </c>
      <c r="M246" s="28">
        <v>0.46150000000000002</v>
      </c>
      <c r="N246" s="28">
        <v>0.192</v>
      </c>
      <c r="O246" s="28">
        <v>0.749</v>
      </c>
      <c r="P246" s="28" t="s">
        <v>82</v>
      </c>
      <c r="Q246" s="8" t="s">
        <v>4209</v>
      </c>
      <c r="R246" s="28" t="s">
        <v>82</v>
      </c>
      <c r="S246" s="8"/>
      <c r="T246" s="8"/>
      <c r="U246" s="19" t="s">
        <v>85</v>
      </c>
      <c r="V246" s="17" t="s">
        <v>218</v>
      </c>
      <c r="W246" s="17" t="s">
        <v>4210</v>
      </c>
      <c r="X246" s="17" t="s">
        <v>4211</v>
      </c>
      <c r="Y246" s="17" t="s">
        <v>4212</v>
      </c>
      <c r="Z246" s="51" t="s">
        <v>14996</v>
      </c>
      <c r="AA246" s="23"/>
    </row>
    <row r="247" spans="1:28" ht="19" x14ac:dyDescent="0.2">
      <c r="A247" s="4" t="s">
        <v>2079</v>
      </c>
      <c r="B247" s="4" t="s">
        <v>2080</v>
      </c>
      <c r="C247" s="4" t="s">
        <v>2081</v>
      </c>
      <c r="D247" s="4">
        <v>1999</v>
      </c>
      <c r="E247" s="16" t="s">
        <v>81</v>
      </c>
      <c r="F247" s="16" t="s">
        <v>82</v>
      </c>
      <c r="G247" s="21"/>
      <c r="H247" s="8" t="s">
        <v>403</v>
      </c>
      <c r="I247" s="8">
        <v>68</v>
      </c>
      <c r="J247" s="8" t="s">
        <v>86</v>
      </c>
      <c r="K247" s="41" t="s">
        <v>86</v>
      </c>
      <c r="L247" s="41" t="s">
        <v>144</v>
      </c>
      <c r="M247" s="28" t="s">
        <v>86</v>
      </c>
      <c r="N247" s="28" t="s">
        <v>144</v>
      </c>
      <c r="O247" s="28" t="s">
        <v>144</v>
      </c>
      <c r="P247" s="28" t="s">
        <v>144</v>
      </c>
      <c r="Q247" s="8" t="s">
        <v>2094</v>
      </c>
      <c r="R247" s="28" t="s">
        <v>82</v>
      </c>
      <c r="S247" s="28" t="s">
        <v>82</v>
      </c>
      <c r="T247" s="28" t="s">
        <v>82</v>
      </c>
      <c r="U247" s="19" t="s">
        <v>85</v>
      </c>
      <c r="V247" s="17" t="s">
        <v>2095</v>
      </c>
      <c r="W247" s="17" t="s">
        <v>2096</v>
      </c>
      <c r="X247" s="17" t="s">
        <v>2097</v>
      </c>
      <c r="Y247" s="17" t="s">
        <v>2098</v>
      </c>
      <c r="Z247" s="51" t="s">
        <v>14923</v>
      </c>
      <c r="AA247" s="23"/>
    </row>
    <row r="248" spans="1:28" ht="19" x14ac:dyDescent="0.2">
      <c r="A248" s="4" t="s">
        <v>2442</v>
      </c>
      <c r="B248" s="4" t="s">
        <v>2443</v>
      </c>
      <c r="C248" s="4" t="s">
        <v>2444</v>
      </c>
      <c r="D248" s="4">
        <v>1991</v>
      </c>
      <c r="E248" s="16" t="s">
        <v>82</v>
      </c>
      <c r="F248" s="16" t="s">
        <v>81</v>
      </c>
      <c r="G248" s="21" t="s">
        <v>789</v>
      </c>
      <c r="H248" s="8" t="s">
        <v>144</v>
      </c>
      <c r="I248" s="8" t="s">
        <v>144</v>
      </c>
      <c r="J248" s="8" t="s">
        <v>144</v>
      </c>
      <c r="K248" s="41" t="s">
        <v>144</v>
      </c>
      <c r="L248" s="41" t="s">
        <v>144</v>
      </c>
      <c r="M248" s="28" t="s">
        <v>144</v>
      </c>
      <c r="N248" s="28" t="s">
        <v>144</v>
      </c>
      <c r="O248" s="28" t="s">
        <v>144</v>
      </c>
      <c r="P248" s="28" t="s">
        <v>144</v>
      </c>
      <c r="Q248" s="8" t="s">
        <v>144</v>
      </c>
      <c r="R248" s="28" t="s">
        <v>144</v>
      </c>
      <c r="S248" s="28" t="s">
        <v>144</v>
      </c>
      <c r="T248" s="28" t="s">
        <v>144</v>
      </c>
      <c r="U248" s="19" t="s">
        <v>144</v>
      </c>
      <c r="V248" s="17" t="s">
        <v>144</v>
      </c>
      <c r="W248" s="17" t="s">
        <v>144</v>
      </c>
      <c r="X248" s="17" t="s">
        <v>144</v>
      </c>
      <c r="Y248" s="17" t="s">
        <v>144</v>
      </c>
      <c r="Z248" s="51"/>
      <c r="AA248" s="23"/>
    </row>
    <row r="249" spans="1:28" ht="19" x14ac:dyDescent="0.2">
      <c r="A249" s="4" t="s">
        <v>827</v>
      </c>
      <c r="B249" s="4" t="s">
        <v>828</v>
      </c>
      <c r="C249" s="4" t="s">
        <v>829</v>
      </c>
      <c r="D249" s="4">
        <v>2000</v>
      </c>
      <c r="E249" s="16" t="s">
        <v>81</v>
      </c>
      <c r="F249" s="16" t="s">
        <v>82</v>
      </c>
      <c r="G249" s="21"/>
      <c r="H249" s="8" t="s">
        <v>83</v>
      </c>
      <c r="I249" s="8">
        <v>103</v>
      </c>
      <c r="J249" s="8">
        <v>54</v>
      </c>
      <c r="K249" s="41">
        <v>49</v>
      </c>
      <c r="L249" s="41" t="s">
        <v>144</v>
      </c>
      <c r="M249" s="28">
        <v>0.52429999999999999</v>
      </c>
      <c r="N249" s="28">
        <v>0.42399999999999999</v>
      </c>
      <c r="O249" s="28">
        <v>0.624</v>
      </c>
      <c r="P249" s="28" t="s">
        <v>82</v>
      </c>
      <c r="Q249" s="27" t="s">
        <v>843</v>
      </c>
      <c r="R249" s="56" t="s">
        <v>81</v>
      </c>
      <c r="S249" s="56" t="s">
        <v>85</v>
      </c>
      <c r="T249" s="57"/>
      <c r="U249" s="19" t="s">
        <v>844</v>
      </c>
      <c r="V249" s="25" t="s">
        <v>845</v>
      </c>
      <c r="W249" s="17" t="s">
        <v>86</v>
      </c>
      <c r="X249" s="17" t="s">
        <v>86</v>
      </c>
      <c r="Y249" s="17" t="s">
        <v>846</v>
      </c>
      <c r="Z249" s="51" t="s">
        <v>14921</v>
      </c>
      <c r="AA249" s="23" t="s">
        <v>847</v>
      </c>
    </row>
    <row r="250" spans="1:28" ht="19" x14ac:dyDescent="0.2">
      <c r="A250" s="4" t="s">
        <v>2061</v>
      </c>
      <c r="B250" s="4" t="s">
        <v>2062</v>
      </c>
      <c r="C250" s="4" t="s">
        <v>2063</v>
      </c>
      <c r="D250" s="4">
        <v>1988</v>
      </c>
      <c r="E250" s="16" t="s">
        <v>82</v>
      </c>
      <c r="F250" s="16" t="s">
        <v>81</v>
      </c>
      <c r="G250" s="21" t="s">
        <v>2077</v>
      </c>
      <c r="H250" s="8" t="s">
        <v>144</v>
      </c>
      <c r="I250" s="8" t="s">
        <v>144</v>
      </c>
      <c r="J250" s="8" t="s">
        <v>144</v>
      </c>
      <c r="K250" s="41" t="s">
        <v>144</v>
      </c>
      <c r="L250" s="41" t="s">
        <v>144</v>
      </c>
      <c r="M250" s="28" t="s">
        <v>144</v>
      </c>
      <c r="N250" s="28" t="s">
        <v>144</v>
      </c>
      <c r="O250" s="28" t="s">
        <v>144</v>
      </c>
      <c r="P250" s="28" t="s">
        <v>144</v>
      </c>
      <c r="Q250" s="8" t="s">
        <v>144</v>
      </c>
      <c r="R250" s="28" t="s">
        <v>144</v>
      </c>
      <c r="S250" s="28" t="s">
        <v>144</v>
      </c>
      <c r="T250" s="28" t="s">
        <v>144</v>
      </c>
      <c r="U250" s="19" t="s">
        <v>144</v>
      </c>
      <c r="V250" s="17" t="s">
        <v>144</v>
      </c>
      <c r="W250" s="17" t="s">
        <v>144</v>
      </c>
      <c r="X250" s="17" t="s">
        <v>144</v>
      </c>
      <c r="Y250" s="17" t="s">
        <v>144</v>
      </c>
      <c r="Z250" s="51" t="s">
        <v>144</v>
      </c>
      <c r="AA250" s="23" t="s">
        <v>2078</v>
      </c>
    </row>
    <row r="251" spans="1:28" ht="19" x14ac:dyDescent="0.2">
      <c r="A251" s="4" t="s">
        <v>2882</v>
      </c>
      <c r="B251" s="4" t="s">
        <v>2883</v>
      </c>
      <c r="C251" s="4" t="s">
        <v>2884</v>
      </c>
      <c r="D251" s="4">
        <v>2013</v>
      </c>
      <c r="E251" s="16" t="s">
        <v>81</v>
      </c>
      <c r="F251" s="16" t="s">
        <v>81</v>
      </c>
      <c r="G251" s="21" t="s">
        <v>14950</v>
      </c>
      <c r="H251" s="8" t="s">
        <v>144</v>
      </c>
      <c r="I251" s="8" t="s">
        <v>144</v>
      </c>
      <c r="J251" s="8" t="s">
        <v>144</v>
      </c>
      <c r="K251" s="41" t="s">
        <v>144</v>
      </c>
      <c r="L251" s="41" t="s">
        <v>144</v>
      </c>
      <c r="M251" s="28" t="s">
        <v>144</v>
      </c>
      <c r="N251" s="28" t="s">
        <v>144</v>
      </c>
      <c r="O251" s="28" t="s">
        <v>144</v>
      </c>
      <c r="P251" s="28" t="s">
        <v>144</v>
      </c>
      <c r="Q251" s="8" t="s">
        <v>144</v>
      </c>
      <c r="R251" s="28" t="s">
        <v>144</v>
      </c>
      <c r="S251" s="28" t="s">
        <v>144</v>
      </c>
      <c r="T251" s="28" t="s">
        <v>144</v>
      </c>
      <c r="U251" s="19" t="s">
        <v>144</v>
      </c>
      <c r="V251" s="17" t="s">
        <v>144</v>
      </c>
      <c r="W251" s="17" t="s">
        <v>144</v>
      </c>
      <c r="X251" s="17" t="s">
        <v>144</v>
      </c>
      <c r="Y251" s="17" t="s">
        <v>144</v>
      </c>
      <c r="Z251" s="51"/>
      <c r="AA251" s="23"/>
    </row>
    <row r="252" spans="1:28" ht="19" x14ac:dyDescent="0.2">
      <c r="A252" s="4" t="s">
        <v>1178</v>
      </c>
      <c r="B252" s="4" t="s">
        <v>1179</v>
      </c>
      <c r="C252" s="4" t="s">
        <v>1180</v>
      </c>
      <c r="D252" s="4">
        <v>2014</v>
      </c>
      <c r="E252" s="16" t="s">
        <v>81</v>
      </c>
      <c r="F252" s="16" t="s">
        <v>81</v>
      </c>
      <c r="G252" s="21" t="s">
        <v>203</v>
      </c>
      <c r="H252" s="8" t="s">
        <v>144</v>
      </c>
      <c r="I252" s="8" t="s">
        <v>144</v>
      </c>
      <c r="J252" s="8" t="s">
        <v>144</v>
      </c>
      <c r="K252" s="41" t="s">
        <v>144</v>
      </c>
      <c r="L252" s="41" t="s">
        <v>144</v>
      </c>
      <c r="M252" s="28" t="s">
        <v>144</v>
      </c>
      <c r="N252" s="28" t="s">
        <v>144</v>
      </c>
      <c r="O252" s="28" t="s">
        <v>144</v>
      </c>
      <c r="P252" s="28" t="s">
        <v>144</v>
      </c>
      <c r="Q252" s="8" t="s">
        <v>144</v>
      </c>
      <c r="R252" s="28" t="s">
        <v>144</v>
      </c>
      <c r="S252" s="28" t="s">
        <v>144</v>
      </c>
      <c r="T252" s="28" t="s">
        <v>144</v>
      </c>
      <c r="U252" s="19" t="s">
        <v>144</v>
      </c>
      <c r="V252" s="17" t="s">
        <v>144</v>
      </c>
      <c r="W252" s="17" t="s">
        <v>144</v>
      </c>
      <c r="X252" s="17" t="s">
        <v>144</v>
      </c>
      <c r="Y252" s="17" t="s">
        <v>144</v>
      </c>
      <c r="Z252" s="51" t="s">
        <v>144</v>
      </c>
      <c r="AA252" s="23"/>
    </row>
    <row r="253" spans="1:28" ht="19" x14ac:dyDescent="0.2">
      <c r="A253" s="4" t="s">
        <v>4948</v>
      </c>
      <c r="B253" s="4" t="s">
        <v>4949</v>
      </c>
      <c r="C253" s="4" t="s">
        <v>4950</v>
      </c>
      <c r="D253" s="4">
        <v>2015</v>
      </c>
      <c r="E253" s="16" t="s">
        <v>81</v>
      </c>
      <c r="F253" s="16" t="s">
        <v>81</v>
      </c>
      <c r="G253" s="21" t="s">
        <v>2729</v>
      </c>
      <c r="H253" s="8" t="s">
        <v>144</v>
      </c>
      <c r="I253" s="8" t="s">
        <v>144</v>
      </c>
      <c r="J253" s="8" t="s">
        <v>144</v>
      </c>
      <c r="K253" s="41" t="s">
        <v>144</v>
      </c>
      <c r="L253" s="41" t="s">
        <v>144</v>
      </c>
      <c r="M253" s="28" t="s">
        <v>144</v>
      </c>
      <c r="N253" s="28" t="s">
        <v>144</v>
      </c>
      <c r="O253" s="28" t="s">
        <v>144</v>
      </c>
      <c r="P253" s="28" t="s">
        <v>144</v>
      </c>
      <c r="Q253" s="8" t="s">
        <v>144</v>
      </c>
      <c r="R253" s="28" t="s">
        <v>144</v>
      </c>
      <c r="S253" s="28" t="s">
        <v>144</v>
      </c>
      <c r="T253" s="28" t="s">
        <v>144</v>
      </c>
      <c r="U253" s="19" t="s">
        <v>144</v>
      </c>
      <c r="V253" s="17" t="s">
        <v>144</v>
      </c>
      <c r="W253" s="17" t="s">
        <v>144</v>
      </c>
      <c r="X253" s="17" t="s">
        <v>144</v>
      </c>
      <c r="Y253" s="17" t="s">
        <v>144</v>
      </c>
      <c r="Z253" s="51"/>
      <c r="AA253" s="23"/>
    </row>
    <row r="254" spans="1:28" ht="19" x14ac:dyDescent="0.2">
      <c r="A254" s="4" t="s">
        <v>2854</v>
      </c>
      <c r="B254" s="4" t="s">
        <v>2855</v>
      </c>
      <c r="C254" s="4" t="s">
        <v>2856</v>
      </c>
      <c r="D254" s="4">
        <v>1991</v>
      </c>
      <c r="E254" s="16" t="s">
        <v>81</v>
      </c>
      <c r="F254" s="16" t="s">
        <v>81</v>
      </c>
      <c r="G254" s="21" t="s">
        <v>172</v>
      </c>
      <c r="H254" s="8" t="s">
        <v>144</v>
      </c>
      <c r="I254" s="8" t="s">
        <v>144</v>
      </c>
      <c r="J254" s="8" t="s">
        <v>144</v>
      </c>
      <c r="K254" s="41" t="s">
        <v>144</v>
      </c>
      <c r="L254" s="41" t="s">
        <v>144</v>
      </c>
      <c r="M254" s="28" t="s">
        <v>144</v>
      </c>
      <c r="N254" s="28" t="s">
        <v>144</v>
      </c>
      <c r="O254" s="28" t="s">
        <v>144</v>
      </c>
      <c r="P254" s="28" t="s">
        <v>144</v>
      </c>
      <c r="Q254" s="8" t="s">
        <v>144</v>
      </c>
      <c r="R254" s="28" t="s">
        <v>144</v>
      </c>
      <c r="S254" s="28" t="s">
        <v>144</v>
      </c>
      <c r="T254" s="28" t="s">
        <v>144</v>
      </c>
      <c r="U254" s="19" t="s">
        <v>144</v>
      </c>
      <c r="V254" s="17" t="s">
        <v>144</v>
      </c>
      <c r="W254" s="17" t="s">
        <v>144</v>
      </c>
      <c r="X254" s="17" t="s">
        <v>144</v>
      </c>
      <c r="Y254" s="17" t="s">
        <v>144</v>
      </c>
      <c r="Z254" s="51"/>
      <c r="AA254" s="23"/>
    </row>
    <row r="255" spans="1:28" ht="19" x14ac:dyDescent="0.2">
      <c r="A255" s="4" t="s">
        <v>3296</v>
      </c>
      <c r="B255" s="4" t="s">
        <v>3297</v>
      </c>
      <c r="C255" s="4" t="s">
        <v>3298</v>
      </c>
      <c r="D255" s="4">
        <v>1989</v>
      </c>
      <c r="E255" s="16" t="s">
        <v>81</v>
      </c>
      <c r="F255" s="16" t="s">
        <v>81</v>
      </c>
      <c r="G255" s="21" t="s">
        <v>2592</v>
      </c>
      <c r="H255" s="8" t="s">
        <v>144</v>
      </c>
      <c r="I255" s="8" t="s">
        <v>144</v>
      </c>
      <c r="J255" s="8" t="s">
        <v>144</v>
      </c>
      <c r="K255" s="41" t="s">
        <v>144</v>
      </c>
      <c r="L255" s="41" t="s">
        <v>144</v>
      </c>
      <c r="M255" s="28" t="s">
        <v>144</v>
      </c>
      <c r="N255" s="28" t="s">
        <v>144</v>
      </c>
      <c r="O255" s="28" t="s">
        <v>144</v>
      </c>
      <c r="P255" s="28" t="s">
        <v>144</v>
      </c>
      <c r="Q255" s="8" t="s">
        <v>144</v>
      </c>
      <c r="R255" s="28" t="s">
        <v>144</v>
      </c>
      <c r="S255" s="28" t="s">
        <v>144</v>
      </c>
      <c r="T255" s="28" t="s">
        <v>144</v>
      </c>
      <c r="U255" s="19" t="s">
        <v>144</v>
      </c>
      <c r="V255" s="17" t="s">
        <v>144</v>
      </c>
      <c r="W255" s="17" t="s">
        <v>144</v>
      </c>
      <c r="X255" s="17" t="s">
        <v>144</v>
      </c>
      <c r="Y255" s="17" t="s">
        <v>144</v>
      </c>
      <c r="Z255" s="51"/>
      <c r="AA255" s="23"/>
    </row>
    <row r="256" spans="1:28" ht="19" x14ac:dyDescent="0.2">
      <c r="A256" s="4" t="s">
        <v>807</v>
      </c>
      <c r="B256" s="4" t="s">
        <v>808</v>
      </c>
      <c r="C256" s="4" t="s">
        <v>809</v>
      </c>
      <c r="D256" s="4">
        <v>2004</v>
      </c>
      <c r="E256" s="16" t="s">
        <v>81</v>
      </c>
      <c r="F256" s="16" t="s">
        <v>81</v>
      </c>
      <c r="G256" s="21" t="s">
        <v>14950</v>
      </c>
      <c r="H256" s="8" t="s">
        <v>144</v>
      </c>
      <c r="I256" s="8" t="s">
        <v>144</v>
      </c>
      <c r="J256" s="8" t="s">
        <v>144</v>
      </c>
      <c r="K256" s="41" t="s">
        <v>144</v>
      </c>
      <c r="L256" s="41" t="s">
        <v>144</v>
      </c>
      <c r="M256" s="28" t="s">
        <v>144</v>
      </c>
      <c r="N256" s="28" t="s">
        <v>144</v>
      </c>
      <c r="O256" s="28" t="s">
        <v>144</v>
      </c>
      <c r="P256" s="28" t="s">
        <v>144</v>
      </c>
      <c r="Q256" s="8" t="s">
        <v>144</v>
      </c>
      <c r="R256" s="28" t="s">
        <v>144</v>
      </c>
      <c r="S256" s="28" t="s">
        <v>144</v>
      </c>
      <c r="T256" s="28" t="s">
        <v>144</v>
      </c>
      <c r="U256" s="19" t="s">
        <v>144</v>
      </c>
      <c r="V256" s="17" t="s">
        <v>144</v>
      </c>
      <c r="W256" s="17" t="s">
        <v>144</v>
      </c>
      <c r="X256" s="17" t="s">
        <v>144</v>
      </c>
      <c r="Y256" s="17" t="s">
        <v>144</v>
      </c>
      <c r="Z256" s="51" t="s">
        <v>144</v>
      </c>
      <c r="AA256" s="23" t="s">
        <v>1177</v>
      </c>
      <c r="AB256" t="s">
        <v>1177</v>
      </c>
    </row>
    <row r="257" spans="1:27" ht="19" x14ac:dyDescent="0.2">
      <c r="A257" s="4" t="s">
        <v>5552</v>
      </c>
      <c r="B257" s="4" t="s">
        <v>5553</v>
      </c>
      <c r="C257" s="4" t="s">
        <v>5554</v>
      </c>
      <c r="D257" s="4">
        <v>1991</v>
      </c>
      <c r="E257" s="16" t="s">
        <v>81</v>
      </c>
      <c r="F257" s="16" t="s">
        <v>81</v>
      </c>
      <c r="G257" s="21" t="s">
        <v>2924</v>
      </c>
      <c r="H257" s="8" t="s">
        <v>144</v>
      </c>
      <c r="I257" s="8" t="s">
        <v>144</v>
      </c>
      <c r="J257" s="8" t="s">
        <v>144</v>
      </c>
      <c r="K257" s="41" t="s">
        <v>144</v>
      </c>
      <c r="L257" s="41" t="s">
        <v>144</v>
      </c>
      <c r="M257" s="28" t="s">
        <v>144</v>
      </c>
      <c r="N257" s="28" t="s">
        <v>144</v>
      </c>
      <c r="O257" s="28" t="s">
        <v>144</v>
      </c>
      <c r="P257" s="28" t="s">
        <v>144</v>
      </c>
      <c r="Q257" s="8" t="s">
        <v>144</v>
      </c>
      <c r="R257" s="28" t="s">
        <v>144</v>
      </c>
      <c r="S257" s="28" t="s">
        <v>144</v>
      </c>
      <c r="T257" s="28" t="s">
        <v>144</v>
      </c>
      <c r="U257" s="19" t="s">
        <v>144</v>
      </c>
      <c r="V257" s="17" t="s">
        <v>144</v>
      </c>
      <c r="W257" s="17" t="s">
        <v>144</v>
      </c>
      <c r="X257" s="17" t="s">
        <v>144</v>
      </c>
      <c r="Y257" s="17" t="s">
        <v>144</v>
      </c>
      <c r="Z257" s="51"/>
      <c r="AA257" s="23"/>
    </row>
    <row r="258" spans="1:27" ht="19" x14ac:dyDescent="0.2">
      <c r="A258" s="4" t="s">
        <v>3266</v>
      </c>
      <c r="B258" s="4" t="s">
        <v>3267</v>
      </c>
      <c r="C258" s="4" t="s">
        <v>3268</v>
      </c>
      <c r="D258" s="4">
        <v>1992</v>
      </c>
      <c r="E258" s="16" t="s">
        <v>81</v>
      </c>
      <c r="F258" s="16" t="s">
        <v>82</v>
      </c>
      <c r="G258" s="21"/>
      <c r="H258" s="8" t="s">
        <v>669</v>
      </c>
      <c r="I258" s="8">
        <v>9</v>
      </c>
      <c r="J258" s="8">
        <v>0</v>
      </c>
      <c r="K258" s="41">
        <f>I258-J258</f>
        <v>9</v>
      </c>
      <c r="L258" s="41" t="s">
        <v>82</v>
      </c>
      <c r="M258" s="28">
        <f>J258/I258</f>
        <v>0</v>
      </c>
      <c r="N258" s="28"/>
      <c r="O258" s="28">
        <v>0.33600000000000002</v>
      </c>
      <c r="P258" s="28" t="s">
        <v>81</v>
      </c>
      <c r="Q258" s="8" t="s">
        <v>1572</v>
      </c>
      <c r="R258" s="28" t="s">
        <v>85</v>
      </c>
      <c r="S258" s="28" t="s">
        <v>85</v>
      </c>
      <c r="T258" s="28" t="s">
        <v>85</v>
      </c>
      <c r="U258" s="19" t="s">
        <v>85</v>
      </c>
      <c r="V258" s="17" t="s">
        <v>1572</v>
      </c>
      <c r="W258" s="17">
        <v>26.6</v>
      </c>
      <c r="X258" s="17">
        <v>1.2</v>
      </c>
      <c r="Y258" s="17" t="s">
        <v>3280</v>
      </c>
      <c r="Z258" s="51" t="s">
        <v>14921</v>
      </c>
      <c r="AA258" s="23" t="s">
        <v>534</v>
      </c>
    </row>
    <row r="259" spans="1:27" ht="19" x14ac:dyDescent="0.2">
      <c r="A259" s="4" t="s">
        <v>4340</v>
      </c>
      <c r="B259" s="4" t="s">
        <v>4341</v>
      </c>
      <c r="C259" s="4" t="s">
        <v>4342</v>
      </c>
      <c r="D259" s="4">
        <v>1997</v>
      </c>
      <c r="E259" s="16" t="s">
        <v>81</v>
      </c>
      <c r="F259" s="16" t="s">
        <v>82</v>
      </c>
      <c r="G259" s="21"/>
      <c r="H259" s="8" t="s">
        <v>83</v>
      </c>
      <c r="I259" s="8">
        <v>13</v>
      </c>
      <c r="J259" s="8">
        <v>13</v>
      </c>
      <c r="K259" s="41">
        <v>0</v>
      </c>
      <c r="L259" s="41" t="s">
        <v>144</v>
      </c>
      <c r="M259" s="28">
        <v>1</v>
      </c>
      <c r="N259" s="28">
        <v>0.753</v>
      </c>
      <c r="O259" s="28">
        <v>1</v>
      </c>
      <c r="P259" s="57" t="s">
        <v>14913</v>
      </c>
      <c r="Q259" s="8" t="s">
        <v>4354</v>
      </c>
      <c r="R259" s="28" t="s">
        <v>81</v>
      </c>
      <c r="S259" s="28" t="s">
        <v>85</v>
      </c>
      <c r="T259" s="57" t="s">
        <v>81</v>
      </c>
      <c r="U259" s="19" t="s">
        <v>4355</v>
      </c>
      <c r="V259" s="17" t="s">
        <v>4356</v>
      </c>
      <c r="W259" s="17" t="s">
        <v>4357</v>
      </c>
      <c r="X259" s="17" t="s">
        <v>4358</v>
      </c>
      <c r="Y259" s="17" t="s">
        <v>86</v>
      </c>
      <c r="Z259" s="51" t="s">
        <v>14921</v>
      </c>
      <c r="AA259" s="23" t="s">
        <v>345</v>
      </c>
    </row>
    <row r="260" spans="1:27" ht="19" x14ac:dyDescent="0.2">
      <c r="A260" s="4" t="s">
        <v>554</v>
      </c>
      <c r="B260" s="4" t="s">
        <v>555</v>
      </c>
      <c r="C260" s="4" t="s">
        <v>556</v>
      </c>
      <c r="D260" s="4">
        <v>2004</v>
      </c>
      <c r="E260" s="16" t="s">
        <v>81</v>
      </c>
      <c r="F260" s="16" t="s">
        <v>81</v>
      </c>
      <c r="G260" s="21" t="s">
        <v>247</v>
      </c>
      <c r="H260" s="8" t="s">
        <v>144</v>
      </c>
      <c r="I260" s="8" t="s">
        <v>144</v>
      </c>
      <c r="J260" s="8" t="s">
        <v>144</v>
      </c>
      <c r="K260" s="41" t="s">
        <v>144</v>
      </c>
      <c r="L260" s="41" t="s">
        <v>144</v>
      </c>
      <c r="M260" s="28" t="s">
        <v>144</v>
      </c>
      <c r="N260" s="28" t="s">
        <v>144</v>
      </c>
      <c r="O260" s="28" t="s">
        <v>144</v>
      </c>
      <c r="P260" s="28" t="s">
        <v>144</v>
      </c>
      <c r="Q260" s="8" t="s">
        <v>144</v>
      </c>
      <c r="R260" s="28" t="s">
        <v>144</v>
      </c>
      <c r="S260" s="28" t="s">
        <v>144</v>
      </c>
      <c r="T260" s="28" t="s">
        <v>144</v>
      </c>
      <c r="U260" s="19" t="s">
        <v>144</v>
      </c>
      <c r="V260" s="17" t="s">
        <v>144</v>
      </c>
      <c r="W260" s="17" t="s">
        <v>144</v>
      </c>
      <c r="X260" s="17" t="s">
        <v>144</v>
      </c>
      <c r="Y260" s="17" t="s">
        <v>144</v>
      </c>
      <c r="Z260" s="51"/>
      <c r="AA260" s="23"/>
    </row>
    <row r="261" spans="1:27" ht="19" x14ac:dyDescent="0.2">
      <c r="A261" s="4" t="s">
        <v>1727</v>
      </c>
      <c r="B261" s="4" t="s">
        <v>1728</v>
      </c>
      <c r="C261" s="4" t="s">
        <v>1729</v>
      </c>
      <c r="D261" s="4">
        <v>2007</v>
      </c>
      <c r="E261" s="16" t="s">
        <v>81</v>
      </c>
      <c r="F261" s="16" t="s">
        <v>82</v>
      </c>
      <c r="G261" s="21"/>
      <c r="H261" s="8" t="s">
        <v>1045</v>
      </c>
      <c r="I261" s="8">
        <v>36</v>
      </c>
      <c r="J261" s="8">
        <v>13</v>
      </c>
      <c r="K261" s="41">
        <v>23</v>
      </c>
      <c r="L261" s="41" t="s">
        <v>144</v>
      </c>
      <c r="M261" s="28">
        <v>0.36109999999999998</v>
      </c>
      <c r="N261" s="28">
        <v>0.20799999999999999</v>
      </c>
      <c r="O261" s="28">
        <v>0.53800000000000003</v>
      </c>
      <c r="P261" s="28" t="s">
        <v>82</v>
      </c>
      <c r="Q261" s="8" t="s">
        <v>263</v>
      </c>
      <c r="R261" s="28" t="s">
        <v>82</v>
      </c>
      <c r="S261" s="28" t="s">
        <v>82</v>
      </c>
      <c r="T261" s="28" t="s">
        <v>82</v>
      </c>
      <c r="U261" s="19" t="s">
        <v>85</v>
      </c>
      <c r="V261" s="17" t="s">
        <v>86</v>
      </c>
      <c r="W261" s="17" t="s">
        <v>1744</v>
      </c>
      <c r="X261" s="17" t="s">
        <v>1745</v>
      </c>
      <c r="Y261" s="17" t="s">
        <v>86</v>
      </c>
      <c r="Z261" s="51" t="s">
        <v>14997</v>
      </c>
      <c r="AA261" s="23" t="s">
        <v>1746</v>
      </c>
    </row>
    <row r="262" spans="1:27" ht="19" x14ac:dyDescent="0.2">
      <c r="A262" s="4" t="s">
        <v>4451</v>
      </c>
      <c r="B262" s="4" t="s">
        <v>4452</v>
      </c>
      <c r="C262" s="4" t="s">
        <v>4453</v>
      </c>
      <c r="D262" s="4">
        <v>2011</v>
      </c>
      <c r="E262" s="16" t="s">
        <v>81</v>
      </c>
      <c r="F262" s="16" t="s">
        <v>81</v>
      </c>
      <c r="G262" s="21" t="s">
        <v>311</v>
      </c>
      <c r="H262" s="8" t="s">
        <v>144</v>
      </c>
      <c r="I262" s="8" t="s">
        <v>144</v>
      </c>
      <c r="J262" s="8" t="s">
        <v>144</v>
      </c>
      <c r="K262" s="41" t="s">
        <v>144</v>
      </c>
      <c r="L262" s="41" t="s">
        <v>144</v>
      </c>
      <c r="M262" s="28" t="s">
        <v>144</v>
      </c>
      <c r="N262" s="28" t="s">
        <v>144</v>
      </c>
      <c r="O262" s="28" t="s">
        <v>144</v>
      </c>
      <c r="P262" s="28" t="s">
        <v>144</v>
      </c>
      <c r="Q262" s="8" t="s">
        <v>144</v>
      </c>
      <c r="R262" s="28" t="s">
        <v>144</v>
      </c>
      <c r="S262" s="28" t="s">
        <v>144</v>
      </c>
      <c r="T262" s="28" t="s">
        <v>144</v>
      </c>
      <c r="U262" s="19" t="s">
        <v>144</v>
      </c>
      <c r="V262" s="17" t="s">
        <v>144</v>
      </c>
      <c r="W262" s="17" t="s">
        <v>144</v>
      </c>
      <c r="X262" s="17" t="s">
        <v>144</v>
      </c>
      <c r="Y262" s="17" t="s">
        <v>144</v>
      </c>
      <c r="Z262" s="51"/>
      <c r="AA262" s="23"/>
    </row>
    <row r="263" spans="1:27" ht="19" x14ac:dyDescent="0.2">
      <c r="A263" s="4" t="s">
        <v>5829</v>
      </c>
      <c r="B263" s="4" t="s">
        <v>5830</v>
      </c>
      <c r="C263" s="4" t="s">
        <v>5831</v>
      </c>
      <c r="D263" s="4">
        <v>2010</v>
      </c>
      <c r="E263" s="16" t="s">
        <v>81</v>
      </c>
      <c r="F263" s="16" t="s">
        <v>82</v>
      </c>
      <c r="G263" s="21"/>
      <c r="H263" s="8" t="s">
        <v>5843</v>
      </c>
      <c r="I263" s="8">
        <v>18</v>
      </c>
      <c r="J263" s="8" t="s">
        <v>86</v>
      </c>
      <c r="K263" s="41" t="s">
        <v>86</v>
      </c>
      <c r="L263" s="41" t="s">
        <v>144</v>
      </c>
      <c r="M263" s="28" t="s">
        <v>86</v>
      </c>
      <c r="N263" s="28" t="s">
        <v>144</v>
      </c>
      <c r="O263" s="28" t="s">
        <v>144</v>
      </c>
      <c r="P263" s="28" t="s">
        <v>144</v>
      </c>
      <c r="Q263" s="8" t="s">
        <v>5788</v>
      </c>
      <c r="R263" s="28" t="s">
        <v>82</v>
      </c>
      <c r="S263" s="28" t="s">
        <v>82</v>
      </c>
      <c r="T263" s="28" t="s">
        <v>82</v>
      </c>
      <c r="U263" s="19" t="s">
        <v>85</v>
      </c>
      <c r="V263" s="17" t="s">
        <v>86</v>
      </c>
      <c r="W263" s="17" t="s">
        <v>5846</v>
      </c>
      <c r="X263" s="17" t="s">
        <v>5847</v>
      </c>
      <c r="Y263" s="17" t="s">
        <v>5848</v>
      </c>
      <c r="Z263" s="51" t="s">
        <v>14998</v>
      </c>
      <c r="AA263" s="23" t="s">
        <v>5849</v>
      </c>
    </row>
    <row r="264" spans="1:27" ht="19" x14ac:dyDescent="0.2">
      <c r="A264" s="4" t="s">
        <v>5929</v>
      </c>
      <c r="B264" s="4" t="s">
        <v>5930</v>
      </c>
      <c r="C264" s="4" t="s">
        <v>5931</v>
      </c>
      <c r="D264" s="4">
        <v>1981</v>
      </c>
      <c r="E264" s="16" t="s">
        <v>81</v>
      </c>
      <c r="F264" s="16" t="s">
        <v>81</v>
      </c>
      <c r="G264" s="21" t="s">
        <v>5941</v>
      </c>
      <c r="H264" s="8" t="s">
        <v>144</v>
      </c>
      <c r="I264" s="8" t="s">
        <v>144</v>
      </c>
      <c r="J264" s="8" t="s">
        <v>144</v>
      </c>
      <c r="K264" s="41" t="s">
        <v>144</v>
      </c>
      <c r="L264" s="41" t="s">
        <v>144</v>
      </c>
      <c r="M264" s="28" t="s">
        <v>144</v>
      </c>
      <c r="N264" s="28" t="s">
        <v>144</v>
      </c>
      <c r="O264" s="28" t="s">
        <v>144</v>
      </c>
      <c r="P264" s="28" t="s">
        <v>144</v>
      </c>
      <c r="Q264" s="8" t="s">
        <v>144</v>
      </c>
      <c r="R264" s="28" t="s">
        <v>144</v>
      </c>
      <c r="S264" s="28" t="s">
        <v>144</v>
      </c>
      <c r="T264" s="28" t="s">
        <v>144</v>
      </c>
      <c r="U264" s="19" t="s">
        <v>144</v>
      </c>
      <c r="V264" s="17" t="s">
        <v>144</v>
      </c>
      <c r="W264" s="17" t="s">
        <v>144</v>
      </c>
      <c r="X264" s="17" t="s">
        <v>144</v>
      </c>
      <c r="Y264" s="17" t="s">
        <v>144</v>
      </c>
      <c r="Z264" s="51"/>
      <c r="AA264" s="23"/>
    </row>
    <row r="265" spans="1:27" ht="19" x14ac:dyDescent="0.2">
      <c r="A265" s="4" t="s">
        <v>2252</v>
      </c>
      <c r="B265" s="4" t="s">
        <v>2253</v>
      </c>
      <c r="C265" s="4" t="s">
        <v>2254</v>
      </c>
      <c r="D265" s="4">
        <v>2004</v>
      </c>
      <c r="E265" s="16" t="s">
        <v>81</v>
      </c>
      <c r="F265" s="16" t="s">
        <v>82</v>
      </c>
      <c r="G265" s="21"/>
      <c r="H265" s="8" t="s">
        <v>2265</v>
      </c>
      <c r="I265" s="8">
        <v>13</v>
      </c>
      <c r="J265" s="8">
        <v>0</v>
      </c>
      <c r="K265" s="41">
        <f>I265-J265</f>
        <v>13</v>
      </c>
      <c r="L265" s="41" t="s">
        <v>82</v>
      </c>
      <c r="M265" s="28">
        <f>J265/I265</f>
        <v>0</v>
      </c>
      <c r="N265" s="28"/>
      <c r="O265" s="28">
        <v>0.247</v>
      </c>
      <c r="P265" s="28" t="s">
        <v>81</v>
      </c>
      <c r="Q265" s="8" t="s">
        <v>1572</v>
      </c>
      <c r="R265" s="28" t="s">
        <v>85</v>
      </c>
      <c r="S265" s="28" t="s">
        <v>85</v>
      </c>
      <c r="T265" s="28" t="s">
        <v>85</v>
      </c>
      <c r="U265" s="19" t="s">
        <v>85</v>
      </c>
      <c r="V265" s="17" t="s">
        <v>1572</v>
      </c>
      <c r="W265" s="17" t="s">
        <v>86</v>
      </c>
      <c r="X265" s="17" t="s">
        <v>86</v>
      </c>
      <c r="Y265" s="17" t="s">
        <v>1682</v>
      </c>
      <c r="Z265" s="51" t="s">
        <v>14999</v>
      </c>
      <c r="AA265" s="23" t="s">
        <v>534</v>
      </c>
    </row>
    <row r="266" spans="1:27" ht="19" x14ac:dyDescent="0.2">
      <c r="A266" s="4" t="s">
        <v>3492</v>
      </c>
      <c r="B266" s="4" t="s">
        <v>3493</v>
      </c>
      <c r="C266" s="4" t="s">
        <v>15000</v>
      </c>
      <c r="D266" s="4">
        <v>1991</v>
      </c>
      <c r="E266" s="16" t="s">
        <v>81</v>
      </c>
      <c r="F266" s="16" t="s">
        <v>81</v>
      </c>
      <c r="G266" s="21" t="s">
        <v>172</v>
      </c>
      <c r="H266" s="8" t="s">
        <v>144</v>
      </c>
      <c r="I266" s="8" t="s">
        <v>144</v>
      </c>
      <c r="J266" s="8" t="s">
        <v>144</v>
      </c>
      <c r="K266" s="41" t="s">
        <v>144</v>
      </c>
      <c r="L266" s="41" t="s">
        <v>144</v>
      </c>
      <c r="M266" s="28" t="s">
        <v>144</v>
      </c>
      <c r="N266" s="28" t="s">
        <v>144</v>
      </c>
      <c r="O266" s="28" t="s">
        <v>144</v>
      </c>
      <c r="P266" s="28" t="s">
        <v>144</v>
      </c>
      <c r="Q266" s="8" t="s">
        <v>144</v>
      </c>
      <c r="R266" s="28" t="s">
        <v>144</v>
      </c>
      <c r="S266" s="28" t="s">
        <v>144</v>
      </c>
      <c r="T266" s="28" t="s">
        <v>144</v>
      </c>
      <c r="U266" s="19" t="s">
        <v>144</v>
      </c>
      <c r="V266" s="17" t="s">
        <v>144</v>
      </c>
      <c r="W266" s="17" t="s">
        <v>144</v>
      </c>
      <c r="X266" s="17" t="s">
        <v>144</v>
      </c>
      <c r="Y266" s="17" t="s">
        <v>144</v>
      </c>
      <c r="Z266" s="51"/>
      <c r="AA266" s="23"/>
    </row>
    <row r="267" spans="1:27" ht="19" x14ac:dyDescent="0.2">
      <c r="A267" s="4" t="s">
        <v>4005</v>
      </c>
      <c r="B267" s="4" t="s">
        <v>4006</v>
      </c>
      <c r="C267" s="4" t="s">
        <v>4007</v>
      </c>
      <c r="D267" s="4">
        <v>2008</v>
      </c>
      <c r="E267" s="16" t="s">
        <v>81</v>
      </c>
      <c r="F267" s="16" t="s">
        <v>81</v>
      </c>
      <c r="G267" s="21" t="s">
        <v>15001</v>
      </c>
      <c r="H267" s="8" t="s">
        <v>144</v>
      </c>
      <c r="I267" s="8" t="s">
        <v>144</v>
      </c>
      <c r="J267" s="8" t="s">
        <v>144</v>
      </c>
      <c r="K267" s="41" t="s">
        <v>144</v>
      </c>
      <c r="L267" s="41" t="s">
        <v>144</v>
      </c>
      <c r="M267" s="28" t="s">
        <v>144</v>
      </c>
      <c r="N267" s="28" t="s">
        <v>144</v>
      </c>
      <c r="O267" s="28" t="s">
        <v>144</v>
      </c>
      <c r="P267" s="28" t="s">
        <v>144</v>
      </c>
      <c r="Q267" s="8" t="s">
        <v>144</v>
      </c>
      <c r="R267" s="28" t="s">
        <v>144</v>
      </c>
      <c r="S267" s="28" t="s">
        <v>144</v>
      </c>
      <c r="T267" s="28" t="s">
        <v>144</v>
      </c>
      <c r="U267" s="19" t="s">
        <v>144</v>
      </c>
      <c r="V267" s="17" t="s">
        <v>144</v>
      </c>
      <c r="W267" s="17" t="s">
        <v>144</v>
      </c>
      <c r="X267" s="17" t="s">
        <v>144</v>
      </c>
      <c r="Y267" s="17" t="s">
        <v>144</v>
      </c>
      <c r="Z267" s="51"/>
      <c r="AA267" s="23" t="s">
        <v>15002</v>
      </c>
    </row>
    <row r="268" spans="1:27" ht="19" x14ac:dyDescent="0.2">
      <c r="A268" s="4" t="s">
        <v>600</v>
      </c>
      <c r="B268" s="4" t="s">
        <v>601</v>
      </c>
      <c r="C268" s="4" t="s">
        <v>602</v>
      </c>
      <c r="D268" s="4">
        <v>2003</v>
      </c>
      <c r="E268" s="16" t="s">
        <v>81</v>
      </c>
      <c r="F268" s="16" t="s">
        <v>82</v>
      </c>
      <c r="G268" s="21"/>
      <c r="H268" s="8" t="s">
        <v>615</v>
      </c>
      <c r="I268" s="8">
        <v>16</v>
      </c>
      <c r="J268" s="8">
        <v>10</v>
      </c>
      <c r="K268" s="41">
        <f>I268-J268</f>
        <v>6</v>
      </c>
      <c r="L268" s="41" t="s">
        <v>144</v>
      </c>
      <c r="M268" s="28">
        <f>J268/I268</f>
        <v>0.625</v>
      </c>
      <c r="N268" s="28">
        <v>0.35399999999999998</v>
      </c>
      <c r="O268" s="28">
        <v>0.84799999999999998</v>
      </c>
      <c r="P268" s="28" t="s">
        <v>82</v>
      </c>
      <c r="Q268" s="8" t="s">
        <v>616</v>
      </c>
      <c r="R268" s="28" t="s">
        <v>82</v>
      </c>
      <c r="S268" s="28" t="s">
        <v>82</v>
      </c>
      <c r="T268" s="28" t="s">
        <v>82</v>
      </c>
      <c r="U268" s="19" t="s">
        <v>85</v>
      </c>
      <c r="V268" s="17" t="s">
        <v>86</v>
      </c>
      <c r="W268" s="17" t="s">
        <v>617</v>
      </c>
      <c r="X268" s="17" t="s">
        <v>86</v>
      </c>
      <c r="Y268" s="17" t="s">
        <v>618</v>
      </c>
      <c r="Z268" s="51" t="s">
        <v>15003</v>
      </c>
      <c r="AA268" s="23"/>
    </row>
    <row r="269" spans="1:27" ht="19" x14ac:dyDescent="0.2">
      <c r="A269" s="4" t="s">
        <v>3057</v>
      </c>
      <c r="B269" s="4" t="s">
        <v>3058</v>
      </c>
      <c r="C269" s="4" t="s">
        <v>3059</v>
      </c>
      <c r="D269" s="4">
        <v>2009</v>
      </c>
      <c r="E269" s="16" t="s">
        <v>81</v>
      </c>
      <c r="F269" s="16" t="s">
        <v>82</v>
      </c>
      <c r="G269" s="21"/>
      <c r="H269" s="8" t="s">
        <v>3072</v>
      </c>
      <c r="I269" s="8">
        <v>8</v>
      </c>
      <c r="J269" s="8">
        <v>3</v>
      </c>
      <c r="K269" s="41">
        <f>I269-J269</f>
        <v>5</v>
      </c>
      <c r="L269" s="41" t="s">
        <v>144</v>
      </c>
      <c r="M269" s="28">
        <f>J269/I269</f>
        <v>0.375</v>
      </c>
      <c r="N269" s="28">
        <v>8.5000000000000006E-2</v>
      </c>
      <c r="O269" s="28">
        <v>0.755</v>
      </c>
      <c r="P269" s="28" t="s">
        <v>82</v>
      </c>
      <c r="Q269" s="8" t="s">
        <v>3073</v>
      </c>
      <c r="R269" s="28" t="s">
        <v>82</v>
      </c>
      <c r="S269" s="28" t="s">
        <v>82</v>
      </c>
      <c r="T269" s="28" t="s">
        <v>82</v>
      </c>
      <c r="U269" s="19" t="s">
        <v>85</v>
      </c>
      <c r="V269" s="17" t="s">
        <v>86</v>
      </c>
      <c r="W269" s="17">
        <v>32.1</v>
      </c>
      <c r="X269" s="17" t="s">
        <v>3074</v>
      </c>
      <c r="Y269" s="17" t="s">
        <v>3075</v>
      </c>
      <c r="Z269" s="51" t="s">
        <v>15004</v>
      </c>
      <c r="AA269" s="23"/>
    </row>
    <row r="270" spans="1:27" ht="19" x14ac:dyDescent="0.2">
      <c r="A270" s="4" t="s">
        <v>499</v>
      </c>
      <c r="B270" s="4" t="s">
        <v>500</v>
      </c>
      <c r="C270" s="4" t="s">
        <v>501</v>
      </c>
      <c r="D270" s="4">
        <v>1985</v>
      </c>
      <c r="E270" s="16" t="s">
        <v>81</v>
      </c>
      <c r="F270" s="16" t="s">
        <v>81</v>
      </c>
      <c r="G270" s="21" t="s">
        <v>515</v>
      </c>
      <c r="H270" s="8"/>
      <c r="I270" s="8" t="s">
        <v>144</v>
      </c>
      <c r="J270" s="8" t="s">
        <v>144</v>
      </c>
      <c r="K270" s="41" t="s">
        <v>144</v>
      </c>
      <c r="L270" s="41" t="s">
        <v>144</v>
      </c>
      <c r="M270" s="28" t="s">
        <v>144</v>
      </c>
      <c r="N270" s="28" t="s">
        <v>144</v>
      </c>
      <c r="O270" s="28" t="s">
        <v>144</v>
      </c>
      <c r="P270" s="28" t="s">
        <v>144</v>
      </c>
      <c r="Q270" s="8" t="s">
        <v>144</v>
      </c>
      <c r="R270" s="28" t="s">
        <v>144</v>
      </c>
      <c r="S270" s="28" t="s">
        <v>144</v>
      </c>
      <c r="T270" s="28" t="s">
        <v>144</v>
      </c>
      <c r="U270" s="19" t="s">
        <v>144</v>
      </c>
      <c r="V270" s="17" t="s">
        <v>144</v>
      </c>
      <c r="W270" s="17" t="s">
        <v>144</v>
      </c>
      <c r="X270" s="17" t="s">
        <v>144</v>
      </c>
      <c r="Y270" s="17" t="s">
        <v>144</v>
      </c>
      <c r="Z270" s="51"/>
      <c r="AA270" s="23"/>
    </row>
    <row r="271" spans="1:27" ht="19" x14ac:dyDescent="0.2">
      <c r="A271" s="4" t="s">
        <v>499</v>
      </c>
      <c r="B271" s="4" t="s">
        <v>500</v>
      </c>
      <c r="C271" s="4" t="s">
        <v>5792</v>
      </c>
      <c r="D271" s="4">
        <v>1988</v>
      </c>
      <c r="E271" s="16" t="s">
        <v>81</v>
      </c>
      <c r="F271" s="16" t="s">
        <v>81</v>
      </c>
      <c r="G271" s="21" t="s">
        <v>872</v>
      </c>
      <c r="H271" s="8" t="s">
        <v>144</v>
      </c>
      <c r="I271" s="8" t="s">
        <v>144</v>
      </c>
      <c r="J271" s="8" t="s">
        <v>144</v>
      </c>
      <c r="K271" s="41" t="s">
        <v>144</v>
      </c>
      <c r="L271" s="41" t="s">
        <v>144</v>
      </c>
      <c r="M271" s="28" t="s">
        <v>144</v>
      </c>
      <c r="N271" s="28" t="s">
        <v>144</v>
      </c>
      <c r="O271" s="28" t="s">
        <v>144</v>
      </c>
      <c r="P271" s="28" t="s">
        <v>144</v>
      </c>
      <c r="Q271" s="8" t="s">
        <v>144</v>
      </c>
      <c r="R271" s="28" t="s">
        <v>144</v>
      </c>
      <c r="S271" s="28" t="s">
        <v>144</v>
      </c>
      <c r="T271" s="28" t="s">
        <v>144</v>
      </c>
      <c r="U271" s="19" t="s">
        <v>144</v>
      </c>
      <c r="V271" s="17" t="s">
        <v>144</v>
      </c>
      <c r="W271" s="17" t="s">
        <v>144</v>
      </c>
      <c r="X271" s="17" t="s">
        <v>144</v>
      </c>
      <c r="Y271" s="17" t="s">
        <v>144</v>
      </c>
      <c r="Z271" s="51"/>
      <c r="AA271" s="23"/>
    </row>
    <row r="272" spans="1:27" ht="19" x14ac:dyDescent="0.2">
      <c r="A272" s="4" t="s">
        <v>3831</v>
      </c>
      <c r="B272" s="4" t="s">
        <v>3832</v>
      </c>
      <c r="C272" s="4" t="s">
        <v>3833</v>
      </c>
      <c r="D272" s="4">
        <v>1987</v>
      </c>
      <c r="E272" s="16" t="s">
        <v>81</v>
      </c>
      <c r="F272" s="16" t="s">
        <v>81</v>
      </c>
      <c r="G272" s="21" t="s">
        <v>789</v>
      </c>
      <c r="H272" s="8" t="s">
        <v>144</v>
      </c>
      <c r="I272" s="8" t="s">
        <v>144</v>
      </c>
      <c r="J272" s="8" t="s">
        <v>144</v>
      </c>
      <c r="K272" s="41" t="s">
        <v>144</v>
      </c>
      <c r="L272" s="41" t="s">
        <v>144</v>
      </c>
      <c r="M272" s="28" t="s">
        <v>144</v>
      </c>
      <c r="N272" s="28" t="s">
        <v>144</v>
      </c>
      <c r="O272" s="28" t="s">
        <v>144</v>
      </c>
      <c r="P272" s="28" t="s">
        <v>144</v>
      </c>
      <c r="Q272" s="8" t="s">
        <v>144</v>
      </c>
      <c r="R272" s="28" t="s">
        <v>144</v>
      </c>
      <c r="S272" s="28" t="s">
        <v>144</v>
      </c>
      <c r="T272" s="28" t="s">
        <v>144</v>
      </c>
      <c r="U272" s="19" t="s">
        <v>144</v>
      </c>
      <c r="V272" s="17" t="s">
        <v>144</v>
      </c>
      <c r="W272" s="17" t="s">
        <v>144</v>
      </c>
      <c r="X272" s="17" t="s">
        <v>144</v>
      </c>
      <c r="Y272" s="17" t="s">
        <v>144</v>
      </c>
      <c r="Z272" s="51" t="s">
        <v>144</v>
      </c>
      <c r="AA272" s="23"/>
    </row>
    <row r="273" spans="1:27" ht="19" x14ac:dyDescent="0.2">
      <c r="A273" s="4" t="s">
        <v>4918</v>
      </c>
      <c r="B273" s="4" t="s">
        <v>4919</v>
      </c>
      <c r="C273" s="4" t="s">
        <v>4920</v>
      </c>
      <c r="D273" s="4">
        <v>1995</v>
      </c>
      <c r="E273" s="16" t="s">
        <v>81</v>
      </c>
      <c r="F273" s="16" t="s">
        <v>81</v>
      </c>
      <c r="G273" s="21" t="s">
        <v>172</v>
      </c>
      <c r="H273" s="8" t="s">
        <v>144</v>
      </c>
      <c r="I273" s="8" t="s">
        <v>144</v>
      </c>
      <c r="J273" s="8" t="s">
        <v>144</v>
      </c>
      <c r="K273" s="41" t="s">
        <v>144</v>
      </c>
      <c r="L273" s="41" t="s">
        <v>144</v>
      </c>
      <c r="M273" s="28" t="s">
        <v>144</v>
      </c>
      <c r="N273" s="28" t="s">
        <v>144</v>
      </c>
      <c r="O273" s="28" t="s">
        <v>144</v>
      </c>
      <c r="P273" s="28" t="s">
        <v>144</v>
      </c>
      <c r="Q273" s="8" t="s">
        <v>144</v>
      </c>
      <c r="R273" s="28" t="s">
        <v>144</v>
      </c>
      <c r="S273" s="28" t="s">
        <v>144</v>
      </c>
      <c r="T273" s="28" t="s">
        <v>144</v>
      </c>
      <c r="U273" s="19" t="s">
        <v>144</v>
      </c>
      <c r="V273" s="17" t="s">
        <v>144</v>
      </c>
      <c r="W273" s="17" t="s">
        <v>144</v>
      </c>
      <c r="X273" s="17" t="s">
        <v>144</v>
      </c>
      <c r="Y273" s="17" t="s">
        <v>144</v>
      </c>
      <c r="Z273" s="51"/>
      <c r="AA273" s="23"/>
    </row>
    <row r="274" spans="1:27" ht="19" x14ac:dyDescent="0.2">
      <c r="A274" s="4" t="s">
        <v>3784</v>
      </c>
      <c r="B274" s="4" t="s">
        <v>3785</v>
      </c>
      <c r="C274" s="4" t="s">
        <v>3786</v>
      </c>
      <c r="D274" s="4">
        <v>2001</v>
      </c>
      <c r="E274" s="16" t="s">
        <v>81</v>
      </c>
      <c r="F274" s="16" t="s">
        <v>81</v>
      </c>
      <c r="G274" s="21" t="s">
        <v>311</v>
      </c>
      <c r="H274" s="8" t="s">
        <v>144</v>
      </c>
      <c r="I274" s="8" t="s">
        <v>144</v>
      </c>
      <c r="J274" s="8" t="s">
        <v>144</v>
      </c>
      <c r="K274" s="41" t="s">
        <v>144</v>
      </c>
      <c r="L274" s="41" t="s">
        <v>144</v>
      </c>
      <c r="M274" s="28" t="s">
        <v>144</v>
      </c>
      <c r="N274" s="28" t="s">
        <v>144</v>
      </c>
      <c r="O274" s="28" t="s">
        <v>144</v>
      </c>
      <c r="P274" s="28" t="s">
        <v>144</v>
      </c>
      <c r="Q274" s="8" t="s">
        <v>144</v>
      </c>
      <c r="R274" s="28" t="s">
        <v>144</v>
      </c>
      <c r="S274" s="28" t="s">
        <v>144</v>
      </c>
      <c r="T274" s="28" t="s">
        <v>144</v>
      </c>
      <c r="U274" s="19" t="s">
        <v>144</v>
      </c>
      <c r="V274" s="17" t="s">
        <v>144</v>
      </c>
      <c r="W274" s="17" t="s">
        <v>144</v>
      </c>
      <c r="X274" s="17" t="s">
        <v>144</v>
      </c>
      <c r="Y274" s="17" t="s">
        <v>144</v>
      </c>
      <c r="Z274" s="51" t="s">
        <v>144</v>
      </c>
      <c r="AA274" s="23"/>
    </row>
    <row r="275" spans="1:27" ht="19" x14ac:dyDescent="0.2">
      <c r="A275" s="4" t="s">
        <v>1466</v>
      </c>
      <c r="B275" s="4" t="s">
        <v>1467</v>
      </c>
      <c r="C275" s="4" t="s">
        <v>1468</v>
      </c>
      <c r="D275" s="4">
        <v>1994</v>
      </c>
      <c r="E275" s="16" t="s">
        <v>81</v>
      </c>
      <c r="F275" s="16" t="s">
        <v>81</v>
      </c>
      <c r="G275" s="21" t="s">
        <v>247</v>
      </c>
      <c r="H275" s="8" t="s">
        <v>144</v>
      </c>
      <c r="I275" s="8" t="s">
        <v>144</v>
      </c>
      <c r="J275" s="8" t="s">
        <v>144</v>
      </c>
      <c r="K275" s="41" t="s">
        <v>144</v>
      </c>
      <c r="L275" s="41" t="s">
        <v>144</v>
      </c>
      <c r="M275" s="28" t="s">
        <v>144</v>
      </c>
      <c r="N275" s="28" t="s">
        <v>144</v>
      </c>
      <c r="O275" s="28" t="s">
        <v>144</v>
      </c>
      <c r="P275" s="28" t="s">
        <v>144</v>
      </c>
      <c r="Q275" s="8" t="s">
        <v>144</v>
      </c>
      <c r="R275" s="28" t="s">
        <v>144</v>
      </c>
      <c r="S275" s="28" t="s">
        <v>144</v>
      </c>
      <c r="T275" s="28" t="s">
        <v>144</v>
      </c>
      <c r="U275" s="19" t="s">
        <v>144</v>
      </c>
      <c r="V275" s="17" t="s">
        <v>144</v>
      </c>
      <c r="W275" s="17" t="s">
        <v>144</v>
      </c>
      <c r="X275" s="17" t="s">
        <v>144</v>
      </c>
      <c r="Y275" s="17" t="s">
        <v>144</v>
      </c>
      <c r="Z275" s="51"/>
      <c r="AA275" s="23"/>
    </row>
    <row r="276" spans="1:27" ht="19" x14ac:dyDescent="0.2">
      <c r="A276" s="4" t="s">
        <v>5300</v>
      </c>
      <c r="B276" s="4" t="s">
        <v>5301</v>
      </c>
      <c r="C276" s="4" t="s">
        <v>5302</v>
      </c>
      <c r="D276" s="4">
        <v>2002</v>
      </c>
      <c r="E276" s="16" t="s">
        <v>81</v>
      </c>
      <c r="F276" s="16" t="s">
        <v>81</v>
      </c>
      <c r="G276" s="21" t="s">
        <v>789</v>
      </c>
      <c r="H276" s="8" t="s">
        <v>144</v>
      </c>
      <c r="I276" s="8" t="s">
        <v>144</v>
      </c>
      <c r="J276" s="8" t="s">
        <v>144</v>
      </c>
      <c r="K276" s="41" t="s">
        <v>144</v>
      </c>
      <c r="L276" s="41" t="s">
        <v>144</v>
      </c>
      <c r="M276" s="28" t="s">
        <v>144</v>
      </c>
      <c r="N276" s="28" t="s">
        <v>144</v>
      </c>
      <c r="O276" s="28" t="s">
        <v>144</v>
      </c>
      <c r="P276" s="28" t="s">
        <v>144</v>
      </c>
      <c r="Q276" s="8" t="s">
        <v>144</v>
      </c>
      <c r="R276" s="28" t="s">
        <v>144</v>
      </c>
      <c r="S276" s="28" t="s">
        <v>144</v>
      </c>
      <c r="T276" s="28" t="s">
        <v>144</v>
      </c>
      <c r="U276" s="19" t="s">
        <v>144</v>
      </c>
      <c r="V276" s="17" t="s">
        <v>144</v>
      </c>
      <c r="W276" s="17" t="s">
        <v>144</v>
      </c>
      <c r="X276" s="17" t="s">
        <v>144</v>
      </c>
      <c r="Y276" s="17" t="s">
        <v>144</v>
      </c>
      <c r="Z276" s="51"/>
      <c r="AA276" s="23"/>
    </row>
    <row r="277" spans="1:27" ht="19" x14ac:dyDescent="0.2">
      <c r="A277" s="4" t="s">
        <v>5339</v>
      </c>
      <c r="B277" s="4" t="s">
        <v>5340</v>
      </c>
      <c r="C277" s="4" t="s">
        <v>5341</v>
      </c>
      <c r="D277" s="4">
        <v>2011</v>
      </c>
      <c r="E277" s="16" t="s">
        <v>81</v>
      </c>
      <c r="F277" s="16" t="s">
        <v>82</v>
      </c>
      <c r="G277" s="21"/>
      <c r="H277" s="8" t="s">
        <v>2231</v>
      </c>
      <c r="I277" s="8">
        <v>12</v>
      </c>
      <c r="J277" s="8">
        <v>5</v>
      </c>
      <c r="K277" s="41">
        <f>I277-J277</f>
        <v>7</v>
      </c>
      <c r="L277" s="41" t="s">
        <v>144</v>
      </c>
      <c r="M277" s="28">
        <f>J277/I277</f>
        <v>0.41666666666666669</v>
      </c>
      <c r="N277" s="28">
        <v>0.152</v>
      </c>
      <c r="O277" s="28">
        <v>0.72299999999999998</v>
      </c>
      <c r="P277" s="28" t="s">
        <v>82</v>
      </c>
      <c r="Q277" s="17" t="s">
        <v>5357</v>
      </c>
      <c r="R277" s="51" t="s">
        <v>81</v>
      </c>
      <c r="S277" s="17"/>
      <c r="T277" s="17"/>
      <c r="U277" s="19" t="s">
        <v>5358</v>
      </c>
      <c r="V277" s="17" t="s">
        <v>5357</v>
      </c>
      <c r="W277" s="17">
        <v>25.8</v>
      </c>
      <c r="X277" s="17">
        <v>0.5</v>
      </c>
      <c r="Y277" s="17" t="s">
        <v>86</v>
      </c>
      <c r="Z277" s="51" t="s">
        <v>15005</v>
      </c>
      <c r="AA277" s="23"/>
    </row>
    <row r="278" spans="1:27" ht="19" x14ac:dyDescent="0.2">
      <c r="A278" s="4" t="s">
        <v>2182</v>
      </c>
      <c r="B278" s="4" t="s">
        <v>2183</v>
      </c>
      <c r="C278" s="4" t="s">
        <v>2184</v>
      </c>
      <c r="D278" s="4">
        <v>1971</v>
      </c>
      <c r="E278" s="16" t="s">
        <v>81</v>
      </c>
      <c r="F278" s="16" t="s">
        <v>81</v>
      </c>
      <c r="G278" s="21" t="s">
        <v>172</v>
      </c>
      <c r="H278" s="8" t="s">
        <v>144</v>
      </c>
      <c r="I278" s="8" t="s">
        <v>144</v>
      </c>
      <c r="J278" s="8" t="s">
        <v>144</v>
      </c>
      <c r="K278" s="41" t="s">
        <v>144</v>
      </c>
      <c r="L278" s="41" t="s">
        <v>144</v>
      </c>
      <c r="M278" s="28" t="s">
        <v>144</v>
      </c>
      <c r="N278" s="28" t="s">
        <v>144</v>
      </c>
      <c r="O278" s="28" t="s">
        <v>144</v>
      </c>
      <c r="P278" s="28" t="s">
        <v>144</v>
      </c>
      <c r="Q278" s="8" t="s">
        <v>144</v>
      </c>
      <c r="R278" s="28" t="s">
        <v>144</v>
      </c>
      <c r="S278" s="28" t="s">
        <v>144</v>
      </c>
      <c r="T278" s="28" t="s">
        <v>144</v>
      </c>
      <c r="U278" s="19" t="s">
        <v>144</v>
      </c>
      <c r="V278" s="17" t="s">
        <v>144</v>
      </c>
      <c r="W278" s="17" t="s">
        <v>144</v>
      </c>
      <c r="X278" s="17" t="s">
        <v>144</v>
      </c>
      <c r="Y278" s="17" t="s">
        <v>144</v>
      </c>
      <c r="Z278" s="51" t="s">
        <v>144</v>
      </c>
      <c r="AA278" s="23"/>
    </row>
    <row r="279" spans="1:27" ht="19" x14ac:dyDescent="0.2">
      <c r="A279" s="4" t="s">
        <v>1574</v>
      </c>
      <c r="B279" s="4" t="s">
        <v>1575</v>
      </c>
      <c r="C279" s="4" t="s">
        <v>1576</v>
      </c>
      <c r="D279" s="4">
        <v>2007</v>
      </c>
      <c r="E279" s="16" t="s">
        <v>81</v>
      </c>
      <c r="F279" s="16" t="s">
        <v>81</v>
      </c>
      <c r="G279" s="21" t="s">
        <v>1586</v>
      </c>
      <c r="H279" s="8" t="s">
        <v>144</v>
      </c>
      <c r="I279" s="8" t="s">
        <v>144</v>
      </c>
      <c r="J279" s="8" t="s">
        <v>144</v>
      </c>
      <c r="K279" s="41" t="s">
        <v>144</v>
      </c>
      <c r="L279" s="41" t="s">
        <v>144</v>
      </c>
      <c r="M279" s="28" t="s">
        <v>144</v>
      </c>
      <c r="N279" s="28" t="s">
        <v>144</v>
      </c>
      <c r="O279" s="28" t="s">
        <v>144</v>
      </c>
      <c r="P279" s="28" t="s">
        <v>144</v>
      </c>
      <c r="Q279" s="8" t="s">
        <v>144</v>
      </c>
      <c r="R279" s="28" t="s">
        <v>144</v>
      </c>
      <c r="S279" s="28" t="s">
        <v>144</v>
      </c>
      <c r="T279" s="28" t="s">
        <v>144</v>
      </c>
      <c r="U279" s="19" t="s">
        <v>144</v>
      </c>
      <c r="V279" s="17" t="s">
        <v>144</v>
      </c>
      <c r="W279" s="17" t="s">
        <v>144</v>
      </c>
      <c r="X279" s="17" t="s">
        <v>144</v>
      </c>
      <c r="Y279" s="17" t="s">
        <v>144</v>
      </c>
      <c r="Z279" s="51" t="s">
        <v>144</v>
      </c>
      <c r="AA279" s="23"/>
    </row>
    <row r="280" spans="1:27" ht="19" x14ac:dyDescent="0.2">
      <c r="A280" s="4" t="s">
        <v>4032</v>
      </c>
      <c r="B280" s="4" t="s">
        <v>4033</v>
      </c>
      <c r="C280" s="4" t="s">
        <v>4034</v>
      </c>
      <c r="D280" s="4">
        <v>2002</v>
      </c>
      <c r="E280" s="16" t="s">
        <v>81</v>
      </c>
      <c r="F280" s="16" t="s">
        <v>82</v>
      </c>
      <c r="G280" s="21"/>
      <c r="H280" s="8" t="s">
        <v>83</v>
      </c>
      <c r="I280" s="8">
        <v>4</v>
      </c>
      <c r="J280" s="8">
        <v>0</v>
      </c>
      <c r="K280" s="41">
        <f>I280-J280</f>
        <v>4</v>
      </c>
      <c r="L280" s="41" t="s">
        <v>82</v>
      </c>
      <c r="M280" s="28">
        <f>J280/I280</f>
        <v>0</v>
      </c>
      <c r="N280" s="28"/>
      <c r="O280" s="28">
        <v>0.60199999999999998</v>
      </c>
      <c r="P280" s="28" t="s">
        <v>82</v>
      </c>
      <c r="Q280" s="8" t="s">
        <v>1572</v>
      </c>
      <c r="R280" s="28" t="s">
        <v>85</v>
      </c>
      <c r="S280" s="28" t="s">
        <v>85</v>
      </c>
      <c r="T280" s="28" t="s">
        <v>85</v>
      </c>
      <c r="U280" s="19" t="s">
        <v>85</v>
      </c>
      <c r="V280" s="17" t="s">
        <v>1572</v>
      </c>
      <c r="W280" s="17" t="s">
        <v>86</v>
      </c>
      <c r="X280" s="17" t="s">
        <v>86</v>
      </c>
      <c r="Y280" s="17" t="s">
        <v>4043</v>
      </c>
      <c r="Z280" s="51" t="s">
        <v>14923</v>
      </c>
      <c r="AA280" s="23" t="s">
        <v>4044</v>
      </c>
    </row>
    <row r="281" spans="1:27" ht="19" x14ac:dyDescent="0.2">
      <c r="A281" s="4" t="s">
        <v>4032</v>
      </c>
      <c r="B281" s="4" t="s">
        <v>4033</v>
      </c>
      <c r="C281" s="4" t="s">
        <v>5134</v>
      </c>
      <c r="D281" s="4">
        <v>2001</v>
      </c>
      <c r="E281" s="16" t="s">
        <v>81</v>
      </c>
      <c r="F281" s="16" t="s">
        <v>82</v>
      </c>
      <c r="G281" s="21"/>
      <c r="H281" s="8" t="s">
        <v>83</v>
      </c>
      <c r="I281" s="8">
        <v>4</v>
      </c>
      <c r="J281" s="8">
        <v>0</v>
      </c>
      <c r="K281" s="41">
        <f>I281-J281</f>
        <v>4</v>
      </c>
      <c r="L281" s="41" t="s">
        <v>81</v>
      </c>
      <c r="M281" s="28">
        <f>J281/I281</f>
        <v>0</v>
      </c>
      <c r="N281" s="28"/>
      <c r="O281" s="28">
        <v>0.60199999999999998</v>
      </c>
      <c r="P281" s="28" t="s">
        <v>82</v>
      </c>
      <c r="Q281" s="8" t="s">
        <v>1572</v>
      </c>
      <c r="R281" s="28" t="s">
        <v>85</v>
      </c>
      <c r="S281" s="28" t="s">
        <v>85</v>
      </c>
      <c r="T281" s="28" t="s">
        <v>85</v>
      </c>
      <c r="U281" s="19" t="s">
        <v>85</v>
      </c>
      <c r="V281" s="17" t="s">
        <v>1572</v>
      </c>
      <c r="W281" s="17" t="s">
        <v>86</v>
      </c>
      <c r="X281" s="17" t="s">
        <v>86</v>
      </c>
      <c r="Y281" s="17" t="s">
        <v>4043</v>
      </c>
      <c r="Z281" s="51" t="s">
        <v>14923</v>
      </c>
      <c r="AA281" s="23" t="s">
        <v>534</v>
      </c>
    </row>
    <row r="282" spans="1:27" ht="19" x14ac:dyDescent="0.2">
      <c r="A282" s="4" t="s">
        <v>953</v>
      </c>
      <c r="B282" s="4" t="s">
        <v>954</v>
      </c>
      <c r="C282" s="4" t="s">
        <v>955</v>
      </c>
      <c r="D282" s="4">
        <v>1976</v>
      </c>
      <c r="E282" s="16" t="s">
        <v>81</v>
      </c>
      <c r="F282" s="16" t="s">
        <v>81</v>
      </c>
      <c r="G282" s="21" t="s">
        <v>789</v>
      </c>
      <c r="H282" s="8" t="s">
        <v>144</v>
      </c>
      <c r="I282" s="8" t="s">
        <v>144</v>
      </c>
      <c r="J282" s="8" t="s">
        <v>144</v>
      </c>
      <c r="K282" s="41" t="s">
        <v>144</v>
      </c>
      <c r="L282" s="41" t="s">
        <v>144</v>
      </c>
      <c r="M282" s="28" t="s">
        <v>144</v>
      </c>
      <c r="N282" s="28" t="s">
        <v>144</v>
      </c>
      <c r="O282" s="28" t="s">
        <v>144</v>
      </c>
      <c r="P282" s="28" t="s">
        <v>144</v>
      </c>
      <c r="Q282" s="8" t="s">
        <v>144</v>
      </c>
      <c r="R282" s="28" t="s">
        <v>144</v>
      </c>
      <c r="S282" s="28" t="s">
        <v>144</v>
      </c>
      <c r="T282" s="28" t="s">
        <v>144</v>
      </c>
      <c r="U282" s="19" t="s">
        <v>144</v>
      </c>
      <c r="V282" s="17" t="s">
        <v>144</v>
      </c>
      <c r="W282" s="17" t="s">
        <v>144</v>
      </c>
      <c r="X282" s="17" t="s">
        <v>144</v>
      </c>
      <c r="Y282" s="17" t="s">
        <v>144</v>
      </c>
      <c r="Z282" s="51" t="s">
        <v>144</v>
      </c>
      <c r="AA282" s="23"/>
    </row>
    <row r="283" spans="1:27" ht="19" x14ac:dyDescent="0.2">
      <c r="A283" s="4" t="s">
        <v>1150</v>
      </c>
      <c r="B283" s="4" t="s">
        <v>1151</v>
      </c>
      <c r="C283" s="4" t="s">
        <v>1152</v>
      </c>
      <c r="D283" s="4">
        <v>1993</v>
      </c>
      <c r="E283" s="16" t="s">
        <v>81</v>
      </c>
      <c r="F283" s="16" t="s">
        <v>81</v>
      </c>
      <c r="G283" s="21" t="s">
        <v>247</v>
      </c>
      <c r="H283" s="8" t="s">
        <v>144</v>
      </c>
      <c r="I283" s="8" t="s">
        <v>144</v>
      </c>
      <c r="J283" s="8" t="s">
        <v>144</v>
      </c>
      <c r="K283" s="41" t="s">
        <v>144</v>
      </c>
      <c r="L283" s="41" t="s">
        <v>144</v>
      </c>
      <c r="M283" s="28" t="s">
        <v>144</v>
      </c>
      <c r="N283" s="28" t="s">
        <v>144</v>
      </c>
      <c r="O283" s="28" t="s">
        <v>144</v>
      </c>
      <c r="P283" s="28" t="s">
        <v>144</v>
      </c>
      <c r="Q283" s="8" t="s">
        <v>144</v>
      </c>
      <c r="R283" s="28" t="s">
        <v>144</v>
      </c>
      <c r="S283" s="28" t="s">
        <v>144</v>
      </c>
      <c r="T283" s="28" t="s">
        <v>144</v>
      </c>
      <c r="U283" s="19" t="s">
        <v>144</v>
      </c>
      <c r="V283" s="17" t="s">
        <v>144</v>
      </c>
      <c r="W283" s="17"/>
      <c r="X283" s="17"/>
      <c r="Y283" s="17"/>
      <c r="Z283" s="51" t="s">
        <v>144</v>
      </c>
      <c r="AA283" s="23"/>
    </row>
    <row r="284" spans="1:27" ht="19" x14ac:dyDescent="0.2">
      <c r="A284" s="4" t="s">
        <v>1150</v>
      </c>
      <c r="B284" s="4" t="s">
        <v>1151</v>
      </c>
      <c r="C284" s="4" t="s">
        <v>3224</v>
      </c>
      <c r="D284" s="4">
        <v>1994</v>
      </c>
      <c r="E284" s="16" t="s">
        <v>81</v>
      </c>
      <c r="F284" s="16" t="s">
        <v>81</v>
      </c>
      <c r="G284" s="21" t="s">
        <v>2924</v>
      </c>
      <c r="H284" s="8" t="s">
        <v>144</v>
      </c>
      <c r="I284" s="8" t="s">
        <v>144</v>
      </c>
      <c r="J284" s="8" t="s">
        <v>144</v>
      </c>
      <c r="K284" s="41" t="s">
        <v>144</v>
      </c>
      <c r="L284" s="41" t="s">
        <v>144</v>
      </c>
      <c r="M284" s="28" t="s">
        <v>144</v>
      </c>
      <c r="N284" s="28" t="s">
        <v>144</v>
      </c>
      <c r="O284" s="28" t="s">
        <v>144</v>
      </c>
      <c r="P284" s="28" t="s">
        <v>144</v>
      </c>
      <c r="Q284" s="8" t="s">
        <v>144</v>
      </c>
      <c r="R284" s="28" t="s">
        <v>144</v>
      </c>
      <c r="S284" s="28" t="s">
        <v>144</v>
      </c>
      <c r="T284" s="28" t="s">
        <v>144</v>
      </c>
      <c r="U284" s="19" t="s">
        <v>144</v>
      </c>
      <c r="V284" s="17" t="s">
        <v>144</v>
      </c>
      <c r="W284" s="17" t="s">
        <v>144</v>
      </c>
      <c r="X284" s="17" t="s">
        <v>144</v>
      </c>
      <c r="Y284" s="17" t="s">
        <v>144</v>
      </c>
      <c r="Z284" s="51"/>
      <c r="AA284" s="23"/>
    </row>
    <row r="285" spans="1:27" ht="19" x14ac:dyDescent="0.2">
      <c r="A285" s="4" t="s">
        <v>4058</v>
      </c>
      <c r="B285" s="4" t="s">
        <v>4059</v>
      </c>
      <c r="C285" s="4" t="s">
        <v>4060</v>
      </c>
      <c r="D285" s="4">
        <v>1983</v>
      </c>
      <c r="E285" s="16" t="s">
        <v>81</v>
      </c>
      <c r="F285" s="16" t="s">
        <v>81</v>
      </c>
      <c r="G285" s="21" t="s">
        <v>3740</v>
      </c>
      <c r="H285" s="8" t="s">
        <v>144</v>
      </c>
      <c r="I285" s="8" t="s">
        <v>144</v>
      </c>
      <c r="J285" s="8" t="s">
        <v>144</v>
      </c>
      <c r="K285" s="41" t="s">
        <v>144</v>
      </c>
      <c r="L285" s="41" t="s">
        <v>144</v>
      </c>
      <c r="M285" s="28" t="s">
        <v>144</v>
      </c>
      <c r="N285" s="28" t="s">
        <v>144</v>
      </c>
      <c r="O285" s="28" t="s">
        <v>144</v>
      </c>
      <c r="P285" s="28" t="s">
        <v>144</v>
      </c>
      <c r="Q285" s="8" t="s">
        <v>144</v>
      </c>
      <c r="R285" s="28" t="s">
        <v>144</v>
      </c>
      <c r="S285" s="28" t="s">
        <v>144</v>
      </c>
      <c r="T285" s="28" t="s">
        <v>144</v>
      </c>
      <c r="U285" s="19" t="s">
        <v>144</v>
      </c>
      <c r="V285" s="17" t="s">
        <v>144</v>
      </c>
      <c r="W285" s="17" t="s">
        <v>144</v>
      </c>
      <c r="X285" s="17" t="s">
        <v>144</v>
      </c>
      <c r="Y285" s="17" t="s">
        <v>144</v>
      </c>
      <c r="Z285" s="51"/>
      <c r="AA285" s="23"/>
    </row>
    <row r="286" spans="1:27" ht="19" x14ac:dyDescent="0.2">
      <c r="A286" s="4" t="s">
        <v>5195</v>
      </c>
      <c r="B286" s="4" t="s">
        <v>5196</v>
      </c>
      <c r="C286" s="4" t="s">
        <v>5197</v>
      </c>
      <c r="D286" s="4">
        <v>1992</v>
      </c>
      <c r="E286" s="16" t="s">
        <v>81</v>
      </c>
      <c r="F286" s="16" t="s">
        <v>81</v>
      </c>
      <c r="G286" s="21" t="s">
        <v>247</v>
      </c>
      <c r="H286" s="8" t="s">
        <v>144</v>
      </c>
      <c r="I286" s="8" t="s">
        <v>144</v>
      </c>
      <c r="J286" s="8" t="s">
        <v>144</v>
      </c>
      <c r="K286" s="41" t="s">
        <v>144</v>
      </c>
      <c r="L286" s="41" t="s">
        <v>144</v>
      </c>
      <c r="M286" s="28" t="s">
        <v>144</v>
      </c>
      <c r="N286" s="28" t="s">
        <v>144</v>
      </c>
      <c r="O286" s="28" t="s">
        <v>144</v>
      </c>
      <c r="P286" s="28" t="s">
        <v>144</v>
      </c>
      <c r="Q286" s="8" t="s">
        <v>144</v>
      </c>
      <c r="R286" s="28" t="s">
        <v>144</v>
      </c>
      <c r="S286" s="28" t="s">
        <v>144</v>
      </c>
      <c r="T286" s="28" t="s">
        <v>144</v>
      </c>
      <c r="U286" s="19" t="s">
        <v>144</v>
      </c>
      <c r="V286" s="17" t="s">
        <v>144</v>
      </c>
      <c r="W286" s="17" t="s">
        <v>144</v>
      </c>
      <c r="X286" s="17" t="s">
        <v>144</v>
      </c>
      <c r="Y286" s="17" t="s">
        <v>144</v>
      </c>
      <c r="Z286" s="51"/>
      <c r="AA286" s="23"/>
    </row>
    <row r="287" spans="1:27" ht="19" x14ac:dyDescent="0.2">
      <c r="A287" s="4" t="s">
        <v>3727</v>
      </c>
      <c r="B287" s="4" t="s">
        <v>3728</v>
      </c>
      <c r="C287" s="4" t="s">
        <v>3729</v>
      </c>
      <c r="D287" s="4">
        <v>1983</v>
      </c>
      <c r="E287" s="16" t="s">
        <v>81</v>
      </c>
      <c r="F287" s="16" t="s">
        <v>81</v>
      </c>
      <c r="G287" s="21" t="s">
        <v>3740</v>
      </c>
      <c r="H287" s="8" t="s">
        <v>144</v>
      </c>
      <c r="I287" s="8" t="s">
        <v>144</v>
      </c>
      <c r="J287" s="8" t="s">
        <v>144</v>
      </c>
      <c r="K287" s="8" t="s">
        <v>144</v>
      </c>
      <c r="L287" s="8" t="s">
        <v>144</v>
      </c>
      <c r="M287" s="28" t="s">
        <v>144</v>
      </c>
      <c r="N287" s="28" t="s">
        <v>144</v>
      </c>
      <c r="O287" s="28" t="s">
        <v>144</v>
      </c>
      <c r="P287" s="28" t="s">
        <v>144</v>
      </c>
      <c r="Q287" s="8" t="s">
        <v>144</v>
      </c>
      <c r="R287" s="28" t="s">
        <v>144</v>
      </c>
      <c r="S287" s="28" t="s">
        <v>144</v>
      </c>
      <c r="T287" s="28" t="s">
        <v>144</v>
      </c>
      <c r="U287" s="19" t="s">
        <v>144</v>
      </c>
      <c r="V287" s="17" t="s">
        <v>144</v>
      </c>
      <c r="W287" s="17" t="s">
        <v>144</v>
      </c>
      <c r="X287" s="17" t="s">
        <v>144</v>
      </c>
      <c r="Y287" s="17" t="s">
        <v>144</v>
      </c>
      <c r="Z287" s="51"/>
      <c r="AA287" s="23"/>
    </row>
    <row r="288" spans="1:27" ht="19" x14ac:dyDescent="0.2">
      <c r="A288" s="4" t="s">
        <v>3698</v>
      </c>
      <c r="B288" s="4" t="s">
        <v>3699</v>
      </c>
      <c r="C288" s="4" t="s">
        <v>3700</v>
      </c>
      <c r="D288" s="4">
        <v>1998</v>
      </c>
      <c r="E288" s="16" t="s">
        <v>81</v>
      </c>
      <c r="F288" s="16" t="s">
        <v>81</v>
      </c>
      <c r="G288" s="21" t="s">
        <v>172</v>
      </c>
      <c r="H288" s="8" t="s">
        <v>144</v>
      </c>
      <c r="I288" s="8" t="s">
        <v>144</v>
      </c>
      <c r="J288" s="8" t="s">
        <v>144</v>
      </c>
      <c r="K288" s="8" t="s">
        <v>144</v>
      </c>
      <c r="L288" s="8" t="s">
        <v>144</v>
      </c>
      <c r="M288" s="28" t="s">
        <v>144</v>
      </c>
      <c r="N288" s="28" t="s">
        <v>144</v>
      </c>
      <c r="O288" s="28" t="s">
        <v>144</v>
      </c>
      <c r="P288" s="28" t="s">
        <v>144</v>
      </c>
      <c r="Q288" s="8" t="s">
        <v>144</v>
      </c>
      <c r="R288" s="28" t="s">
        <v>144</v>
      </c>
      <c r="S288" s="28" t="s">
        <v>144</v>
      </c>
      <c r="T288" s="28" t="s">
        <v>144</v>
      </c>
      <c r="U288" s="19" t="s">
        <v>144</v>
      </c>
      <c r="V288" s="17" t="s">
        <v>144</v>
      </c>
      <c r="W288" s="17" t="s">
        <v>144</v>
      </c>
      <c r="X288" s="17" t="s">
        <v>144</v>
      </c>
      <c r="Y288" s="17" t="s">
        <v>144</v>
      </c>
      <c r="Z288" s="51"/>
      <c r="AA288" s="23"/>
    </row>
    <row r="289" spans="1:27" ht="19" x14ac:dyDescent="0.2">
      <c r="A289" s="4" t="s">
        <v>3898</v>
      </c>
      <c r="B289" s="4" t="s">
        <v>3899</v>
      </c>
      <c r="C289" s="4" t="s">
        <v>3900</v>
      </c>
      <c r="D289" s="4">
        <v>1987</v>
      </c>
      <c r="E289" s="16" t="s">
        <v>81</v>
      </c>
      <c r="F289" s="16" t="s">
        <v>81</v>
      </c>
      <c r="G289" s="21" t="s">
        <v>789</v>
      </c>
      <c r="H289" s="8" t="s">
        <v>144</v>
      </c>
      <c r="I289" s="8" t="s">
        <v>144</v>
      </c>
      <c r="J289" s="8" t="s">
        <v>144</v>
      </c>
      <c r="K289" s="41" t="s">
        <v>144</v>
      </c>
      <c r="L289" s="41" t="s">
        <v>144</v>
      </c>
      <c r="M289" s="28" t="s">
        <v>144</v>
      </c>
      <c r="N289" s="28" t="s">
        <v>144</v>
      </c>
      <c r="O289" s="28" t="s">
        <v>144</v>
      </c>
      <c r="P289" s="28" t="s">
        <v>144</v>
      </c>
      <c r="Q289" s="8" t="s">
        <v>144</v>
      </c>
      <c r="R289" s="28" t="s">
        <v>144</v>
      </c>
      <c r="S289" s="28" t="s">
        <v>144</v>
      </c>
      <c r="T289" s="28" t="s">
        <v>144</v>
      </c>
      <c r="U289" s="19" t="s">
        <v>144</v>
      </c>
      <c r="V289" s="17" t="s">
        <v>144</v>
      </c>
      <c r="W289" s="17" t="s">
        <v>144</v>
      </c>
      <c r="X289" s="17" t="s">
        <v>144</v>
      </c>
      <c r="Y289" s="17" t="s">
        <v>144</v>
      </c>
      <c r="Z289" s="51" t="s">
        <v>144</v>
      </c>
      <c r="AA289" s="23"/>
    </row>
    <row r="290" spans="1:27" ht="19" x14ac:dyDescent="0.2">
      <c r="A290" s="4" t="s">
        <v>1372</v>
      </c>
      <c r="B290" s="4" t="s">
        <v>1373</v>
      </c>
      <c r="C290" s="4" t="s">
        <v>1374</v>
      </c>
      <c r="D290" s="4">
        <v>1981</v>
      </c>
      <c r="E290" s="16" t="s">
        <v>81</v>
      </c>
      <c r="F290" s="16" t="s">
        <v>81</v>
      </c>
      <c r="G290" s="21" t="s">
        <v>1383</v>
      </c>
      <c r="H290" s="8" t="s">
        <v>144</v>
      </c>
      <c r="I290" s="8" t="s">
        <v>144</v>
      </c>
      <c r="J290" s="8" t="s">
        <v>144</v>
      </c>
      <c r="K290" s="41" t="s">
        <v>144</v>
      </c>
      <c r="L290" s="41" t="s">
        <v>144</v>
      </c>
      <c r="M290" s="28" t="s">
        <v>144</v>
      </c>
      <c r="N290" s="28" t="s">
        <v>144</v>
      </c>
      <c r="O290" s="28" t="s">
        <v>144</v>
      </c>
      <c r="P290" s="28" t="s">
        <v>144</v>
      </c>
      <c r="Q290" s="8" t="s">
        <v>144</v>
      </c>
      <c r="R290" s="28" t="s">
        <v>144</v>
      </c>
      <c r="S290" s="28" t="s">
        <v>144</v>
      </c>
      <c r="T290" s="28" t="s">
        <v>144</v>
      </c>
      <c r="U290" s="19" t="s">
        <v>144</v>
      </c>
      <c r="V290" s="17" t="s">
        <v>144</v>
      </c>
      <c r="W290" s="17" t="s">
        <v>144</v>
      </c>
      <c r="X290" s="17" t="s">
        <v>144</v>
      </c>
      <c r="Y290" s="17" t="s">
        <v>144</v>
      </c>
      <c r="Z290" s="51"/>
      <c r="AA290" s="23"/>
    </row>
    <row r="291" spans="1:27" ht="19" x14ac:dyDescent="0.2">
      <c r="A291" s="4" t="s">
        <v>1554</v>
      </c>
      <c r="B291" s="4" t="s">
        <v>1555</v>
      </c>
      <c r="C291" s="4" t="s">
        <v>1556</v>
      </c>
      <c r="D291" s="4">
        <v>2006</v>
      </c>
      <c r="E291" s="16" t="s">
        <v>81</v>
      </c>
      <c r="F291" s="16" t="s">
        <v>82</v>
      </c>
      <c r="G291" s="21"/>
      <c r="H291" s="8" t="s">
        <v>1571</v>
      </c>
      <c r="I291" s="8">
        <v>12</v>
      </c>
      <c r="J291" s="8">
        <v>0</v>
      </c>
      <c r="K291" s="41">
        <f>I291-J291</f>
        <v>12</v>
      </c>
      <c r="L291" s="41" t="s">
        <v>82</v>
      </c>
      <c r="M291" s="28">
        <f>J291/I291</f>
        <v>0</v>
      </c>
      <c r="N291" s="28"/>
      <c r="O291" s="28">
        <v>0.26500000000000001</v>
      </c>
      <c r="P291" s="28" t="s">
        <v>81</v>
      </c>
      <c r="Q291" s="8" t="s">
        <v>1572</v>
      </c>
      <c r="R291" s="28" t="s">
        <v>85</v>
      </c>
      <c r="S291" s="28" t="s">
        <v>85</v>
      </c>
      <c r="T291" s="28" t="s">
        <v>85</v>
      </c>
      <c r="U291" s="19" t="s">
        <v>85</v>
      </c>
      <c r="V291" s="17" t="s">
        <v>1572</v>
      </c>
      <c r="W291" s="17">
        <v>27</v>
      </c>
      <c r="X291" s="17" t="s">
        <v>1573</v>
      </c>
      <c r="Y291" s="17" t="s">
        <v>86</v>
      </c>
      <c r="Z291" s="51" t="s">
        <v>15006</v>
      </c>
      <c r="AA291" s="23" t="s">
        <v>534</v>
      </c>
    </row>
    <row r="292" spans="1:27" ht="19" x14ac:dyDescent="0.2">
      <c r="A292" s="4" t="s">
        <v>5507</v>
      </c>
      <c r="B292" s="4" t="s">
        <v>5508</v>
      </c>
      <c r="C292" s="4" t="s">
        <v>5509</v>
      </c>
      <c r="D292" s="4">
        <v>2010</v>
      </c>
      <c r="E292" s="16" t="s">
        <v>81</v>
      </c>
      <c r="F292" s="16" t="s">
        <v>82</v>
      </c>
      <c r="G292" s="21"/>
      <c r="H292" s="8" t="s">
        <v>1832</v>
      </c>
      <c r="I292" s="8">
        <v>12</v>
      </c>
      <c r="J292" s="8">
        <v>0</v>
      </c>
      <c r="K292" s="41">
        <f>I292-J292</f>
        <v>12</v>
      </c>
      <c r="L292" s="41" t="s">
        <v>82</v>
      </c>
      <c r="M292" s="28">
        <f>J292/I292</f>
        <v>0</v>
      </c>
      <c r="N292" s="28"/>
      <c r="O292" s="28">
        <v>0.26500000000000001</v>
      </c>
      <c r="P292" s="28" t="s">
        <v>81</v>
      </c>
      <c r="Q292" s="8" t="s">
        <v>1572</v>
      </c>
      <c r="R292" s="28" t="s">
        <v>85</v>
      </c>
      <c r="S292" s="28" t="s">
        <v>85</v>
      </c>
      <c r="T292" s="28" t="s">
        <v>85</v>
      </c>
      <c r="U292" s="19" t="s">
        <v>85</v>
      </c>
      <c r="V292" s="17" t="s">
        <v>1572</v>
      </c>
      <c r="W292" s="17">
        <v>23.6</v>
      </c>
      <c r="X292" s="17" t="s">
        <v>5521</v>
      </c>
      <c r="Y292" s="17" t="s">
        <v>618</v>
      </c>
      <c r="Z292" s="51" t="s">
        <v>15007</v>
      </c>
      <c r="AA292" s="23"/>
    </row>
    <row r="293" spans="1:27" ht="19" x14ac:dyDescent="0.2">
      <c r="A293" s="4" t="s">
        <v>2009</v>
      </c>
      <c r="B293" s="4" t="s">
        <v>2010</v>
      </c>
      <c r="C293" s="4" t="s">
        <v>2011</v>
      </c>
      <c r="D293" s="4">
        <v>2007</v>
      </c>
      <c r="E293" s="16" t="s">
        <v>81</v>
      </c>
      <c r="F293" s="16" t="s">
        <v>82</v>
      </c>
      <c r="G293" s="21"/>
      <c r="H293" s="8" t="s">
        <v>121</v>
      </c>
      <c r="I293" s="8">
        <v>11</v>
      </c>
      <c r="J293" s="8">
        <v>0</v>
      </c>
      <c r="K293" s="41">
        <f>I293-J293</f>
        <v>11</v>
      </c>
      <c r="L293" s="41" t="s">
        <v>82</v>
      </c>
      <c r="M293" s="28">
        <f>J293/I293</f>
        <v>0</v>
      </c>
      <c r="N293" s="28"/>
      <c r="O293" s="28">
        <v>0.28499999999999998</v>
      </c>
      <c r="P293" s="28" t="s">
        <v>81</v>
      </c>
      <c r="Q293" s="8" t="s">
        <v>1572</v>
      </c>
      <c r="R293" s="28" t="s">
        <v>85</v>
      </c>
      <c r="S293" s="28" t="s">
        <v>85</v>
      </c>
      <c r="T293" s="28" t="s">
        <v>85</v>
      </c>
      <c r="U293" s="19" t="s">
        <v>85</v>
      </c>
      <c r="V293" s="17" t="s">
        <v>1572</v>
      </c>
      <c r="W293" s="17">
        <v>24.9</v>
      </c>
      <c r="X293" s="17" t="s">
        <v>279</v>
      </c>
      <c r="Y293" s="17" t="s">
        <v>618</v>
      </c>
      <c r="Z293" s="51" t="s">
        <v>14926</v>
      </c>
      <c r="AA293" s="23" t="s">
        <v>534</v>
      </c>
    </row>
    <row r="294" spans="1:27" ht="19" x14ac:dyDescent="0.2">
      <c r="A294" s="4" t="s">
        <v>4045</v>
      </c>
      <c r="B294" s="4" t="s">
        <v>4046</v>
      </c>
      <c r="C294" s="4" t="s">
        <v>4047</v>
      </c>
      <c r="D294" s="4">
        <v>2015</v>
      </c>
      <c r="E294" s="16" t="s">
        <v>81</v>
      </c>
      <c r="F294" s="16" t="s">
        <v>81</v>
      </c>
      <c r="G294" s="21" t="s">
        <v>4057</v>
      </c>
      <c r="H294" s="8" t="s">
        <v>144</v>
      </c>
      <c r="I294" s="8" t="s">
        <v>144</v>
      </c>
      <c r="J294" s="8" t="s">
        <v>144</v>
      </c>
      <c r="K294" s="41" t="s">
        <v>144</v>
      </c>
      <c r="L294" s="41" t="s">
        <v>144</v>
      </c>
      <c r="M294" s="28" t="s">
        <v>144</v>
      </c>
      <c r="N294" s="28" t="s">
        <v>144</v>
      </c>
      <c r="O294" s="28" t="s">
        <v>144</v>
      </c>
      <c r="P294" s="28" t="s">
        <v>144</v>
      </c>
      <c r="Q294" s="8" t="s">
        <v>144</v>
      </c>
      <c r="R294" s="28" t="s">
        <v>144</v>
      </c>
      <c r="S294" s="28" t="s">
        <v>144</v>
      </c>
      <c r="T294" s="28" t="s">
        <v>144</v>
      </c>
      <c r="U294" s="19" t="s">
        <v>144</v>
      </c>
      <c r="V294" s="17" t="s">
        <v>144</v>
      </c>
      <c r="W294" s="17" t="s">
        <v>144</v>
      </c>
      <c r="X294" s="17" t="s">
        <v>144</v>
      </c>
      <c r="Y294" s="17" t="s">
        <v>144</v>
      </c>
      <c r="Z294" s="51"/>
      <c r="AA294" s="23"/>
    </row>
    <row r="295" spans="1:27" ht="19" x14ac:dyDescent="0.2">
      <c r="A295" s="4" t="s">
        <v>2207</v>
      </c>
      <c r="B295" s="4" t="s">
        <v>2208</v>
      </c>
      <c r="C295" s="4" t="s">
        <v>2209</v>
      </c>
      <c r="D295" s="4">
        <v>1985</v>
      </c>
      <c r="E295" s="16" t="s">
        <v>81</v>
      </c>
      <c r="F295" s="16" t="s">
        <v>81</v>
      </c>
      <c r="G295" s="21" t="s">
        <v>789</v>
      </c>
      <c r="H295" s="8" t="s">
        <v>144</v>
      </c>
      <c r="I295" s="8" t="s">
        <v>144</v>
      </c>
      <c r="J295" s="8" t="s">
        <v>144</v>
      </c>
      <c r="K295" s="41" t="s">
        <v>144</v>
      </c>
      <c r="L295" s="41" t="s">
        <v>144</v>
      </c>
      <c r="M295" s="28" t="s">
        <v>144</v>
      </c>
      <c r="N295" s="28" t="s">
        <v>144</v>
      </c>
      <c r="O295" s="28" t="s">
        <v>144</v>
      </c>
      <c r="P295" s="28" t="s">
        <v>144</v>
      </c>
      <c r="Q295" s="8" t="s">
        <v>144</v>
      </c>
      <c r="R295" s="28" t="s">
        <v>144</v>
      </c>
      <c r="S295" s="28" t="s">
        <v>144</v>
      </c>
      <c r="T295" s="28" t="s">
        <v>144</v>
      </c>
      <c r="U295" s="19" t="s">
        <v>144</v>
      </c>
      <c r="V295" s="17" t="s">
        <v>144</v>
      </c>
      <c r="W295" s="17" t="s">
        <v>144</v>
      </c>
      <c r="X295" s="17" t="s">
        <v>144</v>
      </c>
      <c r="Y295" s="17" t="s">
        <v>144</v>
      </c>
      <c r="Z295" s="51" t="s">
        <v>144</v>
      </c>
      <c r="AA295" s="23"/>
    </row>
    <row r="296" spans="1:27" ht="19" x14ac:dyDescent="0.2">
      <c r="A296" s="4" t="s">
        <v>1887</v>
      </c>
      <c r="B296" s="4" t="s">
        <v>1888</v>
      </c>
      <c r="C296" s="4" t="s">
        <v>1889</v>
      </c>
      <c r="D296" s="4">
        <v>1988</v>
      </c>
      <c r="E296" s="16" t="s">
        <v>81</v>
      </c>
      <c r="F296" s="16" t="s">
        <v>81</v>
      </c>
      <c r="G296" s="21" t="s">
        <v>203</v>
      </c>
      <c r="H296" s="8" t="s">
        <v>144</v>
      </c>
      <c r="I296" s="8" t="s">
        <v>144</v>
      </c>
      <c r="J296" s="8" t="s">
        <v>144</v>
      </c>
      <c r="K296" s="41" t="s">
        <v>144</v>
      </c>
      <c r="L296" s="41" t="s">
        <v>144</v>
      </c>
      <c r="M296" s="28" t="s">
        <v>144</v>
      </c>
      <c r="N296" s="28" t="s">
        <v>144</v>
      </c>
      <c r="O296" s="28" t="s">
        <v>144</v>
      </c>
      <c r="P296" s="28" t="s">
        <v>144</v>
      </c>
      <c r="Q296" s="8" t="s">
        <v>144</v>
      </c>
      <c r="R296" s="28" t="s">
        <v>144</v>
      </c>
      <c r="S296" s="28" t="s">
        <v>144</v>
      </c>
      <c r="T296" s="28" t="s">
        <v>144</v>
      </c>
      <c r="U296" s="19" t="s">
        <v>144</v>
      </c>
      <c r="V296" s="17" t="s">
        <v>144</v>
      </c>
      <c r="W296" s="17" t="s">
        <v>144</v>
      </c>
      <c r="X296" s="17" t="s">
        <v>144</v>
      </c>
      <c r="Y296" s="17" t="s">
        <v>144</v>
      </c>
      <c r="Z296" s="51" t="s">
        <v>144</v>
      </c>
      <c r="AA296" s="23"/>
    </row>
    <row r="297" spans="1:27" ht="19" x14ac:dyDescent="0.2">
      <c r="A297" s="4" t="s">
        <v>1683</v>
      </c>
      <c r="B297" s="4" t="s">
        <v>1684</v>
      </c>
      <c r="C297" s="4" t="s">
        <v>1685</v>
      </c>
      <c r="D297" s="4">
        <v>1986</v>
      </c>
      <c r="E297" s="16" t="s">
        <v>81</v>
      </c>
      <c r="F297" s="16" t="s">
        <v>81</v>
      </c>
      <c r="G297" s="21" t="s">
        <v>247</v>
      </c>
      <c r="H297" s="8" t="s">
        <v>144</v>
      </c>
      <c r="I297" s="8" t="s">
        <v>144</v>
      </c>
      <c r="J297" s="8" t="s">
        <v>144</v>
      </c>
      <c r="K297" s="41" t="s">
        <v>144</v>
      </c>
      <c r="L297" s="41" t="s">
        <v>144</v>
      </c>
      <c r="M297" s="28" t="s">
        <v>144</v>
      </c>
      <c r="N297" s="28" t="s">
        <v>144</v>
      </c>
      <c r="O297" s="28" t="s">
        <v>144</v>
      </c>
      <c r="P297" s="28" t="s">
        <v>144</v>
      </c>
      <c r="Q297" s="8" t="s">
        <v>144</v>
      </c>
      <c r="R297" s="28" t="s">
        <v>144</v>
      </c>
      <c r="S297" s="28" t="s">
        <v>144</v>
      </c>
      <c r="T297" s="28" t="s">
        <v>144</v>
      </c>
      <c r="U297" s="19" t="s">
        <v>144</v>
      </c>
      <c r="V297" s="17" t="s">
        <v>144</v>
      </c>
      <c r="W297" s="17" t="s">
        <v>144</v>
      </c>
      <c r="X297" s="17" t="s">
        <v>144</v>
      </c>
      <c r="Y297" s="17" t="s">
        <v>144</v>
      </c>
      <c r="Z297" s="51" t="s">
        <v>144</v>
      </c>
      <c r="AA297" s="23" t="s">
        <v>1694</v>
      </c>
    </row>
    <row r="298" spans="1:27" ht="19" x14ac:dyDescent="0.2">
      <c r="A298" s="4" t="s">
        <v>3856</v>
      </c>
      <c r="B298" s="4" t="s">
        <v>3857</v>
      </c>
      <c r="C298" s="4" t="s">
        <v>3858</v>
      </c>
      <c r="D298" s="4">
        <v>1996</v>
      </c>
      <c r="E298" s="16" t="s">
        <v>81</v>
      </c>
      <c r="F298" s="16" t="s">
        <v>82</v>
      </c>
      <c r="G298" s="21"/>
      <c r="H298" s="8" t="s">
        <v>743</v>
      </c>
      <c r="I298" s="8">
        <v>33</v>
      </c>
      <c r="J298" s="8">
        <v>3</v>
      </c>
      <c r="K298" s="41">
        <v>30</v>
      </c>
      <c r="L298" s="41" t="s">
        <v>144</v>
      </c>
      <c r="M298" s="28">
        <v>9.0899999999999995E-2</v>
      </c>
      <c r="N298" s="28">
        <v>1.9E-2</v>
      </c>
      <c r="O298" s="28">
        <v>0.24299999999999999</v>
      </c>
      <c r="P298" s="28" t="s">
        <v>14920</v>
      </c>
      <c r="Q298" s="8" t="s">
        <v>715</v>
      </c>
      <c r="R298" s="28" t="s">
        <v>82</v>
      </c>
      <c r="S298" s="28" t="s">
        <v>82</v>
      </c>
      <c r="T298" s="28" t="s">
        <v>82</v>
      </c>
      <c r="U298" s="19" t="s">
        <v>85</v>
      </c>
      <c r="V298" s="17" t="s">
        <v>3869</v>
      </c>
      <c r="W298" s="17" t="s">
        <v>3870</v>
      </c>
      <c r="X298" s="17" t="s">
        <v>3871</v>
      </c>
      <c r="Y298" s="17" t="s">
        <v>3872</v>
      </c>
      <c r="Z298" s="51" t="s">
        <v>14926</v>
      </c>
      <c r="AA298" s="23" t="s">
        <v>3873</v>
      </c>
    </row>
    <row r="299" spans="1:27" ht="19" x14ac:dyDescent="0.2">
      <c r="A299" s="4" t="s">
        <v>1091</v>
      </c>
      <c r="B299" s="4" t="s">
        <v>1092</v>
      </c>
      <c r="C299" s="4" t="s">
        <v>1093</v>
      </c>
      <c r="D299" s="4">
        <v>2006</v>
      </c>
      <c r="E299" s="16" t="s">
        <v>81</v>
      </c>
      <c r="F299" s="16" t="s">
        <v>82</v>
      </c>
      <c r="G299" s="21"/>
      <c r="H299" s="8" t="s">
        <v>1106</v>
      </c>
      <c r="I299" s="8">
        <v>24</v>
      </c>
      <c r="J299" s="8">
        <v>0</v>
      </c>
      <c r="K299" s="41">
        <v>24</v>
      </c>
      <c r="L299" s="41" t="s">
        <v>82</v>
      </c>
      <c r="M299" s="28">
        <v>0</v>
      </c>
      <c r="N299" s="28"/>
      <c r="O299" s="28">
        <v>0.14199999999999999</v>
      </c>
      <c r="P299" s="28" t="s">
        <v>5629</v>
      </c>
      <c r="Q299" s="8" t="s">
        <v>278</v>
      </c>
      <c r="R299" s="28" t="s">
        <v>85</v>
      </c>
      <c r="S299" s="28" t="s">
        <v>85</v>
      </c>
      <c r="T299" s="28" t="s">
        <v>85</v>
      </c>
      <c r="U299" s="19" t="s">
        <v>85</v>
      </c>
      <c r="V299" s="17" t="s">
        <v>278</v>
      </c>
      <c r="W299" s="17" t="s">
        <v>1108</v>
      </c>
      <c r="X299" s="17" t="s">
        <v>1109</v>
      </c>
      <c r="Y299" s="17" t="s">
        <v>105</v>
      </c>
      <c r="Z299" s="51" t="s">
        <v>15008</v>
      </c>
      <c r="AA299" s="23" t="s">
        <v>534</v>
      </c>
    </row>
    <row r="300" spans="1:27" ht="19" x14ac:dyDescent="0.2">
      <c r="A300" s="4" t="s">
        <v>1091</v>
      </c>
      <c r="B300" s="4" t="s">
        <v>1092</v>
      </c>
      <c r="C300" s="4" t="s">
        <v>4585</v>
      </c>
      <c r="D300" s="4">
        <v>2005</v>
      </c>
      <c r="E300" s="16" t="s">
        <v>81</v>
      </c>
      <c r="F300" s="16" t="s">
        <v>82</v>
      </c>
      <c r="G300" s="21"/>
      <c r="H300" s="8" t="s">
        <v>4595</v>
      </c>
      <c r="I300" s="8">
        <v>36</v>
      </c>
      <c r="J300" s="8">
        <v>7</v>
      </c>
      <c r="K300" s="41">
        <f>I300-J300</f>
        <v>29</v>
      </c>
      <c r="L300" s="41" t="s">
        <v>144</v>
      </c>
      <c r="M300" s="28">
        <f>J300/I300</f>
        <v>0.19444444444444445</v>
      </c>
      <c r="N300" s="28">
        <v>8.2000000000000003E-2</v>
      </c>
      <c r="O300" s="28">
        <v>0.36</v>
      </c>
      <c r="P300" s="28" t="s">
        <v>14920</v>
      </c>
      <c r="Q300" s="8" t="s">
        <v>4596</v>
      </c>
      <c r="R300" s="28" t="s">
        <v>81</v>
      </c>
      <c r="S300" s="28" t="s">
        <v>85</v>
      </c>
      <c r="T300" s="57"/>
      <c r="U300" s="19" t="s">
        <v>4597</v>
      </c>
      <c r="V300" s="17" t="s">
        <v>4598</v>
      </c>
      <c r="W300" s="17">
        <v>21.91</v>
      </c>
      <c r="X300" s="17">
        <v>2.0299999999999998</v>
      </c>
      <c r="Y300" s="17" t="s">
        <v>86</v>
      </c>
      <c r="Z300" s="51" t="s">
        <v>15009</v>
      </c>
      <c r="AA300" s="23"/>
    </row>
    <row r="301" spans="1:27" ht="19" x14ac:dyDescent="0.2">
      <c r="A301" s="4" t="s">
        <v>1091</v>
      </c>
      <c r="B301" s="4" t="s">
        <v>1092</v>
      </c>
      <c r="C301" s="4" t="s">
        <v>4725</v>
      </c>
      <c r="D301" s="4">
        <v>2003</v>
      </c>
      <c r="E301" s="16" t="s">
        <v>81</v>
      </c>
      <c r="F301" s="16" t="s">
        <v>82</v>
      </c>
      <c r="G301" s="21"/>
      <c r="H301" s="8" t="s">
        <v>4595</v>
      </c>
      <c r="I301" s="8">
        <v>12</v>
      </c>
      <c r="J301" s="8">
        <v>0</v>
      </c>
      <c r="K301" s="41">
        <v>12</v>
      </c>
      <c r="L301" s="41" t="s">
        <v>82</v>
      </c>
      <c r="M301" s="28">
        <f>J301/I301</f>
        <v>0</v>
      </c>
      <c r="N301" s="28"/>
      <c r="O301" s="28">
        <v>0.26500000000000001</v>
      </c>
      <c r="P301" s="28" t="s">
        <v>5629</v>
      </c>
      <c r="Q301" s="8" t="s">
        <v>1572</v>
      </c>
      <c r="R301" s="28" t="s">
        <v>85</v>
      </c>
      <c r="S301" s="28" t="s">
        <v>85</v>
      </c>
      <c r="T301" s="28" t="s">
        <v>85</v>
      </c>
      <c r="U301" s="19" t="s">
        <v>85</v>
      </c>
      <c r="V301" s="17" t="s">
        <v>1572</v>
      </c>
      <c r="W301" s="17">
        <v>21.8</v>
      </c>
      <c r="X301" s="17" t="s">
        <v>4735</v>
      </c>
      <c r="Y301" s="17" t="s">
        <v>105</v>
      </c>
      <c r="Z301" s="51" t="s">
        <v>15010</v>
      </c>
      <c r="AA301" s="23" t="s">
        <v>534</v>
      </c>
    </row>
    <row r="302" spans="1:27" ht="19" x14ac:dyDescent="0.2">
      <c r="A302" s="4" t="s">
        <v>4961</v>
      </c>
      <c r="B302" s="4" t="s">
        <v>4962</v>
      </c>
      <c r="C302" s="4" t="s">
        <v>4963</v>
      </c>
      <c r="D302" s="4">
        <v>2007</v>
      </c>
      <c r="E302" s="16" t="s">
        <v>81</v>
      </c>
      <c r="F302" s="16" t="s">
        <v>81</v>
      </c>
      <c r="G302" s="21" t="s">
        <v>4125</v>
      </c>
      <c r="H302" s="8" t="s">
        <v>144</v>
      </c>
      <c r="I302" s="8" t="s">
        <v>144</v>
      </c>
      <c r="J302" s="8" t="s">
        <v>144</v>
      </c>
      <c r="K302" s="41" t="s">
        <v>144</v>
      </c>
      <c r="L302" s="41" t="s">
        <v>144</v>
      </c>
      <c r="M302" s="28" t="s">
        <v>144</v>
      </c>
      <c r="N302" s="28" t="s">
        <v>144</v>
      </c>
      <c r="O302" s="28" t="s">
        <v>144</v>
      </c>
      <c r="P302" s="28" t="s">
        <v>144</v>
      </c>
      <c r="Q302" s="8" t="s">
        <v>144</v>
      </c>
      <c r="R302" s="28" t="s">
        <v>144</v>
      </c>
      <c r="S302" s="28" t="s">
        <v>144</v>
      </c>
      <c r="T302" s="28" t="s">
        <v>144</v>
      </c>
      <c r="U302" s="19" t="s">
        <v>144</v>
      </c>
      <c r="V302" s="17" t="s">
        <v>144</v>
      </c>
      <c r="W302" s="17" t="s">
        <v>144</v>
      </c>
      <c r="X302" s="17" t="s">
        <v>144</v>
      </c>
      <c r="Y302" s="17" t="s">
        <v>144</v>
      </c>
      <c r="Z302" s="51" t="s">
        <v>144</v>
      </c>
      <c r="AA302" s="23"/>
    </row>
    <row r="303" spans="1:27" ht="19" x14ac:dyDescent="0.2">
      <c r="A303" s="4" t="s">
        <v>2838</v>
      </c>
      <c r="B303" s="4" t="s">
        <v>2839</v>
      </c>
      <c r="C303" s="4" t="s">
        <v>2840</v>
      </c>
      <c r="D303" s="4">
        <v>2013</v>
      </c>
      <c r="E303" s="16" t="s">
        <v>81</v>
      </c>
      <c r="F303" s="16" t="s">
        <v>82</v>
      </c>
      <c r="G303" s="21"/>
      <c r="H303" s="8" t="s">
        <v>83</v>
      </c>
      <c r="I303" s="8">
        <v>13</v>
      </c>
      <c r="J303" s="8">
        <v>5</v>
      </c>
      <c r="K303" s="41">
        <f>I303-J303</f>
        <v>8</v>
      </c>
      <c r="L303" s="41" t="s">
        <v>144</v>
      </c>
      <c r="M303" s="28">
        <f>J303/I303</f>
        <v>0.38461538461538464</v>
      </c>
      <c r="N303" s="28">
        <v>0.13900000000000001</v>
      </c>
      <c r="O303" s="28">
        <v>0.68400000000000005</v>
      </c>
      <c r="P303" s="28" t="s">
        <v>82</v>
      </c>
      <c r="Q303" s="8" t="s">
        <v>2851</v>
      </c>
      <c r="R303" s="28" t="s">
        <v>82</v>
      </c>
      <c r="S303" s="28" t="s">
        <v>82</v>
      </c>
      <c r="T303" s="28" t="s">
        <v>82</v>
      </c>
      <c r="U303" s="19" t="s">
        <v>85</v>
      </c>
      <c r="V303" s="17" t="s">
        <v>86</v>
      </c>
      <c r="W303" s="17" t="s">
        <v>2852</v>
      </c>
      <c r="X303" s="17" t="s">
        <v>86</v>
      </c>
      <c r="Y303" s="17" t="s">
        <v>2853</v>
      </c>
      <c r="Z303" s="51" t="s">
        <v>15011</v>
      </c>
      <c r="AA303" s="23"/>
    </row>
    <row r="304" spans="1:27" ht="19" x14ac:dyDescent="0.2">
      <c r="A304" s="4" t="s">
        <v>4549</v>
      </c>
      <c r="B304" s="4" t="s">
        <v>4550</v>
      </c>
      <c r="C304" s="4" t="s">
        <v>4551</v>
      </c>
      <c r="D304" s="4">
        <v>2014</v>
      </c>
      <c r="E304" s="16" t="s">
        <v>81</v>
      </c>
      <c r="F304" s="16" t="s">
        <v>82</v>
      </c>
      <c r="G304" s="21"/>
      <c r="H304" s="8" t="s">
        <v>83</v>
      </c>
      <c r="I304" s="8">
        <v>13</v>
      </c>
      <c r="J304" s="8">
        <v>7</v>
      </c>
      <c r="K304" s="41">
        <f>I304-J304</f>
        <v>6</v>
      </c>
      <c r="L304" s="41" t="s">
        <v>144</v>
      </c>
      <c r="M304" s="28">
        <f>J304/I304</f>
        <v>0.53846153846153844</v>
      </c>
      <c r="N304" s="28">
        <v>0.251</v>
      </c>
      <c r="O304" s="28">
        <v>0.80800000000000005</v>
      </c>
      <c r="P304" s="28" t="s">
        <v>82</v>
      </c>
      <c r="Q304" s="8" t="s">
        <v>4562</v>
      </c>
      <c r="R304" s="28" t="s">
        <v>82</v>
      </c>
      <c r="S304" s="28" t="s">
        <v>82</v>
      </c>
      <c r="T304" s="28" t="s">
        <v>82</v>
      </c>
      <c r="U304" s="19" t="s">
        <v>85</v>
      </c>
      <c r="V304" s="17" t="s">
        <v>4563</v>
      </c>
      <c r="W304" s="17">
        <v>23</v>
      </c>
      <c r="X304" s="17">
        <v>5.5</v>
      </c>
      <c r="Y304" s="17" t="s">
        <v>86</v>
      </c>
      <c r="Z304" s="51" t="s">
        <v>15012</v>
      </c>
      <c r="AA304" s="23"/>
    </row>
    <row r="305" spans="1:27" ht="19" x14ac:dyDescent="0.2">
      <c r="A305" s="4" t="s">
        <v>5738</v>
      </c>
      <c r="B305" s="4" t="s">
        <v>5739</v>
      </c>
      <c r="C305" s="4" t="s">
        <v>5740</v>
      </c>
      <c r="D305" s="4">
        <v>2005</v>
      </c>
      <c r="E305" s="16" t="s">
        <v>81</v>
      </c>
      <c r="F305" s="16" t="s">
        <v>81</v>
      </c>
      <c r="G305" s="21" t="s">
        <v>2343</v>
      </c>
      <c r="H305" s="8" t="s">
        <v>144</v>
      </c>
      <c r="I305" s="8" t="s">
        <v>144</v>
      </c>
      <c r="J305" s="8" t="s">
        <v>144</v>
      </c>
      <c r="K305" s="41" t="s">
        <v>144</v>
      </c>
      <c r="L305" s="41" t="s">
        <v>144</v>
      </c>
      <c r="M305" s="28" t="s">
        <v>144</v>
      </c>
      <c r="N305" s="28" t="s">
        <v>144</v>
      </c>
      <c r="O305" s="28" t="s">
        <v>144</v>
      </c>
      <c r="P305" s="28" t="s">
        <v>144</v>
      </c>
      <c r="Q305" s="8" t="s">
        <v>144</v>
      </c>
      <c r="R305" s="28" t="s">
        <v>144</v>
      </c>
      <c r="S305" s="28" t="s">
        <v>144</v>
      </c>
      <c r="T305" s="28" t="s">
        <v>144</v>
      </c>
      <c r="U305" s="19" t="s">
        <v>144</v>
      </c>
      <c r="V305" s="17" t="s">
        <v>144</v>
      </c>
      <c r="W305" s="17" t="s">
        <v>144</v>
      </c>
      <c r="X305" s="17" t="s">
        <v>144</v>
      </c>
      <c r="Y305" s="17" t="s">
        <v>144</v>
      </c>
      <c r="Z305" s="51"/>
      <c r="AA305" s="23"/>
    </row>
    <row r="306" spans="1:27" ht="20" x14ac:dyDescent="0.2">
      <c r="A306" s="4" t="s">
        <v>2794</v>
      </c>
      <c r="B306" s="4" t="s">
        <v>2795</v>
      </c>
      <c r="C306" s="4" t="s">
        <v>2796</v>
      </c>
      <c r="D306" s="4">
        <v>1988</v>
      </c>
      <c r="E306" s="16" t="s">
        <v>81</v>
      </c>
      <c r="F306" s="16" t="s">
        <v>81</v>
      </c>
      <c r="G306" s="4" t="s">
        <v>1822</v>
      </c>
      <c r="H306" s="8" t="s">
        <v>144</v>
      </c>
      <c r="I306" s="8" t="s">
        <v>144</v>
      </c>
      <c r="J306" s="29" t="s">
        <v>144</v>
      </c>
      <c r="K306" s="49" t="s">
        <v>144</v>
      </c>
      <c r="L306" s="49" t="s">
        <v>144</v>
      </c>
      <c r="M306" s="47" t="s">
        <v>144</v>
      </c>
      <c r="N306" s="47" t="s">
        <v>144</v>
      </c>
      <c r="O306" s="47" t="s">
        <v>144</v>
      </c>
      <c r="P306" s="47" t="s">
        <v>144</v>
      </c>
      <c r="Q306" s="8" t="s">
        <v>144</v>
      </c>
      <c r="R306" s="28" t="s">
        <v>144</v>
      </c>
      <c r="S306" s="28" t="s">
        <v>144</v>
      </c>
      <c r="T306" s="28" t="s">
        <v>144</v>
      </c>
      <c r="U306" s="19" t="s">
        <v>144</v>
      </c>
      <c r="V306" s="17" t="s">
        <v>144</v>
      </c>
      <c r="W306" s="17" t="s">
        <v>144</v>
      </c>
      <c r="X306" s="17" t="s">
        <v>144</v>
      </c>
      <c r="Y306" s="17" t="s">
        <v>144</v>
      </c>
      <c r="Z306" s="51"/>
      <c r="AA306" s="23"/>
    </row>
    <row r="307" spans="1:27" ht="19" x14ac:dyDescent="0.2">
      <c r="A307" s="4" t="s">
        <v>1820</v>
      </c>
      <c r="B307" s="4" t="s">
        <v>1821</v>
      </c>
      <c r="C307" s="4" t="s">
        <v>1822</v>
      </c>
      <c r="D307" s="4">
        <v>2012</v>
      </c>
      <c r="E307" s="16" t="s">
        <v>81</v>
      </c>
      <c r="F307" s="16" t="s">
        <v>82</v>
      </c>
      <c r="G307" s="21"/>
      <c r="H307" s="8" t="s">
        <v>1832</v>
      </c>
      <c r="I307" s="8">
        <v>22</v>
      </c>
      <c r="J307" s="8">
        <v>7</v>
      </c>
      <c r="K307" s="41">
        <f>I307-J307</f>
        <v>15</v>
      </c>
      <c r="L307" s="41" t="s">
        <v>144</v>
      </c>
      <c r="M307" s="28">
        <f>J307/I307</f>
        <v>0.31818181818181818</v>
      </c>
      <c r="N307" s="28">
        <v>0.13900000000000001</v>
      </c>
      <c r="O307" s="28">
        <v>0.54900000000000004</v>
      </c>
      <c r="P307" s="28" t="s">
        <v>82</v>
      </c>
      <c r="Q307" s="8" t="s">
        <v>1833</v>
      </c>
      <c r="R307" s="28" t="s">
        <v>82</v>
      </c>
      <c r="S307" s="28" t="s">
        <v>82</v>
      </c>
      <c r="T307" s="28" t="s">
        <v>82</v>
      </c>
      <c r="U307" s="19" t="s">
        <v>85</v>
      </c>
      <c r="V307" s="17" t="s">
        <v>86</v>
      </c>
      <c r="W307" s="17">
        <v>23.14</v>
      </c>
      <c r="X307" s="17" t="s">
        <v>86</v>
      </c>
      <c r="Y307" s="17" t="s">
        <v>1834</v>
      </c>
      <c r="Z307" s="51" t="s">
        <v>15013</v>
      </c>
      <c r="AA307" s="23"/>
    </row>
    <row r="308" spans="1:27" ht="19" x14ac:dyDescent="0.2">
      <c r="A308" s="4" t="s">
        <v>2117</v>
      </c>
      <c r="B308" s="4" t="s">
        <v>2118</v>
      </c>
      <c r="C308" s="4" t="s">
        <v>2119</v>
      </c>
      <c r="D308" s="4">
        <v>2006</v>
      </c>
      <c r="E308" s="16" t="s">
        <v>81</v>
      </c>
      <c r="F308" s="16" t="s">
        <v>82</v>
      </c>
      <c r="G308" s="21"/>
      <c r="H308" s="8" t="s">
        <v>549</v>
      </c>
      <c r="I308" s="8">
        <v>14</v>
      </c>
      <c r="J308" s="8">
        <v>6</v>
      </c>
      <c r="K308" s="41">
        <f>I308-J308</f>
        <v>8</v>
      </c>
      <c r="L308" s="41" t="s">
        <v>144</v>
      </c>
      <c r="M308" s="28">
        <f>J308/I308</f>
        <v>0.42857142857142855</v>
      </c>
      <c r="N308" s="28">
        <v>0.17699999999999999</v>
      </c>
      <c r="O308" s="28">
        <v>0.71099999999999997</v>
      </c>
      <c r="P308" s="28" t="s">
        <v>82</v>
      </c>
      <c r="Q308" s="8" t="s">
        <v>2129</v>
      </c>
      <c r="R308" s="28" t="s">
        <v>82</v>
      </c>
      <c r="S308" s="28" t="s">
        <v>82</v>
      </c>
      <c r="T308" s="28" t="s">
        <v>82</v>
      </c>
      <c r="U308" s="19" t="s">
        <v>85</v>
      </c>
      <c r="V308" s="17" t="s">
        <v>2130</v>
      </c>
      <c r="W308" s="17">
        <v>23.1</v>
      </c>
      <c r="X308" s="17" t="s">
        <v>2131</v>
      </c>
      <c r="Y308" s="17" t="s">
        <v>86</v>
      </c>
      <c r="Z308" s="51" t="s">
        <v>14923</v>
      </c>
      <c r="AA308" s="23"/>
    </row>
    <row r="309" spans="1:27" ht="19" x14ac:dyDescent="0.2">
      <c r="A309" s="4" t="s">
        <v>2473</v>
      </c>
      <c r="B309" s="4" t="s">
        <v>2474</v>
      </c>
      <c r="C309" s="4" t="s">
        <v>2475</v>
      </c>
      <c r="D309" s="4">
        <v>2001</v>
      </c>
      <c r="E309" s="16" t="s">
        <v>81</v>
      </c>
      <c r="F309" s="16" t="s">
        <v>81</v>
      </c>
      <c r="G309" s="21" t="s">
        <v>247</v>
      </c>
      <c r="H309" s="8" t="s">
        <v>144</v>
      </c>
      <c r="I309" s="8" t="s">
        <v>144</v>
      </c>
      <c r="J309" s="8" t="s">
        <v>144</v>
      </c>
      <c r="K309" s="41" t="s">
        <v>144</v>
      </c>
      <c r="L309" s="41" t="s">
        <v>144</v>
      </c>
      <c r="M309" s="28" t="s">
        <v>144</v>
      </c>
      <c r="N309" s="28" t="s">
        <v>144</v>
      </c>
      <c r="O309" s="28" t="s">
        <v>144</v>
      </c>
      <c r="P309" s="28" t="s">
        <v>144</v>
      </c>
      <c r="Q309" s="8" t="s">
        <v>144</v>
      </c>
      <c r="R309" s="28" t="s">
        <v>144</v>
      </c>
      <c r="S309" s="28" t="s">
        <v>144</v>
      </c>
      <c r="T309" s="28" t="s">
        <v>144</v>
      </c>
      <c r="U309" s="19" t="s">
        <v>144</v>
      </c>
      <c r="V309" s="17" t="s">
        <v>144</v>
      </c>
      <c r="W309" s="17" t="s">
        <v>144</v>
      </c>
      <c r="X309" s="17" t="s">
        <v>144</v>
      </c>
      <c r="Y309" s="17" t="s">
        <v>144</v>
      </c>
      <c r="Z309" s="51"/>
      <c r="AA309" s="23"/>
    </row>
    <row r="310" spans="1:27" ht="19" x14ac:dyDescent="0.2">
      <c r="A310" s="4" t="s">
        <v>2995</v>
      </c>
      <c r="B310" s="4" t="s">
        <v>2996</v>
      </c>
      <c r="C310" s="4" t="s">
        <v>2997</v>
      </c>
      <c r="D310" s="4">
        <v>2005</v>
      </c>
      <c r="E310" s="16" t="s">
        <v>81</v>
      </c>
      <c r="F310" s="16" t="s">
        <v>81</v>
      </c>
      <c r="G310" s="21" t="s">
        <v>172</v>
      </c>
      <c r="H310" s="8" t="s">
        <v>144</v>
      </c>
      <c r="I310" s="8" t="s">
        <v>144</v>
      </c>
      <c r="J310" s="8" t="s">
        <v>144</v>
      </c>
      <c r="K310" s="41" t="s">
        <v>144</v>
      </c>
      <c r="L310" s="41" t="s">
        <v>144</v>
      </c>
      <c r="M310" s="28" t="s">
        <v>144</v>
      </c>
      <c r="N310" s="28" t="s">
        <v>144</v>
      </c>
      <c r="O310" s="28" t="s">
        <v>144</v>
      </c>
      <c r="P310" s="28" t="s">
        <v>144</v>
      </c>
      <c r="Q310" s="8" t="s">
        <v>144</v>
      </c>
      <c r="R310" s="28" t="s">
        <v>144</v>
      </c>
      <c r="S310" s="28" t="s">
        <v>144</v>
      </c>
      <c r="T310" s="28" t="s">
        <v>144</v>
      </c>
      <c r="U310" s="19" t="s">
        <v>144</v>
      </c>
      <c r="V310" s="17" t="s">
        <v>144</v>
      </c>
      <c r="W310" s="17" t="s">
        <v>144</v>
      </c>
      <c r="X310" s="17" t="s">
        <v>144</v>
      </c>
      <c r="Y310" s="17" t="s">
        <v>144</v>
      </c>
      <c r="Z310" s="51"/>
      <c r="AA310" s="23"/>
    </row>
    <row r="311" spans="1:27" ht="19" x14ac:dyDescent="0.2">
      <c r="A311" s="4" t="s">
        <v>997</v>
      </c>
      <c r="B311" s="4" t="s">
        <v>998</v>
      </c>
      <c r="C311" s="4" t="s">
        <v>999</v>
      </c>
      <c r="D311" s="4">
        <v>2005</v>
      </c>
      <c r="E311" s="16" t="s">
        <v>81</v>
      </c>
      <c r="F311" s="16" t="s">
        <v>81</v>
      </c>
      <c r="G311" s="21" t="s">
        <v>1009</v>
      </c>
      <c r="H311" s="8" t="s">
        <v>144</v>
      </c>
      <c r="I311" s="8" t="s">
        <v>144</v>
      </c>
      <c r="J311" s="8" t="s">
        <v>144</v>
      </c>
      <c r="K311" s="41" t="s">
        <v>144</v>
      </c>
      <c r="L311" s="41" t="s">
        <v>144</v>
      </c>
      <c r="M311" s="28" t="s">
        <v>144</v>
      </c>
      <c r="N311" s="28" t="s">
        <v>144</v>
      </c>
      <c r="O311" s="28" t="s">
        <v>144</v>
      </c>
      <c r="P311" s="28" t="s">
        <v>144</v>
      </c>
      <c r="Q311" s="8" t="s">
        <v>144</v>
      </c>
      <c r="R311" s="28" t="s">
        <v>144</v>
      </c>
      <c r="S311" s="28" t="s">
        <v>144</v>
      </c>
      <c r="T311" s="28" t="s">
        <v>144</v>
      </c>
      <c r="U311" s="19" t="s">
        <v>144</v>
      </c>
      <c r="V311" s="17" t="s">
        <v>144</v>
      </c>
      <c r="W311" s="17" t="s">
        <v>144</v>
      </c>
      <c r="X311" s="17" t="s">
        <v>144</v>
      </c>
      <c r="Y311" s="17" t="s">
        <v>144</v>
      </c>
      <c r="Z311" s="51" t="s">
        <v>144</v>
      </c>
      <c r="AA311" s="23"/>
    </row>
    <row r="312" spans="1:27" ht="19" x14ac:dyDescent="0.2">
      <c r="A312" s="4" t="s">
        <v>359</v>
      </c>
      <c r="B312" s="4" t="s">
        <v>360</v>
      </c>
      <c r="C312" s="4" t="s">
        <v>361</v>
      </c>
      <c r="D312" s="4">
        <v>2006</v>
      </c>
      <c r="E312" s="16" t="s">
        <v>81</v>
      </c>
      <c r="F312" s="16" t="s">
        <v>81</v>
      </c>
      <c r="G312" s="21" t="s">
        <v>143</v>
      </c>
      <c r="H312" s="8"/>
      <c r="I312" s="8" t="s">
        <v>144</v>
      </c>
      <c r="J312" s="8" t="s">
        <v>144</v>
      </c>
      <c r="K312" s="41" t="s">
        <v>144</v>
      </c>
      <c r="L312" s="41" t="s">
        <v>144</v>
      </c>
      <c r="M312" s="28" t="s">
        <v>144</v>
      </c>
      <c r="N312" s="28"/>
      <c r="O312" s="28"/>
      <c r="P312" s="28"/>
      <c r="Q312" s="8" t="s">
        <v>144</v>
      </c>
      <c r="R312" s="28" t="s">
        <v>144</v>
      </c>
      <c r="S312" s="28" t="s">
        <v>144</v>
      </c>
      <c r="T312" s="28" t="s">
        <v>144</v>
      </c>
      <c r="U312" s="19" t="s">
        <v>144</v>
      </c>
      <c r="V312" s="17" t="s">
        <v>144</v>
      </c>
      <c r="W312" s="17" t="s">
        <v>144</v>
      </c>
      <c r="X312" s="17" t="s">
        <v>144</v>
      </c>
      <c r="Y312" s="17" t="s">
        <v>144</v>
      </c>
      <c r="Z312" s="51"/>
      <c r="AA312" s="23"/>
    </row>
    <row r="313" spans="1:27" ht="19" x14ac:dyDescent="0.2">
      <c r="A313" s="4" t="s">
        <v>219</v>
      </c>
      <c r="B313" s="4" t="s">
        <v>220</v>
      </c>
      <c r="C313" s="4" t="s">
        <v>221</v>
      </c>
      <c r="D313" s="4">
        <v>2003</v>
      </c>
      <c r="E313" s="16" t="s">
        <v>81</v>
      </c>
      <c r="F313" s="16" t="s">
        <v>81</v>
      </c>
      <c r="G313" s="21" t="s">
        <v>230</v>
      </c>
      <c r="H313" s="8" t="s">
        <v>144</v>
      </c>
      <c r="I313" s="8" t="s">
        <v>144</v>
      </c>
      <c r="J313" s="8" t="s">
        <v>144</v>
      </c>
      <c r="K313" s="41" t="s">
        <v>144</v>
      </c>
      <c r="L313" s="41" t="s">
        <v>144</v>
      </c>
      <c r="M313" s="28" t="s">
        <v>144</v>
      </c>
      <c r="N313" s="28" t="s">
        <v>144</v>
      </c>
      <c r="O313" s="28" t="s">
        <v>144</v>
      </c>
      <c r="P313" s="28" t="s">
        <v>144</v>
      </c>
      <c r="Q313" s="8" t="s">
        <v>144</v>
      </c>
      <c r="R313" s="28" t="s">
        <v>144</v>
      </c>
      <c r="S313" s="28" t="s">
        <v>144</v>
      </c>
      <c r="T313" s="28" t="s">
        <v>144</v>
      </c>
      <c r="U313" s="19" t="s">
        <v>144</v>
      </c>
      <c r="V313" s="17" t="s">
        <v>144</v>
      </c>
      <c r="W313" s="17" t="s">
        <v>144</v>
      </c>
      <c r="X313" s="17" t="s">
        <v>144</v>
      </c>
      <c r="Y313" s="17" t="s">
        <v>144</v>
      </c>
      <c r="Z313" s="51"/>
      <c r="AA313" s="23"/>
    </row>
    <row r="314" spans="1:27" ht="19" x14ac:dyDescent="0.2">
      <c r="A314" s="4" t="s">
        <v>126</v>
      </c>
      <c r="B314" s="4" t="s">
        <v>127</v>
      </c>
      <c r="C314" s="4" t="s">
        <v>128</v>
      </c>
      <c r="D314" s="4">
        <v>2001</v>
      </c>
      <c r="E314" s="16" t="s">
        <v>81</v>
      </c>
      <c r="F314" s="16" t="s">
        <v>81</v>
      </c>
      <c r="G314" s="21" t="s">
        <v>143</v>
      </c>
      <c r="H314" s="8" t="s">
        <v>144</v>
      </c>
      <c r="I314" s="8" t="s">
        <v>144</v>
      </c>
      <c r="J314" s="8" t="s">
        <v>144</v>
      </c>
      <c r="K314" s="41" t="s">
        <v>144</v>
      </c>
      <c r="L314" s="41" t="s">
        <v>144</v>
      </c>
      <c r="M314" s="28" t="s">
        <v>144</v>
      </c>
      <c r="N314" s="28" t="s">
        <v>144</v>
      </c>
      <c r="O314" s="28" t="s">
        <v>144</v>
      </c>
      <c r="P314" s="28" t="s">
        <v>144</v>
      </c>
      <c r="Q314" s="8" t="s">
        <v>144</v>
      </c>
      <c r="R314" s="28" t="s">
        <v>144</v>
      </c>
      <c r="S314" s="28" t="s">
        <v>144</v>
      </c>
      <c r="T314" s="28" t="s">
        <v>144</v>
      </c>
      <c r="U314" s="19" t="s">
        <v>144</v>
      </c>
      <c r="V314" s="17" t="s">
        <v>144</v>
      </c>
      <c r="W314" s="17" t="s">
        <v>144</v>
      </c>
      <c r="X314" s="17" t="s">
        <v>144</v>
      </c>
      <c r="Y314" s="17" t="s">
        <v>144</v>
      </c>
      <c r="Z314" s="51" t="s">
        <v>144</v>
      </c>
      <c r="AA314" s="23"/>
    </row>
    <row r="315" spans="1:27" ht="19" x14ac:dyDescent="0.2">
      <c r="A315" s="4" t="s">
        <v>907</v>
      </c>
      <c r="B315" s="4" t="s">
        <v>908</v>
      </c>
      <c r="C315" s="4" t="s">
        <v>909</v>
      </c>
      <c r="D315" s="4">
        <v>2004</v>
      </c>
      <c r="E315" s="16" t="s">
        <v>81</v>
      </c>
      <c r="F315" s="16" t="s">
        <v>81</v>
      </c>
      <c r="G315" s="21" t="s">
        <v>922</v>
      </c>
      <c r="H315" s="8" t="s">
        <v>144</v>
      </c>
      <c r="I315" s="8" t="s">
        <v>144</v>
      </c>
      <c r="J315" s="8" t="s">
        <v>144</v>
      </c>
      <c r="K315" s="41" t="s">
        <v>144</v>
      </c>
      <c r="L315" s="41" t="s">
        <v>144</v>
      </c>
      <c r="M315" s="28" t="s">
        <v>144</v>
      </c>
      <c r="N315" s="28" t="s">
        <v>144</v>
      </c>
      <c r="O315" s="28" t="s">
        <v>144</v>
      </c>
      <c r="P315" s="28" t="s">
        <v>144</v>
      </c>
      <c r="Q315" s="8" t="s">
        <v>144</v>
      </c>
      <c r="R315" s="28" t="s">
        <v>144</v>
      </c>
      <c r="S315" s="28" t="s">
        <v>144</v>
      </c>
      <c r="T315" s="28" t="s">
        <v>144</v>
      </c>
      <c r="U315" s="19" t="s">
        <v>144</v>
      </c>
      <c r="V315" s="17" t="s">
        <v>144</v>
      </c>
      <c r="W315" s="17" t="s">
        <v>144</v>
      </c>
      <c r="X315" s="17" t="s">
        <v>144</v>
      </c>
      <c r="Y315" s="17" t="s">
        <v>144</v>
      </c>
      <c r="Z315" s="51" t="s">
        <v>144</v>
      </c>
      <c r="AA315" s="23"/>
    </row>
    <row r="316" spans="1:27" ht="19" x14ac:dyDescent="0.2">
      <c r="A316" s="4" t="s">
        <v>1250</v>
      </c>
      <c r="B316" s="4" t="s">
        <v>1251</v>
      </c>
      <c r="C316" s="4" t="s">
        <v>1252</v>
      </c>
      <c r="D316" s="4">
        <v>2007</v>
      </c>
      <c r="E316" s="16" t="s">
        <v>81</v>
      </c>
      <c r="F316" s="16" t="s">
        <v>81</v>
      </c>
      <c r="G316" s="21" t="s">
        <v>1266</v>
      </c>
      <c r="H316" s="8" t="s">
        <v>144</v>
      </c>
      <c r="I316" s="8" t="s">
        <v>144</v>
      </c>
      <c r="J316" s="8" t="s">
        <v>144</v>
      </c>
      <c r="K316" s="41" t="s">
        <v>144</v>
      </c>
      <c r="L316" s="41" t="s">
        <v>144</v>
      </c>
      <c r="M316" s="28" t="s">
        <v>144</v>
      </c>
      <c r="N316" s="28" t="s">
        <v>144</v>
      </c>
      <c r="O316" s="28" t="s">
        <v>144</v>
      </c>
      <c r="P316" s="28" t="s">
        <v>144</v>
      </c>
      <c r="Q316" s="8" t="s">
        <v>144</v>
      </c>
      <c r="R316" s="28" t="s">
        <v>144</v>
      </c>
      <c r="S316" s="28" t="s">
        <v>144</v>
      </c>
      <c r="T316" s="28" t="s">
        <v>144</v>
      </c>
      <c r="U316" s="19" t="s">
        <v>144</v>
      </c>
      <c r="V316" s="17" t="s">
        <v>144</v>
      </c>
      <c r="W316" s="17" t="s">
        <v>144</v>
      </c>
      <c r="X316" s="17" t="s">
        <v>144</v>
      </c>
      <c r="Y316" s="17" t="s">
        <v>144</v>
      </c>
      <c r="Z316" s="51"/>
      <c r="AA316" s="23" t="s">
        <v>1267</v>
      </c>
    </row>
    <row r="317" spans="1:27" ht="19" x14ac:dyDescent="0.2">
      <c r="A317" s="4" t="s">
        <v>848</v>
      </c>
      <c r="B317" s="4" t="s">
        <v>849</v>
      </c>
      <c r="C317" s="4" t="s">
        <v>850</v>
      </c>
      <c r="D317" s="4">
        <v>2003</v>
      </c>
      <c r="E317" s="16" t="s">
        <v>81</v>
      </c>
      <c r="F317" s="16" t="s">
        <v>81</v>
      </c>
      <c r="G317" s="21" t="s">
        <v>311</v>
      </c>
      <c r="H317" s="8" t="s">
        <v>144</v>
      </c>
      <c r="I317" s="8" t="s">
        <v>144</v>
      </c>
      <c r="J317" s="8" t="s">
        <v>144</v>
      </c>
      <c r="K317" s="41" t="s">
        <v>144</v>
      </c>
      <c r="L317" s="41" t="s">
        <v>144</v>
      </c>
      <c r="M317" s="28" t="s">
        <v>144</v>
      </c>
      <c r="N317" s="28" t="s">
        <v>144</v>
      </c>
      <c r="O317" s="28" t="s">
        <v>144</v>
      </c>
      <c r="P317" s="28" t="s">
        <v>144</v>
      </c>
      <c r="Q317" s="8" t="s">
        <v>144</v>
      </c>
      <c r="R317" s="28" t="s">
        <v>144</v>
      </c>
      <c r="S317" s="28" t="s">
        <v>144</v>
      </c>
      <c r="T317" s="28" t="s">
        <v>144</v>
      </c>
      <c r="U317" s="19" t="s">
        <v>144</v>
      </c>
      <c r="V317" s="17" t="s">
        <v>144</v>
      </c>
      <c r="W317" s="17" t="s">
        <v>144</v>
      </c>
      <c r="X317" s="17" t="s">
        <v>144</v>
      </c>
      <c r="Y317" s="17" t="s">
        <v>144</v>
      </c>
      <c r="Z317" s="51" t="s">
        <v>144</v>
      </c>
      <c r="AA317" s="23"/>
    </row>
    <row r="318" spans="1:27" ht="19" x14ac:dyDescent="0.2">
      <c r="A318" s="4" t="s">
        <v>1062</v>
      </c>
      <c r="B318" s="4" t="s">
        <v>1063</v>
      </c>
      <c r="C318" s="4" t="s">
        <v>1064</v>
      </c>
      <c r="D318" s="4">
        <v>1984</v>
      </c>
      <c r="E318" s="16" t="s">
        <v>81</v>
      </c>
      <c r="F318" s="16" t="s">
        <v>81</v>
      </c>
      <c r="G318" s="21" t="s">
        <v>172</v>
      </c>
      <c r="H318" s="8" t="s">
        <v>144</v>
      </c>
      <c r="I318" s="8" t="s">
        <v>144</v>
      </c>
      <c r="J318" s="8" t="s">
        <v>144</v>
      </c>
      <c r="K318" s="41" t="s">
        <v>144</v>
      </c>
      <c r="L318" s="41" t="s">
        <v>144</v>
      </c>
      <c r="M318" s="28" t="s">
        <v>144</v>
      </c>
      <c r="N318" s="28" t="s">
        <v>144</v>
      </c>
      <c r="O318" s="28" t="s">
        <v>144</v>
      </c>
      <c r="P318" s="28" t="s">
        <v>144</v>
      </c>
      <c r="Q318" s="8" t="s">
        <v>144</v>
      </c>
      <c r="R318" s="28" t="s">
        <v>144</v>
      </c>
      <c r="S318" s="28" t="s">
        <v>144</v>
      </c>
      <c r="T318" s="28" t="s">
        <v>144</v>
      </c>
      <c r="U318" s="19" t="s">
        <v>144</v>
      </c>
      <c r="V318" s="17" t="s">
        <v>144</v>
      </c>
      <c r="W318" s="17" t="s">
        <v>144</v>
      </c>
      <c r="X318" s="17" t="s">
        <v>144</v>
      </c>
      <c r="Y318" s="17" t="s">
        <v>144</v>
      </c>
      <c r="Z318" s="51" t="s">
        <v>144</v>
      </c>
      <c r="AA318" s="23" t="s">
        <v>1072</v>
      </c>
    </row>
    <row r="319" spans="1:27" ht="19" x14ac:dyDescent="0.2">
      <c r="A319" s="4" t="s">
        <v>585</v>
      </c>
      <c r="B319" s="4" t="s">
        <v>586</v>
      </c>
      <c r="C319" s="4" t="s">
        <v>587</v>
      </c>
      <c r="D319" s="4">
        <v>1999</v>
      </c>
      <c r="E319" s="16" t="s">
        <v>81</v>
      </c>
      <c r="F319" s="16" t="s">
        <v>81</v>
      </c>
      <c r="G319" s="21" t="s">
        <v>599</v>
      </c>
      <c r="H319" s="8" t="s">
        <v>144</v>
      </c>
      <c r="I319" s="8" t="s">
        <v>144</v>
      </c>
      <c r="J319" s="8" t="s">
        <v>144</v>
      </c>
      <c r="K319" s="41" t="s">
        <v>144</v>
      </c>
      <c r="L319" s="41" t="s">
        <v>144</v>
      </c>
      <c r="M319" s="28" t="s">
        <v>144</v>
      </c>
      <c r="N319" s="28" t="s">
        <v>144</v>
      </c>
      <c r="O319" s="28" t="s">
        <v>144</v>
      </c>
      <c r="P319" s="28" t="s">
        <v>144</v>
      </c>
      <c r="Q319" s="8" t="s">
        <v>144</v>
      </c>
      <c r="R319" s="28" t="s">
        <v>144</v>
      </c>
      <c r="S319" s="28" t="s">
        <v>144</v>
      </c>
      <c r="T319" s="28" t="s">
        <v>144</v>
      </c>
      <c r="U319" s="19" t="s">
        <v>144</v>
      </c>
      <c r="V319" s="17" t="s">
        <v>144</v>
      </c>
      <c r="W319" s="17" t="s">
        <v>144</v>
      </c>
      <c r="X319" s="17" t="s">
        <v>144</v>
      </c>
      <c r="Y319" s="17" t="s">
        <v>144</v>
      </c>
      <c r="Z319" s="51"/>
      <c r="AA319" s="23"/>
    </row>
    <row r="320" spans="1:27" ht="19" x14ac:dyDescent="0.2">
      <c r="A320" s="4" t="s">
        <v>2689</v>
      </c>
      <c r="B320" s="4" t="s">
        <v>2690</v>
      </c>
      <c r="C320" s="4" t="s">
        <v>2691</v>
      </c>
      <c r="D320" s="4">
        <v>2009</v>
      </c>
      <c r="E320" s="16" t="s">
        <v>81</v>
      </c>
      <c r="F320" s="16" t="s">
        <v>82</v>
      </c>
      <c r="G320" s="21"/>
      <c r="H320" s="8" t="s">
        <v>2701</v>
      </c>
      <c r="I320" s="8">
        <v>26</v>
      </c>
      <c r="J320" s="8">
        <v>0</v>
      </c>
      <c r="K320" s="41">
        <v>26</v>
      </c>
      <c r="L320" s="41" t="s">
        <v>82</v>
      </c>
      <c r="M320" s="28">
        <v>0</v>
      </c>
      <c r="N320" s="28"/>
      <c r="O320" s="28">
        <v>0.13200000000000001</v>
      </c>
      <c r="P320" s="28" t="s">
        <v>81</v>
      </c>
      <c r="Q320" s="8" t="s">
        <v>1572</v>
      </c>
      <c r="R320" s="28" t="s">
        <v>85</v>
      </c>
      <c r="S320" s="28" t="s">
        <v>85</v>
      </c>
      <c r="T320" s="28" t="s">
        <v>85</v>
      </c>
      <c r="U320" s="19" t="s">
        <v>85</v>
      </c>
      <c r="V320" s="17" t="s">
        <v>1572</v>
      </c>
      <c r="W320" s="17" t="s">
        <v>2704</v>
      </c>
      <c r="X320" s="17" t="s">
        <v>2705</v>
      </c>
      <c r="Y320" s="17" t="s">
        <v>86</v>
      </c>
      <c r="Z320" s="51" t="s">
        <v>15014</v>
      </c>
      <c r="AA320" s="23" t="s">
        <v>534</v>
      </c>
    </row>
    <row r="321" spans="1:28" ht="19" x14ac:dyDescent="0.2">
      <c r="A321" s="4" t="s">
        <v>967</v>
      </c>
      <c r="B321" s="4" t="s">
        <v>968</v>
      </c>
      <c r="C321" s="4" t="s">
        <v>969</v>
      </c>
      <c r="D321" s="4">
        <v>2004</v>
      </c>
      <c r="E321" s="16" t="s">
        <v>81</v>
      </c>
      <c r="F321" s="16" t="s">
        <v>82</v>
      </c>
      <c r="G321" s="21"/>
      <c r="H321" s="8" t="s">
        <v>83</v>
      </c>
      <c r="I321" s="8">
        <v>8</v>
      </c>
      <c r="J321" s="8">
        <v>3</v>
      </c>
      <c r="K321" s="41">
        <f>I321-J321</f>
        <v>5</v>
      </c>
      <c r="L321" s="41" t="s">
        <v>144</v>
      </c>
      <c r="M321" s="28">
        <f>J321/I321</f>
        <v>0.375</v>
      </c>
      <c r="N321" s="28">
        <v>8.5000000000000006E-2</v>
      </c>
      <c r="O321" s="28">
        <v>0.755</v>
      </c>
      <c r="P321" s="28" t="s">
        <v>82</v>
      </c>
      <c r="Q321" s="8" t="s">
        <v>978</v>
      </c>
      <c r="R321" s="28" t="s">
        <v>82</v>
      </c>
      <c r="S321" s="28" t="s">
        <v>82</v>
      </c>
      <c r="T321" s="28" t="s">
        <v>82</v>
      </c>
      <c r="U321" s="19" t="s">
        <v>85</v>
      </c>
      <c r="V321" s="17" t="s">
        <v>979</v>
      </c>
      <c r="W321" s="17" t="s">
        <v>86</v>
      </c>
      <c r="X321" s="17" t="s">
        <v>86</v>
      </c>
      <c r="Y321" s="17" t="s">
        <v>980</v>
      </c>
      <c r="Z321" s="51" t="s">
        <v>14923</v>
      </c>
      <c r="AA321" s="23"/>
    </row>
    <row r="322" spans="1:28" ht="19" x14ac:dyDescent="0.2">
      <c r="A322" s="4" t="s">
        <v>3441</v>
      </c>
      <c r="B322" s="4" t="s">
        <v>3442</v>
      </c>
      <c r="C322" s="4" t="s">
        <v>3443</v>
      </c>
      <c r="D322" s="4">
        <v>2008</v>
      </c>
      <c r="E322" s="16" t="s">
        <v>81</v>
      </c>
      <c r="F322" s="16" t="s">
        <v>81</v>
      </c>
      <c r="G322" s="21" t="s">
        <v>2924</v>
      </c>
      <c r="H322" s="8" t="s">
        <v>144</v>
      </c>
      <c r="I322" s="8" t="s">
        <v>144</v>
      </c>
      <c r="J322" s="8" t="s">
        <v>144</v>
      </c>
      <c r="K322" s="41" t="s">
        <v>144</v>
      </c>
      <c r="L322" s="41" t="s">
        <v>144</v>
      </c>
      <c r="M322" s="28" t="s">
        <v>144</v>
      </c>
      <c r="N322" s="28" t="s">
        <v>144</v>
      </c>
      <c r="O322" s="28" t="s">
        <v>144</v>
      </c>
      <c r="P322" s="28" t="s">
        <v>144</v>
      </c>
      <c r="Q322" s="8" t="s">
        <v>144</v>
      </c>
      <c r="R322" s="28" t="s">
        <v>144</v>
      </c>
      <c r="S322" s="28" t="s">
        <v>144</v>
      </c>
      <c r="T322" s="28" t="s">
        <v>144</v>
      </c>
      <c r="U322" s="19" t="s">
        <v>144</v>
      </c>
      <c r="V322" s="17" t="s">
        <v>144</v>
      </c>
      <c r="W322" s="17" t="s">
        <v>144</v>
      </c>
      <c r="X322" s="17" t="s">
        <v>144</v>
      </c>
      <c r="Y322" s="17" t="s">
        <v>144</v>
      </c>
      <c r="Z322" s="51"/>
      <c r="AA322" s="23"/>
    </row>
    <row r="323" spans="1:28" ht="19" x14ac:dyDescent="0.2">
      <c r="A323" s="4" t="s">
        <v>5898</v>
      </c>
      <c r="B323" s="4" t="s">
        <v>5899</v>
      </c>
      <c r="C323" s="4" t="s">
        <v>5900</v>
      </c>
      <c r="D323" s="4">
        <v>2007</v>
      </c>
      <c r="E323" s="16" t="s">
        <v>81</v>
      </c>
      <c r="F323" s="16" t="s">
        <v>81</v>
      </c>
      <c r="G323" s="21" t="s">
        <v>5910</v>
      </c>
      <c r="H323" s="8" t="s">
        <v>144</v>
      </c>
      <c r="I323" s="8" t="s">
        <v>144</v>
      </c>
      <c r="J323" s="8" t="s">
        <v>144</v>
      </c>
      <c r="K323" s="41" t="s">
        <v>144</v>
      </c>
      <c r="L323" s="41" t="s">
        <v>144</v>
      </c>
      <c r="M323" s="28" t="s">
        <v>144</v>
      </c>
      <c r="N323" s="28" t="s">
        <v>144</v>
      </c>
      <c r="O323" s="28" t="s">
        <v>144</v>
      </c>
      <c r="P323" s="28" t="s">
        <v>144</v>
      </c>
      <c r="Q323" s="8" t="s">
        <v>144</v>
      </c>
      <c r="R323" s="28" t="s">
        <v>144</v>
      </c>
      <c r="S323" s="28" t="s">
        <v>144</v>
      </c>
      <c r="T323" s="28" t="s">
        <v>144</v>
      </c>
      <c r="U323" s="19" t="s">
        <v>144</v>
      </c>
      <c r="V323" s="17" t="s">
        <v>144</v>
      </c>
      <c r="W323" s="17" t="s">
        <v>144</v>
      </c>
      <c r="X323" s="17" t="s">
        <v>144</v>
      </c>
      <c r="Y323" s="17" t="s">
        <v>144</v>
      </c>
      <c r="Z323" s="51"/>
      <c r="AA323" s="23"/>
    </row>
    <row r="324" spans="1:28" ht="19" x14ac:dyDescent="0.2">
      <c r="A324" s="4" t="s">
        <v>3119</v>
      </c>
      <c r="B324" s="4" t="s">
        <v>3120</v>
      </c>
      <c r="C324" s="4" t="s">
        <v>3121</v>
      </c>
      <c r="D324" s="4">
        <v>2015</v>
      </c>
      <c r="E324" s="16" t="s">
        <v>81</v>
      </c>
      <c r="F324" s="16" t="s">
        <v>81</v>
      </c>
      <c r="G324" s="21" t="s">
        <v>3136</v>
      </c>
      <c r="H324" s="8" t="s">
        <v>144</v>
      </c>
      <c r="I324" s="8" t="s">
        <v>144</v>
      </c>
      <c r="J324" s="8" t="s">
        <v>144</v>
      </c>
      <c r="K324" s="41" t="s">
        <v>144</v>
      </c>
      <c r="L324" s="41" t="s">
        <v>144</v>
      </c>
      <c r="M324" s="28" t="s">
        <v>144</v>
      </c>
      <c r="N324" s="28" t="s">
        <v>144</v>
      </c>
      <c r="O324" s="28" t="s">
        <v>144</v>
      </c>
      <c r="P324" s="28" t="s">
        <v>144</v>
      </c>
      <c r="Q324" s="8" t="s">
        <v>144</v>
      </c>
      <c r="R324" s="28" t="s">
        <v>144</v>
      </c>
      <c r="S324" s="28" t="s">
        <v>144</v>
      </c>
      <c r="T324" s="28" t="s">
        <v>144</v>
      </c>
      <c r="U324" s="19" t="s">
        <v>144</v>
      </c>
      <c r="V324" s="17" t="s">
        <v>144</v>
      </c>
      <c r="W324" s="17" t="s">
        <v>144</v>
      </c>
      <c r="X324" s="17" t="s">
        <v>144</v>
      </c>
      <c r="Y324" s="17" t="s">
        <v>144</v>
      </c>
      <c r="Z324" s="51"/>
      <c r="AA324" s="23"/>
    </row>
    <row r="325" spans="1:28" ht="19" x14ac:dyDescent="0.2">
      <c r="A325" s="4" t="s">
        <v>3551</v>
      </c>
      <c r="B325" s="4" t="s">
        <v>3552</v>
      </c>
      <c r="C325" s="4" t="s">
        <v>3553</v>
      </c>
      <c r="D325" s="4">
        <v>2005</v>
      </c>
      <c r="E325" s="16" t="s">
        <v>81</v>
      </c>
      <c r="F325" s="16" t="s">
        <v>81</v>
      </c>
      <c r="G325" s="21" t="s">
        <v>172</v>
      </c>
      <c r="H325" s="8" t="s">
        <v>144</v>
      </c>
      <c r="I325" s="8" t="s">
        <v>144</v>
      </c>
      <c r="J325" s="8" t="s">
        <v>144</v>
      </c>
      <c r="K325" s="41" t="s">
        <v>144</v>
      </c>
      <c r="L325" s="41" t="s">
        <v>144</v>
      </c>
      <c r="M325" s="28" t="s">
        <v>144</v>
      </c>
      <c r="N325" s="28" t="s">
        <v>144</v>
      </c>
      <c r="O325" s="28" t="s">
        <v>144</v>
      </c>
      <c r="P325" s="28" t="s">
        <v>144</v>
      </c>
      <c r="Q325" s="8" t="s">
        <v>144</v>
      </c>
      <c r="R325" s="28" t="s">
        <v>144</v>
      </c>
      <c r="S325" s="28" t="s">
        <v>144</v>
      </c>
      <c r="T325" s="28" t="s">
        <v>144</v>
      </c>
      <c r="U325" s="19" t="s">
        <v>144</v>
      </c>
      <c r="V325" s="17" t="s">
        <v>144</v>
      </c>
      <c r="W325" s="17" t="s">
        <v>144</v>
      </c>
      <c r="X325" s="17" t="s">
        <v>144</v>
      </c>
      <c r="Y325" s="17" t="s">
        <v>144</v>
      </c>
      <c r="Z325" s="51"/>
      <c r="AA325" s="23"/>
    </row>
    <row r="326" spans="1:28" ht="19" x14ac:dyDescent="0.2">
      <c r="A326" s="4" t="s">
        <v>5691</v>
      </c>
      <c r="B326" s="4" t="s">
        <v>5692</v>
      </c>
      <c r="C326" s="4" t="s">
        <v>5693</v>
      </c>
      <c r="D326" s="4">
        <v>1987</v>
      </c>
      <c r="E326" s="16" t="s">
        <v>81</v>
      </c>
      <c r="F326" s="16" t="s">
        <v>82</v>
      </c>
      <c r="G326" s="21"/>
      <c r="H326" s="8" t="s">
        <v>5703</v>
      </c>
      <c r="I326" s="8">
        <v>11</v>
      </c>
      <c r="J326" s="8">
        <v>0</v>
      </c>
      <c r="K326" s="41">
        <f>I326-J326</f>
        <v>11</v>
      </c>
      <c r="L326" s="41" t="s">
        <v>82</v>
      </c>
      <c r="M326" s="28">
        <f>J326/I326</f>
        <v>0</v>
      </c>
      <c r="N326" s="28"/>
      <c r="O326" s="28">
        <v>0.28499999999999998</v>
      </c>
      <c r="P326" s="28" t="s">
        <v>81</v>
      </c>
      <c r="Q326" s="8" t="s">
        <v>1572</v>
      </c>
      <c r="R326" s="28" t="s">
        <v>85</v>
      </c>
      <c r="S326" s="28" t="s">
        <v>85</v>
      </c>
      <c r="T326" s="28" t="s">
        <v>85</v>
      </c>
      <c r="U326" s="19" t="s">
        <v>85</v>
      </c>
      <c r="V326" s="17" t="s">
        <v>1572</v>
      </c>
      <c r="W326" s="17" t="s">
        <v>86</v>
      </c>
      <c r="X326" s="17" t="s">
        <v>86</v>
      </c>
      <c r="Y326" s="17" t="s">
        <v>5704</v>
      </c>
      <c r="Z326" s="51" t="s">
        <v>15015</v>
      </c>
      <c r="AA326" s="23"/>
      <c r="AB326" s="52" t="s">
        <v>15016</v>
      </c>
    </row>
    <row r="327" spans="1:28" ht="19" x14ac:dyDescent="0.2">
      <c r="A327" s="4" t="s">
        <v>1669</v>
      </c>
      <c r="B327" s="4" t="s">
        <v>1670</v>
      </c>
      <c r="C327" s="4" t="s">
        <v>1671</v>
      </c>
      <c r="D327" s="4">
        <v>1991</v>
      </c>
      <c r="E327" s="16" t="s">
        <v>81</v>
      </c>
      <c r="F327" s="16" t="s">
        <v>82</v>
      </c>
      <c r="G327" s="21"/>
      <c r="H327" s="8" t="s">
        <v>83</v>
      </c>
      <c r="I327" s="8">
        <v>17</v>
      </c>
      <c r="J327" s="8">
        <v>0</v>
      </c>
      <c r="K327" s="41">
        <f>I327-J327</f>
        <v>17</v>
      </c>
      <c r="L327" s="41" t="s">
        <v>82</v>
      </c>
      <c r="M327" s="28">
        <f>J327/I327</f>
        <v>0</v>
      </c>
      <c r="N327" s="28"/>
      <c r="O327" s="28">
        <v>0.19500000000000001</v>
      </c>
      <c r="P327" s="28" t="s">
        <v>5629</v>
      </c>
      <c r="Q327" s="8" t="s">
        <v>1572</v>
      </c>
      <c r="R327" s="28" t="s">
        <v>85</v>
      </c>
      <c r="S327" s="28" t="s">
        <v>85</v>
      </c>
      <c r="T327" s="28" t="s">
        <v>85</v>
      </c>
      <c r="U327" s="19" t="s">
        <v>85</v>
      </c>
      <c r="V327" s="17" t="s">
        <v>1572</v>
      </c>
      <c r="W327" s="17">
        <v>26.4</v>
      </c>
      <c r="X327" s="17">
        <v>1.9</v>
      </c>
      <c r="Y327" s="17" t="s">
        <v>1682</v>
      </c>
      <c r="Z327" s="51" t="s">
        <v>15017</v>
      </c>
      <c r="AA327" s="23" t="s">
        <v>534</v>
      </c>
      <c r="AB327" s="52" t="s">
        <v>14925</v>
      </c>
    </row>
    <row r="328" spans="1:28" ht="19" x14ac:dyDescent="0.2">
      <c r="A328" s="4" t="s">
        <v>5071</v>
      </c>
      <c r="B328" s="4" t="s">
        <v>5072</v>
      </c>
      <c r="C328" s="4" t="s">
        <v>5073</v>
      </c>
      <c r="D328" s="4">
        <v>1991</v>
      </c>
      <c r="E328" s="16" t="s">
        <v>81</v>
      </c>
      <c r="F328" s="16" t="s">
        <v>81</v>
      </c>
      <c r="G328" s="21" t="s">
        <v>172</v>
      </c>
      <c r="H328" s="8" t="s">
        <v>144</v>
      </c>
      <c r="I328" s="8" t="s">
        <v>144</v>
      </c>
      <c r="J328" s="8" t="s">
        <v>144</v>
      </c>
      <c r="K328" s="41" t="s">
        <v>144</v>
      </c>
      <c r="L328" s="41" t="s">
        <v>144</v>
      </c>
      <c r="M328" s="28" t="s">
        <v>144</v>
      </c>
      <c r="N328" s="28" t="s">
        <v>144</v>
      </c>
      <c r="O328" s="28" t="s">
        <v>144</v>
      </c>
      <c r="P328" s="28" t="s">
        <v>144</v>
      </c>
      <c r="Q328" s="8" t="s">
        <v>144</v>
      </c>
      <c r="R328" s="28" t="s">
        <v>144</v>
      </c>
      <c r="S328" s="28" t="s">
        <v>144</v>
      </c>
      <c r="T328" s="28" t="s">
        <v>144</v>
      </c>
      <c r="U328" s="19" t="s">
        <v>144</v>
      </c>
      <c r="V328" s="17" t="s">
        <v>144</v>
      </c>
      <c r="W328" s="17" t="s">
        <v>144</v>
      </c>
      <c r="X328" s="17" t="s">
        <v>144</v>
      </c>
      <c r="Y328" s="17" t="s">
        <v>144</v>
      </c>
      <c r="Z328" s="51"/>
      <c r="AA328" s="23"/>
    </row>
    <row r="329" spans="1:28" ht="19" x14ac:dyDescent="0.2">
      <c r="A329" s="4" t="s">
        <v>4244</v>
      </c>
      <c r="B329" s="4" t="s">
        <v>4245</v>
      </c>
      <c r="C329" s="4" t="s">
        <v>4246</v>
      </c>
      <c r="D329" s="4">
        <v>2006</v>
      </c>
      <c r="E329" s="16" t="s">
        <v>81</v>
      </c>
      <c r="F329" s="16" t="s">
        <v>81</v>
      </c>
      <c r="G329" s="21" t="s">
        <v>1711</v>
      </c>
      <c r="H329" s="8" t="s">
        <v>144</v>
      </c>
      <c r="I329" s="8" t="s">
        <v>144</v>
      </c>
      <c r="J329" s="8" t="s">
        <v>144</v>
      </c>
      <c r="K329" s="41" t="s">
        <v>144</v>
      </c>
      <c r="L329" s="41" t="s">
        <v>144</v>
      </c>
      <c r="M329" s="28" t="s">
        <v>144</v>
      </c>
      <c r="N329" s="28" t="s">
        <v>144</v>
      </c>
      <c r="O329" s="28" t="s">
        <v>144</v>
      </c>
      <c r="P329" s="28" t="s">
        <v>144</v>
      </c>
      <c r="Q329" s="8" t="s">
        <v>144</v>
      </c>
      <c r="R329" s="28" t="s">
        <v>144</v>
      </c>
      <c r="S329" s="28" t="s">
        <v>144</v>
      </c>
      <c r="T329" s="28" t="s">
        <v>144</v>
      </c>
      <c r="U329" s="19" t="s">
        <v>144</v>
      </c>
      <c r="V329" s="17" t="s">
        <v>144</v>
      </c>
      <c r="W329" s="17" t="s">
        <v>144</v>
      </c>
      <c r="X329" s="17" t="s">
        <v>144</v>
      </c>
      <c r="Y329" s="17" t="s">
        <v>144</v>
      </c>
      <c r="Z329" s="51"/>
      <c r="AA329" s="23"/>
    </row>
    <row r="330" spans="1:28" ht="19" x14ac:dyDescent="0.2">
      <c r="A330" s="4" t="s">
        <v>1497</v>
      </c>
      <c r="B330" s="4" t="s">
        <v>1498</v>
      </c>
      <c r="C330" s="4" t="s">
        <v>1499</v>
      </c>
      <c r="D330" s="4">
        <v>1980</v>
      </c>
      <c r="E330" s="16" t="s">
        <v>81</v>
      </c>
      <c r="F330" s="16" t="s">
        <v>81</v>
      </c>
      <c r="G330" s="21" t="s">
        <v>1508</v>
      </c>
      <c r="H330" s="8" t="s">
        <v>144</v>
      </c>
      <c r="I330" s="8" t="s">
        <v>144</v>
      </c>
      <c r="J330" s="8" t="s">
        <v>144</v>
      </c>
      <c r="K330" s="41" t="s">
        <v>144</v>
      </c>
      <c r="L330" s="41" t="s">
        <v>144</v>
      </c>
      <c r="M330" s="28" t="s">
        <v>144</v>
      </c>
      <c r="N330" s="28" t="s">
        <v>144</v>
      </c>
      <c r="O330" s="28" t="s">
        <v>144</v>
      </c>
      <c r="P330" s="28" t="s">
        <v>144</v>
      </c>
      <c r="Q330" s="8" t="s">
        <v>144</v>
      </c>
      <c r="R330" s="28" t="s">
        <v>144</v>
      </c>
      <c r="S330" s="28" t="s">
        <v>144</v>
      </c>
      <c r="T330" s="28" t="s">
        <v>144</v>
      </c>
      <c r="U330" s="19" t="s">
        <v>144</v>
      </c>
      <c r="V330" s="17" t="s">
        <v>144</v>
      </c>
      <c r="W330" s="17" t="s">
        <v>144</v>
      </c>
      <c r="X330" s="17" t="s">
        <v>144</v>
      </c>
      <c r="Y330" s="17" t="s">
        <v>144</v>
      </c>
      <c r="Z330" s="51" t="s">
        <v>144</v>
      </c>
      <c r="AA330" s="23"/>
    </row>
    <row r="331" spans="1:28" ht="19" x14ac:dyDescent="0.2">
      <c r="A331" s="4" t="s">
        <v>3659</v>
      </c>
      <c r="B331" s="4" t="s">
        <v>3660</v>
      </c>
      <c r="C331" s="4" t="s">
        <v>3661</v>
      </c>
      <c r="D331" s="4">
        <v>1998</v>
      </c>
      <c r="E331" s="16" t="s">
        <v>81</v>
      </c>
      <c r="F331" s="16" t="s">
        <v>81</v>
      </c>
      <c r="G331" s="21" t="s">
        <v>789</v>
      </c>
      <c r="H331" s="8" t="s">
        <v>144</v>
      </c>
      <c r="I331" s="8" t="s">
        <v>144</v>
      </c>
      <c r="J331" s="8" t="s">
        <v>144</v>
      </c>
      <c r="K331" s="41" t="s">
        <v>144</v>
      </c>
      <c r="L331" s="41" t="s">
        <v>144</v>
      </c>
      <c r="M331" s="28" t="s">
        <v>144</v>
      </c>
      <c r="N331" s="28" t="s">
        <v>144</v>
      </c>
      <c r="O331" s="28" t="s">
        <v>144</v>
      </c>
      <c r="P331" s="28" t="s">
        <v>144</v>
      </c>
      <c r="Q331" s="8" t="s">
        <v>144</v>
      </c>
      <c r="R331" s="28" t="s">
        <v>144</v>
      </c>
      <c r="S331" s="28" t="s">
        <v>144</v>
      </c>
      <c r="T331" s="28" t="s">
        <v>144</v>
      </c>
      <c r="U331" s="19" t="s">
        <v>144</v>
      </c>
      <c r="V331" s="17" t="s">
        <v>144</v>
      </c>
      <c r="W331" s="17" t="s">
        <v>144</v>
      </c>
      <c r="X331" s="17" t="s">
        <v>144</v>
      </c>
      <c r="Y331" s="17" t="s">
        <v>144</v>
      </c>
      <c r="Z331" s="51" t="s">
        <v>144</v>
      </c>
      <c r="AA331" s="23"/>
    </row>
    <row r="332" spans="1:28" ht="19" x14ac:dyDescent="0.2">
      <c r="A332" s="4" t="s">
        <v>2979</v>
      </c>
      <c r="B332" s="4" t="s">
        <v>2980</v>
      </c>
      <c r="C332" s="4" t="s">
        <v>2981</v>
      </c>
      <c r="D332" s="4">
        <v>2003</v>
      </c>
      <c r="E332" s="16" t="s">
        <v>81</v>
      </c>
      <c r="F332" s="16" t="s">
        <v>81</v>
      </c>
      <c r="G332" s="21" t="s">
        <v>2994</v>
      </c>
      <c r="H332" s="8" t="s">
        <v>144</v>
      </c>
      <c r="I332" s="8" t="s">
        <v>144</v>
      </c>
      <c r="J332" s="8" t="s">
        <v>144</v>
      </c>
      <c r="K332" s="41" t="s">
        <v>144</v>
      </c>
      <c r="L332" s="41" t="s">
        <v>144</v>
      </c>
      <c r="M332" s="28" t="s">
        <v>144</v>
      </c>
      <c r="N332" s="28" t="s">
        <v>144</v>
      </c>
      <c r="O332" s="28" t="s">
        <v>144</v>
      </c>
      <c r="P332" s="28" t="s">
        <v>144</v>
      </c>
      <c r="Q332" s="8" t="s">
        <v>144</v>
      </c>
      <c r="R332" s="28" t="s">
        <v>144</v>
      </c>
      <c r="S332" s="28" t="s">
        <v>144</v>
      </c>
      <c r="T332" s="28" t="s">
        <v>144</v>
      </c>
      <c r="U332" s="19" t="s">
        <v>144</v>
      </c>
      <c r="V332" s="17" t="s">
        <v>144</v>
      </c>
      <c r="W332" s="17" t="s">
        <v>144</v>
      </c>
      <c r="X332" s="17" t="s">
        <v>144</v>
      </c>
      <c r="Y332" s="17" t="s">
        <v>144</v>
      </c>
      <c r="Z332" s="51"/>
      <c r="AA332" s="23"/>
    </row>
    <row r="333" spans="1:28" ht="19" x14ac:dyDescent="0.2">
      <c r="A333" s="4" t="s">
        <v>5437</v>
      </c>
      <c r="B333" s="4" t="s">
        <v>5438</v>
      </c>
      <c r="C333" s="4" t="s">
        <v>5439</v>
      </c>
      <c r="D333" s="4">
        <v>2013</v>
      </c>
      <c r="E333" s="16" t="s">
        <v>81</v>
      </c>
      <c r="F333" s="16" t="s">
        <v>81</v>
      </c>
      <c r="G333" s="21" t="s">
        <v>172</v>
      </c>
      <c r="H333" s="8" t="s">
        <v>144</v>
      </c>
      <c r="I333" s="8" t="s">
        <v>144</v>
      </c>
      <c r="J333" s="8" t="s">
        <v>144</v>
      </c>
      <c r="K333" s="41" t="s">
        <v>144</v>
      </c>
      <c r="L333" s="41" t="s">
        <v>144</v>
      </c>
      <c r="M333" s="28" t="s">
        <v>144</v>
      </c>
      <c r="N333" s="28" t="s">
        <v>144</v>
      </c>
      <c r="O333" s="28" t="s">
        <v>144</v>
      </c>
      <c r="P333" s="28" t="s">
        <v>144</v>
      </c>
      <c r="Q333" s="8" t="s">
        <v>144</v>
      </c>
      <c r="R333" s="28" t="s">
        <v>144</v>
      </c>
      <c r="S333" s="28" t="s">
        <v>144</v>
      </c>
      <c r="T333" s="28" t="s">
        <v>144</v>
      </c>
      <c r="U333" s="19" t="s">
        <v>144</v>
      </c>
      <c r="V333" s="17" t="s">
        <v>144</v>
      </c>
      <c r="W333" s="17" t="s">
        <v>144</v>
      </c>
      <c r="X333" s="17" t="s">
        <v>144</v>
      </c>
      <c r="Y333" s="17" t="s">
        <v>144</v>
      </c>
      <c r="Z333" s="51"/>
      <c r="AA333" s="23"/>
    </row>
    <row r="334" spans="1:28" ht="19" x14ac:dyDescent="0.2">
      <c r="A334" s="4" t="s">
        <v>3593</v>
      </c>
      <c r="B334" s="4" t="s">
        <v>3594</v>
      </c>
      <c r="C334" s="4" t="s">
        <v>3595</v>
      </c>
      <c r="D334" s="4">
        <v>1988</v>
      </c>
      <c r="E334" s="16" t="s">
        <v>81</v>
      </c>
      <c r="F334" s="16" t="s">
        <v>82</v>
      </c>
      <c r="G334" s="21"/>
      <c r="H334" s="8" t="s">
        <v>83</v>
      </c>
      <c r="I334" s="8">
        <v>5</v>
      </c>
      <c r="J334" s="8">
        <v>2</v>
      </c>
      <c r="K334" s="41">
        <f>I334-J334</f>
        <v>3</v>
      </c>
      <c r="L334" s="41" t="s">
        <v>144</v>
      </c>
      <c r="M334" s="28">
        <f>J334/I334</f>
        <v>0.4</v>
      </c>
      <c r="N334" s="28">
        <v>5.2999999999999999E-2</v>
      </c>
      <c r="O334" s="28">
        <v>0.85299999999999998</v>
      </c>
      <c r="P334" s="28" t="s">
        <v>82</v>
      </c>
      <c r="Q334" s="8" t="s">
        <v>3608</v>
      </c>
      <c r="R334" s="28" t="s">
        <v>82</v>
      </c>
      <c r="S334" s="28" t="s">
        <v>82</v>
      </c>
      <c r="T334" s="28" t="s">
        <v>82</v>
      </c>
      <c r="U334" s="19" t="s">
        <v>85</v>
      </c>
      <c r="V334" s="17" t="s">
        <v>218</v>
      </c>
      <c r="W334" s="17">
        <v>32.4</v>
      </c>
      <c r="X334" s="17">
        <v>8.3800000000000008</v>
      </c>
      <c r="Y334" s="17" t="s">
        <v>86</v>
      </c>
      <c r="Z334" s="51" t="s">
        <v>15018</v>
      </c>
      <c r="AA334" s="23" t="s">
        <v>3609</v>
      </c>
    </row>
    <row r="335" spans="1:28" ht="19" x14ac:dyDescent="0.2">
      <c r="A335" s="4" t="s">
        <v>106</v>
      </c>
      <c r="B335" s="4" t="s">
        <v>107</v>
      </c>
      <c r="C335" s="4" t="s">
        <v>108</v>
      </c>
      <c r="D335" s="4">
        <v>2001</v>
      </c>
      <c r="E335" s="16" t="s">
        <v>81</v>
      </c>
      <c r="F335" s="16" t="s">
        <v>82</v>
      </c>
      <c r="G335" s="21"/>
      <c r="H335" s="8" t="s">
        <v>121</v>
      </c>
      <c r="I335" s="8">
        <v>22</v>
      </c>
      <c r="J335" s="8">
        <v>4</v>
      </c>
      <c r="K335" s="41">
        <f>I335-J335</f>
        <v>18</v>
      </c>
      <c r="L335" s="41" t="s">
        <v>144</v>
      </c>
      <c r="M335" s="28">
        <f>J335/I335</f>
        <v>0.18181818181818182</v>
      </c>
      <c r="N335" s="28">
        <v>5.1999999999999998E-2</v>
      </c>
      <c r="O335" s="28">
        <v>0.40300000000000002</v>
      </c>
      <c r="P335" s="51" t="s">
        <v>14952</v>
      </c>
      <c r="Q335" s="8" t="s">
        <v>122</v>
      </c>
      <c r="R335" s="28" t="s">
        <v>81</v>
      </c>
      <c r="S335" s="28" t="s">
        <v>85</v>
      </c>
      <c r="T335" s="28" t="s">
        <v>81</v>
      </c>
      <c r="U335" s="19" t="s">
        <v>86</v>
      </c>
      <c r="V335" s="17" t="s">
        <v>123</v>
      </c>
      <c r="W335" s="17">
        <v>27</v>
      </c>
      <c r="X335" s="17" t="s">
        <v>124</v>
      </c>
      <c r="Y335" s="17" t="s">
        <v>125</v>
      </c>
      <c r="Z335" s="51" t="s">
        <v>14928</v>
      </c>
      <c r="AA335" s="23"/>
    </row>
    <row r="336" spans="1:28" ht="19" x14ac:dyDescent="0.2">
      <c r="A336" s="4" t="s">
        <v>2868</v>
      </c>
      <c r="B336" s="4" t="s">
        <v>2869</v>
      </c>
      <c r="C336" s="4" t="s">
        <v>2870</v>
      </c>
      <c r="D336" s="4">
        <v>1991</v>
      </c>
      <c r="E336" s="16" t="s">
        <v>81</v>
      </c>
      <c r="F336" s="16" t="s">
        <v>81</v>
      </c>
      <c r="G336" s="21" t="s">
        <v>2881</v>
      </c>
      <c r="H336" s="8" t="s">
        <v>144</v>
      </c>
      <c r="I336" s="8" t="s">
        <v>144</v>
      </c>
      <c r="J336" s="8" t="s">
        <v>144</v>
      </c>
      <c r="K336" s="41" t="s">
        <v>144</v>
      </c>
      <c r="L336" s="41" t="s">
        <v>144</v>
      </c>
      <c r="M336" s="28" t="s">
        <v>144</v>
      </c>
      <c r="N336" s="28" t="s">
        <v>144</v>
      </c>
      <c r="O336" s="28" t="s">
        <v>144</v>
      </c>
      <c r="P336" s="28" t="s">
        <v>144</v>
      </c>
      <c r="Q336" s="8" t="s">
        <v>144</v>
      </c>
      <c r="R336" s="28" t="s">
        <v>144</v>
      </c>
      <c r="S336" s="28" t="s">
        <v>144</v>
      </c>
      <c r="T336" s="28" t="s">
        <v>144</v>
      </c>
      <c r="U336" s="19" t="s">
        <v>144</v>
      </c>
      <c r="V336" s="17" t="s">
        <v>144</v>
      </c>
      <c r="W336" s="17" t="s">
        <v>144</v>
      </c>
      <c r="X336" s="17" t="s">
        <v>144</v>
      </c>
      <c r="Y336" s="17" t="s">
        <v>144</v>
      </c>
      <c r="Z336" s="51"/>
      <c r="AA336" s="23"/>
    </row>
    <row r="337" spans="1:27" ht="19" x14ac:dyDescent="0.2">
      <c r="A337" s="4" t="s">
        <v>4375</v>
      </c>
      <c r="B337" s="4" t="s">
        <v>4376</v>
      </c>
      <c r="C337" s="4" t="s">
        <v>4377</v>
      </c>
      <c r="D337" s="4">
        <v>1997</v>
      </c>
      <c r="E337" s="16" t="s">
        <v>81</v>
      </c>
      <c r="F337" s="16" t="s">
        <v>82</v>
      </c>
      <c r="G337" s="21"/>
      <c r="H337" s="8" t="s">
        <v>121</v>
      </c>
      <c r="I337" s="8">
        <v>24</v>
      </c>
      <c r="J337" s="8">
        <v>18</v>
      </c>
      <c r="K337" s="41">
        <v>6</v>
      </c>
      <c r="L337" s="41" t="s">
        <v>144</v>
      </c>
      <c r="M337" s="28">
        <v>0.75</v>
      </c>
      <c r="N337" s="28">
        <v>0.53300000000000003</v>
      </c>
      <c r="O337" s="28">
        <v>0.90200000000000002</v>
      </c>
      <c r="P337" s="57" t="s">
        <v>14913</v>
      </c>
      <c r="Q337" s="8" t="s">
        <v>263</v>
      </c>
      <c r="R337" s="28" t="s">
        <v>82</v>
      </c>
      <c r="S337" s="28" t="s">
        <v>82</v>
      </c>
      <c r="T337" s="28" t="s">
        <v>82</v>
      </c>
      <c r="U337" s="19" t="s">
        <v>86</v>
      </c>
      <c r="V337" s="25" t="s">
        <v>4391</v>
      </c>
      <c r="W337" s="17" t="s">
        <v>4392</v>
      </c>
      <c r="X337" s="17" t="s">
        <v>4393</v>
      </c>
      <c r="Y337" s="17" t="s">
        <v>86</v>
      </c>
      <c r="Z337" s="51" t="s">
        <v>15019</v>
      </c>
      <c r="AA337" s="23" t="s">
        <v>3988</v>
      </c>
    </row>
    <row r="338" spans="1:27" ht="21" customHeight="1" x14ac:dyDescent="0.2">
      <c r="A338" s="4" t="s">
        <v>1865</v>
      </c>
      <c r="B338" s="4" t="s">
        <v>1866</v>
      </c>
      <c r="C338" s="4" t="s">
        <v>1867</v>
      </c>
      <c r="D338" s="4">
        <v>1990</v>
      </c>
      <c r="E338" s="16" t="s">
        <v>81</v>
      </c>
      <c r="F338" s="16" t="s">
        <v>82</v>
      </c>
      <c r="G338" s="21"/>
      <c r="H338" s="8" t="s">
        <v>121</v>
      </c>
      <c r="I338" s="8">
        <v>23</v>
      </c>
      <c r="J338" s="8">
        <v>22</v>
      </c>
      <c r="K338" s="49">
        <v>1</v>
      </c>
      <c r="L338" s="49" t="s">
        <v>144</v>
      </c>
      <c r="M338" s="28">
        <v>4.3499999999999997E-2</v>
      </c>
      <c r="N338" s="28">
        <v>0.78100000000000003</v>
      </c>
      <c r="O338" s="28">
        <v>0.999</v>
      </c>
      <c r="P338" s="57" t="s">
        <v>14913</v>
      </c>
      <c r="Q338" s="29" t="s">
        <v>1881</v>
      </c>
      <c r="R338" s="28" t="s">
        <v>81</v>
      </c>
      <c r="S338" s="28" t="s">
        <v>85</v>
      </c>
      <c r="T338" s="57" t="s">
        <v>81</v>
      </c>
      <c r="U338" s="19" t="s">
        <v>1882</v>
      </c>
      <c r="V338" s="17" t="s">
        <v>1883</v>
      </c>
      <c r="W338" s="17" t="s">
        <v>1884</v>
      </c>
      <c r="X338" s="17" t="s">
        <v>1885</v>
      </c>
      <c r="Y338" s="17" t="s">
        <v>86</v>
      </c>
      <c r="Z338" s="51" t="s">
        <v>14923</v>
      </c>
      <c r="AA338" s="23" t="s">
        <v>1886</v>
      </c>
    </row>
    <row r="339" spans="1:27" ht="19" x14ac:dyDescent="0.2">
      <c r="A339" s="4" t="s">
        <v>3137</v>
      </c>
      <c r="B339" s="4" t="s">
        <v>3138</v>
      </c>
      <c r="C339" s="4" t="s">
        <v>3139</v>
      </c>
      <c r="D339" s="4">
        <v>2004</v>
      </c>
      <c r="E339" s="16" t="s">
        <v>81</v>
      </c>
      <c r="F339" s="16" t="s">
        <v>81</v>
      </c>
      <c r="G339" s="21" t="s">
        <v>3150</v>
      </c>
      <c r="H339" s="8" t="s">
        <v>144</v>
      </c>
      <c r="I339" s="8" t="s">
        <v>144</v>
      </c>
      <c r="J339" s="8" t="s">
        <v>144</v>
      </c>
      <c r="K339" s="41" t="s">
        <v>144</v>
      </c>
      <c r="L339" s="41" t="s">
        <v>144</v>
      </c>
      <c r="M339" s="28" t="s">
        <v>144</v>
      </c>
      <c r="N339" s="28" t="s">
        <v>144</v>
      </c>
      <c r="O339" s="28" t="s">
        <v>144</v>
      </c>
      <c r="P339" s="28" t="s">
        <v>144</v>
      </c>
      <c r="Q339" s="8" t="s">
        <v>144</v>
      </c>
      <c r="R339" s="28" t="s">
        <v>144</v>
      </c>
      <c r="S339" s="28" t="s">
        <v>144</v>
      </c>
      <c r="T339" s="28" t="s">
        <v>144</v>
      </c>
      <c r="U339" s="19" t="s">
        <v>144</v>
      </c>
      <c r="V339" s="17" t="s">
        <v>144</v>
      </c>
      <c r="W339" s="17" t="s">
        <v>144</v>
      </c>
      <c r="X339" s="17" t="s">
        <v>144</v>
      </c>
      <c r="Y339" s="17" t="s">
        <v>144</v>
      </c>
      <c r="Z339" s="51"/>
      <c r="AA339" s="23"/>
    </row>
    <row r="340" spans="1:27" ht="19" x14ac:dyDescent="0.2">
      <c r="A340" s="4" t="s">
        <v>2376</v>
      </c>
      <c r="B340" s="4" t="s">
        <v>2377</v>
      </c>
      <c r="C340" s="4" t="s">
        <v>2378</v>
      </c>
      <c r="D340" s="4">
        <v>2000</v>
      </c>
      <c r="E340" s="16" t="s">
        <v>81</v>
      </c>
      <c r="F340" s="16" t="s">
        <v>81</v>
      </c>
      <c r="G340" s="21" t="s">
        <v>789</v>
      </c>
      <c r="H340" s="8" t="s">
        <v>144</v>
      </c>
      <c r="I340" s="8" t="s">
        <v>144</v>
      </c>
      <c r="J340" s="8" t="s">
        <v>144</v>
      </c>
      <c r="K340" s="41" t="s">
        <v>144</v>
      </c>
      <c r="L340" s="41" t="s">
        <v>144</v>
      </c>
      <c r="M340" s="28" t="s">
        <v>144</v>
      </c>
      <c r="N340" s="28" t="s">
        <v>144</v>
      </c>
      <c r="O340" s="28" t="s">
        <v>144</v>
      </c>
      <c r="P340" s="28" t="s">
        <v>144</v>
      </c>
      <c r="Q340" s="8" t="s">
        <v>144</v>
      </c>
      <c r="R340" s="28" t="s">
        <v>144</v>
      </c>
      <c r="S340" s="28" t="s">
        <v>144</v>
      </c>
      <c r="T340" s="28" t="s">
        <v>144</v>
      </c>
      <c r="U340" s="19" t="s">
        <v>144</v>
      </c>
      <c r="V340" s="17" t="s">
        <v>144</v>
      </c>
      <c r="W340" s="17" t="s">
        <v>144</v>
      </c>
      <c r="X340" s="17" t="s">
        <v>144</v>
      </c>
      <c r="Y340" s="17" t="s">
        <v>144</v>
      </c>
      <c r="Z340" s="51"/>
      <c r="AA340" s="23"/>
    </row>
    <row r="341" spans="1:27" ht="19" x14ac:dyDescent="0.2">
      <c r="A341" s="4" t="s">
        <v>5631</v>
      </c>
      <c r="B341" s="4" t="s">
        <v>5632</v>
      </c>
      <c r="C341" s="4" t="s">
        <v>5633</v>
      </c>
      <c r="D341" s="4">
        <v>2000</v>
      </c>
      <c r="E341" s="16" t="s">
        <v>81</v>
      </c>
      <c r="F341" s="16" t="s">
        <v>81</v>
      </c>
      <c r="G341" s="21" t="s">
        <v>172</v>
      </c>
      <c r="H341" s="8" t="s">
        <v>144</v>
      </c>
      <c r="I341" s="8" t="s">
        <v>144</v>
      </c>
      <c r="J341" s="8" t="s">
        <v>144</v>
      </c>
      <c r="K341" s="41"/>
      <c r="L341" s="41" t="s">
        <v>144</v>
      </c>
      <c r="M341" s="28" t="s">
        <v>144</v>
      </c>
      <c r="N341" s="28" t="s">
        <v>144</v>
      </c>
      <c r="O341" s="28" t="s">
        <v>144</v>
      </c>
      <c r="P341" s="28" t="s">
        <v>144</v>
      </c>
      <c r="Q341" s="8" t="s">
        <v>144</v>
      </c>
      <c r="R341" s="28" t="s">
        <v>144</v>
      </c>
      <c r="S341" s="28" t="s">
        <v>144</v>
      </c>
      <c r="T341" s="28" t="s">
        <v>144</v>
      </c>
      <c r="U341" s="19" t="s">
        <v>144</v>
      </c>
      <c r="V341" s="17" t="s">
        <v>144</v>
      </c>
      <c r="W341" s="17" t="s">
        <v>144</v>
      </c>
      <c r="X341" s="17" t="s">
        <v>144</v>
      </c>
      <c r="Y341" s="17" t="s">
        <v>144</v>
      </c>
      <c r="Z341" s="51"/>
      <c r="AA341" s="23"/>
    </row>
    <row r="342" spans="1:27" ht="19" x14ac:dyDescent="0.2">
      <c r="A342" s="4" t="s">
        <v>3459</v>
      </c>
      <c r="B342" s="4" t="s">
        <v>3460</v>
      </c>
      <c r="C342" s="4" t="s">
        <v>3461</v>
      </c>
      <c r="D342" s="4">
        <v>1996</v>
      </c>
      <c r="E342" s="16" t="s">
        <v>81</v>
      </c>
      <c r="F342" s="16" t="s">
        <v>82</v>
      </c>
      <c r="G342" s="21"/>
      <c r="H342" s="8" t="s">
        <v>3472</v>
      </c>
      <c r="I342" s="8">
        <v>6</v>
      </c>
      <c r="J342" s="8">
        <v>0</v>
      </c>
      <c r="K342" s="41">
        <f>I342-J342</f>
        <v>6</v>
      </c>
      <c r="L342" s="41" t="s">
        <v>82</v>
      </c>
      <c r="M342" s="28">
        <f>J342/I342</f>
        <v>0</v>
      </c>
      <c r="N342" s="28"/>
      <c r="O342" s="28">
        <v>0.45900000000000002</v>
      </c>
      <c r="P342" s="28" t="s">
        <v>5629</v>
      </c>
      <c r="Q342" s="8" t="s">
        <v>1572</v>
      </c>
      <c r="R342" s="28" t="s">
        <v>85</v>
      </c>
      <c r="S342" s="28" t="s">
        <v>85</v>
      </c>
      <c r="T342" s="28" t="s">
        <v>85</v>
      </c>
      <c r="U342" s="19" t="s">
        <v>85</v>
      </c>
      <c r="V342" s="17" t="s">
        <v>1572</v>
      </c>
      <c r="W342" s="17">
        <v>20.2</v>
      </c>
      <c r="X342" s="17" t="s">
        <v>86</v>
      </c>
      <c r="Y342" s="17" t="s">
        <v>3473</v>
      </c>
      <c r="Z342" s="51" t="s">
        <v>14923</v>
      </c>
      <c r="AA342" s="23" t="s">
        <v>3474</v>
      </c>
    </row>
    <row r="343" spans="1:27" ht="19" x14ac:dyDescent="0.2">
      <c r="A343" s="4" t="s">
        <v>1853</v>
      </c>
      <c r="B343" s="4" t="s">
        <v>1854</v>
      </c>
      <c r="C343" s="4" t="s">
        <v>1855</v>
      </c>
      <c r="D343" s="4">
        <v>1985</v>
      </c>
      <c r="E343" s="16" t="s">
        <v>81</v>
      </c>
      <c r="F343" s="16" t="s">
        <v>81</v>
      </c>
      <c r="G343" s="21" t="s">
        <v>1864</v>
      </c>
      <c r="H343" s="8" t="s">
        <v>144</v>
      </c>
      <c r="I343" s="8" t="s">
        <v>144</v>
      </c>
      <c r="J343" s="8" t="s">
        <v>144</v>
      </c>
      <c r="K343" s="41" t="s">
        <v>144</v>
      </c>
      <c r="L343" s="41" t="s">
        <v>144</v>
      </c>
      <c r="M343" s="28" t="s">
        <v>144</v>
      </c>
      <c r="N343" s="28" t="s">
        <v>144</v>
      </c>
      <c r="O343" s="28" t="s">
        <v>144</v>
      </c>
      <c r="P343" s="28" t="s">
        <v>144</v>
      </c>
      <c r="Q343" s="8" t="s">
        <v>144</v>
      </c>
      <c r="R343" s="28" t="s">
        <v>144</v>
      </c>
      <c r="S343" s="28" t="s">
        <v>144</v>
      </c>
      <c r="T343" s="28" t="s">
        <v>144</v>
      </c>
      <c r="U343" s="19" t="s">
        <v>144</v>
      </c>
      <c r="V343" s="17" t="s">
        <v>144</v>
      </c>
      <c r="W343" s="17" t="s">
        <v>144</v>
      </c>
      <c r="X343" s="17" t="s">
        <v>144</v>
      </c>
      <c r="Y343" s="17" t="s">
        <v>144</v>
      </c>
      <c r="Z343" s="51" t="s">
        <v>144</v>
      </c>
      <c r="AA343" s="23"/>
    </row>
    <row r="344" spans="1:27" ht="19" x14ac:dyDescent="0.2">
      <c r="A344" s="4" t="s">
        <v>2023</v>
      </c>
      <c r="B344" s="4" t="s">
        <v>2024</v>
      </c>
      <c r="C344" s="4" t="s">
        <v>2025</v>
      </c>
      <c r="D344" s="4">
        <v>2015</v>
      </c>
      <c r="E344" s="16" t="s">
        <v>81</v>
      </c>
      <c r="F344" s="16" t="s">
        <v>81</v>
      </c>
      <c r="G344" s="21" t="s">
        <v>2043</v>
      </c>
      <c r="H344" s="8" t="s">
        <v>144</v>
      </c>
      <c r="I344" s="8" t="s">
        <v>144</v>
      </c>
      <c r="J344" s="8" t="s">
        <v>144</v>
      </c>
      <c r="K344" s="41" t="s">
        <v>144</v>
      </c>
      <c r="L344" s="41" t="s">
        <v>144</v>
      </c>
      <c r="M344" s="28" t="s">
        <v>144</v>
      </c>
      <c r="N344" s="28" t="s">
        <v>144</v>
      </c>
      <c r="O344" s="28" t="s">
        <v>144</v>
      </c>
      <c r="P344" s="28" t="s">
        <v>144</v>
      </c>
      <c r="Q344" s="8" t="s">
        <v>144</v>
      </c>
      <c r="R344" s="28" t="s">
        <v>144</v>
      </c>
      <c r="S344" s="28" t="s">
        <v>144</v>
      </c>
      <c r="T344" s="28" t="s">
        <v>144</v>
      </c>
      <c r="U344" s="19" t="s">
        <v>144</v>
      </c>
      <c r="V344" s="17" t="s">
        <v>144</v>
      </c>
      <c r="W344" s="17" t="s">
        <v>144</v>
      </c>
      <c r="X344" s="17" t="s">
        <v>144</v>
      </c>
      <c r="Y344" s="17" t="s">
        <v>144</v>
      </c>
      <c r="Z344" s="51" t="s">
        <v>144</v>
      </c>
      <c r="AA344" s="23" t="s">
        <v>1177</v>
      </c>
    </row>
    <row r="345" spans="1:27" ht="19" x14ac:dyDescent="0.2">
      <c r="A345" s="4" t="s">
        <v>4083</v>
      </c>
      <c r="B345" s="4" t="s">
        <v>4084</v>
      </c>
      <c r="C345" s="4" t="s">
        <v>4085</v>
      </c>
      <c r="D345" s="4">
        <v>2015</v>
      </c>
      <c r="E345" s="16" t="s">
        <v>81</v>
      </c>
      <c r="F345" s="16" t="s">
        <v>81</v>
      </c>
      <c r="G345" s="21" t="s">
        <v>311</v>
      </c>
      <c r="H345" s="8" t="s">
        <v>144</v>
      </c>
      <c r="I345" s="8" t="s">
        <v>144</v>
      </c>
      <c r="J345" s="8" t="s">
        <v>144</v>
      </c>
      <c r="K345" s="41" t="s">
        <v>144</v>
      </c>
      <c r="L345" s="41" t="s">
        <v>144</v>
      </c>
      <c r="M345" s="28" t="s">
        <v>144</v>
      </c>
      <c r="N345" s="28" t="s">
        <v>144</v>
      </c>
      <c r="O345" s="28" t="s">
        <v>144</v>
      </c>
      <c r="P345" s="28" t="s">
        <v>144</v>
      </c>
      <c r="Q345" s="8" t="s">
        <v>144</v>
      </c>
      <c r="R345" s="28" t="s">
        <v>144</v>
      </c>
      <c r="S345" s="28" t="s">
        <v>144</v>
      </c>
      <c r="T345" s="28" t="s">
        <v>144</v>
      </c>
      <c r="U345" s="19" t="s">
        <v>144</v>
      </c>
      <c r="V345" s="17" t="s">
        <v>144</v>
      </c>
      <c r="W345" s="17" t="s">
        <v>144</v>
      </c>
      <c r="X345" s="17" t="s">
        <v>144</v>
      </c>
      <c r="Y345" s="17" t="s">
        <v>144</v>
      </c>
      <c r="Z345" s="51"/>
      <c r="AA345" s="23"/>
    </row>
    <row r="346" spans="1:27" ht="19" x14ac:dyDescent="0.2">
      <c r="A346" s="4" t="s">
        <v>3394</v>
      </c>
      <c r="B346" s="4" t="s">
        <v>3395</v>
      </c>
      <c r="C346" s="4" t="s">
        <v>3396</v>
      </c>
      <c r="D346" s="4">
        <v>2012</v>
      </c>
      <c r="E346" s="16" t="s">
        <v>81</v>
      </c>
      <c r="F346" s="16" t="s">
        <v>81</v>
      </c>
      <c r="G346" s="21" t="s">
        <v>172</v>
      </c>
      <c r="H346" s="8" t="s">
        <v>144</v>
      </c>
      <c r="I346" s="8" t="s">
        <v>144</v>
      </c>
      <c r="J346" s="8" t="s">
        <v>144</v>
      </c>
      <c r="K346" s="41" t="s">
        <v>144</v>
      </c>
      <c r="L346" s="41" t="s">
        <v>144</v>
      </c>
      <c r="M346" s="28" t="s">
        <v>144</v>
      </c>
      <c r="N346" s="28" t="s">
        <v>144</v>
      </c>
      <c r="O346" s="28" t="s">
        <v>144</v>
      </c>
      <c r="P346" s="28" t="s">
        <v>144</v>
      </c>
      <c r="Q346" s="8" t="s">
        <v>144</v>
      </c>
      <c r="R346" s="28" t="s">
        <v>144</v>
      </c>
      <c r="S346" s="28" t="s">
        <v>144</v>
      </c>
      <c r="T346" s="28" t="s">
        <v>144</v>
      </c>
      <c r="U346" s="19" t="s">
        <v>144</v>
      </c>
      <c r="V346" s="17" t="s">
        <v>144</v>
      </c>
      <c r="W346" s="17" t="s">
        <v>144</v>
      </c>
      <c r="X346" s="17" t="s">
        <v>144</v>
      </c>
      <c r="Y346" s="17" t="s">
        <v>144</v>
      </c>
      <c r="Z346" s="51"/>
      <c r="AA346" s="23"/>
    </row>
    <row r="347" spans="1:27" ht="19" x14ac:dyDescent="0.2">
      <c r="A347" s="4" t="s">
        <v>3741</v>
      </c>
      <c r="B347" s="4" t="s">
        <v>3742</v>
      </c>
      <c r="C347" s="4" t="s">
        <v>3743</v>
      </c>
      <c r="D347" s="4">
        <v>2010</v>
      </c>
      <c r="E347" s="16" t="s">
        <v>81</v>
      </c>
      <c r="F347" s="16" t="s">
        <v>81</v>
      </c>
      <c r="G347" s="21" t="s">
        <v>1711</v>
      </c>
      <c r="H347" s="8" t="s">
        <v>144</v>
      </c>
      <c r="I347" s="8" t="s">
        <v>144</v>
      </c>
      <c r="J347" s="8" t="s">
        <v>144</v>
      </c>
      <c r="K347" s="8" t="s">
        <v>144</v>
      </c>
      <c r="L347" s="8" t="s">
        <v>144</v>
      </c>
      <c r="M347" s="28" t="s">
        <v>144</v>
      </c>
      <c r="N347" s="28" t="s">
        <v>144</v>
      </c>
      <c r="O347" s="28" t="s">
        <v>144</v>
      </c>
      <c r="P347" s="28" t="s">
        <v>144</v>
      </c>
      <c r="Q347" s="8" t="s">
        <v>144</v>
      </c>
      <c r="R347" s="28" t="s">
        <v>144</v>
      </c>
      <c r="S347" s="28" t="s">
        <v>144</v>
      </c>
      <c r="T347" s="28" t="s">
        <v>144</v>
      </c>
      <c r="U347" s="19" t="s">
        <v>144</v>
      </c>
      <c r="V347" s="17" t="s">
        <v>144</v>
      </c>
      <c r="W347" s="17" t="s">
        <v>144</v>
      </c>
      <c r="X347" s="17" t="s">
        <v>144</v>
      </c>
      <c r="Y347" s="17" t="s">
        <v>144</v>
      </c>
      <c r="Z347" s="51"/>
      <c r="AA347" s="23"/>
    </row>
    <row r="348" spans="1:27" ht="19" x14ac:dyDescent="0.2">
      <c r="A348" s="4" t="s">
        <v>4231</v>
      </c>
      <c r="B348" s="4" t="s">
        <v>4232</v>
      </c>
      <c r="C348" s="4" t="s">
        <v>4233</v>
      </c>
      <c r="D348" s="4">
        <v>2005</v>
      </c>
      <c r="E348" s="16" t="s">
        <v>81</v>
      </c>
      <c r="F348" s="16" t="s">
        <v>81</v>
      </c>
      <c r="G348" s="21" t="s">
        <v>1711</v>
      </c>
      <c r="H348" s="8" t="s">
        <v>144</v>
      </c>
      <c r="I348" s="8" t="s">
        <v>144</v>
      </c>
      <c r="J348" s="8" t="s">
        <v>144</v>
      </c>
      <c r="K348" s="41" t="s">
        <v>144</v>
      </c>
      <c r="L348" s="41" t="s">
        <v>144</v>
      </c>
      <c r="M348" s="28" t="s">
        <v>144</v>
      </c>
      <c r="N348" s="28" t="s">
        <v>144</v>
      </c>
      <c r="O348" s="28" t="s">
        <v>144</v>
      </c>
      <c r="P348" s="28" t="s">
        <v>144</v>
      </c>
      <c r="Q348" s="8" t="s">
        <v>144</v>
      </c>
      <c r="R348" s="28" t="s">
        <v>144</v>
      </c>
      <c r="S348" s="28" t="s">
        <v>144</v>
      </c>
      <c r="T348" s="28" t="s">
        <v>144</v>
      </c>
      <c r="U348" s="19" t="s">
        <v>144</v>
      </c>
      <c r="V348" s="17" t="s">
        <v>144</v>
      </c>
      <c r="W348" s="17" t="s">
        <v>144</v>
      </c>
      <c r="X348" s="17" t="s">
        <v>144</v>
      </c>
      <c r="Y348" s="17" t="s">
        <v>144</v>
      </c>
      <c r="Z348" s="51"/>
      <c r="AA348" s="23"/>
    </row>
    <row r="349" spans="1:27" ht="19" x14ac:dyDescent="0.2">
      <c r="A349" s="4" t="s">
        <v>4783</v>
      </c>
      <c r="B349" s="4" t="s">
        <v>4784</v>
      </c>
      <c r="C349" s="4" t="s">
        <v>4785</v>
      </c>
      <c r="D349" s="4">
        <v>1986</v>
      </c>
      <c r="E349" s="16" t="s">
        <v>81</v>
      </c>
      <c r="F349" s="16" t="s">
        <v>81</v>
      </c>
      <c r="G349" s="21" t="s">
        <v>789</v>
      </c>
      <c r="H349" s="8" t="s">
        <v>144</v>
      </c>
      <c r="I349" s="8" t="s">
        <v>144</v>
      </c>
      <c r="J349" s="8" t="s">
        <v>144</v>
      </c>
      <c r="K349" s="41" t="s">
        <v>144</v>
      </c>
      <c r="L349" s="41" t="s">
        <v>144</v>
      </c>
      <c r="M349" s="28" t="s">
        <v>144</v>
      </c>
      <c r="N349" s="28" t="s">
        <v>144</v>
      </c>
      <c r="O349" s="28" t="s">
        <v>144</v>
      </c>
      <c r="P349" s="28" t="s">
        <v>144</v>
      </c>
      <c r="Q349" s="8" t="s">
        <v>144</v>
      </c>
      <c r="R349" s="28" t="s">
        <v>144</v>
      </c>
      <c r="S349" s="28" t="s">
        <v>144</v>
      </c>
      <c r="T349" s="28" t="s">
        <v>144</v>
      </c>
      <c r="U349" s="19" t="s">
        <v>144</v>
      </c>
      <c r="V349" s="17" t="s">
        <v>144</v>
      </c>
      <c r="W349" s="17" t="s">
        <v>144</v>
      </c>
      <c r="X349" s="17" t="s">
        <v>144</v>
      </c>
      <c r="Y349" s="17" t="s">
        <v>144</v>
      </c>
      <c r="Z349" s="51"/>
      <c r="AA349" s="23"/>
    </row>
    <row r="350" spans="1:27" ht="19" x14ac:dyDescent="0.2">
      <c r="A350" s="4" t="s">
        <v>1282</v>
      </c>
      <c r="B350" s="4" t="s">
        <v>1283</v>
      </c>
      <c r="C350" s="4" t="s">
        <v>1284</v>
      </c>
      <c r="D350" s="4">
        <v>1998</v>
      </c>
      <c r="E350" s="16" t="s">
        <v>81</v>
      </c>
      <c r="F350" s="16" t="s">
        <v>81</v>
      </c>
      <c r="G350" s="21" t="s">
        <v>311</v>
      </c>
      <c r="H350" s="8" t="s">
        <v>144</v>
      </c>
      <c r="I350" s="8" t="s">
        <v>144</v>
      </c>
      <c r="J350" s="8" t="s">
        <v>144</v>
      </c>
      <c r="K350" s="41" t="s">
        <v>144</v>
      </c>
      <c r="L350" s="41" t="s">
        <v>144</v>
      </c>
      <c r="M350" s="28" t="s">
        <v>144</v>
      </c>
      <c r="N350" s="28" t="s">
        <v>144</v>
      </c>
      <c r="O350" s="28" t="s">
        <v>144</v>
      </c>
      <c r="P350" s="28" t="s">
        <v>144</v>
      </c>
      <c r="Q350" s="8" t="s">
        <v>144</v>
      </c>
      <c r="R350" s="28" t="s">
        <v>144</v>
      </c>
      <c r="S350" s="28" t="s">
        <v>144</v>
      </c>
      <c r="T350" s="28" t="s">
        <v>144</v>
      </c>
      <c r="U350" s="19" t="s">
        <v>144</v>
      </c>
      <c r="V350" s="17" t="s">
        <v>144</v>
      </c>
      <c r="W350" s="17" t="s">
        <v>144</v>
      </c>
      <c r="X350" s="17" t="s">
        <v>144</v>
      </c>
      <c r="Y350" s="17" t="s">
        <v>144</v>
      </c>
      <c r="Z350" s="51"/>
      <c r="AA350" s="23" t="s">
        <v>1267</v>
      </c>
    </row>
    <row r="351" spans="1:27" ht="19" x14ac:dyDescent="0.2">
      <c r="A351" s="4" t="s">
        <v>5885</v>
      </c>
      <c r="B351" s="4" t="s">
        <v>5886</v>
      </c>
      <c r="C351" s="4" t="s">
        <v>5887</v>
      </c>
      <c r="D351" s="4">
        <v>2007</v>
      </c>
      <c r="E351" s="16" t="s">
        <v>81</v>
      </c>
      <c r="F351" s="16" t="s">
        <v>81</v>
      </c>
      <c r="G351" s="21" t="s">
        <v>789</v>
      </c>
      <c r="H351" s="8" t="s">
        <v>144</v>
      </c>
      <c r="I351" s="8" t="s">
        <v>144</v>
      </c>
      <c r="J351" s="8" t="s">
        <v>144</v>
      </c>
      <c r="K351" s="41" t="s">
        <v>144</v>
      </c>
      <c r="L351" s="41" t="s">
        <v>144</v>
      </c>
      <c r="M351" s="28" t="s">
        <v>144</v>
      </c>
      <c r="N351" s="28" t="s">
        <v>144</v>
      </c>
      <c r="O351" s="28" t="s">
        <v>144</v>
      </c>
      <c r="P351" s="28" t="s">
        <v>144</v>
      </c>
      <c r="Q351" s="8" t="s">
        <v>144</v>
      </c>
      <c r="R351" s="28" t="s">
        <v>144</v>
      </c>
      <c r="S351" s="28" t="s">
        <v>144</v>
      </c>
      <c r="T351" s="28" t="s">
        <v>144</v>
      </c>
      <c r="U351" s="19" t="s">
        <v>144</v>
      </c>
      <c r="V351" s="17" t="s">
        <v>144</v>
      </c>
      <c r="W351" s="17" t="s">
        <v>144</v>
      </c>
      <c r="X351" s="17" t="s">
        <v>144</v>
      </c>
      <c r="Y351" s="17" t="s">
        <v>144</v>
      </c>
      <c r="Z351" s="51"/>
      <c r="AA351" s="23"/>
    </row>
    <row r="352" spans="1:27" ht="19" x14ac:dyDescent="0.2">
      <c r="A352" s="4" t="s">
        <v>5208</v>
      </c>
      <c r="B352" s="4" t="s">
        <v>5209</v>
      </c>
      <c r="C352" s="4" t="s">
        <v>5210</v>
      </c>
      <c r="D352" s="4">
        <v>2013</v>
      </c>
      <c r="E352" s="16" t="s">
        <v>81</v>
      </c>
      <c r="F352" s="16" t="s">
        <v>82</v>
      </c>
      <c r="G352" s="21"/>
      <c r="H352" s="8" t="s">
        <v>1045</v>
      </c>
      <c r="I352" s="8">
        <v>9</v>
      </c>
      <c r="J352" s="8">
        <v>3</v>
      </c>
      <c r="K352" s="41">
        <f>I352-J352</f>
        <v>6</v>
      </c>
      <c r="L352" s="41" t="s">
        <v>144</v>
      </c>
      <c r="M352" s="28">
        <f>J352/I352</f>
        <v>0.33333333333333331</v>
      </c>
      <c r="N352" s="28">
        <v>7.4999999999999997E-2</v>
      </c>
      <c r="O352" s="28">
        <v>0.70099999999999996</v>
      </c>
      <c r="P352" s="28" t="s">
        <v>82</v>
      </c>
      <c r="Q352" s="8" t="s">
        <v>5222</v>
      </c>
      <c r="R352" s="28" t="s">
        <v>82</v>
      </c>
      <c r="S352" s="28" t="s">
        <v>82</v>
      </c>
      <c r="T352" s="28" t="s">
        <v>82</v>
      </c>
      <c r="U352" s="19" t="s">
        <v>85</v>
      </c>
      <c r="V352" s="17" t="s">
        <v>5223</v>
      </c>
      <c r="W352" s="17">
        <v>26.3</v>
      </c>
      <c r="X352" s="17" t="s">
        <v>5224</v>
      </c>
      <c r="Y352" s="17" t="s">
        <v>5225</v>
      </c>
      <c r="Z352" s="51" t="s">
        <v>15020</v>
      </c>
      <c r="AA352" s="23"/>
    </row>
    <row r="353" spans="1:28" ht="19" x14ac:dyDescent="0.2">
      <c r="A353" s="4" t="s">
        <v>4861</v>
      </c>
      <c r="B353" s="4" t="s">
        <v>4862</v>
      </c>
      <c r="C353" s="4" t="s">
        <v>4863</v>
      </c>
      <c r="D353" s="4">
        <v>2012</v>
      </c>
      <c r="E353" s="16" t="s">
        <v>81</v>
      </c>
      <c r="F353" s="16" t="s">
        <v>81</v>
      </c>
      <c r="G353" s="21" t="s">
        <v>2729</v>
      </c>
      <c r="H353" s="8" t="s">
        <v>144</v>
      </c>
      <c r="I353" s="8" t="s">
        <v>144</v>
      </c>
      <c r="J353" s="8" t="s">
        <v>144</v>
      </c>
      <c r="K353" s="41" t="s">
        <v>144</v>
      </c>
      <c r="L353" s="41" t="s">
        <v>144</v>
      </c>
      <c r="M353" s="28" t="s">
        <v>144</v>
      </c>
      <c r="N353" s="28" t="s">
        <v>144</v>
      </c>
      <c r="O353" s="28" t="s">
        <v>144</v>
      </c>
      <c r="P353" s="28" t="s">
        <v>144</v>
      </c>
      <c r="Q353" s="8" t="s">
        <v>144</v>
      </c>
      <c r="R353" s="28" t="s">
        <v>144</v>
      </c>
      <c r="S353" s="28" t="s">
        <v>144</v>
      </c>
      <c r="T353" s="28" t="s">
        <v>144</v>
      </c>
      <c r="U353" s="19" t="s">
        <v>144</v>
      </c>
      <c r="V353" s="17" t="s">
        <v>144</v>
      </c>
      <c r="W353" s="17" t="s">
        <v>144</v>
      </c>
      <c r="X353" s="17" t="s">
        <v>144</v>
      </c>
      <c r="Y353" s="17" t="s">
        <v>144</v>
      </c>
      <c r="Z353" s="51"/>
      <c r="AA353" s="23"/>
    </row>
    <row r="354" spans="1:28" ht="19" x14ac:dyDescent="0.2">
      <c r="A354" s="4" t="s">
        <v>717</v>
      </c>
      <c r="B354" s="4" t="s">
        <v>718</v>
      </c>
      <c r="C354" s="4" t="s">
        <v>719</v>
      </c>
      <c r="D354" s="4">
        <v>2013</v>
      </c>
      <c r="E354" s="16" t="s">
        <v>81</v>
      </c>
      <c r="F354" s="16" t="s">
        <v>81</v>
      </c>
      <c r="G354" s="21" t="s">
        <v>515</v>
      </c>
      <c r="H354" s="8" t="s">
        <v>144</v>
      </c>
      <c r="I354" s="8" t="s">
        <v>144</v>
      </c>
      <c r="J354" s="8" t="s">
        <v>144</v>
      </c>
      <c r="K354" s="41" t="s">
        <v>144</v>
      </c>
      <c r="L354" s="41" t="s">
        <v>144</v>
      </c>
      <c r="M354" s="28" t="s">
        <v>144</v>
      </c>
      <c r="N354" s="28" t="s">
        <v>144</v>
      </c>
      <c r="O354" s="28" t="s">
        <v>144</v>
      </c>
      <c r="P354" s="28" t="s">
        <v>144</v>
      </c>
      <c r="Q354" s="8" t="s">
        <v>144</v>
      </c>
      <c r="R354" s="28" t="s">
        <v>144</v>
      </c>
      <c r="S354" s="28" t="s">
        <v>144</v>
      </c>
      <c r="T354" s="28" t="s">
        <v>144</v>
      </c>
      <c r="U354" s="19" t="s">
        <v>144</v>
      </c>
      <c r="V354" s="17" t="s">
        <v>144</v>
      </c>
      <c r="W354" s="17" t="s">
        <v>144</v>
      </c>
      <c r="X354" s="17" t="s">
        <v>144</v>
      </c>
      <c r="Y354" s="17" t="s">
        <v>144</v>
      </c>
      <c r="Z354" s="51"/>
      <c r="AA354" s="23"/>
    </row>
    <row r="355" spans="1:28" ht="19" x14ac:dyDescent="0.2">
      <c r="A355" s="4" t="s">
        <v>2417</v>
      </c>
      <c r="B355" s="4" t="s">
        <v>2418</v>
      </c>
      <c r="C355" s="4" t="s">
        <v>2419</v>
      </c>
      <c r="D355" s="4">
        <v>1988</v>
      </c>
      <c r="E355" s="16" t="s">
        <v>81</v>
      </c>
      <c r="F355" s="16" t="s">
        <v>81</v>
      </c>
      <c r="G355" s="21" t="s">
        <v>1668</v>
      </c>
      <c r="H355" s="8" t="s">
        <v>144</v>
      </c>
      <c r="I355" s="8" t="s">
        <v>144</v>
      </c>
      <c r="J355" s="8" t="s">
        <v>144</v>
      </c>
      <c r="K355" s="41" t="s">
        <v>144</v>
      </c>
      <c r="L355" s="41" t="s">
        <v>144</v>
      </c>
      <c r="M355" s="28" t="s">
        <v>144</v>
      </c>
      <c r="N355" s="28" t="s">
        <v>144</v>
      </c>
      <c r="O355" s="28" t="s">
        <v>144</v>
      </c>
      <c r="P355" s="28" t="s">
        <v>144</v>
      </c>
      <c r="Q355" s="8" t="s">
        <v>144</v>
      </c>
      <c r="R355" s="28" t="s">
        <v>144</v>
      </c>
      <c r="S355" s="28" t="s">
        <v>144</v>
      </c>
      <c r="T355" s="28" t="s">
        <v>144</v>
      </c>
      <c r="U355" s="19" t="s">
        <v>144</v>
      </c>
      <c r="V355" s="17" t="s">
        <v>144</v>
      </c>
      <c r="W355" s="17" t="s">
        <v>144</v>
      </c>
      <c r="X355" s="17" t="s">
        <v>144</v>
      </c>
      <c r="Y355" s="17" t="s">
        <v>144</v>
      </c>
      <c r="Z355" s="51"/>
      <c r="AA355" s="23"/>
    </row>
    <row r="356" spans="1:28" ht="19" x14ac:dyDescent="0.2">
      <c r="A356" s="4" t="s">
        <v>1992</v>
      </c>
      <c r="B356" s="4" t="s">
        <v>1993</v>
      </c>
      <c r="C356" s="4" t="s">
        <v>1994</v>
      </c>
      <c r="D356" s="4">
        <v>1995</v>
      </c>
      <c r="E356" s="16" t="s">
        <v>81</v>
      </c>
      <c r="F356" s="16" t="s">
        <v>82</v>
      </c>
      <c r="G356" s="21"/>
      <c r="H356" s="8" t="s">
        <v>83</v>
      </c>
      <c r="I356" s="8">
        <v>21</v>
      </c>
      <c r="J356" s="8">
        <v>0</v>
      </c>
      <c r="K356" s="41">
        <f>I356-J356</f>
        <v>21</v>
      </c>
      <c r="L356" s="41" t="s">
        <v>82</v>
      </c>
      <c r="M356" s="28">
        <f>J356/I356</f>
        <v>0</v>
      </c>
      <c r="N356" s="28"/>
      <c r="O356" s="28">
        <v>0.161</v>
      </c>
      <c r="P356" s="28" t="s">
        <v>5629</v>
      </c>
      <c r="Q356" s="8" t="s">
        <v>1572</v>
      </c>
      <c r="R356" s="28" t="s">
        <v>85</v>
      </c>
      <c r="S356" s="28" t="s">
        <v>85</v>
      </c>
      <c r="T356" s="28" t="s">
        <v>85</v>
      </c>
      <c r="U356" s="19" t="s">
        <v>85</v>
      </c>
      <c r="V356" s="17" t="s">
        <v>1572</v>
      </c>
      <c r="W356" s="17">
        <v>32</v>
      </c>
      <c r="X356" s="17" t="s">
        <v>2007</v>
      </c>
      <c r="Y356" s="17" t="s">
        <v>2008</v>
      </c>
      <c r="Z356" s="51" t="s">
        <v>15021</v>
      </c>
      <c r="AA356" s="23" t="s">
        <v>534</v>
      </c>
    </row>
    <row r="357" spans="1:28" ht="19" x14ac:dyDescent="0.2">
      <c r="A357" s="4" t="s">
        <v>790</v>
      </c>
      <c r="B357" s="4" t="s">
        <v>791</v>
      </c>
      <c r="C357" s="4" t="s">
        <v>792</v>
      </c>
      <c r="D357" s="4">
        <v>1986</v>
      </c>
      <c r="E357" s="16" t="s">
        <v>81</v>
      </c>
      <c r="F357" s="16" t="s">
        <v>82</v>
      </c>
      <c r="G357" s="21"/>
      <c r="H357" s="8" t="s">
        <v>83</v>
      </c>
      <c r="I357" s="8">
        <v>10</v>
      </c>
      <c r="J357" s="8" t="s">
        <v>86</v>
      </c>
      <c r="K357" s="41" t="s">
        <v>86</v>
      </c>
      <c r="L357" s="41" t="s">
        <v>144</v>
      </c>
      <c r="M357" s="28" t="s">
        <v>86</v>
      </c>
      <c r="N357" s="28" t="s">
        <v>144</v>
      </c>
      <c r="O357" s="28" t="s">
        <v>144</v>
      </c>
      <c r="P357" s="28" t="s">
        <v>144</v>
      </c>
      <c r="Q357" s="8" t="s">
        <v>806</v>
      </c>
      <c r="R357" s="28" t="s">
        <v>82</v>
      </c>
      <c r="S357" s="28" t="s">
        <v>82</v>
      </c>
      <c r="T357" s="28" t="s">
        <v>82</v>
      </c>
      <c r="U357" s="19" t="s">
        <v>85</v>
      </c>
      <c r="V357" s="17" t="s">
        <v>86</v>
      </c>
      <c r="W357" s="17" t="s">
        <v>86</v>
      </c>
      <c r="X357" s="17" t="s">
        <v>86</v>
      </c>
      <c r="Y357" s="17" t="s">
        <v>86</v>
      </c>
      <c r="Z357" s="51" t="s">
        <v>15022</v>
      </c>
      <c r="AA357" s="23"/>
    </row>
    <row r="358" spans="1:28" ht="19" x14ac:dyDescent="0.2">
      <c r="A358" s="4" t="s">
        <v>1208</v>
      </c>
      <c r="B358" s="4" t="s">
        <v>1209</v>
      </c>
      <c r="C358" s="4" t="s">
        <v>1210</v>
      </c>
      <c r="D358" s="4">
        <v>2011</v>
      </c>
      <c r="E358" s="16" t="s">
        <v>81</v>
      </c>
      <c r="F358" s="16" t="s">
        <v>82</v>
      </c>
      <c r="G358" s="21"/>
      <c r="H358" s="8" t="s">
        <v>1220</v>
      </c>
      <c r="I358" s="8">
        <v>8</v>
      </c>
      <c r="J358" s="8">
        <v>3</v>
      </c>
      <c r="K358" s="41">
        <f>I358-J358</f>
        <v>5</v>
      </c>
      <c r="L358" s="41" t="s">
        <v>144</v>
      </c>
      <c r="M358" s="28">
        <f>J358/I358</f>
        <v>0.375</v>
      </c>
      <c r="N358" s="28">
        <v>8.5000000000000006E-2</v>
      </c>
      <c r="O358" s="28">
        <v>0.755</v>
      </c>
      <c r="P358" s="28" t="s">
        <v>82</v>
      </c>
      <c r="Q358" s="8" t="s">
        <v>1046</v>
      </c>
      <c r="R358" s="28" t="s">
        <v>82</v>
      </c>
      <c r="S358" s="28" t="s">
        <v>82</v>
      </c>
      <c r="T358" s="28" t="s">
        <v>82</v>
      </c>
      <c r="U358" s="19" t="s">
        <v>85</v>
      </c>
      <c r="V358" s="17" t="s">
        <v>1221</v>
      </c>
      <c r="W358" s="17">
        <v>23.9</v>
      </c>
      <c r="X358" s="17">
        <v>0.5</v>
      </c>
      <c r="Y358" s="17" t="s">
        <v>86</v>
      </c>
      <c r="Z358" s="51" t="s">
        <v>14923</v>
      </c>
      <c r="AA358" s="23"/>
    </row>
    <row r="359" spans="1:28" ht="19" x14ac:dyDescent="0.2">
      <c r="A359" s="4" t="s">
        <v>1029</v>
      </c>
      <c r="B359" s="4" t="s">
        <v>1030</v>
      </c>
      <c r="C359" s="4" t="s">
        <v>1031</v>
      </c>
      <c r="D359" s="4">
        <v>1983</v>
      </c>
      <c r="E359" s="16" t="s">
        <v>81</v>
      </c>
      <c r="F359" s="16" t="s">
        <v>82</v>
      </c>
      <c r="G359" s="21"/>
      <c r="H359" s="8" t="s">
        <v>1045</v>
      </c>
      <c r="I359" s="8" t="s">
        <v>86</v>
      </c>
      <c r="J359" s="8" t="s">
        <v>86</v>
      </c>
      <c r="K359" s="41" t="s">
        <v>86</v>
      </c>
      <c r="L359" s="41" t="s">
        <v>144</v>
      </c>
      <c r="M359" s="28" t="s">
        <v>86</v>
      </c>
      <c r="N359" s="28" t="s">
        <v>144</v>
      </c>
      <c r="O359" s="28" t="s">
        <v>144</v>
      </c>
      <c r="P359" s="28" t="s">
        <v>144</v>
      </c>
      <c r="Q359" s="8" t="s">
        <v>1046</v>
      </c>
      <c r="R359" s="28" t="s">
        <v>82</v>
      </c>
      <c r="S359" s="28" t="s">
        <v>82</v>
      </c>
      <c r="T359" s="28" t="s">
        <v>82</v>
      </c>
      <c r="U359" s="19" t="s">
        <v>85</v>
      </c>
      <c r="V359" s="17" t="s">
        <v>86</v>
      </c>
      <c r="W359" s="17" t="s">
        <v>86</v>
      </c>
      <c r="X359" s="17" t="s">
        <v>86</v>
      </c>
      <c r="Y359" s="17" t="s">
        <v>86</v>
      </c>
      <c r="Z359" s="51" t="s">
        <v>15023</v>
      </c>
      <c r="AA359" s="23"/>
    </row>
    <row r="360" spans="1:28" ht="19" x14ac:dyDescent="0.2">
      <c r="A360" s="4" t="s">
        <v>4143</v>
      </c>
      <c r="B360" s="4" t="s">
        <v>4144</v>
      </c>
      <c r="C360" s="4" t="s">
        <v>4145</v>
      </c>
      <c r="D360" s="4">
        <v>1991</v>
      </c>
      <c r="E360" s="16" t="s">
        <v>81</v>
      </c>
      <c r="F360" s="16" t="s">
        <v>82</v>
      </c>
      <c r="G360" s="21"/>
      <c r="H360" s="8" t="s">
        <v>121</v>
      </c>
      <c r="I360" s="8">
        <v>30</v>
      </c>
      <c r="J360" s="8">
        <v>12</v>
      </c>
      <c r="K360" s="41">
        <v>18</v>
      </c>
      <c r="L360" s="41" t="s">
        <v>144</v>
      </c>
      <c r="M360" s="28">
        <v>0.4</v>
      </c>
      <c r="N360" s="28">
        <v>0.22700000000000001</v>
      </c>
      <c r="O360" s="28">
        <v>0.59399999999999997</v>
      </c>
      <c r="P360" s="28" t="s">
        <v>82</v>
      </c>
      <c r="Q360" s="8" t="s">
        <v>4158</v>
      </c>
      <c r="R360" s="28" t="s">
        <v>82</v>
      </c>
      <c r="S360" s="8"/>
      <c r="T360" s="8"/>
      <c r="U360" s="19" t="s">
        <v>85</v>
      </c>
      <c r="V360" s="17" t="s">
        <v>4159</v>
      </c>
      <c r="W360" s="17" t="s">
        <v>4160</v>
      </c>
      <c r="X360" s="17" t="s">
        <v>4161</v>
      </c>
      <c r="Y360" s="17" t="s">
        <v>86</v>
      </c>
      <c r="Z360" s="51" t="s">
        <v>14923</v>
      </c>
      <c r="AA360" s="23"/>
    </row>
    <row r="361" spans="1:28" ht="19" x14ac:dyDescent="0.2">
      <c r="A361" s="4" t="s">
        <v>3505</v>
      </c>
      <c r="B361" s="4" t="s">
        <v>3506</v>
      </c>
      <c r="C361" s="4" t="s">
        <v>3507</v>
      </c>
      <c r="D361" s="4">
        <v>1986</v>
      </c>
      <c r="E361" s="16" t="s">
        <v>81</v>
      </c>
      <c r="F361" s="16" t="s">
        <v>81</v>
      </c>
      <c r="G361" s="21" t="s">
        <v>872</v>
      </c>
      <c r="H361" s="8" t="s">
        <v>144</v>
      </c>
      <c r="I361" s="8" t="s">
        <v>144</v>
      </c>
      <c r="J361" s="8" t="s">
        <v>144</v>
      </c>
      <c r="K361" s="41" t="s">
        <v>144</v>
      </c>
      <c r="L361" s="41" t="s">
        <v>144</v>
      </c>
      <c r="M361" s="28" t="s">
        <v>144</v>
      </c>
      <c r="N361" s="28" t="s">
        <v>144</v>
      </c>
      <c r="O361" s="28" t="s">
        <v>144</v>
      </c>
      <c r="P361" s="28" t="s">
        <v>144</v>
      </c>
      <c r="Q361" s="8" t="s">
        <v>144</v>
      </c>
      <c r="R361" s="28" t="s">
        <v>144</v>
      </c>
      <c r="S361" s="28" t="s">
        <v>144</v>
      </c>
      <c r="T361" s="28" t="s">
        <v>144</v>
      </c>
      <c r="U361" s="19" t="s">
        <v>144</v>
      </c>
      <c r="V361" s="17" t="s">
        <v>144</v>
      </c>
      <c r="W361" s="17" t="s">
        <v>144</v>
      </c>
      <c r="X361" s="17" t="s">
        <v>144</v>
      </c>
      <c r="Y361" s="17" t="s">
        <v>144</v>
      </c>
      <c r="Z361" s="51"/>
      <c r="AA361" s="23"/>
    </row>
    <row r="362" spans="1:28" ht="19" x14ac:dyDescent="0.2">
      <c r="A362" s="4" t="s">
        <v>1898</v>
      </c>
      <c r="B362" s="4" t="s">
        <v>1899</v>
      </c>
      <c r="C362" s="4" t="s">
        <v>1900</v>
      </c>
      <c r="D362" s="4">
        <v>2007</v>
      </c>
      <c r="E362" s="16" t="s">
        <v>81</v>
      </c>
      <c r="F362" s="16" t="s">
        <v>82</v>
      </c>
      <c r="G362" s="21"/>
      <c r="H362" s="8" t="s">
        <v>403</v>
      </c>
      <c r="I362" s="8">
        <v>12</v>
      </c>
      <c r="J362" s="8">
        <v>4</v>
      </c>
      <c r="K362" s="41">
        <f>I362-J362</f>
        <v>8</v>
      </c>
      <c r="L362" s="41" t="s">
        <v>144</v>
      </c>
      <c r="M362" s="28">
        <f>J362/I362</f>
        <v>0.33333333333333331</v>
      </c>
      <c r="N362" s="28">
        <v>9.9000000000000005E-2</v>
      </c>
      <c r="O362" s="28">
        <v>0.65100000000000002</v>
      </c>
      <c r="P362" s="28" t="s">
        <v>82</v>
      </c>
      <c r="Q362" s="8" t="s">
        <v>1914</v>
      </c>
      <c r="R362" s="28" t="s">
        <v>82</v>
      </c>
      <c r="S362" s="28" t="s">
        <v>82</v>
      </c>
      <c r="T362" s="28" t="s">
        <v>82</v>
      </c>
      <c r="U362" s="19" t="s">
        <v>85</v>
      </c>
      <c r="V362" s="17" t="s">
        <v>86</v>
      </c>
      <c r="W362" s="17">
        <v>66</v>
      </c>
      <c r="X362" s="17" t="s">
        <v>86</v>
      </c>
      <c r="Y362" s="17" t="s">
        <v>1915</v>
      </c>
      <c r="Z362" s="51" t="s">
        <v>15024</v>
      </c>
      <c r="AA362" s="23" t="s">
        <v>1746</v>
      </c>
    </row>
    <row r="363" spans="1:28" ht="19" x14ac:dyDescent="0.2">
      <c r="A363" s="4" t="s">
        <v>4849</v>
      </c>
      <c r="B363" s="4" t="s">
        <v>4850</v>
      </c>
      <c r="C363" s="4" t="s">
        <v>4851</v>
      </c>
      <c r="D363" s="4">
        <v>2004</v>
      </c>
      <c r="E363" s="16" t="s">
        <v>81</v>
      </c>
      <c r="F363" s="16" t="s">
        <v>82</v>
      </c>
      <c r="G363" s="21"/>
      <c r="H363" s="8" t="s">
        <v>277</v>
      </c>
      <c r="I363" s="8">
        <v>7</v>
      </c>
      <c r="J363" s="8">
        <v>0</v>
      </c>
      <c r="K363" s="41">
        <v>7</v>
      </c>
      <c r="L363" s="41" t="s">
        <v>82</v>
      </c>
      <c r="M363" s="28">
        <f>J363/I363</f>
        <v>0</v>
      </c>
      <c r="N363" s="28"/>
      <c r="O363" s="28">
        <v>0.41</v>
      </c>
      <c r="P363" s="28" t="s">
        <v>81</v>
      </c>
      <c r="Q363" s="8" t="s">
        <v>1572</v>
      </c>
      <c r="R363" s="28" t="s">
        <v>85</v>
      </c>
      <c r="S363" s="28" t="s">
        <v>85</v>
      </c>
      <c r="T363" s="28" t="s">
        <v>85</v>
      </c>
      <c r="U363" s="19" t="s">
        <v>85</v>
      </c>
      <c r="V363" s="17" t="s">
        <v>1572</v>
      </c>
      <c r="W363" s="17" t="s">
        <v>86</v>
      </c>
      <c r="X363" s="17" t="s">
        <v>86</v>
      </c>
      <c r="Y363" s="17" t="s">
        <v>86</v>
      </c>
      <c r="Z363" s="51" t="s">
        <v>15025</v>
      </c>
      <c r="AA363" s="23" t="s">
        <v>534</v>
      </c>
      <c r="AB363" s="52" t="s">
        <v>15016</v>
      </c>
    </row>
    <row r="364" spans="1:28" ht="19" x14ac:dyDescent="0.2">
      <c r="A364" s="4" t="s">
        <v>2813</v>
      </c>
      <c r="B364" s="4" t="s">
        <v>2814</v>
      </c>
      <c r="C364" s="4" t="s">
        <v>2815</v>
      </c>
      <c r="D364" s="4">
        <v>1998</v>
      </c>
      <c r="E364" s="16" t="s">
        <v>81</v>
      </c>
      <c r="F364" s="16" t="s">
        <v>81</v>
      </c>
      <c r="G364" s="21" t="s">
        <v>172</v>
      </c>
      <c r="H364" s="8" t="s">
        <v>144</v>
      </c>
      <c r="I364" s="8" t="s">
        <v>144</v>
      </c>
      <c r="J364" s="8" t="s">
        <v>144</v>
      </c>
      <c r="K364" s="41" t="s">
        <v>144</v>
      </c>
      <c r="L364" s="41" t="s">
        <v>144</v>
      </c>
      <c r="M364" s="28" t="s">
        <v>144</v>
      </c>
      <c r="N364" s="28" t="s">
        <v>144</v>
      </c>
      <c r="O364" s="28" t="s">
        <v>144</v>
      </c>
      <c r="P364" s="28" t="s">
        <v>144</v>
      </c>
      <c r="Q364" s="8" t="s">
        <v>144</v>
      </c>
      <c r="R364" s="28" t="s">
        <v>144</v>
      </c>
      <c r="S364" s="28" t="s">
        <v>144</v>
      </c>
      <c r="T364" s="28" t="s">
        <v>144</v>
      </c>
      <c r="U364" s="19" t="s">
        <v>144</v>
      </c>
      <c r="V364" s="17" t="s">
        <v>144</v>
      </c>
      <c r="W364" s="17" t="s">
        <v>144</v>
      </c>
      <c r="X364" s="17" t="s">
        <v>144</v>
      </c>
      <c r="Y364" s="17" t="s">
        <v>144</v>
      </c>
      <c r="Z364" s="51"/>
      <c r="AA364" s="23"/>
    </row>
    <row r="365" spans="1:28" ht="19" x14ac:dyDescent="0.2">
      <c r="A365" s="4" t="s">
        <v>889</v>
      </c>
      <c r="B365" s="4" t="s">
        <v>890</v>
      </c>
      <c r="C365" s="4" t="s">
        <v>891</v>
      </c>
      <c r="D365" s="4">
        <v>2013</v>
      </c>
      <c r="E365" s="16" t="s">
        <v>81</v>
      </c>
      <c r="F365" s="16" t="s">
        <v>82</v>
      </c>
      <c r="G365" s="21"/>
      <c r="H365" s="8" t="s">
        <v>83</v>
      </c>
      <c r="I365" s="8">
        <v>13</v>
      </c>
      <c r="J365" s="8" t="s">
        <v>86</v>
      </c>
      <c r="K365" s="41" t="s">
        <v>86</v>
      </c>
      <c r="L365" s="41" t="s">
        <v>144</v>
      </c>
      <c r="M365" s="28" t="s">
        <v>86</v>
      </c>
      <c r="N365" s="28" t="s">
        <v>144</v>
      </c>
      <c r="O365" s="28" t="s">
        <v>144</v>
      </c>
      <c r="P365" s="28" t="s">
        <v>144</v>
      </c>
      <c r="Q365" s="8" t="s">
        <v>904</v>
      </c>
      <c r="R365" s="28" t="s">
        <v>82</v>
      </c>
      <c r="S365" s="28" t="s">
        <v>82</v>
      </c>
      <c r="T365" s="28" t="s">
        <v>82</v>
      </c>
      <c r="U365" s="19" t="s">
        <v>85</v>
      </c>
      <c r="V365" s="17" t="s">
        <v>905</v>
      </c>
      <c r="W365" s="17">
        <v>18.899999999999999</v>
      </c>
      <c r="X365" s="17" t="s">
        <v>906</v>
      </c>
      <c r="Y365" s="17" t="s">
        <v>86</v>
      </c>
      <c r="Z365" s="51" t="s">
        <v>14923</v>
      </c>
      <c r="AA365" s="23"/>
    </row>
    <row r="366" spans="1:28" ht="19" x14ac:dyDescent="0.2">
      <c r="A366" s="4" t="s">
        <v>1384</v>
      </c>
      <c r="B366" s="4" t="s">
        <v>1385</v>
      </c>
      <c r="C366" s="4" t="s">
        <v>1386</v>
      </c>
      <c r="D366" s="4">
        <v>2001</v>
      </c>
      <c r="E366" s="16" t="s">
        <v>81</v>
      </c>
      <c r="F366" s="16" t="s">
        <v>82</v>
      </c>
      <c r="G366" s="21"/>
      <c r="H366" s="8" t="s">
        <v>403</v>
      </c>
      <c r="I366" s="8">
        <v>15</v>
      </c>
      <c r="J366" s="8">
        <v>10</v>
      </c>
      <c r="K366" s="41">
        <f>I366-J366</f>
        <v>5</v>
      </c>
      <c r="L366" s="41" t="s">
        <v>144</v>
      </c>
      <c r="M366" s="28">
        <f>J366/I366</f>
        <v>0.66666666666666663</v>
      </c>
      <c r="N366" s="28">
        <v>0.38400000000000001</v>
      </c>
      <c r="O366" s="28">
        <v>0.88200000000000001</v>
      </c>
      <c r="P366" s="28" t="s">
        <v>82</v>
      </c>
      <c r="Q366" s="8" t="s">
        <v>1396</v>
      </c>
      <c r="R366" s="28" t="s">
        <v>82</v>
      </c>
      <c r="S366" s="28" t="s">
        <v>82</v>
      </c>
      <c r="T366" s="28" t="s">
        <v>82</v>
      </c>
      <c r="U366" s="19" t="s">
        <v>85</v>
      </c>
      <c r="V366" s="17" t="s">
        <v>86</v>
      </c>
      <c r="W366" s="17">
        <v>31.8</v>
      </c>
      <c r="X366" s="17" t="s">
        <v>1397</v>
      </c>
      <c r="Y366" s="17" t="s">
        <v>86</v>
      </c>
      <c r="Z366" s="51" t="s">
        <v>14921</v>
      </c>
      <c r="AA366" s="23"/>
    </row>
    <row r="367" spans="1:28" ht="19" x14ac:dyDescent="0.2">
      <c r="A367" s="4" t="s">
        <v>1482</v>
      </c>
      <c r="B367" s="4" t="s">
        <v>1483</v>
      </c>
      <c r="C367" s="4" t="s">
        <v>1484</v>
      </c>
      <c r="D367" s="4">
        <v>2004</v>
      </c>
      <c r="E367" s="16" t="s">
        <v>81</v>
      </c>
      <c r="F367" s="16" t="s">
        <v>82</v>
      </c>
      <c r="G367" s="21"/>
      <c r="H367" s="8" t="s">
        <v>403</v>
      </c>
      <c r="I367" s="8">
        <v>42</v>
      </c>
      <c r="J367" s="8">
        <v>29</v>
      </c>
      <c r="K367" s="41">
        <f>I367-J367</f>
        <v>13</v>
      </c>
      <c r="L367" s="41" t="s">
        <v>144</v>
      </c>
      <c r="M367" s="28">
        <f>J367/I367</f>
        <v>0.69047619047619047</v>
      </c>
      <c r="N367" s="28">
        <v>0.52900000000000003</v>
      </c>
      <c r="O367" s="28">
        <v>0.82399999999999995</v>
      </c>
      <c r="P367" s="57" t="s">
        <v>14913</v>
      </c>
      <c r="Q367" s="8" t="s">
        <v>1495</v>
      </c>
      <c r="R367" s="28" t="s">
        <v>82</v>
      </c>
      <c r="S367" s="28" t="s">
        <v>82</v>
      </c>
      <c r="T367" s="28" t="s">
        <v>82</v>
      </c>
      <c r="U367" s="19" t="s">
        <v>85</v>
      </c>
      <c r="V367" s="17" t="s">
        <v>86</v>
      </c>
      <c r="W367" s="17">
        <v>27.6</v>
      </c>
      <c r="X367" s="17" t="s">
        <v>1496</v>
      </c>
      <c r="Y367" s="17" t="s">
        <v>86</v>
      </c>
      <c r="Z367" s="51" t="s">
        <v>15026</v>
      </c>
      <c r="AA367" s="23"/>
    </row>
    <row r="368" spans="1:28" ht="19" x14ac:dyDescent="0.2">
      <c r="A368" s="4" t="s">
        <v>5144</v>
      </c>
      <c r="B368" s="4" t="s">
        <v>5145</v>
      </c>
      <c r="C368" s="4" t="s">
        <v>5146</v>
      </c>
      <c r="D368" s="4">
        <v>2001</v>
      </c>
      <c r="E368" s="16" t="s">
        <v>81</v>
      </c>
      <c r="F368" s="16" t="s">
        <v>82</v>
      </c>
      <c r="G368" s="21"/>
      <c r="H368" s="8" t="s">
        <v>403</v>
      </c>
      <c r="I368" s="8">
        <v>66</v>
      </c>
      <c r="J368" s="8">
        <v>47</v>
      </c>
      <c r="K368" s="41">
        <f>I368-J368</f>
        <v>19</v>
      </c>
      <c r="L368" s="41" t="s">
        <v>144</v>
      </c>
      <c r="M368" s="28">
        <f>J368/I368</f>
        <v>0.71212121212121215</v>
      </c>
      <c r="N368" s="28">
        <v>0.58699999999999997</v>
      </c>
      <c r="O368" s="28">
        <v>0.81699999999999995</v>
      </c>
      <c r="P368" s="57" t="s">
        <v>14913</v>
      </c>
      <c r="Q368" s="8" t="s">
        <v>715</v>
      </c>
      <c r="R368" s="28" t="s">
        <v>82</v>
      </c>
      <c r="S368" s="28" t="s">
        <v>82</v>
      </c>
      <c r="T368" s="28" t="s">
        <v>82</v>
      </c>
      <c r="U368" s="19" t="s">
        <v>85</v>
      </c>
      <c r="V368" s="17" t="s">
        <v>218</v>
      </c>
      <c r="W368" s="17">
        <v>27.9</v>
      </c>
      <c r="X368" s="17" t="s">
        <v>5155</v>
      </c>
      <c r="Y368" s="17" t="s">
        <v>86</v>
      </c>
      <c r="Z368" s="51" t="s">
        <v>14960</v>
      </c>
      <c r="AA368" s="23"/>
    </row>
    <row r="369" spans="1:28" ht="19" x14ac:dyDescent="0.2">
      <c r="A369" s="4" t="s">
        <v>2358</v>
      </c>
      <c r="B369" s="4" t="s">
        <v>2359</v>
      </c>
      <c r="C369" s="4" t="s">
        <v>2360</v>
      </c>
      <c r="D369" s="4">
        <v>1997</v>
      </c>
      <c r="E369" s="16" t="s">
        <v>81</v>
      </c>
      <c r="F369" s="16" t="s">
        <v>82</v>
      </c>
      <c r="G369" s="21"/>
      <c r="H369" s="8" t="s">
        <v>83</v>
      </c>
      <c r="I369" s="8">
        <v>40</v>
      </c>
      <c r="J369" s="8">
        <v>0</v>
      </c>
      <c r="K369" s="41">
        <f>I369-J369</f>
        <v>40</v>
      </c>
      <c r="L369" s="41" t="s">
        <v>82</v>
      </c>
      <c r="M369" s="28">
        <f>J369/I369</f>
        <v>0</v>
      </c>
      <c r="N369" s="28"/>
      <c r="O369" s="28">
        <v>8.7999999999999995E-2</v>
      </c>
      <c r="P369" s="28" t="s">
        <v>81</v>
      </c>
      <c r="Q369" s="8" t="s">
        <v>1572</v>
      </c>
      <c r="R369" s="28" t="s">
        <v>85</v>
      </c>
      <c r="S369" s="28" t="s">
        <v>85</v>
      </c>
      <c r="T369" s="28" t="s">
        <v>85</v>
      </c>
      <c r="U369" s="19" t="s">
        <v>85</v>
      </c>
      <c r="V369" s="17" t="s">
        <v>1572</v>
      </c>
      <c r="W369" s="17">
        <v>19.2</v>
      </c>
      <c r="X369" s="17" t="s">
        <v>86</v>
      </c>
      <c r="Y369" s="17" t="s">
        <v>2375</v>
      </c>
      <c r="Z369" s="51" t="s">
        <v>14992</v>
      </c>
      <c r="AA369" s="23" t="s">
        <v>534</v>
      </c>
      <c r="AB369" s="52" t="s">
        <v>14963</v>
      </c>
    </row>
    <row r="370" spans="1:28" ht="19" x14ac:dyDescent="0.2">
      <c r="A370" s="4" t="s">
        <v>2520</v>
      </c>
      <c r="B370" s="4" t="s">
        <v>2521</v>
      </c>
      <c r="C370" s="4" t="s">
        <v>2522</v>
      </c>
      <c r="D370" s="4">
        <v>1975</v>
      </c>
      <c r="E370" s="16" t="s">
        <v>81</v>
      </c>
      <c r="F370" s="16" t="s">
        <v>81</v>
      </c>
      <c r="G370" s="21" t="s">
        <v>247</v>
      </c>
      <c r="H370" s="8" t="s">
        <v>144</v>
      </c>
      <c r="I370" s="8" t="s">
        <v>144</v>
      </c>
      <c r="J370" s="8" t="s">
        <v>144</v>
      </c>
      <c r="K370" s="41" t="s">
        <v>144</v>
      </c>
      <c r="L370" s="41" t="s">
        <v>144</v>
      </c>
      <c r="M370" s="28" t="s">
        <v>144</v>
      </c>
      <c r="N370" s="28" t="s">
        <v>144</v>
      </c>
      <c r="O370" s="28" t="s">
        <v>144</v>
      </c>
      <c r="P370" s="28" t="s">
        <v>144</v>
      </c>
      <c r="Q370" s="8" t="s">
        <v>144</v>
      </c>
      <c r="R370" s="28" t="s">
        <v>144</v>
      </c>
      <c r="S370" s="28" t="s">
        <v>144</v>
      </c>
      <c r="T370" s="28" t="s">
        <v>144</v>
      </c>
      <c r="U370" s="19" t="s">
        <v>144</v>
      </c>
      <c r="V370" s="17" t="s">
        <v>144</v>
      </c>
      <c r="W370" s="17" t="s">
        <v>144</v>
      </c>
      <c r="X370" s="17" t="s">
        <v>144</v>
      </c>
      <c r="Y370" s="17" t="s">
        <v>144</v>
      </c>
      <c r="Z370" s="51" t="s">
        <v>144</v>
      </c>
      <c r="AA370" s="23"/>
    </row>
    <row r="371" spans="1:28" ht="19" x14ac:dyDescent="0.2">
      <c r="A371" s="4" t="s">
        <v>4464</v>
      </c>
      <c r="B371" s="4" t="s">
        <v>4465</v>
      </c>
      <c r="C371" s="4" t="s">
        <v>4466</v>
      </c>
      <c r="D371" s="4">
        <v>2015</v>
      </c>
      <c r="E371" s="16" t="s">
        <v>81</v>
      </c>
      <c r="F371" s="16" t="s">
        <v>81</v>
      </c>
      <c r="G371" s="21" t="s">
        <v>172</v>
      </c>
      <c r="H371" s="8" t="s">
        <v>144</v>
      </c>
      <c r="I371" s="8" t="s">
        <v>144</v>
      </c>
      <c r="J371" s="8" t="s">
        <v>144</v>
      </c>
      <c r="K371" s="41" t="s">
        <v>144</v>
      </c>
      <c r="L371" s="41" t="s">
        <v>144</v>
      </c>
      <c r="M371" s="28" t="s">
        <v>144</v>
      </c>
      <c r="N371" s="28" t="s">
        <v>144</v>
      </c>
      <c r="O371" s="28" t="s">
        <v>144</v>
      </c>
      <c r="P371" s="28" t="s">
        <v>144</v>
      </c>
      <c r="Q371" s="8" t="s">
        <v>144</v>
      </c>
      <c r="R371" s="28" t="s">
        <v>144</v>
      </c>
      <c r="S371" s="28" t="s">
        <v>144</v>
      </c>
      <c r="T371" s="28" t="s">
        <v>144</v>
      </c>
      <c r="U371" s="19" t="s">
        <v>144</v>
      </c>
      <c r="V371" s="17" t="s">
        <v>144</v>
      </c>
      <c r="W371" s="17" t="s">
        <v>144</v>
      </c>
      <c r="X371" s="17" t="s">
        <v>144</v>
      </c>
      <c r="Y371" s="17" t="s">
        <v>144</v>
      </c>
      <c r="Z371" s="51"/>
      <c r="AA371" s="23"/>
    </row>
    <row r="372" spans="1:28" ht="19" x14ac:dyDescent="0.2">
      <c r="A372" s="4" t="s">
        <v>3424</v>
      </c>
      <c r="B372" s="4" t="s">
        <v>3425</v>
      </c>
      <c r="C372" s="4" t="s">
        <v>1180</v>
      </c>
      <c r="D372" s="4">
        <v>2009</v>
      </c>
      <c r="E372" s="16" t="s">
        <v>81</v>
      </c>
      <c r="F372" s="16" t="s">
        <v>81</v>
      </c>
      <c r="G372" s="21" t="s">
        <v>515</v>
      </c>
      <c r="H372" s="8" t="s">
        <v>144</v>
      </c>
      <c r="I372" s="8" t="s">
        <v>144</v>
      </c>
      <c r="J372" s="8" t="s">
        <v>144</v>
      </c>
      <c r="K372" s="41" t="s">
        <v>144</v>
      </c>
      <c r="L372" s="41" t="s">
        <v>144</v>
      </c>
      <c r="M372" s="28" t="s">
        <v>144</v>
      </c>
      <c r="N372" s="28" t="s">
        <v>144</v>
      </c>
      <c r="O372" s="28" t="s">
        <v>144</v>
      </c>
      <c r="P372" s="28" t="s">
        <v>144</v>
      </c>
      <c r="Q372" s="8" t="s">
        <v>144</v>
      </c>
      <c r="R372" s="28" t="s">
        <v>144</v>
      </c>
      <c r="S372" s="28" t="s">
        <v>144</v>
      </c>
      <c r="T372" s="28" t="s">
        <v>144</v>
      </c>
      <c r="U372" s="19" t="s">
        <v>144</v>
      </c>
      <c r="V372" s="17" t="s">
        <v>144</v>
      </c>
      <c r="W372" s="17" t="s">
        <v>144</v>
      </c>
      <c r="X372" s="17" t="s">
        <v>144</v>
      </c>
      <c r="Y372" s="17" t="s">
        <v>144</v>
      </c>
      <c r="Z372" s="51"/>
      <c r="AA372" s="23"/>
    </row>
    <row r="373" spans="1:28" ht="19" x14ac:dyDescent="0.2">
      <c r="A373" s="4" t="s">
        <v>3798</v>
      </c>
      <c r="B373" s="4" t="s">
        <v>3799</v>
      </c>
      <c r="C373" s="4" t="s">
        <v>3800</v>
      </c>
      <c r="D373" s="4">
        <v>1993</v>
      </c>
      <c r="E373" s="16" t="s">
        <v>81</v>
      </c>
      <c r="F373" s="16" t="s">
        <v>81</v>
      </c>
      <c r="G373" s="21" t="s">
        <v>172</v>
      </c>
      <c r="H373" s="8" t="s">
        <v>144</v>
      </c>
      <c r="I373" s="8" t="s">
        <v>144</v>
      </c>
      <c r="J373" s="8" t="s">
        <v>144</v>
      </c>
      <c r="K373" s="41" t="s">
        <v>144</v>
      </c>
      <c r="L373" s="41" t="s">
        <v>144</v>
      </c>
      <c r="M373" s="28" t="s">
        <v>144</v>
      </c>
      <c r="N373" s="28" t="s">
        <v>144</v>
      </c>
      <c r="O373" s="28" t="s">
        <v>144</v>
      </c>
      <c r="P373" s="28" t="s">
        <v>144</v>
      </c>
      <c r="Q373" s="8" t="s">
        <v>144</v>
      </c>
      <c r="R373" s="28" t="s">
        <v>144</v>
      </c>
      <c r="S373" s="28" t="s">
        <v>144</v>
      </c>
      <c r="T373" s="28" t="s">
        <v>144</v>
      </c>
      <c r="U373" s="19" t="s">
        <v>144</v>
      </c>
      <c r="V373" s="17" t="s">
        <v>144</v>
      </c>
      <c r="W373" s="17" t="s">
        <v>144</v>
      </c>
      <c r="X373" s="17" t="s">
        <v>144</v>
      </c>
      <c r="Y373" s="17" t="s">
        <v>144</v>
      </c>
      <c r="Z373" s="51" t="s">
        <v>144</v>
      </c>
      <c r="AA373" s="23"/>
    </row>
    <row r="374" spans="1:28" ht="19" x14ac:dyDescent="0.2">
      <c r="A374" s="4" t="s">
        <v>3874</v>
      </c>
      <c r="B374" s="4" t="s">
        <v>3875</v>
      </c>
      <c r="C374" s="4" t="s">
        <v>3876</v>
      </c>
      <c r="D374" s="4">
        <v>1988</v>
      </c>
      <c r="E374" s="16" t="s">
        <v>81</v>
      </c>
      <c r="F374" s="16" t="s">
        <v>81</v>
      </c>
      <c r="G374" s="21" t="s">
        <v>3883</v>
      </c>
      <c r="H374" s="8" t="s">
        <v>144</v>
      </c>
      <c r="I374" s="8" t="s">
        <v>144</v>
      </c>
      <c r="J374" s="8" t="s">
        <v>144</v>
      </c>
      <c r="K374" s="41" t="s">
        <v>144</v>
      </c>
      <c r="L374" s="41" t="s">
        <v>144</v>
      </c>
      <c r="M374" s="28" t="s">
        <v>144</v>
      </c>
      <c r="N374" s="28" t="s">
        <v>144</v>
      </c>
      <c r="O374" s="28" t="s">
        <v>144</v>
      </c>
      <c r="P374" s="28" t="s">
        <v>144</v>
      </c>
      <c r="Q374" s="8" t="s">
        <v>144</v>
      </c>
      <c r="R374" s="28" t="s">
        <v>144</v>
      </c>
      <c r="S374" s="28" t="s">
        <v>144</v>
      </c>
      <c r="T374" s="28" t="s">
        <v>144</v>
      </c>
      <c r="U374" s="19" t="s">
        <v>144</v>
      </c>
      <c r="V374" s="17" t="s">
        <v>144</v>
      </c>
      <c r="W374" s="17" t="s">
        <v>144</v>
      </c>
      <c r="X374" s="17" t="s">
        <v>144</v>
      </c>
      <c r="Y374" s="17" t="s">
        <v>144</v>
      </c>
      <c r="Z374" s="51" t="s">
        <v>144</v>
      </c>
      <c r="AA374" s="23"/>
    </row>
    <row r="375" spans="1:28" ht="19" x14ac:dyDescent="0.2">
      <c r="A375" s="4" t="s">
        <v>2706</v>
      </c>
      <c r="B375" s="4" t="s">
        <v>2707</v>
      </c>
      <c r="C375" s="4" t="s">
        <v>2708</v>
      </c>
      <c r="D375" s="4">
        <v>1999</v>
      </c>
      <c r="E375" s="16" t="s">
        <v>81</v>
      </c>
      <c r="F375" s="16" t="s">
        <v>81</v>
      </c>
      <c r="G375" s="21" t="s">
        <v>789</v>
      </c>
      <c r="H375" s="8" t="s">
        <v>144</v>
      </c>
      <c r="I375" s="8" t="s">
        <v>144</v>
      </c>
      <c r="J375" s="8" t="s">
        <v>144</v>
      </c>
      <c r="K375" s="41" t="s">
        <v>144</v>
      </c>
      <c r="L375" s="41" t="s">
        <v>144</v>
      </c>
      <c r="M375" s="28" t="s">
        <v>144</v>
      </c>
      <c r="N375" s="28" t="s">
        <v>144</v>
      </c>
      <c r="O375" s="28" t="s">
        <v>144</v>
      </c>
      <c r="P375" s="28" t="s">
        <v>144</v>
      </c>
      <c r="Q375" s="8" t="s">
        <v>144</v>
      </c>
      <c r="R375" s="28" t="s">
        <v>144</v>
      </c>
      <c r="S375" s="28" t="s">
        <v>144</v>
      </c>
      <c r="T375" s="28" t="s">
        <v>144</v>
      </c>
      <c r="U375" s="19" t="s">
        <v>144</v>
      </c>
      <c r="V375" s="17" t="s">
        <v>144</v>
      </c>
      <c r="W375" s="17" t="s">
        <v>144</v>
      </c>
      <c r="X375" s="17" t="s">
        <v>144</v>
      </c>
      <c r="Y375" s="17" t="s">
        <v>144</v>
      </c>
      <c r="Z375" s="51"/>
      <c r="AA375" s="23"/>
    </row>
    <row r="376" spans="1:28" ht="19" x14ac:dyDescent="0.2">
      <c r="A376" s="4" t="s">
        <v>2165</v>
      </c>
      <c r="B376" s="4" t="s">
        <v>2166</v>
      </c>
      <c r="C376" s="4" t="s">
        <v>2167</v>
      </c>
      <c r="D376" s="4">
        <v>2006</v>
      </c>
      <c r="E376" s="16" t="s">
        <v>81</v>
      </c>
      <c r="F376" s="16" t="s">
        <v>81</v>
      </c>
      <c r="G376" s="21" t="s">
        <v>2181</v>
      </c>
      <c r="H376" s="8" t="s">
        <v>144</v>
      </c>
      <c r="I376" s="8" t="s">
        <v>144</v>
      </c>
      <c r="J376" s="8" t="s">
        <v>144</v>
      </c>
      <c r="K376" s="41" t="s">
        <v>144</v>
      </c>
      <c r="L376" s="41" t="s">
        <v>144</v>
      </c>
      <c r="M376" s="28" t="s">
        <v>144</v>
      </c>
      <c r="N376" s="28" t="s">
        <v>144</v>
      </c>
      <c r="O376" s="28" t="s">
        <v>144</v>
      </c>
      <c r="P376" s="28" t="s">
        <v>144</v>
      </c>
      <c r="Q376" s="8" t="s">
        <v>144</v>
      </c>
      <c r="R376" s="28" t="s">
        <v>144</v>
      </c>
      <c r="S376" s="28" t="s">
        <v>144</v>
      </c>
      <c r="T376" s="28" t="s">
        <v>144</v>
      </c>
      <c r="U376" s="19" t="s">
        <v>144</v>
      </c>
      <c r="V376" s="17" t="s">
        <v>144</v>
      </c>
      <c r="W376" s="17" t="s">
        <v>144</v>
      </c>
      <c r="X376" s="17" t="s">
        <v>144</v>
      </c>
      <c r="Y376" s="17" t="s">
        <v>144</v>
      </c>
      <c r="Z376" s="51" t="s">
        <v>144</v>
      </c>
      <c r="AA376" s="23"/>
    </row>
    <row r="377" spans="1:28" ht="19" x14ac:dyDescent="0.2">
      <c r="A377" s="4" t="s">
        <v>1767</v>
      </c>
      <c r="B377" s="4" t="s">
        <v>1768</v>
      </c>
      <c r="C377" s="4" t="s">
        <v>1769</v>
      </c>
      <c r="D377" s="4">
        <v>1994</v>
      </c>
      <c r="E377" s="16" t="s">
        <v>81</v>
      </c>
      <c r="F377" s="16" t="s">
        <v>81</v>
      </c>
      <c r="G377" s="21" t="s">
        <v>789</v>
      </c>
      <c r="H377" s="8" t="s">
        <v>144</v>
      </c>
      <c r="I377" s="8" t="s">
        <v>144</v>
      </c>
      <c r="J377" s="8" t="s">
        <v>144</v>
      </c>
      <c r="K377" s="41" t="s">
        <v>144</v>
      </c>
      <c r="L377" s="41" t="s">
        <v>144</v>
      </c>
      <c r="M377" s="28" t="s">
        <v>144</v>
      </c>
      <c r="N377" s="28" t="s">
        <v>144</v>
      </c>
      <c r="O377" s="28" t="s">
        <v>144</v>
      </c>
      <c r="P377" s="28" t="s">
        <v>144</v>
      </c>
      <c r="Q377" s="8" t="s">
        <v>144</v>
      </c>
      <c r="R377" s="28" t="s">
        <v>144</v>
      </c>
      <c r="S377" s="28" t="s">
        <v>144</v>
      </c>
      <c r="T377" s="28" t="s">
        <v>144</v>
      </c>
      <c r="U377" s="19" t="s">
        <v>144</v>
      </c>
      <c r="V377" s="17" t="s">
        <v>144</v>
      </c>
      <c r="W377" s="17" t="s">
        <v>144</v>
      </c>
      <c r="X377" s="17" t="s">
        <v>144</v>
      </c>
      <c r="Y377" s="17" t="s">
        <v>144</v>
      </c>
      <c r="Z377" s="51"/>
      <c r="AA377" s="23"/>
    </row>
    <row r="378" spans="1:28" ht="19" x14ac:dyDescent="0.2">
      <c r="A378" s="4" t="s">
        <v>1916</v>
      </c>
      <c r="B378" s="4" t="s">
        <v>1917</v>
      </c>
      <c r="C378" s="4" t="s">
        <v>1918</v>
      </c>
      <c r="D378" s="4">
        <v>1999</v>
      </c>
      <c r="E378" s="16" t="s">
        <v>81</v>
      </c>
      <c r="F378" s="16" t="s">
        <v>81</v>
      </c>
      <c r="G378" s="21" t="s">
        <v>789</v>
      </c>
      <c r="H378" s="8" t="s">
        <v>144</v>
      </c>
      <c r="I378" s="8" t="s">
        <v>144</v>
      </c>
      <c r="J378" s="8" t="s">
        <v>144</v>
      </c>
      <c r="K378" s="41" t="s">
        <v>144</v>
      </c>
      <c r="L378" s="41" t="s">
        <v>144</v>
      </c>
      <c r="M378" s="28" t="s">
        <v>144</v>
      </c>
      <c r="N378" s="28" t="s">
        <v>144</v>
      </c>
      <c r="O378" s="28" t="s">
        <v>144</v>
      </c>
      <c r="P378" s="28" t="s">
        <v>144</v>
      </c>
      <c r="Q378" s="8" t="s">
        <v>144</v>
      </c>
      <c r="R378" s="28" t="s">
        <v>144</v>
      </c>
      <c r="S378" s="28" t="s">
        <v>144</v>
      </c>
      <c r="T378" s="28" t="s">
        <v>144</v>
      </c>
      <c r="U378" s="19" t="s">
        <v>144</v>
      </c>
      <c r="V378" s="17" t="s">
        <v>144</v>
      </c>
      <c r="W378" s="17" t="s">
        <v>144</v>
      </c>
      <c r="X378" s="17" t="s">
        <v>144</v>
      </c>
      <c r="Y378" s="17" t="s">
        <v>144</v>
      </c>
      <c r="Z378" s="51" t="s">
        <v>144</v>
      </c>
      <c r="AA378" s="23"/>
    </row>
    <row r="379" spans="1:28" ht="18.75" customHeight="1" x14ac:dyDescent="0.2">
      <c r="A379" s="4" t="s">
        <v>1509</v>
      </c>
      <c r="B379" s="4" t="s">
        <v>1510</v>
      </c>
      <c r="C379" s="4" t="s">
        <v>1511</v>
      </c>
      <c r="D379" s="4">
        <v>1996</v>
      </c>
      <c r="E379" s="16" t="s">
        <v>81</v>
      </c>
      <c r="F379" s="16" t="s">
        <v>81</v>
      </c>
      <c r="G379" s="21" t="s">
        <v>789</v>
      </c>
      <c r="H379" s="8" t="s">
        <v>144</v>
      </c>
      <c r="I379" s="8" t="s">
        <v>144</v>
      </c>
      <c r="J379" s="8" t="s">
        <v>144</v>
      </c>
      <c r="K379" s="41" t="s">
        <v>144</v>
      </c>
      <c r="L379" s="41" t="s">
        <v>144</v>
      </c>
      <c r="M379" s="28" t="s">
        <v>144</v>
      </c>
      <c r="N379" s="28" t="s">
        <v>144</v>
      </c>
      <c r="O379" s="28" t="s">
        <v>144</v>
      </c>
      <c r="P379" s="28" t="s">
        <v>144</v>
      </c>
      <c r="Q379" s="8" t="s">
        <v>144</v>
      </c>
      <c r="R379" s="28" t="s">
        <v>144</v>
      </c>
      <c r="S379" s="28" t="s">
        <v>144</v>
      </c>
      <c r="T379" s="28" t="s">
        <v>144</v>
      </c>
      <c r="U379" s="19" t="s">
        <v>144</v>
      </c>
      <c r="V379" s="17" t="s">
        <v>144</v>
      </c>
      <c r="W379" s="17" t="s">
        <v>144</v>
      </c>
      <c r="X379" s="17" t="s">
        <v>144</v>
      </c>
      <c r="Y379" s="17" t="s">
        <v>144</v>
      </c>
      <c r="Z379" s="51" t="s">
        <v>144</v>
      </c>
      <c r="AA379" s="23"/>
    </row>
    <row r="380" spans="1:28" ht="19" x14ac:dyDescent="0.2">
      <c r="A380" s="4" t="s">
        <v>3362</v>
      </c>
      <c r="B380" s="4" t="s">
        <v>3363</v>
      </c>
      <c r="C380" s="4" t="s">
        <v>3364</v>
      </c>
      <c r="D380" s="4">
        <v>1993</v>
      </c>
      <c r="E380" s="16" t="s">
        <v>81</v>
      </c>
      <c r="F380" s="16" t="s">
        <v>81</v>
      </c>
      <c r="G380" s="21" t="s">
        <v>789</v>
      </c>
      <c r="H380" s="8" t="s">
        <v>144</v>
      </c>
      <c r="I380" s="8" t="s">
        <v>144</v>
      </c>
      <c r="J380" s="8" t="s">
        <v>144</v>
      </c>
      <c r="K380" s="41" t="s">
        <v>144</v>
      </c>
      <c r="L380" s="41" t="s">
        <v>144</v>
      </c>
      <c r="M380" s="28" t="s">
        <v>144</v>
      </c>
      <c r="N380" s="28" t="s">
        <v>144</v>
      </c>
      <c r="O380" s="28" t="s">
        <v>144</v>
      </c>
      <c r="P380" s="28" t="s">
        <v>144</v>
      </c>
      <c r="Q380" s="8" t="s">
        <v>144</v>
      </c>
      <c r="R380" s="28" t="s">
        <v>144</v>
      </c>
      <c r="S380" s="28" t="s">
        <v>144</v>
      </c>
      <c r="T380" s="28" t="s">
        <v>144</v>
      </c>
      <c r="U380" s="19" t="s">
        <v>144</v>
      </c>
      <c r="V380" s="17" t="s">
        <v>144</v>
      </c>
      <c r="W380" s="17" t="s">
        <v>144</v>
      </c>
      <c r="X380" s="17" t="s">
        <v>144</v>
      </c>
      <c r="Y380" s="17" t="s">
        <v>144</v>
      </c>
      <c r="Z380" s="51"/>
      <c r="AA380" s="23"/>
    </row>
    <row r="381" spans="1:28" ht="19" x14ac:dyDescent="0.2">
      <c r="A381" s="4" t="s">
        <v>5313</v>
      </c>
      <c r="B381" s="4" t="s">
        <v>5314</v>
      </c>
      <c r="C381" s="4" t="s">
        <v>5315</v>
      </c>
      <c r="D381" s="4">
        <v>2010</v>
      </c>
      <c r="E381" s="16" t="s">
        <v>81</v>
      </c>
      <c r="F381" s="16" t="s">
        <v>81</v>
      </c>
      <c r="G381" s="21" t="s">
        <v>172</v>
      </c>
      <c r="H381" s="8" t="s">
        <v>144</v>
      </c>
      <c r="I381" s="8" t="s">
        <v>144</v>
      </c>
      <c r="J381" s="8" t="s">
        <v>144</v>
      </c>
      <c r="K381" s="41" t="s">
        <v>144</v>
      </c>
      <c r="L381" s="41" t="s">
        <v>144</v>
      </c>
      <c r="M381" s="28" t="s">
        <v>144</v>
      </c>
      <c r="N381" s="28" t="s">
        <v>144</v>
      </c>
      <c r="O381" s="28" t="s">
        <v>144</v>
      </c>
      <c r="P381" s="28" t="s">
        <v>144</v>
      </c>
      <c r="Q381" s="8" t="s">
        <v>144</v>
      </c>
      <c r="R381" s="28" t="s">
        <v>144</v>
      </c>
      <c r="S381" s="28" t="s">
        <v>144</v>
      </c>
      <c r="T381" s="28" t="s">
        <v>144</v>
      </c>
      <c r="U381" s="19" t="s">
        <v>144</v>
      </c>
      <c r="V381" s="17" t="s">
        <v>144</v>
      </c>
      <c r="W381" s="17" t="s">
        <v>144</v>
      </c>
      <c r="X381" s="17" t="s">
        <v>144</v>
      </c>
      <c r="Y381" s="17" t="s">
        <v>144</v>
      </c>
      <c r="Z381" s="51"/>
      <c r="AA381" s="23"/>
    </row>
    <row r="382" spans="1:28" ht="19" x14ac:dyDescent="0.2">
      <c r="A382" s="4" t="s">
        <v>5803</v>
      </c>
      <c r="B382" s="4" t="s">
        <v>5804</v>
      </c>
      <c r="C382" s="4" t="s">
        <v>5805</v>
      </c>
      <c r="D382" s="4">
        <v>1993</v>
      </c>
      <c r="E382" s="16" t="s">
        <v>81</v>
      </c>
      <c r="F382" s="16" t="s">
        <v>81</v>
      </c>
      <c r="G382" s="21" t="s">
        <v>789</v>
      </c>
      <c r="H382" s="8" t="s">
        <v>144</v>
      </c>
      <c r="I382" s="8" t="s">
        <v>144</v>
      </c>
      <c r="J382" s="8" t="s">
        <v>144</v>
      </c>
      <c r="K382" s="41" t="s">
        <v>144</v>
      </c>
      <c r="L382" s="41" t="s">
        <v>144</v>
      </c>
      <c r="M382" s="28" t="s">
        <v>144</v>
      </c>
      <c r="N382" s="28" t="s">
        <v>144</v>
      </c>
      <c r="O382" s="28" t="s">
        <v>144</v>
      </c>
      <c r="P382" s="28" t="s">
        <v>144</v>
      </c>
      <c r="Q382" s="8" t="s">
        <v>144</v>
      </c>
      <c r="R382" s="28" t="s">
        <v>144</v>
      </c>
      <c r="S382" s="28" t="s">
        <v>144</v>
      </c>
      <c r="T382" s="28" t="s">
        <v>144</v>
      </c>
      <c r="U382" s="19" t="s">
        <v>144</v>
      </c>
      <c r="V382" s="17" t="s">
        <v>144</v>
      </c>
      <c r="W382" s="17" t="s">
        <v>144</v>
      </c>
      <c r="X382" s="17" t="s">
        <v>144</v>
      </c>
      <c r="Y382" s="17" t="s">
        <v>144</v>
      </c>
      <c r="Z382" s="51"/>
      <c r="AA382" s="23"/>
    </row>
    <row r="383" spans="1:28" ht="19" x14ac:dyDescent="0.2">
      <c r="A383" s="4" t="s">
        <v>1695</v>
      </c>
      <c r="B383" s="4" t="s">
        <v>1696</v>
      </c>
      <c r="C383" s="4" t="s">
        <v>1697</v>
      </c>
      <c r="D383" s="4">
        <v>1992</v>
      </c>
      <c r="E383" s="16" t="s">
        <v>81</v>
      </c>
      <c r="F383" s="16" t="s">
        <v>81</v>
      </c>
      <c r="G383" s="21" t="s">
        <v>1711</v>
      </c>
      <c r="H383" s="8" t="s">
        <v>144</v>
      </c>
      <c r="I383" s="8" t="s">
        <v>144</v>
      </c>
      <c r="J383" s="8" t="s">
        <v>144</v>
      </c>
      <c r="K383" s="41" t="s">
        <v>144</v>
      </c>
      <c r="L383" s="41" t="s">
        <v>144</v>
      </c>
      <c r="M383" s="28" t="s">
        <v>144</v>
      </c>
      <c r="N383" s="28" t="s">
        <v>144</v>
      </c>
      <c r="O383" s="28" t="s">
        <v>144</v>
      </c>
      <c r="P383" s="28" t="s">
        <v>144</v>
      </c>
      <c r="Q383" s="8" t="s">
        <v>144</v>
      </c>
      <c r="R383" s="28" t="s">
        <v>144</v>
      </c>
      <c r="S383" s="28" t="s">
        <v>144</v>
      </c>
      <c r="T383" s="28" t="s">
        <v>144</v>
      </c>
      <c r="U383" s="19" t="s">
        <v>144</v>
      </c>
      <c r="V383" s="17" t="s">
        <v>144</v>
      </c>
      <c r="W383" s="17" t="s">
        <v>144</v>
      </c>
      <c r="X383" s="17" t="s">
        <v>144</v>
      </c>
      <c r="Y383" s="17" t="s">
        <v>144</v>
      </c>
      <c r="Z383" s="51" t="s">
        <v>144</v>
      </c>
      <c r="AA383" s="23"/>
    </row>
    <row r="384" spans="1:28" ht="19" x14ac:dyDescent="0.2">
      <c r="A384" s="4" t="s">
        <v>619</v>
      </c>
      <c r="B384" s="4" t="s">
        <v>620</v>
      </c>
      <c r="C384" s="4" t="s">
        <v>147</v>
      </c>
      <c r="D384" s="4">
        <v>2007</v>
      </c>
      <c r="E384" s="16" t="s">
        <v>81</v>
      </c>
      <c r="F384" s="16" t="s">
        <v>82</v>
      </c>
      <c r="G384" s="21"/>
      <c r="H384" s="8" t="s">
        <v>636</v>
      </c>
      <c r="I384" s="8">
        <v>2</v>
      </c>
      <c r="J384" s="8">
        <v>1</v>
      </c>
      <c r="K384" s="41">
        <f>I384-J384</f>
        <v>1</v>
      </c>
      <c r="L384" s="41" t="s">
        <v>144</v>
      </c>
      <c r="M384" s="28">
        <f>J384/I384</f>
        <v>0.5</v>
      </c>
      <c r="N384" s="28">
        <v>1.2999999999999999E-2</v>
      </c>
      <c r="O384" s="28">
        <v>0.98699999999999999</v>
      </c>
      <c r="P384" s="28" t="s">
        <v>82</v>
      </c>
      <c r="Q384" s="8" t="s">
        <v>15027</v>
      </c>
      <c r="R384" s="28" t="s">
        <v>82</v>
      </c>
      <c r="S384" s="28" t="s">
        <v>82</v>
      </c>
      <c r="T384" s="28" t="s">
        <v>82</v>
      </c>
      <c r="U384" s="19" t="s">
        <v>85</v>
      </c>
      <c r="V384" s="17" t="s">
        <v>216</v>
      </c>
      <c r="W384" s="17" t="s">
        <v>86</v>
      </c>
      <c r="X384" s="17" t="s">
        <v>86</v>
      </c>
      <c r="Y384" s="17" t="s">
        <v>637</v>
      </c>
      <c r="Z384" s="51" t="s">
        <v>15028</v>
      </c>
      <c r="AA384" s="23" t="s">
        <v>15029</v>
      </c>
    </row>
    <row r="385" spans="1:27" ht="18" customHeight="1" x14ac:dyDescent="0.2">
      <c r="A385" s="4" t="s">
        <v>5491</v>
      </c>
      <c r="B385" s="4" t="s">
        <v>5492</v>
      </c>
      <c r="C385" s="4" t="s">
        <v>5493</v>
      </c>
      <c r="D385" s="4">
        <v>1994</v>
      </c>
      <c r="E385" s="16" t="s">
        <v>81</v>
      </c>
      <c r="F385" s="16" t="s">
        <v>81</v>
      </c>
      <c r="G385" s="21" t="s">
        <v>5506</v>
      </c>
      <c r="H385" s="8" t="s">
        <v>144</v>
      </c>
      <c r="I385" s="8" t="s">
        <v>144</v>
      </c>
      <c r="J385" s="8" t="s">
        <v>144</v>
      </c>
      <c r="K385" s="41" t="s">
        <v>144</v>
      </c>
      <c r="L385" s="41" t="s">
        <v>144</v>
      </c>
      <c r="M385" s="28" t="s">
        <v>144</v>
      </c>
      <c r="N385" s="28" t="s">
        <v>144</v>
      </c>
      <c r="O385" s="28" t="s">
        <v>144</v>
      </c>
      <c r="P385" s="28"/>
      <c r="Q385" s="8" t="s">
        <v>144</v>
      </c>
      <c r="R385" s="28" t="s">
        <v>144</v>
      </c>
      <c r="S385" s="28" t="s">
        <v>144</v>
      </c>
      <c r="T385" s="28" t="s">
        <v>144</v>
      </c>
      <c r="U385" s="19" t="s">
        <v>144</v>
      </c>
      <c r="V385" s="17" t="s">
        <v>144</v>
      </c>
      <c r="W385" s="17" t="s">
        <v>144</v>
      </c>
      <c r="X385" s="17" t="s">
        <v>144</v>
      </c>
      <c r="Y385" s="17" t="s">
        <v>144</v>
      </c>
      <c r="Z385" s="51"/>
      <c r="AA385" s="23"/>
    </row>
    <row r="386" spans="1:27" ht="19" x14ac:dyDescent="0.2">
      <c r="A386" s="4" t="s">
        <v>5491</v>
      </c>
      <c r="B386" s="4" t="s">
        <v>5492</v>
      </c>
      <c r="C386" s="4" t="s">
        <v>5705</v>
      </c>
      <c r="D386" s="4">
        <v>1996</v>
      </c>
      <c r="E386" s="16" t="s">
        <v>81</v>
      </c>
      <c r="F386" s="16" t="s">
        <v>81</v>
      </c>
      <c r="G386" s="21" t="s">
        <v>2343</v>
      </c>
      <c r="H386" s="8" t="s">
        <v>144</v>
      </c>
      <c r="I386" s="8" t="s">
        <v>144</v>
      </c>
      <c r="J386" s="8" t="s">
        <v>144</v>
      </c>
      <c r="K386" s="41" t="s">
        <v>144</v>
      </c>
      <c r="L386" s="41" t="s">
        <v>144</v>
      </c>
      <c r="M386" s="28" t="s">
        <v>144</v>
      </c>
      <c r="N386" s="28" t="s">
        <v>144</v>
      </c>
      <c r="O386" s="28" t="s">
        <v>144</v>
      </c>
      <c r="P386" s="28" t="s">
        <v>144</v>
      </c>
      <c r="Q386" s="8" t="s">
        <v>144</v>
      </c>
      <c r="R386" s="28" t="s">
        <v>144</v>
      </c>
      <c r="S386" s="28" t="s">
        <v>144</v>
      </c>
      <c r="T386" s="28" t="s">
        <v>144</v>
      </c>
      <c r="U386" s="19" t="s">
        <v>144</v>
      </c>
      <c r="V386" s="17" t="s">
        <v>144</v>
      </c>
      <c r="W386" s="17" t="s">
        <v>144</v>
      </c>
      <c r="X386" s="17" t="s">
        <v>144</v>
      </c>
      <c r="Y386" s="17" t="s">
        <v>144</v>
      </c>
      <c r="Z386" s="51"/>
      <c r="AA386" s="23"/>
    </row>
    <row r="387" spans="1:27" ht="19" x14ac:dyDescent="0.2">
      <c r="A387" s="4" t="s">
        <v>5538</v>
      </c>
      <c r="B387" s="4" t="s">
        <v>5539</v>
      </c>
      <c r="C387" s="4" t="s">
        <v>5540</v>
      </c>
      <c r="D387" s="4">
        <v>1994</v>
      </c>
      <c r="E387" s="16" t="s">
        <v>81</v>
      </c>
      <c r="F387" s="16" t="s">
        <v>81</v>
      </c>
      <c r="G387" s="21" t="s">
        <v>2343</v>
      </c>
      <c r="H387" s="8" t="s">
        <v>144</v>
      </c>
      <c r="I387" s="8" t="s">
        <v>144</v>
      </c>
      <c r="J387" s="8" t="s">
        <v>144</v>
      </c>
      <c r="K387" s="41" t="s">
        <v>144</v>
      </c>
      <c r="L387" s="41" t="s">
        <v>144</v>
      </c>
      <c r="M387" s="28" t="s">
        <v>144</v>
      </c>
      <c r="N387" s="28" t="s">
        <v>144</v>
      </c>
      <c r="O387" s="28" t="s">
        <v>144</v>
      </c>
      <c r="P387" s="28" t="s">
        <v>144</v>
      </c>
      <c r="Q387" s="8" t="s">
        <v>144</v>
      </c>
      <c r="R387" s="28" t="s">
        <v>144</v>
      </c>
      <c r="S387" s="28" t="s">
        <v>144</v>
      </c>
      <c r="T387" s="28" t="s">
        <v>144</v>
      </c>
      <c r="U387" s="19" t="s">
        <v>144</v>
      </c>
      <c r="V387" s="17" t="s">
        <v>144</v>
      </c>
      <c r="W387" s="17" t="s">
        <v>144</v>
      </c>
      <c r="X387" s="17" t="s">
        <v>144</v>
      </c>
      <c r="Y387" s="17" t="s">
        <v>144</v>
      </c>
      <c r="Z387" s="51"/>
      <c r="AA387" s="23" t="s">
        <v>3988</v>
      </c>
    </row>
    <row r="388" spans="1:27" ht="19" x14ac:dyDescent="0.2">
      <c r="A388" s="4" t="s">
        <v>2329</v>
      </c>
      <c r="B388" s="4" t="s">
        <v>2330</v>
      </c>
      <c r="C388" s="4" t="s">
        <v>2331</v>
      </c>
      <c r="D388" s="4">
        <v>1988</v>
      </c>
      <c r="E388" s="16" t="s">
        <v>81</v>
      </c>
      <c r="F388" s="16" t="s">
        <v>81</v>
      </c>
      <c r="G388" s="21" t="s">
        <v>2343</v>
      </c>
      <c r="H388" s="8" t="s">
        <v>144</v>
      </c>
      <c r="I388" s="8" t="s">
        <v>144</v>
      </c>
      <c r="J388" s="8" t="s">
        <v>144</v>
      </c>
      <c r="K388" s="41" t="s">
        <v>144</v>
      </c>
      <c r="L388" s="41" t="s">
        <v>144</v>
      </c>
      <c r="M388" s="28" t="s">
        <v>144</v>
      </c>
      <c r="N388" s="28" t="s">
        <v>144</v>
      </c>
      <c r="O388" s="28" t="s">
        <v>144</v>
      </c>
      <c r="P388" s="28" t="s">
        <v>144</v>
      </c>
      <c r="Q388" s="8" t="s">
        <v>144</v>
      </c>
      <c r="R388" s="28" t="s">
        <v>144</v>
      </c>
      <c r="S388" s="28" t="s">
        <v>144</v>
      </c>
      <c r="T388" s="28" t="s">
        <v>144</v>
      </c>
      <c r="U388" s="19" t="s">
        <v>144</v>
      </c>
      <c r="V388" s="17" t="s">
        <v>144</v>
      </c>
      <c r="W388" s="17" t="s">
        <v>144</v>
      </c>
      <c r="X388" s="17" t="s">
        <v>144</v>
      </c>
      <c r="Y388" s="17" t="s">
        <v>144</v>
      </c>
      <c r="Z388" s="51" t="s">
        <v>144</v>
      </c>
      <c r="AA388" s="23"/>
    </row>
    <row r="389" spans="1:27" ht="19" x14ac:dyDescent="0.2">
      <c r="A389" s="4" t="s">
        <v>4934</v>
      </c>
      <c r="B389" s="4" t="s">
        <v>4935</v>
      </c>
      <c r="C389" s="4" t="s">
        <v>4936</v>
      </c>
      <c r="D389" s="4">
        <v>1993</v>
      </c>
      <c r="E389" s="16" t="s">
        <v>81</v>
      </c>
      <c r="F389" s="16" t="s">
        <v>81</v>
      </c>
      <c r="G389" s="21" t="s">
        <v>2343</v>
      </c>
      <c r="H389" s="8" t="s">
        <v>144</v>
      </c>
      <c r="I389" s="8" t="s">
        <v>144</v>
      </c>
      <c r="J389" s="8" t="s">
        <v>144</v>
      </c>
      <c r="K389" s="41" t="s">
        <v>144</v>
      </c>
      <c r="L389" s="41" t="s">
        <v>144</v>
      </c>
      <c r="M389" s="28" t="s">
        <v>144</v>
      </c>
      <c r="N389" s="28" t="s">
        <v>144</v>
      </c>
      <c r="O389" s="28" t="s">
        <v>144</v>
      </c>
      <c r="P389" s="28" t="s">
        <v>144</v>
      </c>
      <c r="Q389" s="8" t="s">
        <v>144</v>
      </c>
      <c r="R389" s="28" t="s">
        <v>144</v>
      </c>
      <c r="S389" s="28" t="s">
        <v>144</v>
      </c>
      <c r="T389" s="28" t="s">
        <v>144</v>
      </c>
      <c r="U389" s="19" t="s">
        <v>144</v>
      </c>
      <c r="V389" s="17" t="s">
        <v>144</v>
      </c>
      <c r="W389" s="17" t="s">
        <v>144</v>
      </c>
      <c r="X389" s="17" t="s">
        <v>144</v>
      </c>
      <c r="Y389" s="17" t="s">
        <v>144</v>
      </c>
      <c r="Z389" s="51"/>
      <c r="AA389" s="23"/>
    </row>
    <row r="390" spans="1:27" ht="19" x14ac:dyDescent="0.2">
      <c r="A390" s="4" t="s">
        <v>145</v>
      </c>
      <c r="B390" s="4" t="s">
        <v>146</v>
      </c>
      <c r="C390" s="4" t="s">
        <v>147</v>
      </c>
      <c r="D390" s="4">
        <v>2000</v>
      </c>
      <c r="E390" s="16" t="s">
        <v>81</v>
      </c>
      <c r="F390" s="16" t="s">
        <v>82</v>
      </c>
      <c r="G390" s="21"/>
      <c r="H390" s="8" t="s">
        <v>83</v>
      </c>
      <c r="I390" s="8">
        <v>23</v>
      </c>
      <c r="J390" s="8" t="s">
        <v>86</v>
      </c>
      <c r="K390" s="41" t="s">
        <v>86</v>
      </c>
      <c r="L390" s="41" t="s">
        <v>144</v>
      </c>
      <c r="M390" s="28" t="s">
        <v>86</v>
      </c>
      <c r="N390" s="28" t="s">
        <v>144</v>
      </c>
      <c r="O390" s="28" t="s">
        <v>144</v>
      </c>
      <c r="P390" s="28" t="s">
        <v>144</v>
      </c>
      <c r="Q390" s="8" t="s">
        <v>157</v>
      </c>
      <c r="R390" s="28" t="s">
        <v>82</v>
      </c>
      <c r="S390" s="28" t="s">
        <v>82</v>
      </c>
      <c r="T390" s="28" t="s">
        <v>82</v>
      </c>
      <c r="U390" s="19" t="s">
        <v>85</v>
      </c>
      <c r="V390" s="17" t="s">
        <v>86</v>
      </c>
      <c r="W390" s="17">
        <v>27.8</v>
      </c>
      <c r="X390" s="17" t="s">
        <v>158</v>
      </c>
      <c r="Y390" s="17" t="s">
        <v>159</v>
      </c>
      <c r="Z390" s="51" t="s">
        <v>15030</v>
      </c>
      <c r="AA390" s="23"/>
    </row>
    <row r="391" spans="1:27" ht="19" x14ac:dyDescent="0.2">
      <c r="A391" s="4" t="s">
        <v>3768</v>
      </c>
      <c r="B391" s="4" t="s">
        <v>3769</v>
      </c>
      <c r="C391" s="4" t="s">
        <v>3770</v>
      </c>
      <c r="D391" s="4">
        <v>2005</v>
      </c>
      <c r="E391" s="16" t="s">
        <v>81</v>
      </c>
      <c r="F391" s="16" t="s">
        <v>82</v>
      </c>
      <c r="G391" s="21"/>
      <c r="H391" s="8" t="s">
        <v>83</v>
      </c>
      <c r="I391" s="8">
        <v>48</v>
      </c>
      <c r="J391" s="8">
        <v>0</v>
      </c>
      <c r="K391" s="41">
        <f>I391-J391</f>
        <v>48</v>
      </c>
      <c r="L391" s="41" t="s">
        <v>82</v>
      </c>
      <c r="M391" s="28">
        <f>J391/I391</f>
        <v>0</v>
      </c>
      <c r="N391" s="28"/>
      <c r="O391" s="28">
        <v>7.3999999999999996E-2</v>
      </c>
      <c r="P391" s="28" t="s">
        <v>5629</v>
      </c>
      <c r="Q391" s="8" t="s">
        <v>1572</v>
      </c>
      <c r="R391" s="28" t="s">
        <v>85</v>
      </c>
      <c r="S391" s="28" t="s">
        <v>85</v>
      </c>
      <c r="T391" s="28" t="s">
        <v>85</v>
      </c>
      <c r="U391" s="19" t="s">
        <v>85</v>
      </c>
      <c r="V391" s="17" t="s">
        <v>1572</v>
      </c>
      <c r="W391" s="17">
        <v>23</v>
      </c>
      <c r="X391" s="17" t="s">
        <v>3783</v>
      </c>
      <c r="Y391" s="17" t="s">
        <v>105</v>
      </c>
      <c r="Z391" s="51" t="s">
        <v>15031</v>
      </c>
      <c r="AA391" s="23" t="s">
        <v>534</v>
      </c>
    </row>
    <row r="392" spans="1:27" ht="19" x14ac:dyDescent="0.2">
      <c r="A392" s="4" t="s">
        <v>2953</v>
      </c>
      <c r="B392" s="4" t="s">
        <v>2954</v>
      </c>
      <c r="C392" s="4" t="s">
        <v>2955</v>
      </c>
      <c r="D392" s="4">
        <v>2014</v>
      </c>
      <c r="E392" s="16" t="s">
        <v>81</v>
      </c>
      <c r="F392" s="16" t="s">
        <v>81</v>
      </c>
      <c r="G392" s="21" t="s">
        <v>311</v>
      </c>
      <c r="H392" s="8" t="s">
        <v>144</v>
      </c>
      <c r="I392" s="8" t="s">
        <v>144</v>
      </c>
      <c r="J392" s="8" t="s">
        <v>144</v>
      </c>
      <c r="K392" s="41" t="s">
        <v>144</v>
      </c>
      <c r="L392" s="41" t="s">
        <v>144</v>
      </c>
      <c r="M392" s="28" t="s">
        <v>144</v>
      </c>
      <c r="N392" s="28" t="s">
        <v>144</v>
      </c>
      <c r="O392" s="28" t="s">
        <v>144</v>
      </c>
      <c r="P392" s="28" t="s">
        <v>144</v>
      </c>
      <c r="Q392" s="8" t="s">
        <v>144</v>
      </c>
      <c r="R392" s="28" t="s">
        <v>144</v>
      </c>
      <c r="S392" s="28" t="s">
        <v>144</v>
      </c>
      <c r="T392" s="28" t="s">
        <v>144</v>
      </c>
      <c r="U392" s="19" t="s">
        <v>144</v>
      </c>
      <c r="V392" s="17" t="s">
        <v>144</v>
      </c>
      <c r="W392" s="17" t="s">
        <v>144</v>
      </c>
      <c r="X392" s="17" t="s">
        <v>144</v>
      </c>
      <c r="Y392" s="17" t="s">
        <v>144</v>
      </c>
      <c r="Z392" s="51"/>
      <c r="AA392" s="23"/>
    </row>
    <row r="393" spans="1:27" ht="19" x14ac:dyDescent="0.2">
      <c r="A393" s="4" t="s">
        <v>3989</v>
      </c>
      <c r="B393" s="4" t="s">
        <v>3990</v>
      </c>
      <c r="C393" s="4" t="s">
        <v>3991</v>
      </c>
      <c r="D393" s="4">
        <v>2007</v>
      </c>
      <c r="E393" s="16" t="s">
        <v>81</v>
      </c>
      <c r="F393" s="16" t="s">
        <v>81</v>
      </c>
      <c r="G393" s="21" t="s">
        <v>1586</v>
      </c>
      <c r="H393" s="8" t="s">
        <v>144</v>
      </c>
      <c r="I393" s="8" t="s">
        <v>144</v>
      </c>
      <c r="J393" s="8" t="s">
        <v>144</v>
      </c>
      <c r="K393" s="41" t="s">
        <v>144</v>
      </c>
      <c r="L393" s="41" t="s">
        <v>144</v>
      </c>
      <c r="M393" s="28" t="s">
        <v>144</v>
      </c>
      <c r="N393" s="28" t="s">
        <v>144</v>
      </c>
      <c r="O393" s="28" t="s">
        <v>144</v>
      </c>
      <c r="P393" s="28" t="s">
        <v>144</v>
      </c>
      <c r="Q393" s="8" t="s">
        <v>144</v>
      </c>
      <c r="R393" s="28" t="s">
        <v>144</v>
      </c>
      <c r="S393" s="28" t="s">
        <v>144</v>
      </c>
      <c r="T393" s="28" t="s">
        <v>144</v>
      </c>
      <c r="U393" s="19" t="s">
        <v>144</v>
      </c>
      <c r="V393" s="17" t="s">
        <v>144</v>
      </c>
      <c r="W393" s="17" t="s">
        <v>144</v>
      </c>
      <c r="X393" s="17" t="s">
        <v>144</v>
      </c>
      <c r="Y393" s="17" t="s">
        <v>144</v>
      </c>
      <c r="Z393" s="51"/>
      <c r="AA393" s="23"/>
    </row>
    <row r="394" spans="1:27" ht="19" x14ac:dyDescent="0.2">
      <c r="A394" s="4" t="s">
        <v>4017</v>
      </c>
      <c r="B394" s="4" t="s">
        <v>4018</v>
      </c>
      <c r="C394" s="4" t="s">
        <v>4019</v>
      </c>
      <c r="D394" s="4">
        <v>1999</v>
      </c>
      <c r="E394" s="16" t="s">
        <v>81</v>
      </c>
      <c r="F394" s="16" t="s">
        <v>81</v>
      </c>
      <c r="G394" s="21" t="s">
        <v>2881</v>
      </c>
      <c r="H394" s="8" t="s">
        <v>144</v>
      </c>
      <c r="I394" s="8" t="s">
        <v>144</v>
      </c>
      <c r="J394" s="8" t="s">
        <v>144</v>
      </c>
      <c r="K394" s="41" t="s">
        <v>144</v>
      </c>
      <c r="L394" s="41" t="s">
        <v>144</v>
      </c>
      <c r="M394" s="28" t="s">
        <v>144</v>
      </c>
      <c r="N394" s="28" t="s">
        <v>144</v>
      </c>
      <c r="O394" s="28" t="s">
        <v>144</v>
      </c>
      <c r="P394" s="28" t="s">
        <v>144</v>
      </c>
      <c r="Q394" s="8" t="s">
        <v>144</v>
      </c>
      <c r="R394" s="28" t="s">
        <v>144</v>
      </c>
      <c r="S394" s="28" t="s">
        <v>144</v>
      </c>
      <c r="T394" s="28" t="s">
        <v>144</v>
      </c>
      <c r="U394" s="19" t="s">
        <v>144</v>
      </c>
      <c r="V394" s="17" t="s">
        <v>144</v>
      </c>
      <c r="W394" s="17" t="s">
        <v>144</v>
      </c>
      <c r="X394" s="17" t="s">
        <v>144</v>
      </c>
      <c r="Y394" s="17" t="s">
        <v>144</v>
      </c>
      <c r="Z394" s="51"/>
      <c r="AA394" s="23"/>
    </row>
    <row r="395" spans="1:27" ht="19" x14ac:dyDescent="0.2">
      <c r="A395" s="75"/>
      <c r="B395" s="75"/>
      <c r="C395" s="75"/>
      <c r="D395" s="75"/>
      <c r="E395" s="76"/>
      <c r="F395" s="76" t="s">
        <v>15032</v>
      </c>
      <c r="G395" s="77">
        <f>COUNTBLANK(G2:G394)</f>
        <v>131</v>
      </c>
      <c r="H395" s="78"/>
      <c r="I395" s="78"/>
      <c r="J395" s="78"/>
      <c r="K395" s="78" t="s">
        <v>15033</v>
      </c>
      <c r="L395" s="48">
        <f>COUNTIF(L2:L394, "*Yes*")</f>
        <v>4</v>
      </c>
      <c r="M395" s="78">
        <f>AVERAGE(M2:M394)</f>
        <v>0.29911503696259428</v>
      </c>
      <c r="N395" s="78"/>
      <c r="O395" s="78" t="s">
        <v>81</v>
      </c>
      <c r="P395" s="48">
        <f>COUNTIF(P2:P394, "*Yes*")</f>
        <v>56</v>
      </c>
      <c r="Q395" s="78"/>
      <c r="R395" s="78">
        <f>COUNTIF(R2:R394, "*Yes*")</f>
        <v>14</v>
      </c>
      <c r="S395" s="78">
        <f>COUNTIF(S2:S394, "*Yes*")</f>
        <v>2</v>
      </c>
      <c r="T395" s="78"/>
      <c r="U395" s="79"/>
      <c r="V395" s="80"/>
      <c r="W395" s="80"/>
      <c r="X395" s="80"/>
      <c r="Y395" s="80" t="s">
        <v>15034</v>
      </c>
      <c r="Z395">
        <f>COUNTIF(Z2:Z394, "*acute change*")</f>
        <v>103</v>
      </c>
      <c r="AA395" s="81"/>
    </row>
    <row r="396" spans="1:27" ht="19" x14ac:dyDescent="0.2">
      <c r="A396" s="75"/>
      <c r="B396" s="75"/>
      <c r="C396" s="75"/>
      <c r="D396" s="75"/>
      <c r="E396" s="76"/>
      <c r="F396" s="60">
        <f>COUNTIF(F2:F394, "*No*")</f>
        <v>131</v>
      </c>
      <c r="G396" s="77"/>
      <c r="H396" s="78"/>
      <c r="I396" s="78"/>
      <c r="J396" s="78"/>
      <c r="K396" s="78" t="s">
        <v>15035</v>
      </c>
      <c r="L396" s="48">
        <f>COUNTIF(L2:L394, "*No*")</f>
        <v>40</v>
      </c>
      <c r="M396" s="78">
        <f>AVERAGEIF(M2:M394, "&lt;&gt;0")</f>
        <v>0.47696722110251522</v>
      </c>
      <c r="N396" s="78"/>
      <c r="O396" s="78" t="s">
        <v>82</v>
      </c>
      <c r="P396" s="78">
        <f>COUNTIF(P2:P394, "*No*")</f>
        <v>62</v>
      </c>
      <c r="Q396" s="78"/>
      <c r="R396" s="78"/>
      <c r="S396" s="78"/>
      <c r="T396" s="78"/>
      <c r="U396" s="79"/>
      <c r="V396" s="80"/>
      <c r="W396" s="80"/>
      <c r="X396" s="80"/>
      <c r="Y396" s="80" t="s">
        <v>15036</v>
      </c>
      <c r="Z396">
        <f>COUNTIF(Z2:Z394, "*phase shift*")</f>
        <v>37</v>
      </c>
      <c r="AA396" s="81"/>
    </row>
    <row r="397" spans="1:27" ht="19" x14ac:dyDescent="0.2">
      <c r="A397" s="75"/>
      <c r="B397" s="75"/>
      <c r="C397" s="75"/>
      <c r="D397" s="75"/>
      <c r="E397" s="76"/>
      <c r="F397" s="76"/>
      <c r="G397" s="77"/>
      <c r="H397" s="78"/>
      <c r="I397" s="78"/>
      <c r="J397" s="78"/>
      <c r="K397" s="78" t="s">
        <v>86</v>
      </c>
      <c r="L397" s="78"/>
      <c r="M397" s="48">
        <f>COUNTIF(M2:M394, "*unknown*")</f>
        <v>13</v>
      </c>
      <c r="N397" s="48"/>
      <c r="O397" s="48" t="s">
        <v>14913</v>
      </c>
      <c r="P397" s="78">
        <f>COUNTIF(P2:P394, "*Yes (F)*")</f>
        <v>12</v>
      </c>
      <c r="Q397" s="78"/>
      <c r="R397" s="78"/>
      <c r="S397" s="78"/>
      <c r="T397" s="78"/>
      <c r="U397" s="79"/>
      <c r="V397" s="80"/>
      <c r="W397" s="80"/>
      <c r="X397" s="80"/>
      <c r="Y397" s="80" t="s">
        <v>15037</v>
      </c>
      <c r="Z397">
        <f>COUNTIF(Z2:Z394, "*sleep timing*")</f>
        <v>11</v>
      </c>
      <c r="AA397" s="81"/>
    </row>
    <row r="398" spans="1:27" ht="19" x14ac:dyDescent="0.2">
      <c r="A398" s="75"/>
      <c r="B398" s="75"/>
      <c r="C398" s="75"/>
      <c r="D398" s="75"/>
      <c r="E398" s="76"/>
      <c r="F398" s="76" t="s">
        <v>15038</v>
      </c>
      <c r="G398" s="77">
        <f>COUNTA(G2:G394)</f>
        <v>262</v>
      </c>
      <c r="H398" s="78"/>
      <c r="I398" s="78"/>
      <c r="J398" s="78"/>
      <c r="K398" s="78" t="s">
        <v>15039</v>
      </c>
      <c r="L398" s="78"/>
      <c r="M398" s="78">
        <f>COUNTIF(M2:M394,"0")</f>
        <v>44</v>
      </c>
      <c r="N398" s="78"/>
      <c r="O398" s="78" t="s">
        <v>15040</v>
      </c>
      <c r="P398" s="78">
        <f>COUNTIF(P2:P394, "*Yes (M)*")</f>
        <v>7</v>
      </c>
      <c r="Q398" s="78"/>
      <c r="R398" s="78"/>
      <c r="S398" s="78"/>
      <c r="T398" s="78"/>
      <c r="U398" s="79"/>
      <c r="V398" s="80"/>
      <c r="W398" s="80"/>
      <c r="X398" s="80"/>
      <c r="Y398" s="80" t="s">
        <v>15041</v>
      </c>
      <c r="Z398">
        <f>COUNTIF(Z2:Z394, "*DSL*")</f>
        <v>1</v>
      </c>
      <c r="AA398" s="81"/>
    </row>
    <row r="399" spans="1:27" ht="19" x14ac:dyDescent="0.2">
      <c r="A399" s="75"/>
      <c r="B399" s="75"/>
      <c r="C399" s="75"/>
      <c r="D399" s="75"/>
      <c r="E399" s="76"/>
      <c r="F399" s="60">
        <f>COUNTIF(F5:F397, "*Yes*")</f>
        <v>259</v>
      </c>
      <c r="G399" s="77"/>
      <c r="H399" s="78"/>
      <c r="I399" s="78"/>
      <c r="J399" s="78"/>
      <c r="K399" s="78" t="s">
        <v>15042</v>
      </c>
      <c r="L399" s="78"/>
      <c r="M399" s="78">
        <f>COUNTIF(M2:M394,"1")</f>
        <v>5</v>
      </c>
      <c r="N399" s="78"/>
      <c r="O399" s="78"/>
      <c r="P399" s="78"/>
      <c r="Q399" s="78"/>
      <c r="R399" s="78"/>
      <c r="S399" s="78"/>
      <c r="T399" s="78"/>
      <c r="U399" s="79"/>
      <c r="V399" s="80"/>
      <c r="W399" s="80"/>
      <c r="X399" s="80"/>
      <c r="Y399" s="80" t="s">
        <v>15043</v>
      </c>
      <c r="Z399">
        <f>COUNTIF(Z2:Z394, "*PSQ*")</f>
        <v>1</v>
      </c>
      <c r="AA399" s="81"/>
    </row>
    <row r="400" spans="1:27" x14ac:dyDescent="0.2">
      <c r="G400" t="s">
        <v>83</v>
      </c>
      <c r="H400">
        <f>COUNTIF(H2:H394, "*USA*")</f>
        <v>71</v>
      </c>
      <c r="R400" t="s">
        <v>15044</v>
      </c>
      <c r="Y400" s="54" t="s">
        <v>15045</v>
      </c>
      <c r="Z400">
        <f>COUNTIF(Z2:Z394, "*temperature*")</f>
        <v>23</v>
      </c>
    </row>
    <row r="401" spans="7:26" x14ac:dyDescent="0.2">
      <c r="G401" t="s">
        <v>121</v>
      </c>
      <c r="H401">
        <f>COUNTIF(H2:H394, "*UK*")</f>
        <v>21</v>
      </c>
      <c r="Q401" t="s">
        <v>1177</v>
      </c>
      <c r="Y401" s="54" t="s">
        <v>15046</v>
      </c>
      <c r="Z401">
        <f>COUNTIF(Z2:Z394, "*EEG*")</f>
        <v>22</v>
      </c>
    </row>
    <row r="402" spans="7:26" x14ac:dyDescent="0.2">
      <c r="G402" t="s">
        <v>2231</v>
      </c>
      <c r="H402">
        <f>COUNTIF(H2:H394, "*Canada*")</f>
        <v>7</v>
      </c>
      <c r="X402" t="s">
        <v>15047</v>
      </c>
      <c r="Y402" s="54" t="s">
        <v>15048</v>
      </c>
      <c r="Z402">
        <f>COUNTIF(Z2:Z394, "*HAM-D*")</f>
        <v>3</v>
      </c>
    </row>
    <row r="403" spans="7:26" x14ac:dyDescent="0.2">
      <c r="G403" t="s">
        <v>5843</v>
      </c>
      <c r="H403">
        <f>COUNTIF(H2:H394, "*Spain*")</f>
        <v>1</v>
      </c>
      <c r="Y403" t="s">
        <v>15049</v>
      </c>
      <c r="Z403">
        <f>COUNTIF(Z2:Z394, "*BHM*")</f>
        <v>1</v>
      </c>
    </row>
    <row r="404" spans="7:26" x14ac:dyDescent="0.2">
      <c r="G404" t="s">
        <v>4595</v>
      </c>
      <c r="H404">
        <f>COUNTIF(H2:H394, "*Netherlands*")</f>
        <v>6</v>
      </c>
      <c r="K404" t="s">
        <v>1177</v>
      </c>
      <c r="Y404" t="s">
        <v>15050</v>
      </c>
      <c r="Z404">
        <f>COUNTIF(Z2:Z394, "*SIGH-SAD*")</f>
        <v>2</v>
      </c>
    </row>
    <row r="405" spans="7:26" x14ac:dyDescent="0.2">
      <c r="G405" t="s">
        <v>15051</v>
      </c>
      <c r="H405">
        <f>COUNTIF(H2:H394, "*Mexico*")</f>
        <v>1</v>
      </c>
      <c r="Y405" t="s">
        <v>15052</v>
      </c>
      <c r="Z405">
        <f>COUNTIF(Z2:Z394, "*CGI*")</f>
        <v>1</v>
      </c>
    </row>
    <row r="406" spans="7:26" x14ac:dyDescent="0.2">
      <c r="G406" t="s">
        <v>4654</v>
      </c>
      <c r="H406">
        <f>COUNTIF(H2:H394, "*Italy*")</f>
        <v>4</v>
      </c>
      <c r="Y406" t="s">
        <v>15053</v>
      </c>
      <c r="Z406">
        <f>COUNTIF(Z2:Z394, "*BDI*")</f>
        <v>1</v>
      </c>
    </row>
    <row r="407" spans="7:26" x14ac:dyDescent="0.2">
      <c r="G407" t="s">
        <v>1045</v>
      </c>
      <c r="H407">
        <f>COUNTIF(H2:H394, "*Germany*")</f>
        <v>6</v>
      </c>
      <c r="Y407" t="s">
        <v>15054</v>
      </c>
      <c r="Z407">
        <f>COUNTIF(Z2:Z394, "*POM*")</f>
        <v>3</v>
      </c>
    </row>
    <row r="408" spans="7:26" x14ac:dyDescent="0.2">
      <c r="G408" t="s">
        <v>5020</v>
      </c>
      <c r="H408">
        <f>COUNTIF(H2:H394, "*France*")</f>
        <v>6</v>
      </c>
      <c r="Y408" t="s">
        <v>15055</v>
      </c>
      <c r="Z408">
        <f>COUNTIF(Z2:Z394, "*VAS-D*")</f>
        <v>1</v>
      </c>
    </row>
    <row r="409" spans="7:26" x14ac:dyDescent="0.2">
      <c r="G409" t="s">
        <v>1761</v>
      </c>
      <c r="H409">
        <f>COUNTIF(H2:H394, "*Japan*")</f>
        <v>9</v>
      </c>
      <c r="Y409" t="s">
        <v>15056</v>
      </c>
      <c r="Z409">
        <f>COUNTIF(Z82:Z394, "*VAS-M*")</f>
        <v>1</v>
      </c>
    </row>
    <row r="410" spans="7:26" x14ac:dyDescent="0.2">
      <c r="G410" t="s">
        <v>277</v>
      </c>
      <c r="H410">
        <f>COUNTIF(H2:H394, "*Switzerland*")</f>
        <v>8</v>
      </c>
      <c r="Y410" t="s">
        <v>15057</v>
      </c>
      <c r="Z410">
        <f>COUNTIF(Z2:Z394, "*heart rate*")</f>
        <v>4</v>
      </c>
    </row>
    <row r="411" spans="7:26" x14ac:dyDescent="0.2">
      <c r="G411" t="s">
        <v>403</v>
      </c>
      <c r="H411">
        <f>COUNTIF(H2:H394, "*Australia*")</f>
        <v>16</v>
      </c>
      <c r="Y411" t="s">
        <v>15058</v>
      </c>
      <c r="Z411">
        <f>COUNTIF(Z2:Z394, "*pupil*")</f>
        <v>2</v>
      </c>
    </row>
    <row r="412" spans="7:26" x14ac:dyDescent="0.2">
      <c r="G412" t="s">
        <v>15059</v>
      </c>
      <c r="H412">
        <f>COUNTIF(H2:H394, "*Brazil*")</f>
        <v>3</v>
      </c>
      <c r="Y412" t="s">
        <v>15060</v>
      </c>
      <c r="Z412">
        <f>COUNTIF(Z2:Z394, "*cortisol*")</f>
        <v>10</v>
      </c>
    </row>
    <row r="413" spans="7:26" x14ac:dyDescent="0.2">
      <c r="G413" t="s">
        <v>3052</v>
      </c>
      <c r="H413">
        <f>COUNTIF(H2:H394, "*Finland*")</f>
        <v>2</v>
      </c>
      <c r="Y413" t="s">
        <v>15061</v>
      </c>
      <c r="Z413">
        <f>COUNTIF(Z2:Z394, "*alpha amylase*")</f>
        <v>2</v>
      </c>
    </row>
    <row r="414" spans="7:26" x14ac:dyDescent="0.2">
      <c r="G414" t="s">
        <v>15062</v>
      </c>
      <c r="H414">
        <f>COUNTIF(H2:H394, "*Singapore*")</f>
        <v>1</v>
      </c>
      <c r="Y414" t="s">
        <v>15063</v>
      </c>
      <c r="Z414">
        <f>COUNTIF(Z2:Z394, "*cardiac activity*")</f>
        <v>1</v>
      </c>
    </row>
    <row r="415" spans="7:26" x14ac:dyDescent="0.2">
      <c r="G415" t="s">
        <v>15064</v>
      </c>
      <c r="H415">
        <f>COUNTIF(H2:H394, "*Russian Federation*")</f>
        <v>1</v>
      </c>
      <c r="Y415" t="s">
        <v>15065</v>
      </c>
      <c r="Z415">
        <f>COUNTIF(Z2:Z394, "*adrenaline*")</f>
        <v>1</v>
      </c>
    </row>
    <row r="416" spans="7:26" x14ac:dyDescent="0.2">
      <c r="G416" t="s">
        <v>15066</v>
      </c>
      <c r="H416">
        <f>COUNTIF(H2:H394, "*Denmark*")</f>
        <v>1</v>
      </c>
      <c r="Y416" t="s">
        <v>15067</v>
      </c>
      <c r="Z416">
        <f>COUNTIF(Z2:Z394, "*noradrenaline*")</f>
        <v>1</v>
      </c>
    </row>
    <row r="417" spans="7:29" x14ac:dyDescent="0.2">
      <c r="G417" t="s">
        <v>823</v>
      </c>
      <c r="H417">
        <f>COUNTIF(H2:H394, "*Sweden*")</f>
        <v>1</v>
      </c>
      <c r="Y417" t="s">
        <v>15068</v>
      </c>
      <c r="Z417">
        <f>COUNTIF(Z2:Z394, "*prolactin*")</f>
        <v>1</v>
      </c>
    </row>
    <row r="418" spans="7:29" x14ac:dyDescent="0.2">
      <c r="G418" t="s">
        <v>15069</v>
      </c>
      <c r="H418">
        <f>COUNTIF(H2:H394, "*Israel*")</f>
        <v>0</v>
      </c>
      <c r="K418" t="s">
        <v>1177</v>
      </c>
      <c r="Y418" t="s">
        <v>15070</v>
      </c>
      <c r="Z418">
        <f>COUNTIF(Z2:Z394, "*growth hormone*")</f>
        <v>1</v>
      </c>
    </row>
    <row r="419" spans="7:29" x14ac:dyDescent="0.2">
      <c r="G419" t="s">
        <v>15071</v>
      </c>
      <c r="H419">
        <f>COUNTIF(H2:H394, "*Belgium*")</f>
        <v>3</v>
      </c>
      <c r="Y419" t="s">
        <v>15072</v>
      </c>
      <c r="Z419">
        <f>COUNTIF(Z2:Z394, "*estradiol*")</f>
        <v>1</v>
      </c>
    </row>
    <row r="420" spans="7:29" x14ac:dyDescent="0.2">
      <c r="Y420" t="s">
        <v>15073</v>
      </c>
      <c r="Z420">
        <f>COUNTIF(Z2:Z394, "*thyrotropin*")</f>
        <v>2</v>
      </c>
    </row>
    <row r="421" spans="7:29" x14ac:dyDescent="0.2">
      <c r="Y421" t="s">
        <v>15074</v>
      </c>
      <c r="Z421">
        <f>COUNTIF(Z2:Z394, "*blood flow*")</f>
        <v>2</v>
      </c>
    </row>
    <row r="422" spans="7:29" x14ac:dyDescent="0.2">
      <c r="Y422" t="s">
        <v>15075</v>
      </c>
      <c r="Z422">
        <f>COUNTIF(Z2:Z394, "*lipocalin*")</f>
        <v>1</v>
      </c>
      <c r="AC422" t="s">
        <v>1177</v>
      </c>
    </row>
    <row r="423" spans="7:29" x14ac:dyDescent="0.2">
      <c r="Y423" t="s">
        <v>15076</v>
      </c>
      <c r="Z423">
        <f>COUNTIF(Z2:Z394, "*DVT*")</f>
        <v>1</v>
      </c>
    </row>
    <row r="424" spans="7:29" x14ac:dyDescent="0.2">
      <c r="Y424" t="s">
        <v>15077</v>
      </c>
      <c r="Z424">
        <f>COUNTIF(Z4:Z396, "*lipocalin*")</f>
        <v>1</v>
      </c>
    </row>
    <row r="425" spans="7:29" x14ac:dyDescent="0.2">
      <c r="Y425" t="s">
        <v>15078</v>
      </c>
      <c r="Z425">
        <f>COUNTIF(Z2:Z394, "*SEM*")</f>
        <v>2</v>
      </c>
    </row>
    <row r="426" spans="7:29" x14ac:dyDescent="0.2">
      <c r="Y426" t="s">
        <v>15079</v>
      </c>
      <c r="Z426">
        <f>COUNTIF(Z2:Z394, "*MERS*")</f>
        <v>2</v>
      </c>
    </row>
    <row r="427" spans="7:29" x14ac:dyDescent="0.2">
      <c r="Y427" t="s">
        <v>15080</v>
      </c>
      <c r="Z427">
        <f>COUNTIF(Z2:Z394, "*VCS*")</f>
        <v>2</v>
      </c>
      <c r="AB427" t="s">
        <v>1177</v>
      </c>
    </row>
    <row r="428" spans="7:29" x14ac:dyDescent="0.2">
      <c r="Y428" t="s">
        <v>15081</v>
      </c>
      <c r="Z428">
        <f>COUNTIF(Z2:Z394, "*THAT*")</f>
        <v>1</v>
      </c>
    </row>
    <row r="429" spans="7:29" x14ac:dyDescent="0.2">
      <c r="Y429" t="s">
        <v>15082</v>
      </c>
      <c r="Z429">
        <f>COUNTIF(Z2:Z394, "*Norris*")</f>
        <v>1</v>
      </c>
    </row>
    <row r="430" spans="7:29" x14ac:dyDescent="0.2">
      <c r="Y430" t="s">
        <v>15083</v>
      </c>
      <c r="Z430">
        <f>COUNTIF(Z2:Z394, "*KSS*")</f>
        <v>22</v>
      </c>
    </row>
    <row r="431" spans="7:29" x14ac:dyDescent="0.2">
      <c r="Y431" t="s">
        <v>15084</v>
      </c>
      <c r="Z431">
        <f>COUNTIF(Z2:Z394, "*KDT*")</f>
        <v>5</v>
      </c>
    </row>
    <row r="432" spans="7:29" x14ac:dyDescent="0.2">
      <c r="Y432" t="s">
        <v>15085</v>
      </c>
      <c r="Z432">
        <f>COUNTIF(Z2:Z394, "*VAS-F*")</f>
        <v>3</v>
      </c>
    </row>
    <row r="433" spans="25:26" x14ac:dyDescent="0.2">
      <c r="Y433" t="s">
        <v>15086</v>
      </c>
      <c r="Z433">
        <f>COUNTIF(Z2:Z394, "*VAS-E*")</f>
        <v>1</v>
      </c>
    </row>
    <row r="434" spans="25:26" x14ac:dyDescent="0.2">
      <c r="Y434" t="s">
        <v>15087</v>
      </c>
      <c r="Z434">
        <f>COUNTIF(Z2:Z394, "*VAS-S*")</f>
        <v>1</v>
      </c>
    </row>
    <row r="435" spans="25:26" x14ac:dyDescent="0.2">
      <c r="Y435" t="s">
        <v>15088</v>
      </c>
      <c r="Z435">
        <f>COUNTIF(Z2:Z394, "*Epworth*")</f>
        <v>1</v>
      </c>
    </row>
    <row r="436" spans="25:26" x14ac:dyDescent="0.2">
      <c r="Y436" t="s">
        <v>15089</v>
      </c>
      <c r="Z436">
        <f>COUNTIF(Z2:Z394, "*SSS*")</f>
        <v>7</v>
      </c>
    </row>
    <row r="437" spans="25:26" x14ac:dyDescent="0.2">
      <c r="Y437" t="s">
        <v>15090</v>
      </c>
      <c r="Z437">
        <f>COUNTIF(Z2:Z394, "*ATASS*")</f>
        <v>1</v>
      </c>
    </row>
    <row r="438" spans="25:26" x14ac:dyDescent="0.2">
      <c r="Y438" t="s">
        <v>15091</v>
      </c>
      <c r="Z438">
        <f>COUNTIF(Z2:Z394, "*FSS*")</f>
        <v>1</v>
      </c>
    </row>
    <row r="439" spans="25:26" x14ac:dyDescent="0.2">
      <c r="Y439" t="s">
        <v>15092</v>
      </c>
      <c r="Z439">
        <f>COUNTIF(Z2:Z394, "*Activation*")</f>
        <v>1</v>
      </c>
    </row>
    <row r="440" spans="25:26" x14ac:dyDescent="0.2">
      <c r="Y440" t="s">
        <v>15093</v>
      </c>
      <c r="Z440">
        <f>COUNTIF(Z2:Z394, "*fatigue scale*")</f>
        <v>1</v>
      </c>
    </row>
    <row r="441" spans="25:26" x14ac:dyDescent="0.2">
      <c r="Y441" t="s">
        <v>15094</v>
      </c>
      <c r="Z441">
        <f>COUNTIF(Z2:Z394, "*NOGO*")</f>
        <v>4</v>
      </c>
    </row>
    <row r="442" spans="25:26" x14ac:dyDescent="0.2">
      <c r="Y442" t="s">
        <v>15095</v>
      </c>
      <c r="Z442">
        <f>COUNTIF(Z2:Z394, "*estimation*")</f>
        <v>2</v>
      </c>
    </row>
    <row r="443" spans="25:26" x14ac:dyDescent="0.2">
      <c r="Y443" t="s">
        <v>15096</v>
      </c>
      <c r="Z443">
        <f>COUNTIF(Z2:Z394, "*word-pair*")</f>
        <v>1</v>
      </c>
    </row>
    <row r="444" spans="25:26" x14ac:dyDescent="0.2">
      <c r="Y444" t="s">
        <v>15097</v>
      </c>
      <c r="Z444">
        <f>COUNTIF(Z2:Z394, "*PVT*")</f>
        <v>4</v>
      </c>
    </row>
    <row r="445" spans="25:26" x14ac:dyDescent="0.2">
      <c r="Y445" t="s">
        <v>15098</v>
      </c>
      <c r="Z445">
        <f>COUNTIF(Z2:Z394, "*PVSAT*")</f>
        <v>1</v>
      </c>
    </row>
    <row r="446" spans="25:26" x14ac:dyDescent="0.2">
      <c r="Y446" t="s">
        <v>15099</v>
      </c>
      <c r="Z446">
        <f>COUNTIF(Z2:Z394, "*CPT*")</f>
        <v>1</v>
      </c>
    </row>
    <row r="447" spans="25:26" x14ac:dyDescent="0.2">
      <c r="Y447" t="s">
        <v>15100</v>
      </c>
      <c r="Z447">
        <f>COUNTIF(Z2:Z394, "*WAVT*")</f>
        <v>2</v>
      </c>
    </row>
    <row r="448" spans="25:26" x14ac:dyDescent="0.2">
      <c r="Y448" t="s">
        <v>15101</v>
      </c>
      <c r="Z448">
        <f>COUNTIF(Z2:Z394, "*ART*")</f>
        <v>8</v>
      </c>
    </row>
    <row r="449" spans="25:26" x14ac:dyDescent="0.2">
      <c r="Y449" t="s">
        <v>15102</v>
      </c>
      <c r="Z449">
        <f>COUNTIF(Z2:Z394, "*4-CH*")</f>
        <v>2</v>
      </c>
    </row>
    <row r="450" spans="25:26" x14ac:dyDescent="0.2">
      <c r="Y450" t="s">
        <v>15103</v>
      </c>
      <c r="Z450">
        <f>COUNTIF(Z2:Z394, "*MWT*")</f>
        <v>1</v>
      </c>
    </row>
    <row r="451" spans="25:26" x14ac:dyDescent="0.2">
      <c r="Y451" t="s">
        <v>15104</v>
      </c>
      <c r="Z451">
        <f>COUNTIF(Z2:Z394, "*SAM*")</f>
        <v>1</v>
      </c>
    </row>
    <row r="452" spans="25:26" x14ac:dyDescent="0.2">
      <c r="Y452" t="s">
        <v>15105</v>
      </c>
      <c r="Z452">
        <f>COUNTIF(Z2:Z394, "*SAM*")</f>
        <v>1</v>
      </c>
    </row>
    <row r="453" spans="25:26" x14ac:dyDescent="0.2">
      <c r="Y453" t="s">
        <v>15106</v>
      </c>
      <c r="Z453">
        <f>COUNTIF(Z2:Z394, "*symbol substitution*")</f>
        <v>2</v>
      </c>
    </row>
    <row r="454" spans="25:26" x14ac:dyDescent="0.2">
      <c r="Y454" t="s">
        <v>15107</v>
      </c>
      <c r="Z454">
        <f>COUNTIF(Z2:Z394, "*symbol copying*")</f>
        <v>1</v>
      </c>
    </row>
    <row r="455" spans="25:26" x14ac:dyDescent="0.2">
      <c r="Y455" t="s">
        <v>15108</v>
      </c>
      <c r="Z455">
        <f>COUNTIF(Z2:Z394, "*dual task*")</f>
        <v>1</v>
      </c>
    </row>
    <row r="456" spans="25:26" x14ac:dyDescent="0.2">
      <c r="Y456" t="s">
        <v>15109</v>
      </c>
      <c r="Z456">
        <f>COUNTIF(Z2:Z394, "*calculation*")</f>
        <v>1</v>
      </c>
    </row>
    <row r="457" spans="25:26" x14ac:dyDescent="0.2">
      <c r="Y457" t="s">
        <v>15110</v>
      </c>
      <c r="Z457">
        <f>COUNTIF(Z2:Z394, "*letter cancellation*")</f>
        <v>1</v>
      </c>
    </row>
    <row r="458" spans="25:26" x14ac:dyDescent="0.2">
      <c r="Y458" t="s">
        <v>15111</v>
      </c>
      <c r="Z458">
        <f>COUNTIF(Z2:Z394, "*stopping*")</f>
        <v>1</v>
      </c>
    </row>
    <row r="459" spans="25:26" x14ac:dyDescent="0.2">
      <c r="Y459" t="s">
        <v>15112</v>
      </c>
      <c r="Z459">
        <f>COUNTIF(Z2:Z394, "*Baddeley*")</f>
        <v>1</v>
      </c>
    </row>
    <row r="460" spans="25:26" x14ac:dyDescent="0.2">
      <c r="Y460" t="s">
        <v>15113</v>
      </c>
      <c r="Z460">
        <f>COUNTIF(Z2:Z394, "*Fitness*")</f>
        <v>1</v>
      </c>
    </row>
    <row r="461" spans="25:26" x14ac:dyDescent="0.2">
      <c r="Y461" t="s">
        <v>15114</v>
      </c>
      <c r="Z461">
        <f>COUNTIF(Z2:Z394, "*Parkinsons*")</f>
        <v>1</v>
      </c>
    </row>
    <row r="462" spans="25:26" x14ac:dyDescent="0.2">
      <c r="Y462" t="s">
        <v>15115</v>
      </c>
      <c r="Z462">
        <f>COUNTIF(Z2:Z394, "*Driving*")</f>
        <v>1</v>
      </c>
    </row>
    <row r="463" spans="25:26" x14ac:dyDescent="0.2">
      <c r="Y463" t="s">
        <v>15116</v>
      </c>
      <c r="Z463">
        <f>COUNTIF(Z2:Z394, "*Ambulatory*")</f>
        <v>1</v>
      </c>
    </row>
    <row r="464" spans="25:26" x14ac:dyDescent="0.2">
      <c r="Y464" t="s">
        <v>15117</v>
      </c>
      <c r="Z464">
        <f>COUNTIF(Z2:Z394, "*Work*")</f>
        <v>1</v>
      </c>
    </row>
    <row r="465" spans="25:26" x14ac:dyDescent="0.2">
      <c r="Y465" t="s">
        <v>15118</v>
      </c>
      <c r="Z465">
        <f>COUNTIF(Z2:Z394, "*contrast*")</f>
        <v>1</v>
      </c>
    </row>
    <row r="466" spans="25:26" x14ac:dyDescent="0.2">
      <c r="Y466" t="s">
        <v>15119</v>
      </c>
      <c r="Z466">
        <f>COUNTIF(Z2:Z394, "*Ophthalmic*")</f>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3F299-6445-4EBD-ABF2-23AB8AECEC30}">
  <dimension ref="A1:AC466"/>
  <sheetViews>
    <sheetView topLeftCell="A130" workbookViewId="0">
      <selection activeCell="C131" sqref="C131"/>
    </sheetView>
  </sheetViews>
  <sheetFormatPr baseColWidth="10" defaultColWidth="8.83203125" defaultRowHeight="16" x14ac:dyDescent="0.2"/>
  <cols>
    <col min="26" max="26" width="13.1640625" customWidth="1"/>
  </cols>
  <sheetData>
    <row r="1" spans="1:27" ht="38.25" customHeight="1" x14ac:dyDescent="0.2">
      <c r="A1" s="1" t="s">
        <v>0</v>
      </c>
      <c r="B1" s="1" t="s">
        <v>1</v>
      </c>
      <c r="C1" s="1" t="s">
        <v>2</v>
      </c>
      <c r="D1" s="1" t="s">
        <v>3</v>
      </c>
      <c r="E1" s="15" t="s">
        <v>50</v>
      </c>
      <c r="F1" s="15" t="s">
        <v>51</v>
      </c>
      <c r="G1" s="20" t="s">
        <v>52</v>
      </c>
      <c r="H1" s="2" t="s">
        <v>53</v>
      </c>
      <c r="I1" s="2" t="s">
        <v>54</v>
      </c>
      <c r="J1" s="2" t="s">
        <v>55</v>
      </c>
      <c r="K1" s="40" t="s">
        <v>14905</v>
      </c>
      <c r="L1" s="40" t="s">
        <v>14914</v>
      </c>
      <c r="M1" s="39" t="s">
        <v>14906</v>
      </c>
      <c r="N1" s="39" t="s">
        <v>14915</v>
      </c>
      <c r="O1" s="39"/>
      <c r="P1" s="39" t="s">
        <v>14910</v>
      </c>
      <c r="Q1" s="2" t="s">
        <v>56</v>
      </c>
      <c r="R1" s="39" t="s">
        <v>14916</v>
      </c>
      <c r="S1" s="39" t="s">
        <v>14917</v>
      </c>
      <c r="T1" s="39" t="s">
        <v>14918</v>
      </c>
      <c r="U1" s="18" t="s">
        <v>57</v>
      </c>
      <c r="V1" s="2" t="s">
        <v>58</v>
      </c>
      <c r="W1" s="2" t="s">
        <v>59</v>
      </c>
      <c r="X1" s="2" t="s">
        <v>60</v>
      </c>
      <c r="Y1" s="2" t="s">
        <v>61</v>
      </c>
      <c r="Z1" s="39" t="s">
        <v>14919</v>
      </c>
      <c r="AA1" s="22" t="s">
        <v>62</v>
      </c>
    </row>
    <row r="2" spans="1:27" ht="19" x14ac:dyDescent="0.2">
      <c r="A2" s="4" t="s">
        <v>63</v>
      </c>
      <c r="B2" s="4" t="s">
        <v>64</v>
      </c>
      <c r="C2" s="4" t="s">
        <v>65</v>
      </c>
      <c r="D2" s="4">
        <v>1980</v>
      </c>
      <c r="E2" s="16" t="s">
        <v>81</v>
      </c>
      <c r="F2" s="16" t="s">
        <v>82</v>
      </c>
      <c r="G2" s="21"/>
      <c r="H2" s="8" t="s">
        <v>83</v>
      </c>
      <c r="I2" s="8">
        <v>6</v>
      </c>
      <c r="J2" s="8">
        <v>4</v>
      </c>
      <c r="K2" s="41">
        <f>I2-J2</f>
        <v>2</v>
      </c>
      <c r="L2" s="41" t="s">
        <v>144</v>
      </c>
      <c r="M2" s="28">
        <f>J2/I2</f>
        <v>0.66666666666666663</v>
      </c>
      <c r="N2" s="28">
        <v>0.223</v>
      </c>
      <c r="O2" s="28">
        <v>0.95699999999999996</v>
      </c>
      <c r="P2" s="28" t="s">
        <v>82</v>
      </c>
      <c r="Q2" s="8" t="s">
        <v>84</v>
      </c>
      <c r="R2" s="28" t="s">
        <v>82</v>
      </c>
      <c r="S2" s="28" t="s">
        <v>82</v>
      </c>
      <c r="T2" s="28" t="s">
        <v>86</v>
      </c>
      <c r="U2" s="19" t="s">
        <v>85</v>
      </c>
      <c r="V2" s="17" t="s">
        <v>86</v>
      </c>
      <c r="W2" s="17" t="s">
        <v>86</v>
      </c>
      <c r="X2" s="17" t="s">
        <v>86</v>
      </c>
      <c r="Y2" s="17" t="s">
        <v>86</v>
      </c>
      <c r="Z2" s="51" t="s">
        <v>14928</v>
      </c>
      <c r="AA2" s="23" t="s">
        <v>87</v>
      </c>
    </row>
    <row r="3" spans="1:27" ht="19" x14ac:dyDescent="0.2">
      <c r="A3" s="4" t="s">
        <v>88</v>
      </c>
      <c r="B3" s="4" t="s">
        <v>89</v>
      </c>
      <c r="C3" s="4" t="s">
        <v>90</v>
      </c>
      <c r="D3" s="4">
        <v>2001</v>
      </c>
      <c r="E3" s="16" t="s">
        <v>81</v>
      </c>
      <c r="F3" s="16" t="s">
        <v>82</v>
      </c>
      <c r="G3" s="21"/>
      <c r="H3" s="8" t="s">
        <v>83</v>
      </c>
      <c r="I3" s="8">
        <v>72</v>
      </c>
      <c r="J3" s="8">
        <v>37</v>
      </c>
      <c r="K3" s="41">
        <f>I3-J3</f>
        <v>35</v>
      </c>
      <c r="L3" s="41" t="s">
        <v>144</v>
      </c>
      <c r="M3" s="28">
        <f>J3/I3</f>
        <v>0.51388888888888884</v>
      </c>
      <c r="N3" s="28">
        <v>0.39300000000000002</v>
      </c>
      <c r="O3" s="28">
        <v>0.63300000000000001</v>
      </c>
      <c r="P3" s="28" t="s">
        <v>82</v>
      </c>
      <c r="Q3" s="8" t="s">
        <v>104</v>
      </c>
      <c r="R3" s="28" t="s">
        <v>82</v>
      </c>
      <c r="S3" s="28" t="s">
        <v>82</v>
      </c>
      <c r="T3" s="28" t="s">
        <v>82</v>
      </c>
      <c r="U3" s="19" t="s">
        <v>85</v>
      </c>
      <c r="V3" s="17" t="s">
        <v>86</v>
      </c>
      <c r="W3" s="17">
        <v>24.5</v>
      </c>
      <c r="X3" s="17">
        <v>0.3</v>
      </c>
      <c r="Y3" s="17" t="s">
        <v>105</v>
      </c>
      <c r="Z3" s="51" t="s">
        <v>14928</v>
      </c>
      <c r="AA3" s="23"/>
    </row>
    <row r="4" spans="1:27" ht="19" x14ac:dyDescent="0.2">
      <c r="A4" s="4" t="s">
        <v>106</v>
      </c>
      <c r="B4" s="4" t="s">
        <v>107</v>
      </c>
      <c r="C4" s="4" t="s">
        <v>108</v>
      </c>
      <c r="D4" s="4">
        <v>2001</v>
      </c>
      <c r="E4" s="16" t="s">
        <v>81</v>
      </c>
      <c r="F4" s="16" t="s">
        <v>82</v>
      </c>
      <c r="G4" s="21"/>
      <c r="H4" s="8" t="s">
        <v>121</v>
      </c>
      <c r="I4" s="8">
        <v>22</v>
      </c>
      <c r="J4" s="8">
        <v>4</v>
      </c>
      <c r="K4" s="41">
        <f>I4-J4</f>
        <v>18</v>
      </c>
      <c r="L4" s="41" t="s">
        <v>144</v>
      </c>
      <c r="M4" s="28">
        <f>J4/I4</f>
        <v>0.18181818181818182</v>
      </c>
      <c r="N4" s="28">
        <v>5.1999999999999998E-2</v>
      </c>
      <c r="O4" s="28">
        <v>0.40300000000000002</v>
      </c>
      <c r="P4" s="51" t="s">
        <v>14952</v>
      </c>
      <c r="Q4" s="8" t="s">
        <v>122</v>
      </c>
      <c r="R4" s="28" t="s">
        <v>81</v>
      </c>
      <c r="S4" s="28" t="s">
        <v>85</v>
      </c>
      <c r="T4" s="28" t="s">
        <v>81</v>
      </c>
      <c r="U4" s="19" t="s">
        <v>86</v>
      </c>
      <c r="V4" s="17" t="s">
        <v>123</v>
      </c>
      <c r="W4" s="17">
        <v>27</v>
      </c>
      <c r="X4" s="17" t="s">
        <v>124</v>
      </c>
      <c r="Y4" s="17" t="s">
        <v>125</v>
      </c>
      <c r="Z4" s="51" t="s">
        <v>14928</v>
      </c>
      <c r="AA4" s="23"/>
    </row>
    <row r="5" spans="1:27" ht="19" x14ac:dyDescent="0.2">
      <c r="A5" s="4" t="s">
        <v>126</v>
      </c>
      <c r="B5" s="4" t="s">
        <v>127</v>
      </c>
      <c r="C5" s="4" t="s">
        <v>128</v>
      </c>
      <c r="D5" s="4">
        <v>2001</v>
      </c>
      <c r="E5" s="16" t="s">
        <v>81</v>
      </c>
      <c r="F5" s="16" t="s">
        <v>81</v>
      </c>
      <c r="G5" s="21" t="s">
        <v>143</v>
      </c>
      <c r="H5" s="8" t="s">
        <v>144</v>
      </c>
      <c r="I5" s="8" t="s">
        <v>144</v>
      </c>
      <c r="J5" s="8" t="s">
        <v>144</v>
      </c>
      <c r="K5" s="41" t="s">
        <v>144</v>
      </c>
      <c r="L5" s="41" t="s">
        <v>144</v>
      </c>
      <c r="M5" s="28" t="s">
        <v>144</v>
      </c>
      <c r="N5" s="28" t="s">
        <v>144</v>
      </c>
      <c r="O5" s="28" t="s">
        <v>144</v>
      </c>
      <c r="P5" s="28" t="s">
        <v>144</v>
      </c>
      <c r="Q5" s="8" t="s">
        <v>144</v>
      </c>
      <c r="R5" s="28" t="s">
        <v>144</v>
      </c>
      <c r="S5" s="28" t="s">
        <v>144</v>
      </c>
      <c r="T5" s="28" t="s">
        <v>144</v>
      </c>
      <c r="U5" s="19" t="s">
        <v>144</v>
      </c>
      <c r="V5" s="17" t="s">
        <v>144</v>
      </c>
      <c r="W5" s="17" t="s">
        <v>144</v>
      </c>
      <c r="X5" s="17" t="s">
        <v>144</v>
      </c>
      <c r="Y5" s="17" t="s">
        <v>144</v>
      </c>
      <c r="Z5" s="51" t="s">
        <v>144</v>
      </c>
      <c r="AA5" s="23"/>
    </row>
    <row r="6" spans="1:27" ht="19" x14ac:dyDescent="0.2">
      <c r="A6" s="4" t="s">
        <v>145</v>
      </c>
      <c r="B6" s="4" t="s">
        <v>146</v>
      </c>
      <c r="C6" s="4" t="s">
        <v>147</v>
      </c>
      <c r="D6" s="4">
        <v>2000</v>
      </c>
      <c r="E6" s="16" t="s">
        <v>81</v>
      </c>
      <c r="F6" s="16" t="s">
        <v>82</v>
      </c>
      <c r="G6" s="21"/>
      <c r="H6" s="8" t="s">
        <v>83</v>
      </c>
      <c r="I6" s="8">
        <v>23</v>
      </c>
      <c r="J6" s="8" t="s">
        <v>86</v>
      </c>
      <c r="K6" s="41" t="s">
        <v>86</v>
      </c>
      <c r="L6" s="41" t="s">
        <v>144</v>
      </c>
      <c r="M6" s="28" t="s">
        <v>86</v>
      </c>
      <c r="N6" s="28" t="s">
        <v>144</v>
      </c>
      <c r="O6" s="28" t="s">
        <v>144</v>
      </c>
      <c r="P6" s="28" t="s">
        <v>144</v>
      </c>
      <c r="Q6" s="8" t="s">
        <v>157</v>
      </c>
      <c r="R6" s="28" t="s">
        <v>82</v>
      </c>
      <c r="S6" s="28" t="s">
        <v>82</v>
      </c>
      <c r="T6" s="28" t="s">
        <v>82</v>
      </c>
      <c r="U6" s="19" t="s">
        <v>85</v>
      </c>
      <c r="V6" s="17" t="s">
        <v>86</v>
      </c>
      <c r="W6" s="17">
        <v>27.8</v>
      </c>
      <c r="X6" s="17" t="s">
        <v>158</v>
      </c>
      <c r="Y6" s="17" t="s">
        <v>159</v>
      </c>
      <c r="Z6" s="51" t="s">
        <v>15030</v>
      </c>
      <c r="AA6" s="23"/>
    </row>
    <row r="7" spans="1:27" ht="19" x14ac:dyDescent="0.2">
      <c r="A7" s="4" t="s">
        <v>160</v>
      </c>
      <c r="B7" s="4" t="s">
        <v>161</v>
      </c>
      <c r="C7" s="4" t="s">
        <v>162</v>
      </c>
      <c r="D7" s="4">
        <v>1970</v>
      </c>
      <c r="E7" s="16" t="s">
        <v>81</v>
      </c>
      <c r="F7" s="16" t="s">
        <v>81</v>
      </c>
      <c r="G7" s="21" t="s">
        <v>172</v>
      </c>
      <c r="H7" s="8" t="s">
        <v>144</v>
      </c>
      <c r="I7" s="8" t="s">
        <v>144</v>
      </c>
      <c r="J7" s="8" t="s">
        <v>144</v>
      </c>
      <c r="K7" s="41" t="s">
        <v>144</v>
      </c>
      <c r="L7" s="41" t="s">
        <v>144</v>
      </c>
      <c r="M7" s="28" t="s">
        <v>144</v>
      </c>
      <c r="N7" s="28" t="s">
        <v>144</v>
      </c>
      <c r="O7" s="28" t="s">
        <v>144</v>
      </c>
      <c r="P7" s="28" t="s">
        <v>144</v>
      </c>
      <c r="Q7" s="8" t="s">
        <v>144</v>
      </c>
      <c r="R7" s="28" t="s">
        <v>144</v>
      </c>
      <c r="S7" s="28" t="s">
        <v>144</v>
      </c>
      <c r="T7" s="28" t="s">
        <v>144</v>
      </c>
      <c r="U7" s="19" t="s">
        <v>144</v>
      </c>
      <c r="V7" s="17" t="s">
        <v>144</v>
      </c>
      <c r="W7" s="17" t="s">
        <v>144</v>
      </c>
      <c r="X7" s="17" t="s">
        <v>144</v>
      </c>
      <c r="Y7" s="17" t="s">
        <v>144</v>
      </c>
      <c r="Z7" s="51" t="s">
        <v>144</v>
      </c>
      <c r="AA7" s="23"/>
    </row>
    <row r="8" spans="1:27" ht="19" x14ac:dyDescent="0.2">
      <c r="A8" s="4" t="s">
        <v>173</v>
      </c>
      <c r="B8" s="4" t="s">
        <v>174</v>
      </c>
      <c r="C8" s="4" t="s">
        <v>175</v>
      </c>
      <c r="D8" s="4">
        <v>2001</v>
      </c>
      <c r="E8" s="16" t="s">
        <v>81</v>
      </c>
      <c r="F8" s="16" t="s">
        <v>81</v>
      </c>
      <c r="G8" s="21" t="s">
        <v>143</v>
      </c>
      <c r="H8" s="8" t="s">
        <v>144</v>
      </c>
      <c r="I8" s="8" t="s">
        <v>144</v>
      </c>
      <c r="J8" s="8" t="s">
        <v>144</v>
      </c>
      <c r="K8" s="41" t="s">
        <v>144</v>
      </c>
      <c r="L8" s="41" t="s">
        <v>144</v>
      </c>
      <c r="M8" s="28" t="s">
        <v>144</v>
      </c>
      <c r="N8" s="28" t="s">
        <v>144</v>
      </c>
      <c r="O8" s="28" t="s">
        <v>144</v>
      </c>
      <c r="P8" s="28" t="s">
        <v>144</v>
      </c>
      <c r="Q8" s="8" t="s">
        <v>144</v>
      </c>
      <c r="R8" s="28" t="s">
        <v>144</v>
      </c>
      <c r="S8" s="28" t="s">
        <v>144</v>
      </c>
      <c r="T8" s="28" t="s">
        <v>144</v>
      </c>
      <c r="U8" s="19" t="s">
        <v>144</v>
      </c>
      <c r="V8" s="17" t="s">
        <v>144</v>
      </c>
      <c r="W8" s="17" t="s">
        <v>144</v>
      </c>
      <c r="X8" s="17" t="s">
        <v>144</v>
      </c>
      <c r="Y8" s="17" t="s">
        <v>144</v>
      </c>
      <c r="Z8" s="51" t="s">
        <v>144</v>
      </c>
      <c r="AA8" s="23"/>
    </row>
    <row r="9" spans="1:27" ht="19" x14ac:dyDescent="0.2">
      <c r="A9" s="4" t="s">
        <v>184</v>
      </c>
      <c r="B9" s="4" t="s">
        <v>185</v>
      </c>
      <c r="C9" s="4" t="s">
        <v>14982</v>
      </c>
      <c r="D9" s="4">
        <v>1992</v>
      </c>
      <c r="E9" s="16" t="s">
        <v>81</v>
      </c>
      <c r="F9" s="16" t="s">
        <v>81</v>
      </c>
      <c r="G9" s="21" t="s">
        <v>203</v>
      </c>
      <c r="H9" s="8" t="s">
        <v>144</v>
      </c>
      <c r="I9" s="8" t="s">
        <v>144</v>
      </c>
      <c r="J9" s="8" t="s">
        <v>144</v>
      </c>
      <c r="K9" s="41" t="s">
        <v>144</v>
      </c>
      <c r="L9" s="41" t="s">
        <v>144</v>
      </c>
      <c r="M9" s="28" t="s">
        <v>144</v>
      </c>
      <c r="N9" s="28" t="s">
        <v>144</v>
      </c>
      <c r="O9" s="28" t="s">
        <v>144</v>
      </c>
      <c r="P9" s="28" t="s">
        <v>144</v>
      </c>
      <c r="Q9" s="8" t="s">
        <v>144</v>
      </c>
      <c r="R9" s="28" t="s">
        <v>144</v>
      </c>
      <c r="S9" s="28" t="s">
        <v>144</v>
      </c>
      <c r="T9" s="28" t="s">
        <v>144</v>
      </c>
      <c r="U9" s="19" t="s">
        <v>85</v>
      </c>
      <c r="V9" s="17" t="s">
        <v>144</v>
      </c>
      <c r="W9" s="17" t="s">
        <v>144</v>
      </c>
      <c r="X9" s="17" t="s">
        <v>144</v>
      </c>
      <c r="Y9" s="17" t="s">
        <v>144</v>
      </c>
      <c r="Z9" s="51" t="s">
        <v>144</v>
      </c>
      <c r="AA9" s="23"/>
    </row>
    <row r="10" spans="1:27" ht="19" x14ac:dyDescent="0.2">
      <c r="A10" s="4" t="s">
        <v>204</v>
      </c>
      <c r="B10" s="4" t="s">
        <v>205</v>
      </c>
      <c r="C10" s="4" t="s">
        <v>206</v>
      </c>
      <c r="D10" s="4">
        <v>1987</v>
      </c>
      <c r="E10" s="16" t="s">
        <v>81</v>
      </c>
      <c r="F10" s="16" t="s">
        <v>82</v>
      </c>
      <c r="G10" s="21"/>
      <c r="H10" s="8" t="s">
        <v>83</v>
      </c>
      <c r="I10" s="8" t="s">
        <v>215</v>
      </c>
      <c r="J10" s="8" t="s">
        <v>216</v>
      </c>
      <c r="K10" s="41" t="s">
        <v>86</v>
      </c>
      <c r="L10" s="41" t="s">
        <v>144</v>
      </c>
      <c r="M10" s="28" t="s">
        <v>86</v>
      </c>
      <c r="N10" s="28" t="s">
        <v>144</v>
      </c>
      <c r="O10" s="28" t="s">
        <v>144</v>
      </c>
      <c r="P10" s="28" t="s">
        <v>144</v>
      </c>
      <c r="Q10" s="8" t="s">
        <v>217</v>
      </c>
      <c r="R10" s="28" t="s">
        <v>82</v>
      </c>
      <c r="S10" s="28" t="s">
        <v>82</v>
      </c>
      <c r="T10" s="28" t="s">
        <v>82</v>
      </c>
      <c r="U10" s="19" t="s">
        <v>85</v>
      </c>
      <c r="V10" s="17" t="s">
        <v>86</v>
      </c>
      <c r="W10" s="17" t="s">
        <v>218</v>
      </c>
      <c r="X10" s="17" t="s">
        <v>86</v>
      </c>
      <c r="Y10" s="17" t="s">
        <v>86</v>
      </c>
      <c r="Z10" s="51" t="s">
        <v>14984</v>
      </c>
      <c r="AA10" s="23"/>
    </row>
    <row r="11" spans="1:27" ht="19" x14ac:dyDescent="0.2">
      <c r="A11" s="4" t="s">
        <v>219</v>
      </c>
      <c r="B11" s="4" t="s">
        <v>220</v>
      </c>
      <c r="C11" s="4" t="s">
        <v>221</v>
      </c>
      <c r="D11" s="4">
        <v>2003</v>
      </c>
      <c r="E11" s="16" t="s">
        <v>81</v>
      </c>
      <c r="F11" s="16" t="s">
        <v>81</v>
      </c>
      <c r="G11" s="21" t="s">
        <v>230</v>
      </c>
      <c r="H11" s="8" t="s">
        <v>144</v>
      </c>
      <c r="I11" s="8" t="s">
        <v>144</v>
      </c>
      <c r="J11" s="8" t="s">
        <v>144</v>
      </c>
      <c r="K11" s="41" t="s">
        <v>144</v>
      </c>
      <c r="L11" s="41" t="s">
        <v>144</v>
      </c>
      <c r="M11" s="28" t="s">
        <v>144</v>
      </c>
      <c r="N11" s="28" t="s">
        <v>144</v>
      </c>
      <c r="O11" s="28" t="s">
        <v>144</v>
      </c>
      <c r="P11" s="28" t="s">
        <v>144</v>
      </c>
      <c r="Q11" s="8" t="s">
        <v>144</v>
      </c>
      <c r="R11" s="28" t="s">
        <v>144</v>
      </c>
      <c r="S11" s="28" t="s">
        <v>144</v>
      </c>
      <c r="T11" s="28" t="s">
        <v>144</v>
      </c>
      <c r="U11" s="19" t="s">
        <v>144</v>
      </c>
      <c r="V11" s="17" t="s">
        <v>144</v>
      </c>
      <c r="W11" s="17" t="s">
        <v>144</v>
      </c>
      <c r="X11" s="17" t="s">
        <v>144</v>
      </c>
      <c r="Y11" s="17" t="s">
        <v>144</v>
      </c>
      <c r="Z11" s="51"/>
      <c r="AA11" s="23"/>
    </row>
    <row r="12" spans="1:27" ht="19" x14ac:dyDescent="0.2">
      <c r="A12" s="4" t="s">
        <v>231</v>
      </c>
      <c r="B12" s="4" t="s">
        <v>232</v>
      </c>
      <c r="C12" s="4" t="s">
        <v>233</v>
      </c>
      <c r="D12" s="4">
        <v>2005</v>
      </c>
      <c r="E12" s="16" t="s">
        <v>81</v>
      </c>
      <c r="F12" s="16" t="s">
        <v>81</v>
      </c>
      <c r="G12" s="21" t="s">
        <v>247</v>
      </c>
      <c r="H12" s="8" t="s">
        <v>144</v>
      </c>
      <c r="I12" s="8" t="s">
        <v>144</v>
      </c>
      <c r="J12" s="8" t="s">
        <v>144</v>
      </c>
      <c r="K12" s="41" t="s">
        <v>144</v>
      </c>
      <c r="L12" s="41" t="s">
        <v>144</v>
      </c>
      <c r="M12" s="28" t="s">
        <v>144</v>
      </c>
      <c r="N12" s="28" t="s">
        <v>144</v>
      </c>
      <c r="O12" s="28" t="s">
        <v>144</v>
      </c>
      <c r="P12" s="28" t="s">
        <v>144</v>
      </c>
      <c r="Q12" s="8" t="s">
        <v>144</v>
      </c>
      <c r="R12" s="28" t="s">
        <v>144</v>
      </c>
      <c r="S12" s="28" t="s">
        <v>144</v>
      </c>
      <c r="T12" s="28" t="s">
        <v>144</v>
      </c>
      <c r="U12" s="19" t="s">
        <v>144</v>
      </c>
      <c r="V12" s="17" t="s">
        <v>144</v>
      </c>
      <c r="W12" s="17" t="s">
        <v>144</v>
      </c>
      <c r="X12" s="17" t="s">
        <v>144</v>
      </c>
      <c r="Y12" s="17" t="s">
        <v>144</v>
      </c>
      <c r="Z12" s="51"/>
      <c r="AA12" s="23"/>
    </row>
    <row r="13" spans="1:27" ht="19" x14ac:dyDescent="0.2">
      <c r="A13" s="4" t="s">
        <v>248</v>
      </c>
      <c r="B13" s="4" t="s">
        <v>249</v>
      </c>
      <c r="C13" s="4" t="s">
        <v>250</v>
      </c>
      <c r="D13" s="4">
        <v>2003</v>
      </c>
      <c r="E13" s="16" t="s">
        <v>81</v>
      </c>
      <c r="F13" s="16" t="s">
        <v>82</v>
      </c>
      <c r="G13" s="21"/>
      <c r="H13" s="8" t="s">
        <v>83</v>
      </c>
      <c r="I13" s="8">
        <v>16</v>
      </c>
      <c r="J13" s="8">
        <v>8</v>
      </c>
      <c r="K13" s="41">
        <f>I13-J13</f>
        <v>8</v>
      </c>
      <c r="L13" s="41" t="s">
        <v>144</v>
      </c>
      <c r="M13" s="28">
        <f>J13/I13</f>
        <v>0.5</v>
      </c>
      <c r="N13" s="28">
        <v>0.247</v>
      </c>
      <c r="O13" s="28">
        <v>0.753</v>
      </c>
      <c r="P13" s="28" t="s">
        <v>82</v>
      </c>
      <c r="Q13" s="8" t="s">
        <v>263</v>
      </c>
      <c r="R13" s="28" t="s">
        <v>82</v>
      </c>
      <c r="S13" s="28" t="s">
        <v>82</v>
      </c>
      <c r="T13" s="28" t="s">
        <v>82</v>
      </c>
      <c r="U13" s="19" t="s">
        <v>85</v>
      </c>
      <c r="V13" s="17" t="s">
        <v>86</v>
      </c>
      <c r="W13" s="17">
        <v>23.3</v>
      </c>
      <c r="X13" s="17" t="s">
        <v>264</v>
      </c>
      <c r="Y13" s="17" t="s">
        <v>265</v>
      </c>
      <c r="Z13" s="51" t="s">
        <v>14985</v>
      </c>
      <c r="AA13" s="23"/>
    </row>
    <row r="14" spans="1:27" ht="19" x14ac:dyDescent="0.2">
      <c r="A14" s="4" t="s">
        <v>266</v>
      </c>
      <c r="B14" s="4" t="s">
        <v>267</v>
      </c>
      <c r="C14" s="4" t="s">
        <v>268</v>
      </c>
      <c r="D14" s="4">
        <v>2005</v>
      </c>
      <c r="E14" s="16" t="s">
        <v>81</v>
      </c>
      <c r="F14" s="16" t="s">
        <v>82</v>
      </c>
      <c r="G14" s="21"/>
      <c r="H14" s="8" t="s">
        <v>277</v>
      </c>
      <c r="I14" s="8">
        <v>9</v>
      </c>
      <c r="J14" s="8">
        <v>0</v>
      </c>
      <c r="K14" s="41">
        <f>I14-J14</f>
        <v>9</v>
      </c>
      <c r="L14" s="41" t="s">
        <v>82</v>
      </c>
      <c r="M14" s="28">
        <f>J14/I14</f>
        <v>0</v>
      </c>
      <c r="N14" s="28"/>
      <c r="O14" s="28">
        <v>0.33600000000000002</v>
      </c>
      <c r="P14" s="51" t="s">
        <v>81</v>
      </c>
      <c r="Q14" s="8" t="s">
        <v>278</v>
      </c>
      <c r="R14" s="28" t="s">
        <v>85</v>
      </c>
      <c r="S14" s="28" t="s">
        <v>85</v>
      </c>
      <c r="T14" s="28" t="s">
        <v>85</v>
      </c>
      <c r="U14" s="19" t="s">
        <v>85</v>
      </c>
      <c r="V14" s="17" t="s">
        <v>85</v>
      </c>
      <c r="W14" s="17">
        <v>25.9</v>
      </c>
      <c r="X14" s="17" t="s">
        <v>279</v>
      </c>
      <c r="Y14" s="17" t="s">
        <v>280</v>
      </c>
      <c r="Z14" s="51" t="s">
        <v>14940</v>
      </c>
      <c r="AA14" s="23" t="s">
        <v>281</v>
      </c>
    </row>
    <row r="15" spans="1:27" ht="19" x14ac:dyDescent="0.2">
      <c r="A15" s="4" t="s">
        <v>282</v>
      </c>
      <c r="B15" s="4" t="s">
        <v>283</v>
      </c>
      <c r="C15" s="4" t="s">
        <v>284</v>
      </c>
      <c r="D15" s="4">
        <v>1995</v>
      </c>
      <c r="E15" s="16" t="s">
        <v>81</v>
      </c>
      <c r="F15" s="16" t="s">
        <v>82</v>
      </c>
      <c r="G15" s="21"/>
      <c r="H15" s="8" t="s">
        <v>83</v>
      </c>
      <c r="I15" s="8">
        <v>17</v>
      </c>
      <c r="J15" s="8">
        <v>2</v>
      </c>
      <c r="K15" s="41">
        <v>15</v>
      </c>
      <c r="L15" s="41" t="s">
        <v>144</v>
      </c>
      <c r="M15" s="28">
        <v>0.1176</v>
      </c>
      <c r="N15" s="28">
        <v>1.4999999999999999E-2</v>
      </c>
      <c r="O15" s="28">
        <v>0.36399999999999999</v>
      </c>
      <c r="P15" s="51" t="s">
        <v>14952</v>
      </c>
      <c r="Q15" s="8" t="s">
        <v>263</v>
      </c>
      <c r="R15" s="28" t="s">
        <v>82</v>
      </c>
      <c r="S15" s="28" t="s">
        <v>82</v>
      </c>
      <c r="T15" s="28" t="s">
        <v>82</v>
      </c>
      <c r="U15" s="19" t="s">
        <v>85</v>
      </c>
      <c r="V15" s="17" t="s">
        <v>86</v>
      </c>
      <c r="W15" s="17" t="s">
        <v>86</v>
      </c>
      <c r="X15" s="17" t="s">
        <v>86</v>
      </c>
      <c r="Y15" s="17" t="s">
        <v>297</v>
      </c>
      <c r="Z15" s="51" t="s">
        <v>14953</v>
      </c>
      <c r="AA15" s="23"/>
    </row>
    <row r="16" spans="1:27" ht="19" x14ac:dyDescent="0.2">
      <c r="A16" s="4" t="s">
        <v>298</v>
      </c>
      <c r="B16" s="4" t="s">
        <v>299</v>
      </c>
      <c r="C16" s="4" t="s">
        <v>300</v>
      </c>
      <c r="D16" s="4">
        <v>1999</v>
      </c>
      <c r="E16" s="16" t="s">
        <v>81</v>
      </c>
      <c r="F16" s="16" t="s">
        <v>81</v>
      </c>
      <c r="G16" s="21" t="s">
        <v>311</v>
      </c>
      <c r="H16" s="8" t="s">
        <v>144</v>
      </c>
      <c r="I16" s="8" t="s">
        <v>144</v>
      </c>
      <c r="J16" s="8" t="s">
        <v>144</v>
      </c>
      <c r="K16" s="41" t="s">
        <v>144</v>
      </c>
      <c r="L16" s="41" t="s">
        <v>144</v>
      </c>
      <c r="M16" s="28" t="s">
        <v>144</v>
      </c>
      <c r="N16" s="28" t="s">
        <v>144</v>
      </c>
      <c r="O16" s="28" t="s">
        <v>144</v>
      </c>
      <c r="P16" s="28" t="s">
        <v>144</v>
      </c>
      <c r="Q16" s="8" t="s">
        <v>144</v>
      </c>
      <c r="R16" s="28" t="s">
        <v>144</v>
      </c>
      <c r="S16" s="28" t="s">
        <v>144</v>
      </c>
      <c r="T16" s="28" t="s">
        <v>144</v>
      </c>
      <c r="U16" s="19" t="s">
        <v>144</v>
      </c>
      <c r="V16" s="17" t="s">
        <v>144</v>
      </c>
      <c r="W16" s="17" t="s">
        <v>144</v>
      </c>
      <c r="X16" s="17" t="s">
        <v>144</v>
      </c>
      <c r="Y16" s="17" t="s">
        <v>144</v>
      </c>
      <c r="Z16" s="51"/>
      <c r="AA16" s="23"/>
    </row>
    <row r="17" spans="1:27" ht="19" x14ac:dyDescent="0.2">
      <c r="A17" s="4" t="s">
        <v>312</v>
      </c>
      <c r="B17" s="4" t="s">
        <v>313</v>
      </c>
      <c r="C17" s="4" t="s">
        <v>314</v>
      </c>
      <c r="D17" s="4">
        <v>2000</v>
      </c>
      <c r="E17" s="16" t="s">
        <v>81</v>
      </c>
      <c r="F17" s="16" t="s">
        <v>82</v>
      </c>
      <c r="G17" s="21"/>
      <c r="H17" s="8" t="s">
        <v>83</v>
      </c>
      <c r="I17" s="8" t="s">
        <v>14912</v>
      </c>
      <c r="J17" s="8">
        <v>1</v>
      </c>
      <c r="K17" s="41">
        <v>22</v>
      </c>
      <c r="L17" s="41" t="s">
        <v>144</v>
      </c>
      <c r="M17" s="28">
        <v>4.2999999999999997E-2</v>
      </c>
      <c r="N17" s="28">
        <v>1.1000000000000001E-3</v>
      </c>
      <c r="O17" s="28">
        <v>0.219</v>
      </c>
      <c r="P17" s="51" t="s">
        <v>14920</v>
      </c>
      <c r="Q17" s="8" t="s">
        <v>328</v>
      </c>
      <c r="R17" s="28" t="s">
        <v>82</v>
      </c>
      <c r="S17" s="28" t="s">
        <v>82</v>
      </c>
      <c r="T17" s="28" t="s">
        <v>82</v>
      </c>
      <c r="U17" s="19" t="s">
        <v>85</v>
      </c>
      <c r="V17" s="17" t="s">
        <v>86</v>
      </c>
      <c r="W17" s="17">
        <v>27.8</v>
      </c>
      <c r="X17" s="17" t="s">
        <v>158</v>
      </c>
      <c r="Y17" s="17" t="s">
        <v>159</v>
      </c>
      <c r="Z17" s="51" t="s">
        <v>14941</v>
      </c>
      <c r="AA17" s="23"/>
    </row>
    <row r="18" spans="1:27" ht="19" x14ac:dyDescent="0.2">
      <c r="A18" s="4" t="s">
        <v>329</v>
      </c>
      <c r="B18" s="4" t="s">
        <v>330</v>
      </c>
      <c r="C18" s="4" t="s">
        <v>331</v>
      </c>
      <c r="D18" s="4">
        <v>1992</v>
      </c>
      <c r="E18" s="16" t="s">
        <v>81</v>
      </c>
      <c r="F18" s="16" t="s">
        <v>81</v>
      </c>
      <c r="G18" s="21" t="s">
        <v>203</v>
      </c>
      <c r="H18" s="8" t="s">
        <v>144</v>
      </c>
      <c r="I18" s="8" t="s">
        <v>144</v>
      </c>
      <c r="J18" s="8" t="s">
        <v>144</v>
      </c>
      <c r="K18" s="41" t="s">
        <v>144</v>
      </c>
      <c r="L18" s="41" t="s">
        <v>144</v>
      </c>
      <c r="M18" s="28" t="s">
        <v>144</v>
      </c>
      <c r="N18" s="28"/>
      <c r="O18" s="28"/>
      <c r="P18" s="28" t="s">
        <v>1177</v>
      </c>
      <c r="Q18" s="8" t="s">
        <v>144</v>
      </c>
      <c r="R18" s="28" t="s">
        <v>144</v>
      </c>
      <c r="S18" s="28" t="s">
        <v>144</v>
      </c>
      <c r="T18" s="28" t="s">
        <v>144</v>
      </c>
      <c r="U18" s="19" t="s">
        <v>144</v>
      </c>
      <c r="V18" s="17" t="s">
        <v>144</v>
      </c>
      <c r="W18" s="17" t="s">
        <v>144</v>
      </c>
      <c r="X18" s="17" t="s">
        <v>144</v>
      </c>
      <c r="Y18" s="17" t="s">
        <v>144</v>
      </c>
      <c r="Z18" s="51"/>
      <c r="AA18" s="23" t="s">
        <v>345</v>
      </c>
    </row>
    <row r="19" spans="1:27" ht="19" x14ac:dyDescent="0.2">
      <c r="A19" s="4" t="s">
        <v>346</v>
      </c>
      <c r="B19" s="4" t="s">
        <v>347</v>
      </c>
      <c r="C19" s="4" t="s">
        <v>348</v>
      </c>
      <c r="D19" s="4">
        <v>2003</v>
      </c>
      <c r="E19" s="16" t="s">
        <v>81</v>
      </c>
      <c r="F19" s="16" t="s">
        <v>81</v>
      </c>
      <c r="G19" s="21" t="s">
        <v>172</v>
      </c>
      <c r="H19" s="8"/>
      <c r="I19" s="8" t="s">
        <v>144</v>
      </c>
      <c r="J19" s="8" t="s">
        <v>144</v>
      </c>
      <c r="K19" s="41" t="s">
        <v>144</v>
      </c>
      <c r="L19" s="41" t="s">
        <v>144</v>
      </c>
      <c r="M19" s="28" t="s">
        <v>144</v>
      </c>
      <c r="N19" s="28"/>
      <c r="O19" s="28"/>
      <c r="P19" s="28"/>
      <c r="Q19" s="8" t="s">
        <v>144</v>
      </c>
      <c r="R19" s="28" t="s">
        <v>144</v>
      </c>
      <c r="S19" s="28" t="s">
        <v>144</v>
      </c>
      <c r="T19" s="28" t="s">
        <v>144</v>
      </c>
      <c r="U19" s="19" t="s">
        <v>144</v>
      </c>
      <c r="V19" s="17" t="s">
        <v>144</v>
      </c>
      <c r="W19" s="17" t="s">
        <v>144</v>
      </c>
      <c r="X19" s="17" t="s">
        <v>144</v>
      </c>
      <c r="Y19" s="17" t="s">
        <v>144</v>
      </c>
      <c r="Z19" s="51"/>
      <c r="AA19" s="23"/>
    </row>
    <row r="20" spans="1:27" ht="19" x14ac:dyDescent="0.2">
      <c r="A20" s="4" t="s">
        <v>359</v>
      </c>
      <c r="B20" s="4" t="s">
        <v>360</v>
      </c>
      <c r="C20" s="4" t="s">
        <v>361</v>
      </c>
      <c r="D20" s="4">
        <v>2006</v>
      </c>
      <c r="E20" s="16" t="s">
        <v>81</v>
      </c>
      <c r="F20" s="16" t="s">
        <v>81</v>
      </c>
      <c r="G20" s="21" t="s">
        <v>143</v>
      </c>
      <c r="H20" s="8"/>
      <c r="I20" s="8" t="s">
        <v>144</v>
      </c>
      <c r="J20" s="8" t="s">
        <v>144</v>
      </c>
      <c r="K20" s="41" t="s">
        <v>144</v>
      </c>
      <c r="L20" s="41" t="s">
        <v>144</v>
      </c>
      <c r="M20" s="28" t="s">
        <v>144</v>
      </c>
      <c r="N20" s="28"/>
      <c r="O20" s="28"/>
      <c r="P20" s="28"/>
      <c r="Q20" s="8" t="s">
        <v>144</v>
      </c>
      <c r="R20" s="28" t="s">
        <v>144</v>
      </c>
      <c r="S20" s="28" t="s">
        <v>144</v>
      </c>
      <c r="T20" s="28" t="s">
        <v>144</v>
      </c>
      <c r="U20" s="19" t="s">
        <v>144</v>
      </c>
      <c r="V20" s="17" t="s">
        <v>144</v>
      </c>
      <c r="W20" s="17" t="s">
        <v>144</v>
      </c>
      <c r="X20" s="17" t="s">
        <v>144</v>
      </c>
      <c r="Y20" s="17" t="s">
        <v>144</v>
      </c>
      <c r="Z20" s="51"/>
      <c r="AA20" s="23"/>
    </row>
    <row r="21" spans="1:27" ht="19" x14ac:dyDescent="0.2">
      <c r="A21" s="4" t="s">
        <v>372</v>
      </c>
      <c r="B21" s="4" t="s">
        <v>373</v>
      </c>
      <c r="C21" s="4" t="s">
        <v>374</v>
      </c>
      <c r="D21" s="4">
        <v>2005</v>
      </c>
      <c r="E21" s="16" t="s">
        <v>81</v>
      </c>
      <c r="F21" s="16" t="s">
        <v>81</v>
      </c>
      <c r="G21" s="21" t="s">
        <v>388</v>
      </c>
      <c r="H21" s="8"/>
      <c r="I21" s="8" t="s">
        <v>144</v>
      </c>
      <c r="J21" s="8" t="s">
        <v>144</v>
      </c>
      <c r="K21" s="41" t="s">
        <v>144</v>
      </c>
      <c r="L21" s="41" t="s">
        <v>144</v>
      </c>
      <c r="M21" s="28" t="s">
        <v>144</v>
      </c>
      <c r="N21" s="28"/>
      <c r="O21" s="28"/>
      <c r="P21" s="28"/>
      <c r="Q21" s="8" t="s">
        <v>144</v>
      </c>
      <c r="R21" s="28" t="s">
        <v>144</v>
      </c>
      <c r="S21" s="28" t="s">
        <v>144</v>
      </c>
      <c r="T21" s="28" t="s">
        <v>144</v>
      </c>
      <c r="U21" s="19" t="s">
        <v>144</v>
      </c>
      <c r="V21" s="17" t="s">
        <v>144</v>
      </c>
      <c r="W21" s="17" t="s">
        <v>144</v>
      </c>
      <c r="X21" s="17" t="s">
        <v>144</v>
      </c>
      <c r="Y21" s="17" t="s">
        <v>144</v>
      </c>
      <c r="Z21" s="51"/>
      <c r="AA21" s="23"/>
    </row>
    <row r="22" spans="1:27" ht="19" x14ac:dyDescent="0.2">
      <c r="A22" s="4" t="s">
        <v>389</v>
      </c>
      <c r="B22" s="4" t="s">
        <v>390</v>
      </c>
      <c r="C22" s="4" t="s">
        <v>391</v>
      </c>
      <c r="D22" s="4">
        <v>1989</v>
      </c>
      <c r="E22" s="16" t="s">
        <v>81</v>
      </c>
      <c r="F22" s="16" t="s">
        <v>82</v>
      </c>
      <c r="G22" s="21"/>
      <c r="H22" s="8" t="s">
        <v>403</v>
      </c>
      <c r="I22" s="8">
        <v>10</v>
      </c>
      <c r="J22" s="8">
        <v>4</v>
      </c>
      <c r="K22" s="41">
        <v>6</v>
      </c>
      <c r="L22" s="41" t="s">
        <v>144</v>
      </c>
      <c r="M22" s="28">
        <v>0.4</v>
      </c>
      <c r="N22" s="28">
        <v>0.122</v>
      </c>
      <c r="O22" s="28">
        <v>0.73799999999999999</v>
      </c>
      <c r="P22" s="28" t="s">
        <v>82</v>
      </c>
      <c r="Q22" s="8" t="s">
        <v>406</v>
      </c>
      <c r="R22" s="28" t="s">
        <v>82</v>
      </c>
      <c r="S22" s="28" t="s">
        <v>82</v>
      </c>
      <c r="T22" s="28" t="s">
        <v>82</v>
      </c>
      <c r="U22" s="19" t="s">
        <v>85</v>
      </c>
      <c r="V22" s="17" t="s">
        <v>86</v>
      </c>
      <c r="W22" s="17" t="s">
        <v>407</v>
      </c>
      <c r="X22" s="17" t="s">
        <v>408</v>
      </c>
      <c r="Y22" s="17" t="s">
        <v>86</v>
      </c>
      <c r="Z22" s="51" t="s">
        <v>14923</v>
      </c>
      <c r="AA22" s="23"/>
    </row>
    <row r="23" spans="1:27" ht="19" x14ac:dyDescent="0.2">
      <c r="A23" s="4" t="s">
        <v>409</v>
      </c>
      <c r="B23" s="4" t="s">
        <v>410</v>
      </c>
      <c r="C23" s="4" t="s">
        <v>411</v>
      </c>
      <c r="D23" s="4">
        <v>2004</v>
      </c>
      <c r="E23" s="16" t="s">
        <v>81</v>
      </c>
      <c r="F23" s="16" t="s">
        <v>81</v>
      </c>
      <c r="G23" s="21" t="s">
        <v>247</v>
      </c>
      <c r="H23" s="8"/>
      <c r="I23" s="8" t="s">
        <v>144</v>
      </c>
      <c r="J23" s="8" t="s">
        <v>144</v>
      </c>
      <c r="K23" s="41" t="s">
        <v>144</v>
      </c>
      <c r="L23" s="41" t="s">
        <v>144</v>
      </c>
      <c r="M23" s="28" t="s">
        <v>144</v>
      </c>
      <c r="N23" s="28"/>
      <c r="O23" s="28"/>
      <c r="P23" s="28"/>
      <c r="Q23" s="8" t="s">
        <v>144</v>
      </c>
      <c r="R23" s="28" t="s">
        <v>144</v>
      </c>
      <c r="S23" s="28" t="s">
        <v>144</v>
      </c>
      <c r="T23" s="28" t="s">
        <v>144</v>
      </c>
      <c r="U23" s="19" t="s">
        <v>144</v>
      </c>
      <c r="V23" s="17" t="s">
        <v>144</v>
      </c>
      <c r="W23" s="17" t="s">
        <v>144</v>
      </c>
      <c r="X23" s="17" t="s">
        <v>144</v>
      </c>
      <c r="Y23" s="17" t="s">
        <v>144</v>
      </c>
      <c r="Z23" s="51"/>
      <c r="AA23" s="23"/>
    </row>
    <row r="24" spans="1:27" ht="19" x14ac:dyDescent="0.2">
      <c r="A24" s="4" t="s">
        <v>427</v>
      </c>
      <c r="B24" s="4" t="s">
        <v>428</v>
      </c>
      <c r="C24" s="4" t="s">
        <v>429</v>
      </c>
      <c r="D24" s="4">
        <v>2015</v>
      </c>
      <c r="E24" s="16" t="s">
        <v>81</v>
      </c>
      <c r="F24" s="16" t="s">
        <v>82</v>
      </c>
      <c r="G24" s="21"/>
      <c r="H24" s="8" t="s">
        <v>445</v>
      </c>
      <c r="I24" s="8">
        <v>12</v>
      </c>
      <c r="J24" s="8">
        <v>6</v>
      </c>
      <c r="K24" s="41">
        <v>6</v>
      </c>
      <c r="L24" s="41" t="s">
        <v>144</v>
      </c>
      <c r="M24" s="28">
        <v>0.5</v>
      </c>
      <c r="N24" s="28">
        <v>0.21099999999999999</v>
      </c>
      <c r="O24" s="28">
        <v>0.78900000000000003</v>
      </c>
      <c r="P24" s="28" t="s">
        <v>82</v>
      </c>
      <c r="Q24" s="8" t="s">
        <v>447</v>
      </c>
      <c r="R24" s="28" t="s">
        <v>82</v>
      </c>
      <c r="S24" s="28" t="s">
        <v>82</v>
      </c>
      <c r="T24" s="28" t="s">
        <v>82</v>
      </c>
      <c r="U24" s="19" t="s">
        <v>85</v>
      </c>
      <c r="V24" s="17" t="s">
        <v>448</v>
      </c>
      <c r="W24" s="17">
        <v>24.92</v>
      </c>
      <c r="X24" s="17" t="s">
        <v>449</v>
      </c>
      <c r="Y24" s="17" t="s">
        <v>86</v>
      </c>
      <c r="Z24" s="51" t="s">
        <v>14942</v>
      </c>
      <c r="AA24" s="23"/>
    </row>
    <row r="25" spans="1:27" ht="19" x14ac:dyDescent="0.2">
      <c r="A25" s="4" t="s">
        <v>450</v>
      </c>
      <c r="B25" s="4" t="s">
        <v>451</v>
      </c>
      <c r="C25" s="4" t="s">
        <v>452</v>
      </c>
      <c r="D25" s="4">
        <v>2005</v>
      </c>
      <c r="E25" s="16" t="s">
        <v>81</v>
      </c>
      <c r="F25" s="16" t="s">
        <v>81</v>
      </c>
      <c r="G25" s="21" t="s">
        <v>466</v>
      </c>
      <c r="H25" s="8" t="s">
        <v>144</v>
      </c>
      <c r="I25" s="8" t="s">
        <v>144</v>
      </c>
      <c r="J25" s="8" t="s">
        <v>144</v>
      </c>
      <c r="K25" s="41" t="s">
        <v>144</v>
      </c>
      <c r="L25" s="41" t="s">
        <v>144</v>
      </c>
      <c r="M25" s="28" t="s">
        <v>144</v>
      </c>
      <c r="N25" s="28" t="s">
        <v>144</v>
      </c>
      <c r="O25" s="28" t="s">
        <v>144</v>
      </c>
      <c r="P25" s="28" t="s">
        <v>144</v>
      </c>
      <c r="Q25" s="8" t="s">
        <v>144</v>
      </c>
      <c r="R25" s="28" t="s">
        <v>144</v>
      </c>
      <c r="S25" s="28" t="s">
        <v>144</v>
      </c>
      <c r="T25" s="28" t="s">
        <v>144</v>
      </c>
      <c r="U25" s="19" t="s">
        <v>144</v>
      </c>
      <c r="V25" s="25" t="s">
        <v>144</v>
      </c>
      <c r="W25" s="17" t="s">
        <v>144</v>
      </c>
      <c r="X25" s="17" t="s">
        <v>144</v>
      </c>
      <c r="Y25" s="17" t="s">
        <v>144</v>
      </c>
      <c r="Z25" s="51"/>
      <c r="AA25" s="23"/>
    </row>
    <row r="26" spans="1:27" ht="19" x14ac:dyDescent="0.2">
      <c r="A26" s="4" t="s">
        <v>467</v>
      </c>
      <c r="B26" s="4" t="s">
        <v>468</v>
      </c>
      <c r="C26" s="4" t="s">
        <v>469</v>
      </c>
      <c r="D26" s="4">
        <v>1998</v>
      </c>
      <c r="E26" s="16" t="s">
        <v>81</v>
      </c>
      <c r="F26" s="16" t="s">
        <v>81</v>
      </c>
      <c r="G26" s="21" t="s">
        <v>203</v>
      </c>
      <c r="H26" s="8" t="s">
        <v>144</v>
      </c>
      <c r="I26" s="8" t="s">
        <v>144</v>
      </c>
      <c r="J26" s="8" t="s">
        <v>144</v>
      </c>
      <c r="K26" s="41" t="s">
        <v>144</v>
      </c>
      <c r="L26" s="41" t="s">
        <v>144</v>
      </c>
      <c r="M26" s="28" t="s">
        <v>144</v>
      </c>
      <c r="N26" s="28" t="s">
        <v>144</v>
      </c>
      <c r="O26" s="28" t="s">
        <v>144</v>
      </c>
      <c r="P26" s="28" t="s">
        <v>144</v>
      </c>
      <c r="Q26" s="8" t="s">
        <v>144</v>
      </c>
      <c r="R26" s="28" t="s">
        <v>144</v>
      </c>
      <c r="S26" s="28" t="s">
        <v>144</v>
      </c>
      <c r="T26" s="28" t="s">
        <v>144</v>
      </c>
      <c r="U26" s="19" t="s">
        <v>144</v>
      </c>
      <c r="V26" s="17" t="s">
        <v>144</v>
      </c>
      <c r="W26" s="17" t="s">
        <v>144</v>
      </c>
      <c r="X26" s="17" t="s">
        <v>144</v>
      </c>
      <c r="Y26" s="17" t="s">
        <v>144</v>
      </c>
      <c r="Z26" s="51"/>
      <c r="AA26" s="23"/>
    </row>
    <row r="27" spans="1:27" ht="19" x14ac:dyDescent="0.2">
      <c r="A27" s="4" t="s">
        <v>483</v>
      </c>
      <c r="B27" s="4" t="s">
        <v>484</v>
      </c>
      <c r="C27" s="4" t="s">
        <v>485</v>
      </c>
      <c r="D27" s="4">
        <v>1982</v>
      </c>
      <c r="E27" s="16" t="s">
        <v>81</v>
      </c>
      <c r="F27" s="16" t="s">
        <v>82</v>
      </c>
      <c r="G27" s="21"/>
      <c r="H27" s="8" t="s">
        <v>83</v>
      </c>
      <c r="I27" s="8">
        <v>1</v>
      </c>
      <c r="J27" s="8">
        <v>0</v>
      </c>
      <c r="K27" s="41">
        <f>I27-J27</f>
        <v>1</v>
      </c>
      <c r="L27" s="41" t="s">
        <v>82</v>
      </c>
      <c r="M27" s="28">
        <f>J27/I27</f>
        <v>0</v>
      </c>
      <c r="N27" s="28"/>
      <c r="O27" s="28">
        <v>0.97499999999999998</v>
      </c>
      <c r="P27" s="28" t="s">
        <v>82</v>
      </c>
      <c r="Q27" s="8" t="s">
        <v>278</v>
      </c>
      <c r="R27" s="28" t="s">
        <v>85</v>
      </c>
      <c r="S27" s="28" t="s">
        <v>85</v>
      </c>
      <c r="T27" s="28" t="s">
        <v>85</v>
      </c>
      <c r="U27" s="19" t="s">
        <v>85</v>
      </c>
      <c r="V27" s="17" t="s">
        <v>278</v>
      </c>
      <c r="W27" s="17" t="s">
        <v>497</v>
      </c>
      <c r="X27" s="17" t="s">
        <v>85</v>
      </c>
      <c r="Y27" s="17" t="s">
        <v>85</v>
      </c>
      <c r="Z27" s="51" t="s">
        <v>14983</v>
      </c>
      <c r="AA27" s="23" t="s">
        <v>1177</v>
      </c>
    </row>
    <row r="28" spans="1:27" ht="19" x14ac:dyDescent="0.2">
      <c r="A28" s="4" t="s">
        <v>499</v>
      </c>
      <c r="B28" s="4" t="s">
        <v>500</v>
      </c>
      <c r="C28" s="4" t="s">
        <v>501</v>
      </c>
      <c r="D28" s="4">
        <v>1985</v>
      </c>
      <c r="E28" s="16" t="s">
        <v>81</v>
      </c>
      <c r="F28" s="16" t="s">
        <v>81</v>
      </c>
      <c r="G28" s="21" t="s">
        <v>515</v>
      </c>
      <c r="H28" s="8"/>
      <c r="I28" s="8" t="s">
        <v>144</v>
      </c>
      <c r="J28" s="8" t="s">
        <v>144</v>
      </c>
      <c r="K28" s="41" t="s">
        <v>144</v>
      </c>
      <c r="L28" s="41" t="s">
        <v>144</v>
      </c>
      <c r="M28" s="28" t="s">
        <v>144</v>
      </c>
      <c r="N28" s="28" t="s">
        <v>144</v>
      </c>
      <c r="O28" s="28" t="s">
        <v>144</v>
      </c>
      <c r="P28" s="28" t="s">
        <v>144</v>
      </c>
      <c r="Q28" s="8" t="s">
        <v>144</v>
      </c>
      <c r="R28" s="28" t="s">
        <v>144</v>
      </c>
      <c r="S28" s="28" t="s">
        <v>144</v>
      </c>
      <c r="T28" s="28" t="s">
        <v>144</v>
      </c>
      <c r="U28" s="19" t="s">
        <v>144</v>
      </c>
      <c r="V28" s="17" t="s">
        <v>144</v>
      </c>
      <c r="W28" s="17" t="s">
        <v>144</v>
      </c>
      <c r="X28" s="17" t="s">
        <v>144</v>
      </c>
      <c r="Y28" s="17" t="s">
        <v>144</v>
      </c>
      <c r="Z28" s="51"/>
      <c r="AA28" s="23"/>
    </row>
    <row r="29" spans="1:27" ht="19" x14ac:dyDescent="0.2">
      <c r="A29" s="4" t="s">
        <v>516</v>
      </c>
      <c r="B29" s="4" t="s">
        <v>517</v>
      </c>
      <c r="C29" s="4" t="s">
        <v>518</v>
      </c>
      <c r="D29" s="4">
        <v>2011</v>
      </c>
      <c r="E29" s="16" t="s">
        <v>81</v>
      </c>
      <c r="F29" s="16" t="s">
        <v>82</v>
      </c>
      <c r="G29" s="21"/>
      <c r="H29" s="8" t="s">
        <v>531</v>
      </c>
      <c r="I29" s="8">
        <v>13</v>
      </c>
      <c r="J29" s="8">
        <v>0</v>
      </c>
      <c r="K29" s="41">
        <f>I29-J29</f>
        <v>13</v>
      </c>
      <c r="L29" s="41" t="s">
        <v>81</v>
      </c>
      <c r="M29" s="28">
        <f>J29/I29</f>
        <v>0</v>
      </c>
      <c r="N29" s="28"/>
      <c r="O29" s="28">
        <v>0.247</v>
      </c>
      <c r="P29" s="51" t="s">
        <v>81</v>
      </c>
      <c r="Q29" s="8" t="s">
        <v>278</v>
      </c>
      <c r="R29" s="28" t="s">
        <v>85</v>
      </c>
      <c r="S29" s="28" t="s">
        <v>85</v>
      </c>
      <c r="T29" s="28" t="s">
        <v>85</v>
      </c>
      <c r="U29" s="19" t="s">
        <v>85</v>
      </c>
      <c r="V29" s="17" t="s">
        <v>278</v>
      </c>
      <c r="W29" s="17">
        <v>23.8</v>
      </c>
      <c r="X29" s="17" t="s">
        <v>532</v>
      </c>
      <c r="Y29" s="17" t="s">
        <v>533</v>
      </c>
      <c r="Z29" s="51" t="s">
        <v>14938</v>
      </c>
      <c r="AA29" s="23" t="s">
        <v>534</v>
      </c>
    </row>
    <row r="30" spans="1:27" ht="19" x14ac:dyDescent="0.2">
      <c r="A30" s="4" t="s">
        <v>535</v>
      </c>
      <c r="B30" s="4" t="s">
        <v>536</v>
      </c>
      <c r="C30" s="4" t="s">
        <v>537</v>
      </c>
      <c r="D30" s="4">
        <v>2002</v>
      </c>
      <c r="E30" s="16" t="s">
        <v>81</v>
      </c>
      <c r="F30" s="16" t="s">
        <v>82</v>
      </c>
      <c r="G30" s="21"/>
      <c r="H30" s="8" t="s">
        <v>549</v>
      </c>
      <c r="I30" s="8">
        <v>12</v>
      </c>
      <c r="J30" s="8">
        <v>6</v>
      </c>
      <c r="K30" s="41">
        <f>I30-J30</f>
        <v>6</v>
      </c>
      <c r="L30" s="41" t="s">
        <v>144</v>
      </c>
      <c r="M30" s="28">
        <f>J30/I30</f>
        <v>0.5</v>
      </c>
      <c r="N30" s="28">
        <v>0.21099999999999999</v>
      </c>
      <c r="O30" s="28">
        <v>0.78900000000000003</v>
      </c>
      <c r="P30" s="28" t="s">
        <v>82</v>
      </c>
      <c r="Q30" s="8" t="s">
        <v>550</v>
      </c>
      <c r="R30" s="28" t="s">
        <v>82</v>
      </c>
      <c r="S30" s="28" t="s">
        <v>86</v>
      </c>
      <c r="T30" s="28" t="s">
        <v>86</v>
      </c>
      <c r="U30" s="19" t="s">
        <v>85</v>
      </c>
      <c r="V30" s="17" t="s">
        <v>551</v>
      </c>
      <c r="W30" s="17">
        <v>25.5</v>
      </c>
      <c r="X30" s="17" t="s">
        <v>552</v>
      </c>
      <c r="Y30" s="17" t="s">
        <v>86</v>
      </c>
      <c r="Z30" s="51" t="s">
        <v>14923</v>
      </c>
      <c r="AA30" s="23" t="s">
        <v>553</v>
      </c>
    </row>
    <row r="31" spans="1:27" ht="19" x14ac:dyDescent="0.2">
      <c r="A31" s="4" t="s">
        <v>554</v>
      </c>
      <c r="B31" s="4" t="s">
        <v>555</v>
      </c>
      <c r="C31" s="4" t="s">
        <v>556</v>
      </c>
      <c r="D31" s="4">
        <v>2004</v>
      </c>
      <c r="E31" s="16" t="s">
        <v>81</v>
      </c>
      <c r="F31" s="16" t="s">
        <v>81</v>
      </c>
      <c r="G31" s="21" t="s">
        <v>247</v>
      </c>
      <c r="H31" s="8" t="s">
        <v>144</v>
      </c>
      <c r="I31" s="8" t="s">
        <v>144</v>
      </c>
      <c r="J31" s="8" t="s">
        <v>144</v>
      </c>
      <c r="K31" s="41" t="s">
        <v>144</v>
      </c>
      <c r="L31" s="41" t="s">
        <v>144</v>
      </c>
      <c r="M31" s="28" t="s">
        <v>144</v>
      </c>
      <c r="N31" s="28" t="s">
        <v>144</v>
      </c>
      <c r="O31" s="28" t="s">
        <v>144</v>
      </c>
      <c r="P31" s="28" t="s">
        <v>144</v>
      </c>
      <c r="Q31" s="8" t="s">
        <v>144</v>
      </c>
      <c r="R31" s="28" t="s">
        <v>144</v>
      </c>
      <c r="S31" s="28" t="s">
        <v>144</v>
      </c>
      <c r="T31" s="28" t="s">
        <v>144</v>
      </c>
      <c r="U31" s="19" t="s">
        <v>144</v>
      </c>
      <c r="V31" s="17" t="s">
        <v>144</v>
      </c>
      <c r="W31" s="17" t="s">
        <v>144</v>
      </c>
      <c r="X31" s="17" t="s">
        <v>144</v>
      </c>
      <c r="Y31" s="17" t="s">
        <v>144</v>
      </c>
      <c r="Z31" s="51"/>
      <c r="AA31" s="23"/>
    </row>
    <row r="32" spans="1:27" ht="19" x14ac:dyDescent="0.2">
      <c r="A32" s="4" t="s">
        <v>569</v>
      </c>
      <c r="B32" s="4" t="s">
        <v>570</v>
      </c>
      <c r="C32" s="4" t="s">
        <v>571</v>
      </c>
      <c r="D32" s="4">
        <v>2011</v>
      </c>
      <c r="E32" s="16" t="s">
        <v>81</v>
      </c>
      <c r="F32" s="16" t="s">
        <v>81</v>
      </c>
      <c r="G32" s="21" t="s">
        <v>515</v>
      </c>
      <c r="H32" s="8" t="s">
        <v>144</v>
      </c>
      <c r="I32" s="8" t="s">
        <v>144</v>
      </c>
      <c r="J32" s="8" t="s">
        <v>144</v>
      </c>
      <c r="K32" s="41" t="s">
        <v>144</v>
      </c>
      <c r="L32" s="41" t="s">
        <v>144</v>
      </c>
      <c r="M32" s="28" t="s">
        <v>144</v>
      </c>
      <c r="N32" s="28" t="s">
        <v>144</v>
      </c>
      <c r="O32" s="28" t="s">
        <v>144</v>
      </c>
      <c r="P32" s="28" t="s">
        <v>144</v>
      </c>
      <c r="Q32" s="8" t="s">
        <v>144</v>
      </c>
      <c r="R32" s="28" t="s">
        <v>144</v>
      </c>
      <c r="S32" s="28" t="s">
        <v>144</v>
      </c>
      <c r="T32" s="28" t="s">
        <v>144</v>
      </c>
      <c r="U32" s="19" t="s">
        <v>144</v>
      </c>
      <c r="V32" s="17" t="s">
        <v>144</v>
      </c>
      <c r="W32" s="17" t="s">
        <v>144</v>
      </c>
      <c r="X32" s="17" t="s">
        <v>144</v>
      </c>
      <c r="Y32" s="17" t="s">
        <v>144</v>
      </c>
      <c r="Z32" s="51"/>
      <c r="AA32" s="23"/>
    </row>
    <row r="33" spans="1:28" ht="19" x14ac:dyDescent="0.2">
      <c r="A33" s="4" t="s">
        <v>585</v>
      </c>
      <c r="B33" s="4" t="s">
        <v>586</v>
      </c>
      <c r="C33" s="4" t="s">
        <v>587</v>
      </c>
      <c r="D33" s="4">
        <v>1999</v>
      </c>
      <c r="E33" s="16" t="s">
        <v>81</v>
      </c>
      <c r="F33" s="16" t="s">
        <v>81</v>
      </c>
      <c r="G33" s="21" t="s">
        <v>599</v>
      </c>
      <c r="H33" s="8" t="s">
        <v>144</v>
      </c>
      <c r="I33" s="8" t="s">
        <v>144</v>
      </c>
      <c r="J33" s="8" t="s">
        <v>144</v>
      </c>
      <c r="K33" s="41" t="s">
        <v>144</v>
      </c>
      <c r="L33" s="41" t="s">
        <v>144</v>
      </c>
      <c r="M33" s="28" t="s">
        <v>144</v>
      </c>
      <c r="N33" s="28" t="s">
        <v>144</v>
      </c>
      <c r="O33" s="28" t="s">
        <v>144</v>
      </c>
      <c r="P33" s="28" t="s">
        <v>144</v>
      </c>
      <c r="Q33" s="8" t="s">
        <v>144</v>
      </c>
      <c r="R33" s="28" t="s">
        <v>144</v>
      </c>
      <c r="S33" s="28" t="s">
        <v>144</v>
      </c>
      <c r="T33" s="28" t="s">
        <v>144</v>
      </c>
      <c r="U33" s="19" t="s">
        <v>144</v>
      </c>
      <c r="V33" s="17" t="s">
        <v>144</v>
      </c>
      <c r="W33" s="17" t="s">
        <v>144</v>
      </c>
      <c r="X33" s="17" t="s">
        <v>144</v>
      </c>
      <c r="Y33" s="17" t="s">
        <v>144</v>
      </c>
      <c r="Z33" s="51"/>
      <c r="AA33" s="23"/>
    </row>
    <row r="34" spans="1:28" ht="19" x14ac:dyDescent="0.2">
      <c r="A34" s="4" t="s">
        <v>600</v>
      </c>
      <c r="B34" s="4" t="s">
        <v>601</v>
      </c>
      <c r="C34" s="4" t="s">
        <v>602</v>
      </c>
      <c r="D34" s="4">
        <v>2003</v>
      </c>
      <c r="E34" s="16" t="s">
        <v>81</v>
      </c>
      <c r="F34" s="16" t="s">
        <v>82</v>
      </c>
      <c r="G34" s="21"/>
      <c r="H34" s="8" t="s">
        <v>615</v>
      </c>
      <c r="I34" s="8">
        <v>16</v>
      </c>
      <c r="J34" s="8">
        <v>10</v>
      </c>
      <c r="K34" s="41">
        <f>I34-J34</f>
        <v>6</v>
      </c>
      <c r="L34" s="41" t="s">
        <v>144</v>
      </c>
      <c r="M34" s="28">
        <f>J34/I34</f>
        <v>0.625</v>
      </c>
      <c r="N34" s="28">
        <v>0.35399999999999998</v>
      </c>
      <c r="O34" s="28">
        <v>0.84799999999999998</v>
      </c>
      <c r="P34" s="28" t="s">
        <v>82</v>
      </c>
      <c r="Q34" s="8" t="s">
        <v>616</v>
      </c>
      <c r="R34" s="28" t="s">
        <v>82</v>
      </c>
      <c r="S34" s="28" t="s">
        <v>82</v>
      </c>
      <c r="T34" s="28" t="s">
        <v>82</v>
      </c>
      <c r="U34" s="19" t="s">
        <v>85</v>
      </c>
      <c r="V34" s="17" t="s">
        <v>86</v>
      </c>
      <c r="W34" s="17" t="s">
        <v>617</v>
      </c>
      <c r="X34" s="17" t="s">
        <v>86</v>
      </c>
      <c r="Y34" s="17" t="s">
        <v>618</v>
      </c>
      <c r="Z34" s="51" t="s">
        <v>15003</v>
      </c>
      <c r="AA34" s="23"/>
    </row>
    <row r="35" spans="1:28" ht="19" x14ac:dyDescent="0.2">
      <c r="A35" s="4" t="s">
        <v>619</v>
      </c>
      <c r="B35" s="4" t="s">
        <v>620</v>
      </c>
      <c r="C35" s="4" t="s">
        <v>147</v>
      </c>
      <c r="D35" s="4">
        <v>2007</v>
      </c>
      <c r="E35" s="16" t="s">
        <v>81</v>
      </c>
      <c r="F35" s="16" t="s">
        <v>82</v>
      </c>
      <c r="G35" s="21"/>
      <c r="H35" s="8" t="s">
        <v>636</v>
      </c>
      <c r="I35" s="8">
        <v>2</v>
      </c>
      <c r="J35" s="8">
        <v>1</v>
      </c>
      <c r="K35" s="41">
        <f>I35-J35</f>
        <v>1</v>
      </c>
      <c r="L35" s="41" t="s">
        <v>144</v>
      </c>
      <c r="M35" s="28">
        <f>J35/I35</f>
        <v>0.5</v>
      </c>
      <c r="N35" s="28">
        <v>1.2999999999999999E-2</v>
      </c>
      <c r="O35" s="28">
        <v>0.98699999999999999</v>
      </c>
      <c r="P35" s="28" t="s">
        <v>82</v>
      </c>
      <c r="Q35" s="8" t="s">
        <v>15027</v>
      </c>
      <c r="R35" s="28" t="s">
        <v>82</v>
      </c>
      <c r="S35" s="28" t="s">
        <v>82</v>
      </c>
      <c r="T35" s="28" t="s">
        <v>82</v>
      </c>
      <c r="U35" s="19" t="s">
        <v>85</v>
      </c>
      <c r="V35" s="17" t="s">
        <v>216</v>
      </c>
      <c r="W35" s="17" t="s">
        <v>86</v>
      </c>
      <c r="X35" s="17" t="s">
        <v>86</v>
      </c>
      <c r="Y35" s="17" t="s">
        <v>637</v>
      </c>
      <c r="Z35" s="51" t="s">
        <v>15028</v>
      </c>
      <c r="AA35" s="23" t="s">
        <v>15029</v>
      </c>
    </row>
    <row r="36" spans="1:28" ht="19" x14ac:dyDescent="0.2">
      <c r="A36" s="4" t="s">
        <v>638</v>
      </c>
      <c r="B36" s="4" t="s">
        <v>639</v>
      </c>
      <c r="C36" s="4" t="s">
        <v>640</v>
      </c>
      <c r="D36" s="4">
        <v>2011</v>
      </c>
      <c r="E36" s="16" t="s">
        <v>81</v>
      </c>
      <c r="F36" s="16" t="s">
        <v>82</v>
      </c>
      <c r="G36" s="21"/>
      <c r="H36" s="8" t="s">
        <v>651</v>
      </c>
      <c r="I36" s="8">
        <v>16</v>
      </c>
      <c r="J36" s="8">
        <v>0</v>
      </c>
      <c r="K36" s="41">
        <f>I36-J36</f>
        <v>16</v>
      </c>
      <c r="L36" s="41" t="s">
        <v>82</v>
      </c>
      <c r="M36" s="28">
        <f>J36/I36</f>
        <v>0</v>
      </c>
      <c r="N36" s="28"/>
      <c r="O36" s="28">
        <v>0.20599999999999999</v>
      </c>
      <c r="P36" s="51" t="s">
        <v>81</v>
      </c>
      <c r="Q36" s="8" t="s">
        <v>278</v>
      </c>
      <c r="R36" s="28" t="s">
        <v>85</v>
      </c>
      <c r="S36" s="28" t="s">
        <v>85</v>
      </c>
      <c r="T36" s="28" t="s">
        <v>85</v>
      </c>
      <c r="U36" s="19" t="s">
        <v>85</v>
      </c>
      <c r="V36" s="17" t="s">
        <v>278</v>
      </c>
      <c r="W36" s="17">
        <v>24.3</v>
      </c>
      <c r="X36" s="17" t="s">
        <v>652</v>
      </c>
      <c r="Y36" s="17" t="s">
        <v>653</v>
      </c>
      <c r="Z36" s="51" t="s">
        <v>14945</v>
      </c>
      <c r="AA36" s="23" t="s">
        <v>534</v>
      </c>
    </row>
    <row r="37" spans="1:28" ht="19" x14ac:dyDescent="0.2">
      <c r="A37" s="4" t="s">
        <v>654</v>
      </c>
      <c r="B37" s="4" t="s">
        <v>655</v>
      </c>
      <c r="C37" s="4" t="s">
        <v>656</v>
      </c>
      <c r="D37" s="4">
        <v>1987</v>
      </c>
      <c r="E37" s="16" t="s">
        <v>81</v>
      </c>
      <c r="F37" s="16" t="s">
        <v>82</v>
      </c>
      <c r="G37" s="21"/>
      <c r="H37" s="8" t="s">
        <v>669</v>
      </c>
      <c r="I37" s="8">
        <v>5</v>
      </c>
      <c r="J37" s="8">
        <v>0</v>
      </c>
      <c r="K37" s="41">
        <f>I37-J37</f>
        <v>5</v>
      </c>
      <c r="L37" s="41" t="s">
        <v>82</v>
      </c>
      <c r="M37" s="28">
        <f>J37/I37</f>
        <v>0</v>
      </c>
      <c r="N37" s="28"/>
      <c r="O37" s="28">
        <v>0.52200000000000002</v>
      </c>
      <c r="P37" s="28" t="s">
        <v>82</v>
      </c>
      <c r="Q37" s="8" t="s">
        <v>278</v>
      </c>
      <c r="R37" s="28" t="s">
        <v>85</v>
      </c>
      <c r="S37" s="28" t="s">
        <v>85</v>
      </c>
      <c r="T37" s="28" t="s">
        <v>85</v>
      </c>
      <c r="U37" s="19" t="s">
        <v>85</v>
      </c>
      <c r="V37" s="17" t="s">
        <v>278</v>
      </c>
      <c r="W37" s="17" t="s">
        <v>86</v>
      </c>
      <c r="X37" s="17" t="s">
        <v>86</v>
      </c>
      <c r="Y37" s="17" t="s">
        <v>670</v>
      </c>
      <c r="Z37" s="51" t="s">
        <v>14926</v>
      </c>
      <c r="AA37" s="23" t="s">
        <v>534</v>
      </c>
    </row>
    <row r="38" spans="1:28" ht="19" x14ac:dyDescent="0.2">
      <c r="A38" s="4" t="s">
        <v>671</v>
      </c>
      <c r="B38" s="4" t="s">
        <v>672</v>
      </c>
      <c r="C38" s="4" t="s">
        <v>673</v>
      </c>
      <c r="D38" s="4">
        <v>1984</v>
      </c>
      <c r="E38" s="16" t="s">
        <v>81</v>
      </c>
      <c r="F38" s="16" t="s">
        <v>81</v>
      </c>
      <c r="G38" s="21" t="s">
        <v>599</v>
      </c>
      <c r="H38" s="8" t="s">
        <v>144</v>
      </c>
      <c r="I38" s="8" t="s">
        <v>144</v>
      </c>
      <c r="J38" s="8" t="s">
        <v>144</v>
      </c>
      <c r="K38" s="41" t="s">
        <v>144</v>
      </c>
      <c r="L38" s="41" t="s">
        <v>144</v>
      </c>
      <c r="M38" s="28" t="s">
        <v>144</v>
      </c>
      <c r="N38" s="28" t="s">
        <v>144</v>
      </c>
      <c r="O38" s="28" t="s">
        <v>144</v>
      </c>
      <c r="P38" s="28" t="s">
        <v>144</v>
      </c>
      <c r="Q38" s="8" t="s">
        <v>144</v>
      </c>
      <c r="R38" s="28" t="s">
        <v>144</v>
      </c>
      <c r="S38" s="28" t="s">
        <v>144</v>
      </c>
      <c r="T38" s="28" t="s">
        <v>144</v>
      </c>
      <c r="U38" s="19" t="s">
        <v>144</v>
      </c>
      <c r="V38" s="17" t="s">
        <v>144</v>
      </c>
      <c r="W38" s="17" t="s">
        <v>144</v>
      </c>
      <c r="X38" s="17" t="s">
        <v>144</v>
      </c>
      <c r="Y38" s="17" t="s">
        <v>144</v>
      </c>
      <c r="Z38" s="51"/>
      <c r="AA38" s="23"/>
    </row>
    <row r="39" spans="1:28" ht="19" x14ac:dyDescent="0.2">
      <c r="A39" s="4" t="s">
        <v>684</v>
      </c>
      <c r="B39" s="4" t="s">
        <v>685</v>
      </c>
      <c r="C39" s="4" t="s">
        <v>686</v>
      </c>
      <c r="D39" s="4">
        <v>1988</v>
      </c>
      <c r="E39" s="16" t="s">
        <v>81</v>
      </c>
      <c r="F39" s="16" t="s">
        <v>82</v>
      </c>
      <c r="G39" s="21"/>
      <c r="H39" s="8" t="s">
        <v>83</v>
      </c>
      <c r="I39" s="8">
        <v>6</v>
      </c>
      <c r="J39" s="8">
        <v>0</v>
      </c>
      <c r="K39" s="41">
        <f>I39-J39</f>
        <v>6</v>
      </c>
      <c r="L39" s="41" t="s">
        <v>82</v>
      </c>
      <c r="M39" s="28">
        <f>J39/I39</f>
        <v>0</v>
      </c>
      <c r="N39" s="28"/>
      <c r="O39" s="28">
        <v>0.45900000000000002</v>
      </c>
      <c r="P39" s="51" t="s">
        <v>81</v>
      </c>
      <c r="Q39" s="8" t="s">
        <v>278</v>
      </c>
      <c r="R39" s="28" t="s">
        <v>85</v>
      </c>
      <c r="S39" s="28" t="s">
        <v>85</v>
      </c>
      <c r="T39" s="28" t="s">
        <v>85</v>
      </c>
      <c r="U39" s="19" t="s">
        <v>85</v>
      </c>
      <c r="V39" s="17" t="s">
        <v>278</v>
      </c>
      <c r="W39" s="17" t="s">
        <v>86</v>
      </c>
      <c r="X39" s="17" t="s">
        <v>86</v>
      </c>
      <c r="Y39" s="17" t="s">
        <v>699</v>
      </c>
      <c r="Z39" s="51" t="s">
        <v>14926</v>
      </c>
      <c r="AA39" s="23" t="s">
        <v>534</v>
      </c>
    </row>
    <row r="40" spans="1:28" ht="19" x14ac:dyDescent="0.2">
      <c r="A40" s="4" t="s">
        <v>700</v>
      </c>
      <c r="B40" s="4" t="s">
        <v>701</v>
      </c>
      <c r="C40" s="4" t="s">
        <v>702</v>
      </c>
      <c r="D40" s="4">
        <v>2010</v>
      </c>
      <c r="E40" s="16" t="s">
        <v>81</v>
      </c>
      <c r="F40" s="16" t="s">
        <v>82</v>
      </c>
      <c r="G40" s="21"/>
      <c r="H40" s="8" t="s">
        <v>714</v>
      </c>
      <c r="I40" s="8">
        <v>52</v>
      </c>
      <c r="J40" s="8" t="s">
        <v>86</v>
      </c>
      <c r="K40" s="41" t="s">
        <v>86</v>
      </c>
      <c r="L40" s="41" t="s">
        <v>144</v>
      </c>
      <c r="M40" s="28" t="s">
        <v>86</v>
      </c>
      <c r="N40" s="28" t="s">
        <v>144</v>
      </c>
      <c r="O40" s="28" t="s">
        <v>144</v>
      </c>
      <c r="P40" s="28" t="s">
        <v>144</v>
      </c>
      <c r="Q40" s="8" t="s">
        <v>715</v>
      </c>
      <c r="R40" s="28" t="s">
        <v>82</v>
      </c>
      <c r="S40" s="28" t="s">
        <v>82</v>
      </c>
      <c r="T40" s="28" t="s">
        <v>82</v>
      </c>
      <c r="U40" s="19" t="s">
        <v>85</v>
      </c>
      <c r="V40" s="17" t="s">
        <v>216</v>
      </c>
      <c r="W40" s="17" t="s">
        <v>86</v>
      </c>
      <c r="X40" s="17" t="s">
        <v>86</v>
      </c>
      <c r="Y40" s="17" t="s">
        <v>105</v>
      </c>
      <c r="Z40" s="51" t="s">
        <v>14960</v>
      </c>
      <c r="AA40" s="23" t="s">
        <v>716</v>
      </c>
    </row>
    <row r="41" spans="1:28" ht="19" x14ac:dyDescent="0.2">
      <c r="A41" s="4" t="s">
        <v>717</v>
      </c>
      <c r="B41" s="4" t="s">
        <v>718</v>
      </c>
      <c r="C41" s="4" t="s">
        <v>719</v>
      </c>
      <c r="D41" s="4">
        <v>2013</v>
      </c>
      <c r="E41" s="16" t="s">
        <v>81</v>
      </c>
      <c r="F41" s="16" t="s">
        <v>81</v>
      </c>
      <c r="G41" s="21" t="s">
        <v>515</v>
      </c>
      <c r="H41" s="8" t="s">
        <v>144</v>
      </c>
      <c r="I41" s="8" t="s">
        <v>144</v>
      </c>
      <c r="J41" s="8" t="s">
        <v>144</v>
      </c>
      <c r="K41" s="41" t="s">
        <v>144</v>
      </c>
      <c r="L41" s="41" t="s">
        <v>144</v>
      </c>
      <c r="M41" s="28" t="s">
        <v>144</v>
      </c>
      <c r="N41" s="28" t="s">
        <v>144</v>
      </c>
      <c r="O41" s="28" t="s">
        <v>144</v>
      </c>
      <c r="P41" s="28" t="s">
        <v>144</v>
      </c>
      <c r="Q41" s="8" t="s">
        <v>144</v>
      </c>
      <c r="R41" s="28" t="s">
        <v>144</v>
      </c>
      <c r="S41" s="28" t="s">
        <v>144</v>
      </c>
      <c r="T41" s="28" t="s">
        <v>144</v>
      </c>
      <c r="U41" s="19" t="s">
        <v>144</v>
      </c>
      <c r="V41" s="17" t="s">
        <v>144</v>
      </c>
      <c r="W41" s="17" t="s">
        <v>144</v>
      </c>
      <c r="X41" s="17" t="s">
        <v>144</v>
      </c>
      <c r="Y41" s="17" t="s">
        <v>144</v>
      </c>
      <c r="Z41" s="51"/>
      <c r="AA41" s="23"/>
    </row>
    <row r="42" spans="1:28" ht="19" x14ac:dyDescent="0.2">
      <c r="A42" s="4" t="s">
        <v>730</v>
      </c>
      <c r="B42" s="4" t="s">
        <v>731</v>
      </c>
      <c r="C42" s="4" t="s">
        <v>732</v>
      </c>
      <c r="D42" s="4">
        <v>2011</v>
      </c>
      <c r="E42" s="16" t="s">
        <v>81</v>
      </c>
      <c r="F42" s="16" t="s">
        <v>82</v>
      </c>
      <c r="G42" s="21"/>
      <c r="H42" s="8" t="s">
        <v>743</v>
      </c>
      <c r="I42" s="8">
        <v>116</v>
      </c>
      <c r="J42" s="8" t="s">
        <v>86</v>
      </c>
      <c r="K42" s="41" t="s">
        <v>86</v>
      </c>
      <c r="L42" s="41" t="s">
        <v>144</v>
      </c>
      <c r="M42" s="28" t="s">
        <v>86</v>
      </c>
      <c r="N42" s="28" t="s">
        <v>144</v>
      </c>
      <c r="O42" s="28" t="s">
        <v>144</v>
      </c>
      <c r="P42" s="28" t="s">
        <v>144</v>
      </c>
      <c r="Q42" s="8" t="s">
        <v>744</v>
      </c>
      <c r="R42" s="28" t="s">
        <v>82</v>
      </c>
      <c r="S42" s="28" t="s">
        <v>82</v>
      </c>
      <c r="T42" s="28" t="s">
        <v>82</v>
      </c>
      <c r="U42" s="19" t="s">
        <v>85</v>
      </c>
      <c r="V42" s="17" t="s">
        <v>86</v>
      </c>
      <c r="W42" s="17" t="s">
        <v>86</v>
      </c>
      <c r="X42" s="17" t="s">
        <v>86</v>
      </c>
      <c r="Y42" s="17" t="s">
        <v>105</v>
      </c>
      <c r="Z42" s="51" t="s">
        <v>14960</v>
      </c>
      <c r="AA42" s="23" t="s">
        <v>716</v>
      </c>
    </row>
    <row r="43" spans="1:28" ht="19" x14ac:dyDescent="0.2">
      <c r="A43" s="4" t="s">
        <v>745</v>
      </c>
      <c r="B43" s="4" t="s">
        <v>746</v>
      </c>
      <c r="C43" s="4" t="s">
        <v>747</v>
      </c>
      <c r="D43" s="4">
        <v>1999</v>
      </c>
      <c r="E43" s="16" t="s">
        <v>81</v>
      </c>
      <c r="F43" s="16" t="s">
        <v>81</v>
      </c>
      <c r="G43" s="21" t="s">
        <v>757</v>
      </c>
      <c r="H43" s="8" t="s">
        <v>144</v>
      </c>
      <c r="I43" s="8" t="s">
        <v>144</v>
      </c>
      <c r="J43" s="8" t="s">
        <v>144</v>
      </c>
      <c r="K43" s="41" t="s">
        <v>144</v>
      </c>
      <c r="L43" s="41" t="s">
        <v>144</v>
      </c>
      <c r="M43" s="28" t="s">
        <v>144</v>
      </c>
      <c r="N43" s="28" t="s">
        <v>144</v>
      </c>
      <c r="O43" s="28" t="s">
        <v>144</v>
      </c>
      <c r="P43" s="28" t="s">
        <v>144</v>
      </c>
      <c r="Q43" s="8" t="s">
        <v>144</v>
      </c>
      <c r="R43" s="28" t="s">
        <v>144</v>
      </c>
      <c r="S43" s="28" t="s">
        <v>144</v>
      </c>
      <c r="T43" s="28" t="s">
        <v>144</v>
      </c>
      <c r="U43" s="19" t="s">
        <v>144</v>
      </c>
      <c r="V43" s="17" t="s">
        <v>144</v>
      </c>
      <c r="W43" s="17" t="s">
        <v>144</v>
      </c>
      <c r="X43" s="17" t="s">
        <v>144</v>
      </c>
      <c r="Y43" s="17" t="s">
        <v>144</v>
      </c>
      <c r="Z43" s="51" t="s">
        <v>144</v>
      </c>
      <c r="AA43" s="23"/>
    </row>
    <row r="44" spans="1:28" ht="19" x14ac:dyDescent="0.2">
      <c r="A44" s="4" t="s">
        <v>758</v>
      </c>
      <c r="B44" s="4" t="s">
        <v>759</v>
      </c>
      <c r="C44" s="4" t="s">
        <v>760</v>
      </c>
      <c r="D44" s="4">
        <v>1998</v>
      </c>
      <c r="E44" s="16" t="s">
        <v>81</v>
      </c>
      <c r="F44" s="16" t="s">
        <v>82</v>
      </c>
      <c r="G44" s="21"/>
      <c r="H44" s="8" t="s">
        <v>83</v>
      </c>
      <c r="I44" s="8">
        <v>15</v>
      </c>
      <c r="J44" s="8" t="s">
        <v>86</v>
      </c>
      <c r="K44" s="41" t="s">
        <v>86</v>
      </c>
      <c r="L44" s="41" t="s">
        <v>144</v>
      </c>
      <c r="M44" s="28" t="s">
        <v>86</v>
      </c>
      <c r="N44" s="28" t="s">
        <v>144</v>
      </c>
      <c r="O44" s="28" t="s">
        <v>144</v>
      </c>
      <c r="P44" s="28" t="s">
        <v>144</v>
      </c>
      <c r="Q44" s="8" t="s">
        <v>776</v>
      </c>
      <c r="R44" s="28" t="s">
        <v>82</v>
      </c>
      <c r="S44" s="28" t="s">
        <v>82</v>
      </c>
      <c r="T44" s="28" t="s">
        <v>82</v>
      </c>
      <c r="U44" s="19" t="s">
        <v>85</v>
      </c>
      <c r="V44" s="17" t="s">
        <v>86</v>
      </c>
      <c r="W44" s="17" t="s">
        <v>86</v>
      </c>
      <c r="X44" s="17" t="s">
        <v>86</v>
      </c>
      <c r="Y44" s="17" t="s">
        <v>86</v>
      </c>
      <c r="Z44" s="51" t="s">
        <v>14973</v>
      </c>
      <c r="AA44" s="23"/>
    </row>
    <row r="45" spans="1:28" ht="19" x14ac:dyDescent="0.2">
      <c r="A45" s="4" t="s">
        <v>777</v>
      </c>
      <c r="B45" s="4" t="s">
        <v>778</v>
      </c>
      <c r="C45" s="4" t="s">
        <v>779</v>
      </c>
      <c r="D45" s="4">
        <v>1984</v>
      </c>
      <c r="E45" s="16" t="s">
        <v>81</v>
      </c>
      <c r="F45" s="16" t="s">
        <v>81</v>
      </c>
      <c r="G45" s="21" t="s">
        <v>789</v>
      </c>
      <c r="H45" s="8" t="s">
        <v>144</v>
      </c>
      <c r="I45" s="8" t="s">
        <v>144</v>
      </c>
      <c r="J45" s="8" t="s">
        <v>144</v>
      </c>
      <c r="K45" s="41" t="s">
        <v>144</v>
      </c>
      <c r="L45" s="41" t="s">
        <v>144</v>
      </c>
      <c r="M45" s="28" t="s">
        <v>144</v>
      </c>
      <c r="N45" s="28" t="s">
        <v>144</v>
      </c>
      <c r="O45" s="28" t="s">
        <v>144</v>
      </c>
      <c r="P45" s="28" t="s">
        <v>144</v>
      </c>
      <c r="Q45" s="8" t="s">
        <v>144</v>
      </c>
      <c r="R45" s="28" t="s">
        <v>144</v>
      </c>
      <c r="S45" s="28" t="s">
        <v>144</v>
      </c>
      <c r="T45" s="28" t="s">
        <v>144</v>
      </c>
      <c r="U45" s="19" t="s">
        <v>144</v>
      </c>
      <c r="V45" s="17" t="s">
        <v>144</v>
      </c>
      <c r="W45" s="17" t="s">
        <v>144</v>
      </c>
      <c r="X45" s="17" t="s">
        <v>144</v>
      </c>
      <c r="Y45" s="17" t="s">
        <v>144</v>
      </c>
      <c r="Z45" s="51" t="s">
        <v>144</v>
      </c>
      <c r="AA45" s="23"/>
    </row>
    <row r="46" spans="1:28" ht="19" x14ac:dyDescent="0.2">
      <c r="A46" s="4" t="s">
        <v>790</v>
      </c>
      <c r="B46" s="4" t="s">
        <v>791</v>
      </c>
      <c r="C46" s="4" t="s">
        <v>792</v>
      </c>
      <c r="D46" s="4">
        <v>1986</v>
      </c>
      <c r="E46" s="16" t="s">
        <v>81</v>
      </c>
      <c r="F46" s="16" t="s">
        <v>82</v>
      </c>
      <c r="G46" s="21"/>
      <c r="H46" s="8" t="s">
        <v>83</v>
      </c>
      <c r="I46" s="8">
        <v>10</v>
      </c>
      <c r="J46" s="8" t="s">
        <v>86</v>
      </c>
      <c r="K46" s="41" t="s">
        <v>86</v>
      </c>
      <c r="L46" s="41" t="s">
        <v>144</v>
      </c>
      <c r="M46" s="28" t="s">
        <v>86</v>
      </c>
      <c r="N46" s="28" t="s">
        <v>144</v>
      </c>
      <c r="O46" s="28" t="s">
        <v>144</v>
      </c>
      <c r="P46" s="28" t="s">
        <v>144</v>
      </c>
      <c r="Q46" s="8" t="s">
        <v>806</v>
      </c>
      <c r="R46" s="28" t="s">
        <v>82</v>
      </c>
      <c r="S46" s="28" t="s">
        <v>82</v>
      </c>
      <c r="T46" s="28" t="s">
        <v>82</v>
      </c>
      <c r="U46" s="19" t="s">
        <v>85</v>
      </c>
      <c r="V46" s="17" t="s">
        <v>86</v>
      </c>
      <c r="W46" s="17" t="s">
        <v>86</v>
      </c>
      <c r="X46" s="17" t="s">
        <v>86</v>
      </c>
      <c r="Y46" s="17" t="s">
        <v>86</v>
      </c>
      <c r="Z46" s="51" t="s">
        <v>15022</v>
      </c>
      <c r="AA46" s="23"/>
    </row>
    <row r="47" spans="1:28" ht="19" x14ac:dyDescent="0.2">
      <c r="A47" s="4" t="s">
        <v>807</v>
      </c>
      <c r="B47" s="4" t="s">
        <v>808</v>
      </c>
      <c r="C47" s="4" t="s">
        <v>809</v>
      </c>
      <c r="D47" s="4">
        <v>2004</v>
      </c>
      <c r="E47" s="16" t="s">
        <v>81</v>
      </c>
      <c r="F47" s="16" t="s">
        <v>81</v>
      </c>
      <c r="G47" s="21" t="s">
        <v>14950</v>
      </c>
      <c r="H47" s="8" t="s">
        <v>144</v>
      </c>
      <c r="I47" s="8" t="s">
        <v>144</v>
      </c>
      <c r="J47" s="8" t="s">
        <v>144</v>
      </c>
      <c r="K47" s="41" t="s">
        <v>144</v>
      </c>
      <c r="L47" s="41" t="s">
        <v>144</v>
      </c>
      <c r="M47" s="28" t="s">
        <v>144</v>
      </c>
      <c r="N47" s="28" t="s">
        <v>144</v>
      </c>
      <c r="O47" s="28" t="s">
        <v>144</v>
      </c>
      <c r="P47" s="28" t="s">
        <v>144</v>
      </c>
      <c r="Q47" s="8" t="s">
        <v>144</v>
      </c>
      <c r="R47" s="28" t="s">
        <v>144</v>
      </c>
      <c r="S47" s="28" t="s">
        <v>144</v>
      </c>
      <c r="T47" s="28" t="s">
        <v>144</v>
      </c>
      <c r="U47" s="19" t="s">
        <v>144</v>
      </c>
      <c r="V47" s="17" t="s">
        <v>144</v>
      </c>
      <c r="W47" s="17" t="s">
        <v>144</v>
      </c>
      <c r="X47" s="17" t="s">
        <v>144</v>
      </c>
      <c r="Y47" s="17" t="s">
        <v>144</v>
      </c>
      <c r="Z47" s="51" t="s">
        <v>144</v>
      </c>
      <c r="AA47" s="23" t="s">
        <v>1177</v>
      </c>
      <c r="AB47" t="s">
        <v>1177</v>
      </c>
    </row>
    <row r="48" spans="1:28" ht="19" x14ac:dyDescent="0.2">
      <c r="A48" s="4" t="s">
        <v>827</v>
      </c>
      <c r="B48" s="4" t="s">
        <v>828</v>
      </c>
      <c r="C48" s="4" t="s">
        <v>829</v>
      </c>
      <c r="D48" s="4">
        <v>2000</v>
      </c>
      <c r="E48" s="16" t="s">
        <v>81</v>
      </c>
      <c r="F48" s="16" t="s">
        <v>82</v>
      </c>
      <c r="G48" s="21"/>
      <c r="H48" s="8" t="s">
        <v>83</v>
      </c>
      <c r="I48" s="8">
        <v>103</v>
      </c>
      <c r="J48" s="8">
        <v>54</v>
      </c>
      <c r="K48" s="41">
        <v>49</v>
      </c>
      <c r="L48" s="41" t="s">
        <v>144</v>
      </c>
      <c r="M48" s="28">
        <v>0.52429999999999999</v>
      </c>
      <c r="N48" s="28">
        <v>0.42399999999999999</v>
      </c>
      <c r="O48" s="28">
        <v>0.624</v>
      </c>
      <c r="P48" s="28" t="s">
        <v>82</v>
      </c>
      <c r="Q48" s="27" t="s">
        <v>843</v>
      </c>
      <c r="R48" s="56" t="s">
        <v>81</v>
      </c>
      <c r="S48" s="56" t="s">
        <v>85</v>
      </c>
      <c r="T48" s="55"/>
      <c r="U48" s="19" t="s">
        <v>844</v>
      </c>
      <c r="V48" s="25" t="s">
        <v>845</v>
      </c>
      <c r="W48" s="17" t="s">
        <v>86</v>
      </c>
      <c r="X48" s="17" t="s">
        <v>86</v>
      </c>
      <c r="Y48" s="17" t="s">
        <v>846</v>
      </c>
      <c r="Z48" s="51" t="s">
        <v>14921</v>
      </c>
      <c r="AA48" s="23" t="s">
        <v>847</v>
      </c>
    </row>
    <row r="49" spans="1:27" ht="19" x14ac:dyDescent="0.2">
      <c r="A49" s="4" t="s">
        <v>848</v>
      </c>
      <c r="B49" s="4" t="s">
        <v>849</v>
      </c>
      <c r="C49" s="4" t="s">
        <v>850</v>
      </c>
      <c r="D49" s="4">
        <v>2003</v>
      </c>
      <c r="E49" s="16" t="s">
        <v>81</v>
      </c>
      <c r="F49" s="16" t="s">
        <v>81</v>
      </c>
      <c r="G49" s="21" t="s">
        <v>311</v>
      </c>
      <c r="H49" s="8" t="s">
        <v>144</v>
      </c>
      <c r="I49" s="8" t="s">
        <v>144</v>
      </c>
      <c r="J49" s="8" t="s">
        <v>144</v>
      </c>
      <c r="K49" s="41" t="s">
        <v>144</v>
      </c>
      <c r="L49" s="41" t="s">
        <v>144</v>
      </c>
      <c r="M49" s="28" t="s">
        <v>144</v>
      </c>
      <c r="N49" s="28" t="s">
        <v>144</v>
      </c>
      <c r="O49" s="28" t="s">
        <v>144</v>
      </c>
      <c r="P49" s="28" t="s">
        <v>144</v>
      </c>
      <c r="Q49" s="8" t="s">
        <v>144</v>
      </c>
      <c r="R49" s="28" t="s">
        <v>144</v>
      </c>
      <c r="S49" s="28" t="s">
        <v>144</v>
      </c>
      <c r="T49" s="28" t="s">
        <v>144</v>
      </c>
      <c r="U49" s="19" t="s">
        <v>144</v>
      </c>
      <c r="V49" s="17" t="s">
        <v>144</v>
      </c>
      <c r="W49" s="17" t="s">
        <v>144</v>
      </c>
      <c r="X49" s="17" t="s">
        <v>144</v>
      </c>
      <c r="Y49" s="17" t="s">
        <v>144</v>
      </c>
      <c r="Z49" s="51" t="s">
        <v>144</v>
      </c>
      <c r="AA49" s="23"/>
    </row>
    <row r="50" spans="1:27" ht="19" x14ac:dyDescent="0.2">
      <c r="A50" s="4" t="s">
        <v>858</v>
      </c>
      <c r="B50" s="4" t="s">
        <v>859</v>
      </c>
      <c r="C50" s="4" t="s">
        <v>860</v>
      </c>
      <c r="D50" s="4">
        <v>1991</v>
      </c>
      <c r="E50" s="16" t="s">
        <v>81</v>
      </c>
      <c r="F50" s="16" t="s">
        <v>81</v>
      </c>
      <c r="G50" s="21" t="s">
        <v>872</v>
      </c>
      <c r="H50" s="8" t="s">
        <v>144</v>
      </c>
      <c r="I50" s="8" t="s">
        <v>144</v>
      </c>
      <c r="J50" s="8" t="s">
        <v>144</v>
      </c>
      <c r="K50" s="41" t="s">
        <v>144</v>
      </c>
      <c r="L50" s="41" t="s">
        <v>144</v>
      </c>
      <c r="M50" s="28" t="s">
        <v>144</v>
      </c>
      <c r="N50" s="28" t="s">
        <v>144</v>
      </c>
      <c r="O50" s="28" t="s">
        <v>144</v>
      </c>
      <c r="P50" s="28" t="s">
        <v>144</v>
      </c>
      <c r="Q50" s="8" t="s">
        <v>144</v>
      </c>
      <c r="R50" s="28" t="s">
        <v>144</v>
      </c>
      <c r="S50" s="28" t="s">
        <v>144</v>
      </c>
      <c r="T50" s="28" t="s">
        <v>144</v>
      </c>
      <c r="U50" s="19" t="s">
        <v>144</v>
      </c>
      <c r="V50" s="17" t="s">
        <v>144</v>
      </c>
      <c r="W50" s="17" t="s">
        <v>144</v>
      </c>
      <c r="X50" s="17" t="s">
        <v>144</v>
      </c>
      <c r="Y50" s="17" t="s">
        <v>144</v>
      </c>
      <c r="Z50" s="51" t="s">
        <v>144</v>
      </c>
      <c r="AA50" s="23"/>
    </row>
    <row r="51" spans="1:27" ht="19" x14ac:dyDescent="0.2">
      <c r="A51" s="4" t="s">
        <v>873</v>
      </c>
      <c r="B51" s="4" t="s">
        <v>874</v>
      </c>
      <c r="C51" s="4" t="s">
        <v>875</v>
      </c>
      <c r="D51" s="4">
        <v>1983</v>
      </c>
      <c r="E51" s="16" t="s">
        <v>81</v>
      </c>
      <c r="F51" s="16" t="s">
        <v>81</v>
      </c>
      <c r="G51" s="21" t="s">
        <v>14950</v>
      </c>
      <c r="H51" s="8" t="s">
        <v>144</v>
      </c>
      <c r="I51" s="8" t="s">
        <v>144</v>
      </c>
      <c r="J51" s="8" t="s">
        <v>144</v>
      </c>
      <c r="K51" s="41" t="s">
        <v>144</v>
      </c>
      <c r="L51" s="41" t="s">
        <v>144</v>
      </c>
      <c r="M51" s="28" t="s">
        <v>144</v>
      </c>
      <c r="N51" s="28" t="s">
        <v>144</v>
      </c>
      <c r="O51" s="28" t="s">
        <v>144</v>
      </c>
      <c r="P51" s="28" t="s">
        <v>144</v>
      </c>
      <c r="Q51" s="8" t="s">
        <v>144</v>
      </c>
      <c r="R51" s="28" t="s">
        <v>144</v>
      </c>
      <c r="S51" s="28" t="s">
        <v>144</v>
      </c>
      <c r="T51" s="28" t="s">
        <v>144</v>
      </c>
      <c r="U51" s="19" t="s">
        <v>144</v>
      </c>
      <c r="V51" s="17" t="s">
        <v>144</v>
      </c>
      <c r="W51" s="17" t="s">
        <v>144</v>
      </c>
      <c r="X51" s="17" t="s">
        <v>144</v>
      </c>
      <c r="Y51" s="17" t="s">
        <v>144</v>
      </c>
      <c r="Z51" s="51" t="s">
        <v>144</v>
      </c>
      <c r="AA51" s="23"/>
    </row>
    <row r="52" spans="1:27" ht="19" x14ac:dyDescent="0.2">
      <c r="A52" s="4" t="s">
        <v>889</v>
      </c>
      <c r="B52" s="4" t="s">
        <v>890</v>
      </c>
      <c r="C52" s="4" t="s">
        <v>891</v>
      </c>
      <c r="D52" s="4">
        <v>2013</v>
      </c>
      <c r="E52" s="16" t="s">
        <v>81</v>
      </c>
      <c r="F52" s="16" t="s">
        <v>82</v>
      </c>
      <c r="G52" s="21"/>
      <c r="H52" s="8" t="s">
        <v>83</v>
      </c>
      <c r="I52" s="8">
        <v>13</v>
      </c>
      <c r="J52" s="8" t="s">
        <v>86</v>
      </c>
      <c r="K52" s="41" t="s">
        <v>86</v>
      </c>
      <c r="L52" s="41" t="s">
        <v>144</v>
      </c>
      <c r="M52" s="28" t="s">
        <v>86</v>
      </c>
      <c r="N52" s="28" t="s">
        <v>144</v>
      </c>
      <c r="O52" s="28" t="s">
        <v>144</v>
      </c>
      <c r="P52" s="28" t="s">
        <v>144</v>
      </c>
      <c r="Q52" s="8" t="s">
        <v>904</v>
      </c>
      <c r="R52" s="28" t="s">
        <v>82</v>
      </c>
      <c r="S52" s="28" t="s">
        <v>82</v>
      </c>
      <c r="T52" s="28" t="s">
        <v>82</v>
      </c>
      <c r="U52" s="19" t="s">
        <v>85</v>
      </c>
      <c r="V52" s="17" t="s">
        <v>905</v>
      </c>
      <c r="W52" s="17">
        <v>18.899999999999999</v>
      </c>
      <c r="X52" s="17" t="s">
        <v>906</v>
      </c>
      <c r="Y52" s="17" t="s">
        <v>86</v>
      </c>
      <c r="Z52" s="51" t="s">
        <v>14923</v>
      </c>
      <c r="AA52" s="23"/>
    </row>
    <row r="53" spans="1:27" ht="19" x14ac:dyDescent="0.2">
      <c r="A53" s="4" t="s">
        <v>907</v>
      </c>
      <c r="B53" s="4" t="s">
        <v>908</v>
      </c>
      <c r="C53" s="4" t="s">
        <v>909</v>
      </c>
      <c r="D53" s="4">
        <v>2004</v>
      </c>
      <c r="E53" s="16" t="s">
        <v>81</v>
      </c>
      <c r="F53" s="16" t="s">
        <v>81</v>
      </c>
      <c r="G53" s="21" t="s">
        <v>922</v>
      </c>
      <c r="H53" s="8" t="s">
        <v>144</v>
      </c>
      <c r="I53" s="8" t="s">
        <v>144</v>
      </c>
      <c r="J53" s="8" t="s">
        <v>144</v>
      </c>
      <c r="K53" s="41" t="s">
        <v>144</v>
      </c>
      <c r="L53" s="41" t="s">
        <v>144</v>
      </c>
      <c r="M53" s="28" t="s">
        <v>144</v>
      </c>
      <c r="N53" s="28" t="s">
        <v>144</v>
      </c>
      <c r="O53" s="28" t="s">
        <v>144</v>
      </c>
      <c r="P53" s="28" t="s">
        <v>144</v>
      </c>
      <c r="Q53" s="8" t="s">
        <v>144</v>
      </c>
      <c r="R53" s="28" t="s">
        <v>144</v>
      </c>
      <c r="S53" s="28" t="s">
        <v>144</v>
      </c>
      <c r="T53" s="28" t="s">
        <v>144</v>
      </c>
      <c r="U53" s="19" t="s">
        <v>144</v>
      </c>
      <c r="V53" s="17" t="s">
        <v>144</v>
      </c>
      <c r="W53" s="17" t="s">
        <v>144</v>
      </c>
      <c r="X53" s="17" t="s">
        <v>144</v>
      </c>
      <c r="Y53" s="17" t="s">
        <v>144</v>
      </c>
      <c r="Z53" s="51" t="s">
        <v>144</v>
      </c>
      <c r="AA53" s="23"/>
    </row>
    <row r="54" spans="1:27" ht="19" x14ac:dyDescent="0.2">
      <c r="A54" s="4" t="s">
        <v>923</v>
      </c>
      <c r="B54" s="4" t="s">
        <v>924</v>
      </c>
      <c r="C54" s="4" t="s">
        <v>925</v>
      </c>
      <c r="D54" s="4">
        <v>1979</v>
      </c>
      <c r="E54" s="16" t="s">
        <v>81</v>
      </c>
      <c r="F54" s="16" t="s">
        <v>81</v>
      </c>
      <c r="G54" s="21" t="s">
        <v>935</v>
      </c>
      <c r="H54" s="8" t="s">
        <v>144</v>
      </c>
      <c r="I54" s="8" t="s">
        <v>144</v>
      </c>
      <c r="J54" s="8" t="s">
        <v>144</v>
      </c>
      <c r="K54" s="41" t="s">
        <v>144</v>
      </c>
      <c r="L54" s="41" t="s">
        <v>144</v>
      </c>
      <c r="M54" s="28" t="s">
        <v>144</v>
      </c>
      <c r="N54" s="28" t="s">
        <v>144</v>
      </c>
      <c r="O54" s="28" t="s">
        <v>144</v>
      </c>
      <c r="P54" s="28" t="s">
        <v>144</v>
      </c>
      <c r="Q54" s="8" t="s">
        <v>144</v>
      </c>
      <c r="R54" s="28" t="s">
        <v>144</v>
      </c>
      <c r="S54" s="28" t="s">
        <v>144</v>
      </c>
      <c r="T54" s="28" t="s">
        <v>144</v>
      </c>
      <c r="U54" s="19" t="s">
        <v>144</v>
      </c>
      <c r="V54" s="17" t="s">
        <v>144</v>
      </c>
      <c r="W54" s="17" t="s">
        <v>144</v>
      </c>
      <c r="X54" s="17" t="s">
        <v>144</v>
      </c>
      <c r="Y54" s="17" t="s">
        <v>144</v>
      </c>
      <c r="Z54" s="51" t="s">
        <v>144</v>
      </c>
      <c r="AA54" s="23"/>
    </row>
    <row r="55" spans="1:27" ht="19" x14ac:dyDescent="0.2">
      <c r="A55" s="4" t="s">
        <v>936</v>
      </c>
      <c r="B55" s="4" t="s">
        <v>937</v>
      </c>
      <c r="C55" s="4" t="s">
        <v>938</v>
      </c>
      <c r="D55" s="4">
        <v>1991</v>
      </c>
      <c r="E55" s="16" t="s">
        <v>81</v>
      </c>
      <c r="F55" s="16" t="s">
        <v>81</v>
      </c>
      <c r="G55" s="21" t="s">
        <v>247</v>
      </c>
      <c r="H55" s="8" t="s">
        <v>144</v>
      </c>
      <c r="I55" s="8" t="s">
        <v>144</v>
      </c>
      <c r="J55" s="8" t="s">
        <v>144</v>
      </c>
      <c r="K55" s="41" t="s">
        <v>144</v>
      </c>
      <c r="L55" s="41" t="s">
        <v>144</v>
      </c>
      <c r="M55" s="28" t="s">
        <v>144</v>
      </c>
      <c r="N55" s="28" t="s">
        <v>144</v>
      </c>
      <c r="O55" s="28" t="s">
        <v>144</v>
      </c>
      <c r="P55" s="28" t="s">
        <v>144</v>
      </c>
      <c r="Q55" s="8" t="s">
        <v>144</v>
      </c>
      <c r="R55" s="28" t="s">
        <v>144</v>
      </c>
      <c r="S55" s="28" t="s">
        <v>144</v>
      </c>
      <c r="T55" s="28" t="s">
        <v>144</v>
      </c>
      <c r="U55" s="19" t="s">
        <v>144</v>
      </c>
      <c r="V55" s="17" t="s">
        <v>144</v>
      </c>
      <c r="W55" s="17" t="s">
        <v>144</v>
      </c>
      <c r="X55" s="17" t="s">
        <v>144</v>
      </c>
      <c r="Y55" s="17" t="s">
        <v>144</v>
      </c>
      <c r="Z55" s="51" t="s">
        <v>144</v>
      </c>
      <c r="AA55" s="23"/>
    </row>
    <row r="56" spans="1:27" ht="19" x14ac:dyDescent="0.2">
      <c r="A56" s="4" t="s">
        <v>953</v>
      </c>
      <c r="B56" s="4" t="s">
        <v>954</v>
      </c>
      <c r="C56" s="4" t="s">
        <v>955</v>
      </c>
      <c r="D56" s="4">
        <v>1976</v>
      </c>
      <c r="E56" s="16" t="s">
        <v>81</v>
      </c>
      <c r="F56" s="16" t="s">
        <v>81</v>
      </c>
      <c r="G56" s="21" t="s">
        <v>789</v>
      </c>
      <c r="H56" s="8" t="s">
        <v>144</v>
      </c>
      <c r="I56" s="8" t="s">
        <v>144</v>
      </c>
      <c r="J56" s="8" t="s">
        <v>144</v>
      </c>
      <c r="K56" s="41" t="s">
        <v>144</v>
      </c>
      <c r="L56" s="41" t="s">
        <v>144</v>
      </c>
      <c r="M56" s="28" t="s">
        <v>144</v>
      </c>
      <c r="N56" s="28" t="s">
        <v>144</v>
      </c>
      <c r="O56" s="28" t="s">
        <v>144</v>
      </c>
      <c r="P56" s="28" t="s">
        <v>144</v>
      </c>
      <c r="Q56" s="8" t="s">
        <v>144</v>
      </c>
      <c r="R56" s="28" t="s">
        <v>144</v>
      </c>
      <c r="S56" s="28" t="s">
        <v>144</v>
      </c>
      <c r="T56" s="28" t="s">
        <v>144</v>
      </c>
      <c r="U56" s="19" t="s">
        <v>144</v>
      </c>
      <c r="V56" s="17" t="s">
        <v>144</v>
      </c>
      <c r="W56" s="17" t="s">
        <v>144</v>
      </c>
      <c r="X56" s="17" t="s">
        <v>144</v>
      </c>
      <c r="Y56" s="17" t="s">
        <v>144</v>
      </c>
      <c r="Z56" s="51" t="s">
        <v>144</v>
      </c>
      <c r="AA56" s="23"/>
    </row>
    <row r="57" spans="1:27" ht="19" x14ac:dyDescent="0.2">
      <c r="A57" s="4" t="s">
        <v>967</v>
      </c>
      <c r="B57" s="4" t="s">
        <v>968</v>
      </c>
      <c r="C57" s="4" t="s">
        <v>969</v>
      </c>
      <c r="D57" s="4">
        <v>2004</v>
      </c>
      <c r="E57" s="16" t="s">
        <v>81</v>
      </c>
      <c r="F57" s="16" t="s">
        <v>82</v>
      </c>
      <c r="G57" s="21"/>
      <c r="H57" s="8" t="s">
        <v>83</v>
      </c>
      <c r="I57" s="8">
        <v>8</v>
      </c>
      <c r="J57" s="8">
        <v>3</v>
      </c>
      <c r="K57" s="41">
        <f>I57-J57</f>
        <v>5</v>
      </c>
      <c r="L57" s="41" t="s">
        <v>144</v>
      </c>
      <c r="M57" s="28">
        <f>J57/I57</f>
        <v>0.375</v>
      </c>
      <c r="N57" s="28">
        <v>8.5000000000000006E-2</v>
      </c>
      <c r="O57" s="28">
        <v>0.755</v>
      </c>
      <c r="P57" s="28" t="s">
        <v>82</v>
      </c>
      <c r="Q57" s="8" t="s">
        <v>978</v>
      </c>
      <c r="R57" s="28" t="s">
        <v>82</v>
      </c>
      <c r="S57" s="28" t="s">
        <v>82</v>
      </c>
      <c r="T57" s="28" t="s">
        <v>82</v>
      </c>
      <c r="U57" s="19" t="s">
        <v>85</v>
      </c>
      <c r="V57" s="17" t="s">
        <v>979</v>
      </c>
      <c r="W57" s="17" t="s">
        <v>86</v>
      </c>
      <c r="X57" s="17" t="s">
        <v>86</v>
      </c>
      <c r="Y57" s="17" t="s">
        <v>980</v>
      </c>
      <c r="Z57" s="51" t="s">
        <v>14923</v>
      </c>
      <c r="AA57" s="23"/>
    </row>
    <row r="58" spans="1:27" ht="19" x14ac:dyDescent="0.2">
      <c r="A58" s="4" t="s">
        <v>981</v>
      </c>
      <c r="B58" s="4" t="s">
        <v>982</v>
      </c>
      <c r="C58" s="4" t="s">
        <v>983</v>
      </c>
      <c r="D58" s="4">
        <v>1997</v>
      </c>
      <c r="E58" s="16" t="s">
        <v>81</v>
      </c>
      <c r="F58" s="16" t="s">
        <v>81</v>
      </c>
      <c r="G58" s="21" t="s">
        <v>247</v>
      </c>
      <c r="H58" s="8" t="s">
        <v>144</v>
      </c>
      <c r="I58" s="8" t="s">
        <v>144</v>
      </c>
      <c r="J58" s="8" t="s">
        <v>144</v>
      </c>
      <c r="K58" s="41" t="s">
        <v>144</v>
      </c>
      <c r="L58" s="41" t="s">
        <v>144</v>
      </c>
      <c r="M58" s="28" t="s">
        <v>144</v>
      </c>
      <c r="N58" s="28" t="s">
        <v>144</v>
      </c>
      <c r="O58" s="28" t="s">
        <v>144</v>
      </c>
      <c r="P58" s="28" t="s">
        <v>144</v>
      </c>
      <c r="Q58" s="8" t="s">
        <v>144</v>
      </c>
      <c r="R58" s="28" t="s">
        <v>144</v>
      </c>
      <c r="S58" s="28" t="s">
        <v>144</v>
      </c>
      <c r="T58" s="28" t="s">
        <v>144</v>
      </c>
      <c r="U58" s="19" t="s">
        <v>144</v>
      </c>
      <c r="V58" s="17" t="s">
        <v>144</v>
      </c>
      <c r="W58" s="17" t="s">
        <v>144</v>
      </c>
      <c r="X58" s="17" t="s">
        <v>144</v>
      </c>
      <c r="Y58" s="17" t="s">
        <v>144</v>
      </c>
      <c r="Z58" s="51" t="s">
        <v>144</v>
      </c>
      <c r="AA58" s="23"/>
    </row>
    <row r="59" spans="1:27" ht="19" x14ac:dyDescent="0.2">
      <c r="A59" s="4" t="s">
        <v>997</v>
      </c>
      <c r="B59" s="4" t="s">
        <v>998</v>
      </c>
      <c r="C59" s="4" t="s">
        <v>999</v>
      </c>
      <c r="D59" s="4">
        <v>2005</v>
      </c>
      <c r="E59" s="16" t="s">
        <v>81</v>
      </c>
      <c r="F59" s="16" t="s">
        <v>81</v>
      </c>
      <c r="G59" s="21" t="s">
        <v>1009</v>
      </c>
      <c r="H59" s="8" t="s">
        <v>144</v>
      </c>
      <c r="I59" s="8" t="s">
        <v>144</v>
      </c>
      <c r="J59" s="8" t="s">
        <v>144</v>
      </c>
      <c r="K59" s="41" t="s">
        <v>144</v>
      </c>
      <c r="L59" s="41" t="s">
        <v>144</v>
      </c>
      <c r="M59" s="28" t="s">
        <v>144</v>
      </c>
      <c r="N59" s="28" t="s">
        <v>144</v>
      </c>
      <c r="O59" s="28" t="s">
        <v>144</v>
      </c>
      <c r="P59" s="28" t="s">
        <v>144</v>
      </c>
      <c r="Q59" s="8" t="s">
        <v>144</v>
      </c>
      <c r="R59" s="28" t="s">
        <v>144</v>
      </c>
      <c r="S59" s="28" t="s">
        <v>144</v>
      </c>
      <c r="T59" s="28" t="s">
        <v>144</v>
      </c>
      <c r="U59" s="19" t="s">
        <v>144</v>
      </c>
      <c r="V59" s="17" t="s">
        <v>144</v>
      </c>
      <c r="W59" s="17" t="s">
        <v>144</v>
      </c>
      <c r="X59" s="17" t="s">
        <v>144</v>
      </c>
      <c r="Y59" s="17" t="s">
        <v>144</v>
      </c>
      <c r="Z59" s="51" t="s">
        <v>144</v>
      </c>
      <c r="AA59" s="23"/>
    </row>
    <row r="60" spans="1:27" ht="19" x14ac:dyDescent="0.2">
      <c r="A60" s="4" t="s">
        <v>1010</v>
      </c>
      <c r="B60" s="4" t="s">
        <v>1011</v>
      </c>
      <c r="C60" s="4" t="s">
        <v>1012</v>
      </c>
      <c r="D60" s="4">
        <v>2000</v>
      </c>
      <c r="E60" s="16" t="s">
        <v>81</v>
      </c>
      <c r="F60" s="16" t="s">
        <v>81</v>
      </c>
      <c r="G60" s="21" t="s">
        <v>1028</v>
      </c>
      <c r="H60" s="8" t="s">
        <v>144</v>
      </c>
      <c r="I60" s="8" t="s">
        <v>144</v>
      </c>
      <c r="J60" s="8" t="s">
        <v>144</v>
      </c>
      <c r="K60" s="41" t="s">
        <v>144</v>
      </c>
      <c r="L60" s="41" t="s">
        <v>144</v>
      </c>
      <c r="M60" s="28" t="s">
        <v>144</v>
      </c>
      <c r="N60" s="28" t="s">
        <v>144</v>
      </c>
      <c r="O60" s="28" t="s">
        <v>144</v>
      </c>
      <c r="P60" s="28" t="s">
        <v>144</v>
      </c>
      <c r="Q60" s="8" t="s">
        <v>144</v>
      </c>
      <c r="R60" s="28" t="s">
        <v>144</v>
      </c>
      <c r="S60" s="28" t="s">
        <v>144</v>
      </c>
      <c r="T60" s="28" t="s">
        <v>144</v>
      </c>
      <c r="U60" s="19" t="s">
        <v>144</v>
      </c>
      <c r="V60" s="17" t="s">
        <v>144</v>
      </c>
      <c r="W60" s="17" t="s">
        <v>144</v>
      </c>
      <c r="X60" s="17" t="s">
        <v>144</v>
      </c>
      <c r="Y60" s="17" t="s">
        <v>144</v>
      </c>
      <c r="Z60" s="51" t="s">
        <v>144</v>
      </c>
      <c r="AA60" s="23"/>
    </row>
    <row r="61" spans="1:27" ht="19" x14ac:dyDescent="0.2">
      <c r="A61" s="4" t="s">
        <v>1029</v>
      </c>
      <c r="B61" s="4" t="s">
        <v>1030</v>
      </c>
      <c r="C61" s="4" t="s">
        <v>1031</v>
      </c>
      <c r="D61" s="4">
        <v>1983</v>
      </c>
      <c r="E61" s="16" t="s">
        <v>81</v>
      </c>
      <c r="F61" s="16" t="s">
        <v>82</v>
      </c>
      <c r="G61" s="21"/>
      <c r="H61" s="8" t="s">
        <v>1045</v>
      </c>
      <c r="I61" s="8" t="s">
        <v>86</v>
      </c>
      <c r="J61" s="8" t="s">
        <v>86</v>
      </c>
      <c r="K61" s="41" t="s">
        <v>86</v>
      </c>
      <c r="L61" s="41" t="s">
        <v>144</v>
      </c>
      <c r="M61" s="28" t="s">
        <v>86</v>
      </c>
      <c r="N61" s="28" t="s">
        <v>144</v>
      </c>
      <c r="O61" s="28" t="s">
        <v>144</v>
      </c>
      <c r="P61" s="28" t="s">
        <v>144</v>
      </c>
      <c r="Q61" s="8" t="s">
        <v>1046</v>
      </c>
      <c r="R61" s="28" t="s">
        <v>82</v>
      </c>
      <c r="S61" s="28" t="s">
        <v>82</v>
      </c>
      <c r="T61" s="28" t="s">
        <v>82</v>
      </c>
      <c r="U61" s="19" t="s">
        <v>85</v>
      </c>
      <c r="V61" s="17" t="s">
        <v>86</v>
      </c>
      <c r="W61" s="17" t="s">
        <v>86</v>
      </c>
      <c r="X61" s="17" t="s">
        <v>86</v>
      </c>
      <c r="Y61" s="17" t="s">
        <v>86</v>
      </c>
      <c r="Z61" s="51" t="s">
        <v>15023</v>
      </c>
      <c r="AA61" s="23"/>
    </row>
    <row r="62" spans="1:27" ht="19" x14ac:dyDescent="0.2">
      <c r="A62" s="4" t="s">
        <v>1047</v>
      </c>
      <c r="B62" s="4" t="s">
        <v>1048</v>
      </c>
      <c r="C62" s="4" t="s">
        <v>1049</v>
      </c>
      <c r="D62" s="4">
        <v>2001</v>
      </c>
      <c r="E62" s="16" t="s">
        <v>81</v>
      </c>
      <c r="F62" s="16" t="s">
        <v>82</v>
      </c>
      <c r="G62" s="21"/>
      <c r="H62" s="8" t="s">
        <v>1059</v>
      </c>
      <c r="I62" s="8">
        <v>8</v>
      </c>
      <c r="J62" s="8">
        <v>0</v>
      </c>
      <c r="K62" s="41">
        <f>I62-J62</f>
        <v>8</v>
      </c>
      <c r="L62" s="41" t="s">
        <v>82</v>
      </c>
      <c r="M62" s="28">
        <f>J62/I62</f>
        <v>0</v>
      </c>
      <c r="N62" s="28"/>
      <c r="O62" s="28">
        <v>0.36899999999999999</v>
      </c>
      <c r="P62" s="28" t="s">
        <v>81</v>
      </c>
      <c r="Q62" s="8" t="s">
        <v>278</v>
      </c>
      <c r="R62" s="28" t="s">
        <v>85</v>
      </c>
      <c r="S62" s="28" t="s">
        <v>85</v>
      </c>
      <c r="T62" s="28" t="s">
        <v>85</v>
      </c>
      <c r="U62" s="19" t="s">
        <v>85</v>
      </c>
      <c r="V62" s="17" t="s">
        <v>278</v>
      </c>
      <c r="W62" s="17" t="s">
        <v>1060</v>
      </c>
      <c r="X62" s="17" t="s">
        <v>86</v>
      </c>
      <c r="Y62" s="17" t="s">
        <v>86</v>
      </c>
      <c r="Z62" s="51" t="s">
        <v>1177</v>
      </c>
      <c r="AA62" s="23" t="s">
        <v>14980</v>
      </c>
    </row>
    <row r="63" spans="1:27" ht="19" x14ac:dyDescent="0.2">
      <c r="A63" s="4" t="s">
        <v>1062</v>
      </c>
      <c r="B63" s="4" t="s">
        <v>1063</v>
      </c>
      <c r="C63" s="4" t="s">
        <v>1064</v>
      </c>
      <c r="D63" s="4">
        <v>1984</v>
      </c>
      <c r="E63" s="16" t="s">
        <v>81</v>
      </c>
      <c r="F63" s="16" t="s">
        <v>81</v>
      </c>
      <c r="G63" s="21" t="s">
        <v>172</v>
      </c>
      <c r="H63" s="8" t="s">
        <v>144</v>
      </c>
      <c r="I63" s="8" t="s">
        <v>144</v>
      </c>
      <c r="J63" s="8" t="s">
        <v>144</v>
      </c>
      <c r="K63" s="41" t="s">
        <v>144</v>
      </c>
      <c r="L63" s="41" t="s">
        <v>144</v>
      </c>
      <c r="M63" s="28" t="s">
        <v>144</v>
      </c>
      <c r="N63" s="28" t="s">
        <v>144</v>
      </c>
      <c r="O63" s="28" t="s">
        <v>144</v>
      </c>
      <c r="P63" s="28" t="s">
        <v>144</v>
      </c>
      <c r="Q63" s="8" t="s">
        <v>144</v>
      </c>
      <c r="R63" s="28" t="s">
        <v>144</v>
      </c>
      <c r="S63" s="28" t="s">
        <v>144</v>
      </c>
      <c r="T63" s="28" t="s">
        <v>144</v>
      </c>
      <c r="U63" s="19" t="s">
        <v>144</v>
      </c>
      <c r="V63" s="17" t="s">
        <v>144</v>
      </c>
      <c r="W63" s="17" t="s">
        <v>144</v>
      </c>
      <c r="X63" s="17" t="s">
        <v>144</v>
      </c>
      <c r="Y63" s="17" t="s">
        <v>144</v>
      </c>
      <c r="Z63" s="51" t="s">
        <v>144</v>
      </c>
      <c r="AA63" s="23" t="s">
        <v>1072</v>
      </c>
    </row>
    <row r="64" spans="1:27" ht="19" x14ac:dyDescent="0.2">
      <c r="A64" s="4" t="s">
        <v>1073</v>
      </c>
      <c r="B64" s="4" t="s">
        <v>1074</v>
      </c>
      <c r="C64" s="4" t="s">
        <v>1075</v>
      </c>
      <c r="D64" s="4">
        <v>2006</v>
      </c>
      <c r="E64" s="16" t="s">
        <v>81</v>
      </c>
      <c r="F64" s="16" t="s">
        <v>82</v>
      </c>
      <c r="G64" s="21"/>
      <c r="H64" s="8" t="s">
        <v>83</v>
      </c>
      <c r="I64" s="8">
        <v>24</v>
      </c>
      <c r="J64" s="8">
        <v>19</v>
      </c>
      <c r="K64" s="41">
        <f>I64-J64</f>
        <v>5</v>
      </c>
      <c r="L64" s="41" t="s">
        <v>144</v>
      </c>
      <c r="M64" s="28">
        <f>J64/I64</f>
        <v>0.79166666666666663</v>
      </c>
      <c r="N64" s="28">
        <v>0.57799999999999996</v>
      </c>
      <c r="O64" s="28">
        <v>0.92900000000000005</v>
      </c>
      <c r="P64" s="57" t="s">
        <v>14913</v>
      </c>
      <c r="Q64" s="8" t="s">
        <v>263</v>
      </c>
      <c r="R64" s="28" t="s">
        <v>82</v>
      </c>
      <c r="S64" s="28" t="s">
        <v>82</v>
      </c>
      <c r="T64" s="28" t="s">
        <v>82</v>
      </c>
      <c r="U64" s="19" t="s">
        <v>85</v>
      </c>
      <c r="V64" s="17" t="s">
        <v>86</v>
      </c>
      <c r="W64" s="17">
        <v>44.38</v>
      </c>
      <c r="X64" s="17">
        <v>2.62</v>
      </c>
      <c r="Y64" s="17" t="s">
        <v>1090</v>
      </c>
      <c r="Z64" s="51" t="s">
        <v>14959</v>
      </c>
      <c r="AA64" s="23"/>
    </row>
    <row r="65" spans="1:27" ht="19" x14ac:dyDescent="0.2">
      <c r="A65" s="4" t="s">
        <v>1091</v>
      </c>
      <c r="B65" s="4" t="s">
        <v>1092</v>
      </c>
      <c r="C65" s="4" t="s">
        <v>1093</v>
      </c>
      <c r="D65" s="4">
        <v>2006</v>
      </c>
      <c r="E65" s="16" t="s">
        <v>81</v>
      </c>
      <c r="F65" s="16" t="s">
        <v>82</v>
      </c>
      <c r="G65" s="21"/>
      <c r="H65" s="8" t="s">
        <v>1106</v>
      </c>
      <c r="I65" s="8">
        <v>24</v>
      </c>
      <c r="J65" s="8">
        <v>0</v>
      </c>
      <c r="K65" s="41">
        <v>24</v>
      </c>
      <c r="L65" s="41" t="s">
        <v>82</v>
      </c>
      <c r="M65" s="28">
        <v>0</v>
      </c>
      <c r="N65" s="28"/>
      <c r="O65" s="28">
        <v>0.14199999999999999</v>
      </c>
      <c r="P65" s="28" t="s">
        <v>5629</v>
      </c>
      <c r="Q65" s="8" t="s">
        <v>278</v>
      </c>
      <c r="R65" s="28" t="s">
        <v>85</v>
      </c>
      <c r="S65" s="28" t="s">
        <v>85</v>
      </c>
      <c r="T65" s="28" t="s">
        <v>85</v>
      </c>
      <c r="U65" s="19" t="s">
        <v>85</v>
      </c>
      <c r="V65" s="17" t="s">
        <v>278</v>
      </c>
      <c r="W65" s="17" t="s">
        <v>1108</v>
      </c>
      <c r="X65" s="17" t="s">
        <v>1109</v>
      </c>
      <c r="Y65" s="17" t="s">
        <v>105</v>
      </c>
      <c r="Z65" s="51" t="s">
        <v>15008</v>
      </c>
      <c r="AA65" s="23" t="s">
        <v>534</v>
      </c>
    </row>
    <row r="66" spans="1:27" ht="19" x14ac:dyDescent="0.2">
      <c r="A66" s="4" t="s">
        <v>1110</v>
      </c>
      <c r="B66" s="4" t="s">
        <v>1111</v>
      </c>
      <c r="C66" s="4" t="s">
        <v>1112</v>
      </c>
      <c r="D66" s="4">
        <v>1995</v>
      </c>
      <c r="E66" s="16" t="s">
        <v>81</v>
      </c>
      <c r="F66" s="16" t="s">
        <v>81</v>
      </c>
      <c r="G66" s="21" t="s">
        <v>247</v>
      </c>
      <c r="H66" s="8" t="s">
        <v>144</v>
      </c>
      <c r="I66" s="8" t="s">
        <v>144</v>
      </c>
      <c r="J66" s="8" t="s">
        <v>144</v>
      </c>
      <c r="K66" s="41" t="s">
        <v>144</v>
      </c>
      <c r="L66" s="41" t="s">
        <v>144</v>
      </c>
      <c r="M66" s="28" t="s">
        <v>144</v>
      </c>
      <c r="N66" s="28" t="s">
        <v>144</v>
      </c>
      <c r="O66" s="28" t="s">
        <v>144</v>
      </c>
      <c r="P66" s="28" t="s">
        <v>144</v>
      </c>
      <c r="Q66" s="8" t="s">
        <v>144</v>
      </c>
      <c r="R66" s="28" t="s">
        <v>144</v>
      </c>
      <c r="S66" s="28" t="s">
        <v>144</v>
      </c>
      <c r="T66" s="28" t="s">
        <v>144</v>
      </c>
      <c r="U66" s="19" t="s">
        <v>144</v>
      </c>
      <c r="V66" s="17" t="s">
        <v>144</v>
      </c>
      <c r="W66" s="17" t="s">
        <v>144</v>
      </c>
      <c r="X66" s="17" t="s">
        <v>144</v>
      </c>
      <c r="Y66" s="17" t="s">
        <v>144</v>
      </c>
      <c r="Z66" s="51" t="s">
        <v>144</v>
      </c>
      <c r="AA66" s="23"/>
    </row>
    <row r="67" spans="1:27" ht="19" x14ac:dyDescent="0.2">
      <c r="A67" s="4" t="s">
        <v>1123</v>
      </c>
      <c r="B67" s="4" t="s">
        <v>1124</v>
      </c>
      <c r="C67" s="4" t="s">
        <v>1125</v>
      </c>
      <c r="D67" s="4">
        <v>2008</v>
      </c>
      <c r="E67" s="16" t="s">
        <v>81</v>
      </c>
      <c r="F67" s="16" t="s">
        <v>82</v>
      </c>
      <c r="G67" s="21"/>
      <c r="H67" s="8" t="s">
        <v>83</v>
      </c>
      <c r="I67" s="8">
        <v>26</v>
      </c>
      <c r="J67" s="8">
        <v>14</v>
      </c>
      <c r="K67" s="41">
        <f>I67-J67</f>
        <v>12</v>
      </c>
      <c r="L67" s="41" t="s">
        <v>144</v>
      </c>
      <c r="M67" s="28">
        <f>J67/I67</f>
        <v>0.53846153846153844</v>
      </c>
      <c r="N67" s="28">
        <v>0.33400000000000002</v>
      </c>
      <c r="O67" s="28">
        <v>0.73399999999999999</v>
      </c>
      <c r="P67" s="28" t="s">
        <v>82</v>
      </c>
      <c r="Q67" s="8" t="s">
        <v>1046</v>
      </c>
      <c r="R67" s="28" t="s">
        <v>82</v>
      </c>
      <c r="S67" s="28" t="s">
        <v>82</v>
      </c>
      <c r="T67" s="28" t="s">
        <v>82</v>
      </c>
      <c r="U67" s="19" t="s">
        <v>86</v>
      </c>
      <c r="V67" s="17" t="s">
        <v>86</v>
      </c>
      <c r="W67" s="17">
        <v>24.5</v>
      </c>
      <c r="X67" s="17">
        <v>0.6</v>
      </c>
      <c r="Y67" s="17" t="s">
        <v>86</v>
      </c>
      <c r="Z67" s="51" t="s">
        <v>14929</v>
      </c>
      <c r="AA67" s="23"/>
    </row>
    <row r="68" spans="1:27" ht="19" x14ac:dyDescent="0.2">
      <c r="A68" s="4" t="s">
        <v>1135</v>
      </c>
      <c r="B68" s="4" t="s">
        <v>1136</v>
      </c>
      <c r="C68" s="4" t="s">
        <v>1137</v>
      </c>
      <c r="D68" s="4">
        <v>2002</v>
      </c>
      <c r="E68" s="16" t="s">
        <v>81</v>
      </c>
      <c r="F68" s="16" t="s">
        <v>81</v>
      </c>
      <c r="G68" s="21" t="s">
        <v>172</v>
      </c>
      <c r="H68" s="8" t="s">
        <v>144</v>
      </c>
      <c r="I68" s="8" t="s">
        <v>144</v>
      </c>
      <c r="J68" s="8" t="s">
        <v>144</v>
      </c>
      <c r="K68" s="41" t="s">
        <v>144</v>
      </c>
      <c r="L68" s="41" t="s">
        <v>144</v>
      </c>
      <c r="M68" s="28" t="s">
        <v>144</v>
      </c>
      <c r="N68" s="28" t="s">
        <v>144</v>
      </c>
      <c r="O68" s="28" t="s">
        <v>144</v>
      </c>
      <c r="P68" s="28" t="s">
        <v>144</v>
      </c>
      <c r="Q68" s="8" t="s">
        <v>144</v>
      </c>
      <c r="R68" s="28" t="s">
        <v>144</v>
      </c>
      <c r="S68" s="28" t="s">
        <v>144</v>
      </c>
      <c r="T68" s="28" t="s">
        <v>144</v>
      </c>
      <c r="U68" s="19" t="s">
        <v>144</v>
      </c>
      <c r="V68" s="17" t="s">
        <v>144</v>
      </c>
      <c r="W68" s="17"/>
      <c r="X68" s="17"/>
      <c r="Y68" s="17"/>
      <c r="Z68" s="51" t="s">
        <v>144</v>
      </c>
      <c r="AA68" s="23"/>
    </row>
    <row r="69" spans="1:27" ht="19" x14ac:dyDescent="0.2">
      <c r="A69" s="4" t="s">
        <v>1150</v>
      </c>
      <c r="B69" s="4" t="s">
        <v>1151</v>
      </c>
      <c r="C69" s="4" t="s">
        <v>1152</v>
      </c>
      <c r="D69" s="4">
        <v>1993</v>
      </c>
      <c r="E69" s="16" t="s">
        <v>81</v>
      </c>
      <c r="F69" s="16" t="s">
        <v>81</v>
      </c>
      <c r="G69" s="21" t="s">
        <v>247</v>
      </c>
      <c r="H69" s="8" t="s">
        <v>144</v>
      </c>
      <c r="I69" s="8" t="s">
        <v>144</v>
      </c>
      <c r="J69" s="8" t="s">
        <v>144</v>
      </c>
      <c r="K69" s="41" t="s">
        <v>144</v>
      </c>
      <c r="L69" s="41" t="s">
        <v>144</v>
      </c>
      <c r="M69" s="28" t="s">
        <v>144</v>
      </c>
      <c r="N69" s="28" t="s">
        <v>144</v>
      </c>
      <c r="O69" s="28" t="s">
        <v>144</v>
      </c>
      <c r="P69" s="28" t="s">
        <v>144</v>
      </c>
      <c r="Q69" s="8" t="s">
        <v>144</v>
      </c>
      <c r="R69" s="28" t="s">
        <v>144</v>
      </c>
      <c r="S69" s="28" t="s">
        <v>144</v>
      </c>
      <c r="T69" s="28" t="s">
        <v>144</v>
      </c>
      <c r="U69" s="19" t="s">
        <v>144</v>
      </c>
      <c r="V69" s="17" t="s">
        <v>144</v>
      </c>
      <c r="W69" s="17"/>
      <c r="X69" s="17"/>
      <c r="Y69" s="17"/>
      <c r="Z69" s="51" t="s">
        <v>144</v>
      </c>
      <c r="AA69" s="23"/>
    </row>
    <row r="70" spans="1:27" ht="19" x14ac:dyDescent="0.2">
      <c r="A70" s="4" t="s">
        <v>1165</v>
      </c>
      <c r="B70" s="4" t="s">
        <v>1166</v>
      </c>
      <c r="C70" s="4" t="s">
        <v>1167</v>
      </c>
      <c r="D70" s="4">
        <v>2008</v>
      </c>
      <c r="E70" s="16" t="s">
        <v>81</v>
      </c>
      <c r="F70" s="16" t="s">
        <v>81</v>
      </c>
      <c r="G70" s="21" t="s">
        <v>203</v>
      </c>
      <c r="H70" s="8" t="s">
        <v>144</v>
      </c>
      <c r="I70" s="8" t="s">
        <v>144</v>
      </c>
      <c r="J70" s="8" t="s">
        <v>144</v>
      </c>
      <c r="K70" s="41" t="s">
        <v>144</v>
      </c>
      <c r="L70" s="41" t="s">
        <v>144</v>
      </c>
      <c r="M70" s="28" t="s">
        <v>144</v>
      </c>
      <c r="N70" s="28" t="s">
        <v>144</v>
      </c>
      <c r="O70" s="28" t="s">
        <v>144</v>
      </c>
      <c r="P70" s="28" t="s">
        <v>144</v>
      </c>
      <c r="Q70" s="8" t="s">
        <v>144</v>
      </c>
      <c r="R70" s="28" t="s">
        <v>144</v>
      </c>
      <c r="S70" s="28" t="s">
        <v>144</v>
      </c>
      <c r="T70" s="28" t="s">
        <v>144</v>
      </c>
      <c r="U70" s="19" t="s">
        <v>144</v>
      </c>
      <c r="V70" s="17" t="s">
        <v>144</v>
      </c>
      <c r="W70" s="17" t="s">
        <v>144</v>
      </c>
      <c r="X70" s="17" t="s">
        <v>144</v>
      </c>
      <c r="Y70" s="17" t="s">
        <v>144</v>
      </c>
      <c r="Z70" s="51" t="s">
        <v>144</v>
      </c>
      <c r="AA70" s="23"/>
    </row>
    <row r="71" spans="1:27" ht="19" x14ac:dyDescent="0.2">
      <c r="A71" s="4" t="s">
        <v>1178</v>
      </c>
      <c r="B71" s="4" t="s">
        <v>1179</v>
      </c>
      <c r="C71" s="4" t="s">
        <v>1180</v>
      </c>
      <c r="D71" s="4">
        <v>2014</v>
      </c>
      <c r="E71" s="16" t="s">
        <v>81</v>
      </c>
      <c r="F71" s="16" t="s">
        <v>81</v>
      </c>
      <c r="G71" s="21" t="s">
        <v>203</v>
      </c>
      <c r="H71" s="8" t="s">
        <v>144</v>
      </c>
      <c r="I71" s="8" t="s">
        <v>144</v>
      </c>
      <c r="J71" s="8" t="s">
        <v>144</v>
      </c>
      <c r="K71" s="41" t="s">
        <v>144</v>
      </c>
      <c r="L71" s="41" t="s">
        <v>144</v>
      </c>
      <c r="M71" s="28" t="s">
        <v>144</v>
      </c>
      <c r="N71" s="28" t="s">
        <v>144</v>
      </c>
      <c r="O71" s="28" t="s">
        <v>144</v>
      </c>
      <c r="P71" s="28" t="s">
        <v>144</v>
      </c>
      <c r="Q71" s="8" t="s">
        <v>144</v>
      </c>
      <c r="R71" s="28" t="s">
        <v>144</v>
      </c>
      <c r="S71" s="28" t="s">
        <v>144</v>
      </c>
      <c r="T71" s="28" t="s">
        <v>144</v>
      </c>
      <c r="U71" s="19" t="s">
        <v>144</v>
      </c>
      <c r="V71" s="17" t="s">
        <v>144</v>
      </c>
      <c r="W71" s="17" t="s">
        <v>144</v>
      </c>
      <c r="X71" s="17" t="s">
        <v>144</v>
      </c>
      <c r="Y71" s="17" t="s">
        <v>144</v>
      </c>
      <c r="Z71" s="51" t="s">
        <v>144</v>
      </c>
      <c r="AA71" s="23"/>
    </row>
    <row r="72" spans="1:27" ht="19" x14ac:dyDescent="0.2">
      <c r="A72" s="4" t="s">
        <v>1197</v>
      </c>
      <c r="B72" s="4" t="s">
        <v>1198</v>
      </c>
      <c r="C72" s="4" t="s">
        <v>1199</v>
      </c>
      <c r="D72" s="4">
        <v>1983</v>
      </c>
      <c r="E72" s="16" t="s">
        <v>81</v>
      </c>
      <c r="F72" s="16" t="s">
        <v>81</v>
      </c>
      <c r="G72" s="21" t="s">
        <v>789</v>
      </c>
      <c r="H72" s="8" t="s">
        <v>144</v>
      </c>
      <c r="I72" s="8" t="s">
        <v>144</v>
      </c>
      <c r="J72" s="8" t="s">
        <v>144</v>
      </c>
      <c r="K72" s="41" t="s">
        <v>144</v>
      </c>
      <c r="L72" s="41" t="s">
        <v>144</v>
      </c>
      <c r="M72" s="28" t="s">
        <v>144</v>
      </c>
      <c r="N72" s="28" t="s">
        <v>144</v>
      </c>
      <c r="O72" s="28" t="s">
        <v>144</v>
      </c>
      <c r="P72" s="28" t="s">
        <v>144</v>
      </c>
      <c r="Q72" s="8" t="s">
        <v>144</v>
      </c>
      <c r="R72" s="28" t="s">
        <v>144</v>
      </c>
      <c r="S72" s="28" t="s">
        <v>144</v>
      </c>
      <c r="T72" s="28" t="s">
        <v>144</v>
      </c>
      <c r="U72" s="19" t="s">
        <v>144</v>
      </c>
      <c r="V72" s="17" t="s">
        <v>144</v>
      </c>
      <c r="W72" s="17" t="s">
        <v>144</v>
      </c>
      <c r="X72" s="17" t="s">
        <v>144</v>
      </c>
      <c r="Y72" s="17" t="s">
        <v>144</v>
      </c>
      <c r="Z72" s="51" t="s">
        <v>144</v>
      </c>
      <c r="AA72" s="23"/>
    </row>
    <row r="73" spans="1:27" ht="19" x14ac:dyDescent="0.2">
      <c r="A73" s="4" t="s">
        <v>1208</v>
      </c>
      <c r="B73" s="4" t="s">
        <v>1209</v>
      </c>
      <c r="C73" s="4" t="s">
        <v>1210</v>
      </c>
      <c r="D73" s="4">
        <v>2011</v>
      </c>
      <c r="E73" s="16" t="s">
        <v>81</v>
      </c>
      <c r="F73" s="16" t="s">
        <v>82</v>
      </c>
      <c r="G73" s="21"/>
      <c r="H73" s="8" t="s">
        <v>1220</v>
      </c>
      <c r="I73" s="8">
        <v>8</v>
      </c>
      <c r="J73" s="8">
        <v>3</v>
      </c>
      <c r="K73" s="41">
        <f>I73-J73</f>
        <v>5</v>
      </c>
      <c r="L73" s="41" t="s">
        <v>144</v>
      </c>
      <c r="M73" s="28">
        <f>J73/I73</f>
        <v>0.375</v>
      </c>
      <c r="N73" s="28">
        <v>8.5000000000000006E-2</v>
      </c>
      <c r="O73" s="28">
        <v>0.755</v>
      </c>
      <c r="P73" s="28" t="s">
        <v>82</v>
      </c>
      <c r="Q73" s="8" t="s">
        <v>1046</v>
      </c>
      <c r="R73" s="28" t="s">
        <v>82</v>
      </c>
      <c r="S73" s="28" t="s">
        <v>82</v>
      </c>
      <c r="T73" s="28" t="s">
        <v>82</v>
      </c>
      <c r="U73" s="19" t="s">
        <v>85</v>
      </c>
      <c r="V73" s="17" t="s">
        <v>1221</v>
      </c>
      <c r="W73" s="17">
        <v>23.9</v>
      </c>
      <c r="X73" s="17">
        <v>0.5</v>
      </c>
      <c r="Y73" s="17" t="s">
        <v>86</v>
      </c>
      <c r="Z73" s="51" t="s">
        <v>14923</v>
      </c>
      <c r="AA73" s="23"/>
    </row>
    <row r="74" spans="1:27" ht="19" x14ac:dyDescent="0.2">
      <c r="A74" s="4" t="s">
        <v>1222</v>
      </c>
      <c r="B74" s="4" t="s">
        <v>1223</v>
      </c>
      <c r="C74" s="4" t="s">
        <v>1224</v>
      </c>
      <c r="D74" s="4">
        <v>1981</v>
      </c>
      <c r="E74" s="16" t="s">
        <v>81</v>
      </c>
      <c r="F74" s="16" t="s">
        <v>81</v>
      </c>
      <c r="G74" s="21" t="s">
        <v>1235</v>
      </c>
      <c r="H74" s="8" t="s">
        <v>144</v>
      </c>
      <c r="I74" s="8" t="s">
        <v>144</v>
      </c>
      <c r="J74" s="8" t="s">
        <v>144</v>
      </c>
      <c r="K74" s="41" t="s">
        <v>144</v>
      </c>
      <c r="L74" s="41" t="s">
        <v>144</v>
      </c>
      <c r="M74" s="28" t="s">
        <v>144</v>
      </c>
      <c r="N74" s="28" t="s">
        <v>144</v>
      </c>
      <c r="O74" s="28" t="s">
        <v>144</v>
      </c>
      <c r="P74" s="28" t="s">
        <v>144</v>
      </c>
      <c r="Q74" s="8" t="s">
        <v>144</v>
      </c>
      <c r="R74" s="28" t="s">
        <v>144</v>
      </c>
      <c r="S74" s="28" t="s">
        <v>144</v>
      </c>
      <c r="T74" s="28" t="s">
        <v>144</v>
      </c>
      <c r="U74" s="19" t="s">
        <v>144</v>
      </c>
      <c r="V74" s="17" t="s">
        <v>144</v>
      </c>
      <c r="W74" s="17" t="s">
        <v>144</v>
      </c>
      <c r="X74" s="17" t="s">
        <v>144</v>
      </c>
      <c r="Y74" s="17" t="s">
        <v>144</v>
      </c>
      <c r="Z74" s="51"/>
      <c r="AA74" s="23"/>
    </row>
    <row r="75" spans="1:27" ht="19" x14ac:dyDescent="0.2">
      <c r="A75" s="4" t="s">
        <v>1236</v>
      </c>
      <c r="B75" s="4" t="s">
        <v>1237</v>
      </c>
      <c r="C75" s="4" t="s">
        <v>1238</v>
      </c>
      <c r="D75" s="4">
        <v>1979</v>
      </c>
      <c r="E75" s="16" t="s">
        <v>81</v>
      </c>
      <c r="F75" s="16" t="s">
        <v>81</v>
      </c>
      <c r="G75" s="21" t="s">
        <v>789</v>
      </c>
      <c r="H75" s="8" t="s">
        <v>144</v>
      </c>
      <c r="I75" s="8" t="s">
        <v>144</v>
      </c>
      <c r="J75" s="8" t="s">
        <v>144</v>
      </c>
      <c r="K75" s="41" t="s">
        <v>144</v>
      </c>
      <c r="L75" s="41" t="s">
        <v>144</v>
      </c>
      <c r="M75" s="28" t="s">
        <v>144</v>
      </c>
      <c r="N75" s="28" t="s">
        <v>144</v>
      </c>
      <c r="O75" s="28" t="s">
        <v>144</v>
      </c>
      <c r="P75" s="28" t="s">
        <v>144</v>
      </c>
      <c r="Q75" s="8" t="s">
        <v>144</v>
      </c>
      <c r="R75" s="28" t="s">
        <v>144</v>
      </c>
      <c r="S75" s="28" t="s">
        <v>144</v>
      </c>
      <c r="T75" s="28" t="s">
        <v>144</v>
      </c>
      <c r="U75" s="19" t="s">
        <v>144</v>
      </c>
      <c r="V75" s="17" t="s">
        <v>144</v>
      </c>
      <c r="W75" s="17" t="s">
        <v>144</v>
      </c>
      <c r="X75" s="17" t="s">
        <v>144</v>
      </c>
      <c r="Y75" s="17" t="s">
        <v>144</v>
      </c>
      <c r="Z75" s="51"/>
      <c r="AA75" s="23"/>
    </row>
    <row r="76" spans="1:27" ht="19" x14ac:dyDescent="0.2">
      <c r="A76" s="4" t="s">
        <v>1250</v>
      </c>
      <c r="B76" s="4" t="s">
        <v>1251</v>
      </c>
      <c r="C76" s="4" t="s">
        <v>1252</v>
      </c>
      <c r="D76" s="4">
        <v>2007</v>
      </c>
      <c r="E76" s="16" t="s">
        <v>81</v>
      </c>
      <c r="F76" s="16" t="s">
        <v>81</v>
      </c>
      <c r="G76" s="21" t="s">
        <v>1266</v>
      </c>
      <c r="H76" s="8" t="s">
        <v>144</v>
      </c>
      <c r="I76" s="8" t="s">
        <v>144</v>
      </c>
      <c r="J76" s="8" t="s">
        <v>144</v>
      </c>
      <c r="K76" s="41" t="s">
        <v>144</v>
      </c>
      <c r="L76" s="41" t="s">
        <v>144</v>
      </c>
      <c r="M76" s="28" t="s">
        <v>144</v>
      </c>
      <c r="N76" s="28" t="s">
        <v>144</v>
      </c>
      <c r="O76" s="28" t="s">
        <v>144</v>
      </c>
      <c r="P76" s="28" t="s">
        <v>144</v>
      </c>
      <c r="Q76" s="8" t="s">
        <v>144</v>
      </c>
      <c r="R76" s="28" t="s">
        <v>144</v>
      </c>
      <c r="S76" s="28" t="s">
        <v>144</v>
      </c>
      <c r="T76" s="28" t="s">
        <v>144</v>
      </c>
      <c r="U76" s="19" t="s">
        <v>144</v>
      </c>
      <c r="V76" s="17" t="s">
        <v>144</v>
      </c>
      <c r="W76" s="17" t="s">
        <v>144</v>
      </c>
      <c r="X76" s="17" t="s">
        <v>144</v>
      </c>
      <c r="Y76" s="17" t="s">
        <v>144</v>
      </c>
      <c r="Z76" s="51"/>
      <c r="AA76" s="23" t="s">
        <v>1267</v>
      </c>
    </row>
    <row r="77" spans="1:27" ht="19" x14ac:dyDescent="0.2">
      <c r="A77" s="4" t="s">
        <v>1268</v>
      </c>
      <c r="B77" s="4" t="s">
        <v>1269</v>
      </c>
      <c r="C77" s="4" t="s">
        <v>1270</v>
      </c>
      <c r="D77" s="4">
        <v>1998</v>
      </c>
      <c r="E77" s="16" t="s">
        <v>81</v>
      </c>
      <c r="F77" s="16" t="s">
        <v>81</v>
      </c>
      <c r="G77" s="21" t="s">
        <v>1281</v>
      </c>
      <c r="H77" s="8" t="s">
        <v>144</v>
      </c>
      <c r="I77" s="8" t="s">
        <v>144</v>
      </c>
      <c r="J77" s="8" t="s">
        <v>144</v>
      </c>
      <c r="K77" s="41" t="s">
        <v>144</v>
      </c>
      <c r="L77" s="41" t="s">
        <v>144</v>
      </c>
      <c r="M77" s="28" t="s">
        <v>144</v>
      </c>
      <c r="N77" s="28" t="s">
        <v>144</v>
      </c>
      <c r="O77" s="28" t="s">
        <v>144</v>
      </c>
      <c r="P77" s="28" t="s">
        <v>144</v>
      </c>
      <c r="Q77" s="8" t="s">
        <v>144</v>
      </c>
      <c r="R77" s="28" t="s">
        <v>144</v>
      </c>
      <c r="S77" s="28" t="s">
        <v>144</v>
      </c>
      <c r="T77" s="28" t="s">
        <v>144</v>
      </c>
      <c r="U77" s="19" t="s">
        <v>144</v>
      </c>
      <c r="V77" s="17" t="s">
        <v>144</v>
      </c>
      <c r="W77" s="17" t="s">
        <v>144</v>
      </c>
      <c r="X77" s="17" t="s">
        <v>144</v>
      </c>
      <c r="Y77" s="17" t="s">
        <v>144</v>
      </c>
      <c r="Z77" s="51"/>
      <c r="AA77" s="23"/>
    </row>
    <row r="78" spans="1:27" ht="19" x14ac:dyDescent="0.2">
      <c r="A78" s="4" t="s">
        <v>1282</v>
      </c>
      <c r="B78" s="4" t="s">
        <v>1283</v>
      </c>
      <c r="C78" s="4" t="s">
        <v>1284</v>
      </c>
      <c r="D78" s="4">
        <v>1998</v>
      </c>
      <c r="E78" s="16" t="s">
        <v>81</v>
      </c>
      <c r="F78" s="16" t="s">
        <v>81</v>
      </c>
      <c r="G78" s="21" t="s">
        <v>311</v>
      </c>
      <c r="H78" s="8" t="s">
        <v>144</v>
      </c>
      <c r="I78" s="8" t="s">
        <v>144</v>
      </c>
      <c r="J78" s="8" t="s">
        <v>144</v>
      </c>
      <c r="K78" s="41" t="s">
        <v>144</v>
      </c>
      <c r="L78" s="41" t="s">
        <v>144</v>
      </c>
      <c r="M78" s="28" t="s">
        <v>144</v>
      </c>
      <c r="N78" s="28" t="s">
        <v>144</v>
      </c>
      <c r="O78" s="28" t="s">
        <v>144</v>
      </c>
      <c r="P78" s="28" t="s">
        <v>144</v>
      </c>
      <c r="Q78" s="8" t="s">
        <v>144</v>
      </c>
      <c r="R78" s="28" t="s">
        <v>144</v>
      </c>
      <c r="S78" s="28" t="s">
        <v>144</v>
      </c>
      <c r="T78" s="28" t="s">
        <v>144</v>
      </c>
      <c r="U78" s="19" t="s">
        <v>144</v>
      </c>
      <c r="V78" s="17" t="s">
        <v>144</v>
      </c>
      <c r="W78" s="17" t="s">
        <v>144</v>
      </c>
      <c r="X78" s="17" t="s">
        <v>144</v>
      </c>
      <c r="Y78" s="17" t="s">
        <v>144</v>
      </c>
      <c r="Z78" s="51"/>
      <c r="AA78" s="23" t="s">
        <v>1267</v>
      </c>
    </row>
    <row r="79" spans="1:27" ht="19" x14ac:dyDescent="0.2">
      <c r="A79" s="4" t="s">
        <v>1294</v>
      </c>
      <c r="B79" s="4" t="s">
        <v>1295</v>
      </c>
      <c r="C79" s="4" t="s">
        <v>1296</v>
      </c>
      <c r="D79" s="4">
        <v>1995</v>
      </c>
      <c r="E79" s="16" t="s">
        <v>81</v>
      </c>
      <c r="F79" s="16" t="s">
        <v>81</v>
      </c>
      <c r="G79" s="21" t="s">
        <v>172</v>
      </c>
      <c r="H79" s="8" t="s">
        <v>144</v>
      </c>
      <c r="I79" s="8" t="s">
        <v>144</v>
      </c>
      <c r="J79" s="8" t="s">
        <v>144</v>
      </c>
      <c r="K79" s="41" t="s">
        <v>144</v>
      </c>
      <c r="L79" s="41" t="s">
        <v>144</v>
      </c>
      <c r="M79" s="28" t="s">
        <v>144</v>
      </c>
      <c r="N79" s="28" t="s">
        <v>144</v>
      </c>
      <c r="O79" s="28" t="s">
        <v>144</v>
      </c>
      <c r="P79" s="28" t="s">
        <v>144</v>
      </c>
      <c r="Q79" s="8" t="s">
        <v>144</v>
      </c>
      <c r="R79" s="28" t="s">
        <v>144</v>
      </c>
      <c r="S79" s="28" t="s">
        <v>144</v>
      </c>
      <c r="T79" s="28" t="s">
        <v>144</v>
      </c>
      <c r="U79" s="19" t="s">
        <v>144</v>
      </c>
      <c r="V79" s="17" t="s">
        <v>144</v>
      </c>
      <c r="W79" s="17" t="s">
        <v>144</v>
      </c>
      <c r="X79" s="17" t="s">
        <v>144</v>
      </c>
      <c r="Y79" s="17" t="s">
        <v>144</v>
      </c>
      <c r="Z79" s="51"/>
      <c r="AA79" s="23"/>
    </row>
    <row r="80" spans="1:27" ht="19" x14ac:dyDescent="0.2">
      <c r="A80" s="4" t="s">
        <v>1309</v>
      </c>
      <c r="B80" s="4" t="s">
        <v>1310</v>
      </c>
      <c r="C80" s="4" t="s">
        <v>1311</v>
      </c>
      <c r="D80" s="4">
        <v>2010</v>
      </c>
      <c r="E80" s="16" t="s">
        <v>81</v>
      </c>
      <c r="F80" s="16" t="s">
        <v>82</v>
      </c>
      <c r="G80" s="21"/>
      <c r="H80" s="8" t="s">
        <v>1326</v>
      </c>
      <c r="I80" s="8">
        <v>18</v>
      </c>
      <c r="J80" s="8" t="s">
        <v>86</v>
      </c>
      <c r="K80" s="41" t="s">
        <v>86</v>
      </c>
      <c r="L80" s="41" t="s">
        <v>144</v>
      </c>
      <c r="M80" s="28" t="s">
        <v>86</v>
      </c>
      <c r="N80" s="28" t="s">
        <v>144</v>
      </c>
      <c r="O80" s="28" t="s">
        <v>144</v>
      </c>
      <c r="P80" s="28" t="s">
        <v>144</v>
      </c>
      <c r="Q80" s="8" t="s">
        <v>263</v>
      </c>
      <c r="R80" s="28" t="s">
        <v>82</v>
      </c>
      <c r="S80" s="28" t="s">
        <v>82</v>
      </c>
      <c r="T80" s="28" t="s">
        <v>82</v>
      </c>
      <c r="U80" s="19" t="s">
        <v>85</v>
      </c>
      <c r="V80" s="17" t="s">
        <v>86</v>
      </c>
      <c r="W80" s="17" t="s">
        <v>1328</v>
      </c>
      <c r="X80" s="17" t="s">
        <v>1329</v>
      </c>
      <c r="Y80" s="17" t="s">
        <v>86</v>
      </c>
      <c r="Z80" s="51" t="s">
        <v>14923</v>
      </c>
      <c r="AA80" s="23"/>
    </row>
    <row r="81" spans="1:27" ht="19" x14ac:dyDescent="0.2">
      <c r="A81" s="4" t="s">
        <v>1330</v>
      </c>
      <c r="B81" s="4" t="s">
        <v>1331</v>
      </c>
      <c r="C81" s="4" t="s">
        <v>1332</v>
      </c>
      <c r="D81" s="4">
        <v>2000</v>
      </c>
      <c r="E81" s="16" t="s">
        <v>81</v>
      </c>
      <c r="F81" s="16" t="s">
        <v>81</v>
      </c>
      <c r="G81" s="21" t="s">
        <v>789</v>
      </c>
      <c r="H81" s="8" t="s">
        <v>144</v>
      </c>
      <c r="I81" s="8" t="s">
        <v>144</v>
      </c>
      <c r="J81" s="8" t="s">
        <v>144</v>
      </c>
      <c r="K81" s="41" t="s">
        <v>144</v>
      </c>
      <c r="L81" s="41" t="s">
        <v>144</v>
      </c>
      <c r="M81" s="28" t="s">
        <v>144</v>
      </c>
      <c r="N81" s="28" t="s">
        <v>144</v>
      </c>
      <c r="O81" s="28" t="s">
        <v>144</v>
      </c>
      <c r="P81" s="28" t="s">
        <v>144</v>
      </c>
      <c r="Q81" s="8" t="s">
        <v>144</v>
      </c>
      <c r="R81" s="28" t="s">
        <v>144</v>
      </c>
      <c r="S81" s="28" t="s">
        <v>144</v>
      </c>
      <c r="T81" s="28" t="s">
        <v>144</v>
      </c>
      <c r="U81" s="19" t="s">
        <v>144</v>
      </c>
      <c r="V81" s="17" t="s">
        <v>144</v>
      </c>
      <c r="W81" s="17" t="s">
        <v>144</v>
      </c>
      <c r="X81" s="17" t="s">
        <v>144</v>
      </c>
      <c r="Y81" s="17" t="s">
        <v>144</v>
      </c>
      <c r="Z81" s="51"/>
      <c r="AA81" s="23"/>
    </row>
    <row r="82" spans="1:27" ht="19" x14ac:dyDescent="0.2">
      <c r="A82" s="4" t="s">
        <v>1347</v>
      </c>
      <c r="B82" s="4" t="s">
        <v>1348</v>
      </c>
      <c r="C82" s="4" t="s">
        <v>1349</v>
      </c>
      <c r="D82" s="4">
        <v>1991</v>
      </c>
      <c r="E82" s="16" t="s">
        <v>81</v>
      </c>
      <c r="F82" s="16" t="s">
        <v>81</v>
      </c>
      <c r="G82" s="21" t="s">
        <v>599</v>
      </c>
      <c r="H82" s="8" t="s">
        <v>144</v>
      </c>
      <c r="I82" s="8" t="s">
        <v>144</v>
      </c>
      <c r="J82" s="8" t="s">
        <v>144</v>
      </c>
      <c r="K82" s="41" t="s">
        <v>144</v>
      </c>
      <c r="L82" s="41" t="s">
        <v>144</v>
      </c>
      <c r="M82" s="28" t="s">
        <v>144</v>
      </c>
      <c r="N82" s="28" t="s">
        <v>144</v>
      </c>
      <c r="O82" s="28" t="s">
        <v>144</v>
      </c>
      <c r="P82" s="28" t="s">
        <v>144</v>
      </c>
      <c r="Q82" s="8" t="s">
        <v>144</v>
      </c>
      <c r="R82" s="28" t="s">
        <v>144</v>
      </c>
      <c r="S82" s="28" t="s">
        <v>144</v>
      </c>
      <c r="T82" s="28" t="s">
        <v>144</v>
      </c>
      <c r="U82" s="19" t="s">
        <v>144</v>
      </c>
      <c r="V82" s="17" t="s">
        <v>144</v>
      </c>
      <c r="W82" s="17" t="s">
        <v>144</v>
      </c>
      <c r="X82" s="17" t="s">
        <v>144</v>
      </c>
      <c r="Y82" s="17" t="s">
        <v>144</v>
      </c>
      <c r="Z82" s="51"/>
      <c r="AA82" s="23"/>
    </row>
    <row r="83" spans="1:27" ht="19" x14ac:dyDescent="0.2">
      <c r="A83" s="4" t="s">
        <v>1359</v>
      </c>
      <c r="B83" s="4" t="s">
        <v>1360</v>
      </c>
      <c r="C83" s="4" t="s">
        <v>1361</v>
      </c>
      <c r="D83" s="4">
        <v>2009</v>
      </c>
      <c r="E83" s="16" t="s">
        <v>81</v>
      </c>
      <c r="F83" s="16" t="s">
        <v>81</v>
      </c>
      <c r="G83" s="21" t="s">
        <v>1371</v>
      </c>
      <c r="H83" s="8" t="s">
        <v>144</v>
      </c>
      <c r="I83" s="8" t="s">
        <v>144</v>
      </c>
      <c r="J83" s="8" t="s">
        <v>144</v>
      </c>
      <c r="K83" s="41" t="s">
        <v>144</v>
      </c>
      <c r="L83" s="41" t="s">
        <v>144</v>
      </c>
      <c r="M83" s="28" t="s">
        <v>144</v>
      </c>
      <c r="N83" s="28" t="s">
        <v>144</v>
      </c>
      <c r="O83" s="28" t="s">
        <v>144</v>
      </c>
      <c r="P83" s="28" t="s">
        <v>144</v>
      </c>
      <c r="Q83" s="8" t="s">
        <v>144</v>
      </c>
      <c r="R83" s="28" t="s">
        <v>144</v>
      </c>
      <c r="S83" s="28" t="s">
        <v>144</v>
      </c>
      <c r="T83" s="28" t="s">
        <v>144</v>
      </c>
      <c r="U83" s="19" t="s">
        <v>144</v>
      </c>
      <c r="V83" s="17" t="s">
        <v>144</v>
      </c>
      <c r="W83" s="17" t="s">
        <v>144</v>
      </c>
      <c r="X83" s="17" t="s">
        <v>144</v>
      </c>
      <c r="Y83" s="17" t="s">
        <v>144</v>
      </c>
      <c r="Z83" s="51"/>
      <c r="AA83" s="23"/>
    </row>
    <row r="84" spans="1:27" ht="19" x14ac:dyDescent="0.2">
      <c r="A84" s="4" t="s">
        <v>1372</v>
      </c>
      <c r="B84" s="4" t="s">
        <v>1373</v>
      </c>
      <c r="C84" s="4" t="s">
        <v>1374</v>
      </c>
      <c r="D84" s="4">
        <v>1981</v>
      </c>
      <c r="E84" s="16" t="s">
        <v>81</v>
      </c>
      <c r="F84" s="16" t="s">
        <v>81</v>
      </c>
      <c r="G84" s="21" t="s">
        <v>1383</v>
      </c>
      <c r="H84" s="8" t="s">
        <v>144</v>
      </c>
      <c r="I84" s="8" t="s">
        <v>144</v>
      </c>
      <c r="J84" s="8" t="s">
        <v>144</v>
      </c>
      <c r="K84" s="41" t="s">
        <v>144</v>
      </c>
      <c r="L84" s="41" t="s">
        <v>144</v>
      </c>
      <c r="M84" s="28" t="s">
        <v>144</v>
      </c>
      <c r="N84" s="28" t="s">
        <v>144</v>
      </c>
      <c r="O84" s="28" t="s">
        <v>144</v>
      </c>
      <c r="P84" s="28" t="s">
        <v>144</v>
      </c>
      <c r="Q84" s="8" t="s">
        <v>144</v>
      </c>
      <c r="R84" s="28" t="s">
        <v>144</v>
      </c>
      <c r="S84" s="28" t="s">
        <v>144</v>
      </c>
      <c r="T84" s="28" t="s">
        <v>144</v>
      </c>
      <c r="U84" s="19" t="s">
        <v>144</v>
      </c>
      <c r="V84" s="17" t="s">
        <v>144</v>
      </c>
      <c r="W84" s="17" t="s">
        <v>144</v>
      </c>
      <c r="X84" s="17" t="s">
        <v>144</v>
      </c>
      <c r="Y84" s="17" t="s">
        <v>144</v>
      </c>
      <c r="Z84" s="51"/>
      <c r="AA84" s="23"/>
    </row>
    <row r="85" spans="1:27" ht="19" x14ac:dyDescent="0.2">
      <c r="A85" s="4" t="s">
        <v>1384</v>
      </c>
      <c r="B85" s="4" t="s">
        <v>1385</v>
      </c>
      <c r="C85" s="4" t="s">
        <v>1386</v>
      </c>
      <c r="D85" s="4">
        <v>2001</v>
      </c>
      <c r="E85" s="16" t="s">
        <v>81</v>
      </c>
      <c r="F85" s="16" t="s">
        <v>82</v>
      </c>
      <c r="G85" s="21"/>
      <c r="H85" s="8" t="s">
        <v>403</v>
      </c>
      <c r="I85" s="8">
        <v>15</v>
      </c>
      <c r="J85" s="8">
        <v>10</v>
      </c>
      <c r="K85" s="41">
        <f>I85-J85</f>
        <v>5</v>
      </c>
      <c r="L85" s="41" t="s">
        <v>144</v>
      </c>
      <c r="M85" s="28">
        <f>J85/I85</f>
        <v>0.66666666666666663</v>
      </c>
      <c r="N85" s="28">
        <v>0.38400000000000001</v>
      </c>
      <c r="O85" s="28">
        <v>0.88200000000000001</v>
      </c>
      <c r="P85" s="28" t="s">
        <v>82</v>
      </c>
      <c r="Q85" s="8" t="s">
        <v>1396</v>
      </c>
      <c r="R85" s="28" t="s">
        <v>82</v>
      </c>
      <c r="S85" s="28" t="s">
        <v>82</v>
      </c>
      <c r="T85" s="28" t="s">
        <v>82</v>
      </c>
      <c r="U85" s="19" t="s">
        <v>85</v>
      </c>
      <c r="V85" s="17" t="s">
        <v>86</v>
      </c>
      <c r="W85" s="17">
        <v>31.8</v>
      </c>
      <c r="X85" s="17" t="s">
        <v>1397</v>
      </c>
      <c r="Y85" s="17" t="s">
        <v>86</v>
      </c>
      <c r="Z85" s="51" t="s">
        <v>14921</v>
      </c>
      <c r="AA85" s="23"/>
    </row>
    <row r="86" spans="1:27" ht="19" x14ac:dyDescent="0.2">
      <c r="A86" s="4" t="s">
        <v>1398</v>
      </c>
      <c r="B86" s="4" t="s">
        <v>1399</v>
      </c>
      <c r="C86" s="4" t="s">
        <v>1400</v>
      </c>
      <c r="D86" s="4">
        <v>2001</v>
      </c>
      <c r="E86" s="16" t="s">
        <v>81</v>
      </c>
      <c r="F86" s="16" t="s">
        <v>81</v>
      </c>
      <c r="G86" s="21" t="s">
        <v>14950</v>
      </c>
      <c r="H86" s="8" t="s">
        <v>144</v>
      </c>
      <c r="I86" s="8" t="s">
        <v>144</v>
      </c>
      <c r="J86" s="8" t="s">
        <v>144</v>
      </c>
      <c r="K86" s="41" t="s">
        <v>144</v>
      </c>
      <c r="L86" s="41" t="s">
        <v>144</v>
      </c>
      <c r="M86" s="28" t="s">
        <v>144</v>
      </c>
      <c r="N86" s="28" t="s">
        <v>144</v>
      </c>
      <c r="O86" s="28" t="s">
        <v>144</v>
      </c>
      <c r="P86" s="28" t="s">
        <v>144</v>
      </c>
      <c r="Q86" s="8" t="s">
        <v>144</v>
      </c>
      <c r="R86" s="28" t="s">
        <v>144</v>
      </c>
      <c r="S86" s="28" t="s">
        <v>144</v>
      </c>
      <c r="T86" s="28" t="s">
        <v>144</v>
      </c>
      <c r="U86" s="19" t="s">
        <v>144</v>
      </c>
      <c r="V86" s="17" t="s">
        <v>144</v>
      </c>
      <c r="W86" s="17" t="s">
        <v>144</v>
      </c>
      <c r="X86" s="17" t="s">
        <v>144</v>
      </c>
      <c r="Y86" s="17" t="s">
        <v>144</v>
      </c>
      <c r="Z86" s="51"/>
      <c r="AA86" s="23" t="s">
        <v>1177</v>
      </c>
    </row>
    <row r="87" spans="1:27" ht="19" x14ac:dyDescent="0.2">
      <c r="A87" s="4" t="s">
        <v>1421</v>
      </c>
      <c r="B87" s="4" t="s">
        <v>1422</v>
      </c>
      <c r="C87" s="4" t="s">
        <v>1423</v>
      </c>
      <c r="D87" s="4">
        <v>2012</v>
      </c>
      <c r="E87" s="16" t="s">
        <v>81</v>
      </c>
      <c r="F87" s="16" t="s">
        <v>82</v>
      </c>
      <c r="G87" s="21"/>
      <c r="H87" s="8" t="s">
        <v>1432</v>
      </c>
      <c r="I87" s="8">
        <v>52</v>
      </c>
      <c r="J87" s="8">
        <v>20</v>
      </c>
      <c r="K87" s="41">
        <v>32</v>
      </c>
      <c r="L87" s="41" t="s">
        <v>144</v>
      </c>
      <c r="M87" s="28">
        <v>0.3846</v>
      </c>
      <c r="N87" s="28">
        <v>0.253</v>
      </c>
      <c r="O87" s="28">
        <v>0.53</v>
      </c>
      <c r="P87" s="28" t="s">
        <v>82</v>
      </c>
      <c r="Q87" s="8" t="s">
        <v>1435</v>
      </c>
      <c r="R87" s="28" t="s">
        <v>82</v>
      </c>
      <c r="S87" s="28" t="s">
        <v>82</v>
      </c>
      <c r="T87" s="28" t="s">
        <v>82</v>
      </c>
      <c r="U87" s="19" t="s">
        <v>85</v>
      </c>
      <c r="V87" s="17" t="s">
        <v>1436</v>
      </c>
      <c r="W87" s="17" t="s">
        <v>1437</v>
      </c>
      <c r="X87" s="17" t="s">
        <v>1438</v>
      </c>
      <c r="Y87" s="17" t="s">
        <v>86</v>
      </c>
      <c r="Z87" s="51" t="s">
        <v>14943</v>
      </c>
      <c r="AA87" s="23"/>
    </row>
    <row r="88" spans="1:27" ht="19" x14ac:dyDescent="0.2">
      <c r="A88" s="4" t="s">
        <v>1439</v>
      </c>
      <c r="B88" s="4" t="s">
        <v>1440</v>
      </c>
      <c r="C88" s="4" t="s">
        <v>1441</v>
      </c>
      <c r="D88" s="4">
        <v>1985</v>
      </c>
      <c r="E88" s="16" t="s">
        <v>81</v>
      </c>
      <c r="F88" s="16" t="s">
        <v>81</v>
      </c>
      <c r="G88" s="21" t="s">
        <v>203</v>
      </c>
      <c r="H88" s="50" t="s">
        <v>144</v>
      </c>
      <c r="I88" s="8" t="s">
        <v>144</v>
      </c>
      <c r="J88" s="8" t="s">
        <v>144</v>
      </c>
      <c r="K88" s="41" t="s">
        <v>144</v>
      </c>
      <c r="L88" s="41" t="s">
        <v>144</v>
      </c>
      <c r="M88" s="28" t="s">
        <v>144</v>
      </c>
      <c r="N88" s="28" t="s">
        <v>144</v>
      </c>
      <c r="O88" s="28" t="s">
        <v>144</v>
      </c>
      <c r="P88" s="28" t="s">
        <v>144</v>
      </c>
      <c r="Q88" s="8" t="s">
        <v>144</v>
      </c>
      <c r="R88" s="28" t="s">
        <v>144</v>
      </c>
      <c r="S88" s="28" t="s">
        <v>144</v>
      </c>
      <c r="T88" s="28" t="s">
        <v>144</v>
      </c>
      <c r="U88" s="19" t="s">
        <v>144</v>
      </c>
      <c r="V88" s="17" t="s">
        <v>144</v>
      </c>
      <c r="W88" s="17" t="s">
        <v>144</v>
      </c>
      <c r="X88" s="17" t="s">
        <v>144</v>
      </c>
      <c r="Y88" s="17" t="s">
        <v>144</v>
      </c>
      <c r="Z88" s="51" t="s">
        <v>144</v>
      </c>
      <c r="AA88" s="23" t="s">
        <v>14924</v>
      </c>
    </row>
    <row r="89" spans="1:27" ht="19" x14ac:dyDescent="0.2">
      <c r="A89" s="4" t="s">
        <v>1452</v>
      </c>
      <c r="B89" s="4" t="s">
        <v>1453</v>
      </c>
      <c r="C89" s="4" t="s">
        <v>1454</v>
      </c>
      <c r="D89" s="4">
        <v>1983</v>
      </c>
      <c r="E89" s="16" t="s">
        <v>81</v>
      </c>
      <c r="F89" s="16" t="s">
        <v>81</v>
      </c>
      <c r="G89" s="21" t="s">
        <v>1465</v>
      </c>
      <c r="H89" s="8" t="s">
        <v>144</v>
      </c>
      <c r="I89" s="8" t="s">
        <v>144</v>
      </c>
      <c r="J89" s="8" t="s">
        <v>144</v>
      </c>
      <c r="K89" s="41" t="s">
        <v>144</v>
      </c>
      <c r="L89" s="41" t="s">
        <v>144</v>
      </c>
      <c r="M89" s="28" t="s">
        <v>144</v>
      </c>
      <c r="N89" s="28" t="s">
        <v>144</v>
      </c>
      <c r="O89" s="28" t="s">
        <v>144</v>
      </c>
      <c r="P89" s="28" t="s">
        <v>144</v>
      </c>
      <c r="Q89" s="8" t="s">
        <v>144</v>
      </c>
      <c r="R89" s="28" t="s">
        <v>144</v>
      </c>
      <c r="S89" s="28" t="s">
        <v>144</v>
      </c>
      <c r="T89" s="28" t="s">
        <v>144</v>
      </c>
      <c r="U89" s="19" t="s">
        <v>144</v>
      </c>
      <c r="V89" s="17" t="s">
        <v>144</v>
      </c>
      <c r="W89" s="17" t="s">
        <v>144</v>
      </c>
      <c r="X89" s="17" t="s">
        <v>144</v>
      </c>
      <c r="Y89" s="17" t="s">
        <v>144</v>
      </c>
      <c r="Z89" s="51"/>
      <c r="AA89" s="23"/>
    </row>
    <row r="90" spans="1:27" ht="19" x14ac:dyDescent="0.2">
      <c r="A90" s="4" t="s">
        <v>1466</v>
      </c>
      <c r="B90" s="4" t="s">
        <v>1467</v>
      </c>
      <c r="C90" s="4" t="s">
        <v>1468</v>
      </c>
      <c r="D90" s="4">
        <v>1994</v>
      </c>
      <c r="E90" s="16" t="s">
        <v>81</v>
      </c>
      <c r="F90" s="16" t="s">
        <v>81</v>
      </c>
      <c r="G90" s="21" t="s">
        <v>247</v>
      </c>
      <c r="H90" s="8" t="s">
        <v>144</v>
      </c>
      <c r="I90" s="8" t="s">
        <v>144</v>
      </c>
      <c r="J90" s="8" t="s">
        <v>144</v>
      </c>
      <c r="K90" s="41" t="s">
        <v>144</v>
      </c>
      <c r="L90" s="41" t="s">
        <v>144</v>
      </c>
      <c r="M90" s="28" t="s">
        <v>144</v>
      </c>
      <c r="N90" s="28" t="s">
        <v>144</v>
      </c>
      <c r="O90" s="28" t="s">
        <v>144</v>
      </c>
      <c r="P90" s="28" t="s">
        <v>144</v>
      </c>
      <c r="Q90" s="8" t="s">
        <v>144</v>
      </c>
      <c r="R90" s="28" t="s">
        <v>144</v>
      </c>
      <c r="S90" s="28" t="s">
        <v>144</v>
      </c>
      <c r="T90" s="28" t="s">
        <v>144</v>
      </c>
      <c r="U90" s="19" t="s">
        <v>144</v>
      </c>
      <c r="V90" s="17" t="s">
        <v>144</v>
      </c>
      <c r="W90" s="17" t="s">
        <v>144</v>
      </c>
      <c r="X90" s="17" t="s">
        <v>144</v>
      </c>
      <c r="Y90" s="17" t="s">
        <v>144</v>
      </c>
      <c r="Z90" s="51"/>
      <c r="AA90" s="23"/>
    </row>
    <row r="91" spans="1:27" ht="19" x14ac:dyDescent="0.2">
      <c r="A91" s="4" t="s">
        <v>1482</v>
      </c>
      <c r="B91" s="4" t="s">
        <v>1483</v>
      </c>
      <c r="C91" s="4" t="s">
        <v>1484</v>
      </c>
      <c r="D91" s="4">
        <v>2004</v>
      </c>
      <c r="E91" s="16" t="s">
        <v>81</v>
      </c>
      <c r="F91" s="16" t="s">
        <v>82</v>
      </c>
      <c r="G91" s="21"/>
      <c r="H91" s="8" t="s">
        <v>403</v>
      </c>
      <c r="I91" s="8">
        <v>42</v>
      </c>
      <c r="J91" s="8">
        <v>29</v>
      </c>
      <c r="K91" s="41">
        <f>I91-J91</f>
        <v>13</v>
      </c>
      <c r="L91" s="41" t="s">
        <v>144</v>
      </c>
      <c r="M91" s="28">
        <f>J91/I91</f>
        <v>0.69047619047619047</v>
      </c>
      <c r="N91" s="28">
        <v>0.52900000000000003</v>
      </c>
      <c r="O91" s="28">
        <v>0.82399999999999995</v>
      </c>
      <c r="P91" s="57" t="s">
        <v>14913</v>
      </c>
      <c r="Q91" s="8" t="s">
        <v>1495</v>
      </c>
      <c r="R91" s="28" t="s">
        <v>82</v>
      </c>
      <c r="S91" s="28" t="s">
        <v>82</v>
      </c>
      <c r="T91" s="28" t="s">
        <v>82</v>
      </c>
      <c r="U91" s="19" t="s">
        <v>85</v>
      </c>
      <c r="V91" s="17" t="s">
        <v>86</v>
      </c>
      <c r="W91" s="17">
        <v>27.6</v>
      </c>
      <c r="X91" s="17" t="s">
        <v>1496</v>
      </c>
      <c r="Y91" s="17" t="s">
        <v>86</v>
      </c>
      <c r="Z91" s="51" t="s">
        <v>15026</v>
      </c>
      <c r="AA91" s="23"/>
    </row>
    <row r="92" spans="1:27" ht="19" x14ac:dyDescent="0.2">
      <c r="A92" s="4" t="s">
        <v>1497</v>
      </c>
      <c r="B92" s="4" t="s">
        <v>1498</v>
      </c>
      <c r="C92" s="4" t="s">
        <v>1499</v>
      </c>
      <c r="D92" s="4">
        <v>1980</v>
      </c>
      <c r="E92" s="16" t="s">
        <v>81</v>
      </c>
      <c r="F92" s="16" t="s">
        <v>81</v>
      </c>
      <c r="G92" s="21" t="s">
        <v>1508</v>
      </c>
      <c r="H92" s="8" t="s">
        <v>144</v>
      </c>
      <c r="I92" s="8" t="s">
        <v>144</v>
      </c>
      <c r="J92" s="8" t="s">
        <v>144</v>
      </c>
      <c r="K92" s="41" t="s">
        <v>144</v>
      </c>
      <c r="L92" s="41" t="s">
        <v>144</v>
      </c>
      <c r="M92" s="28" t="s">
        <v>144</v>
      </c>
      <c r="N92" s="28" t="s">
        <v>144</v>
      </c>
      <c r="O92" s="28" t="s">
        <v>144</v>
      </c>
      <c r="P92" s="28" t="s">
        <v>144</v>
      </c>
      <c r="Q92" s="8" t="s">
        <v>144</v>
      </c>
      <c r="R92" s="28" t="s">
        <v>144</v>
      </c>
      <c r="S92" s="28" t="s">
        <v>144</v>
      </c>
      <c r="T92" s="28" t="s">
        <v>144</v>
      </c>
      <c r="U92" s="19" t="s">
        <v>144</v>
      </c>
      <c r="V92" s="17" t="s">
        <v>144</v>
      </c>
      <c r="W92" s="17" t="s">
        <v>144</v>
      </c>
      <c r="X92" s="17" t="s">
        <v>144</v>
      </c>
      <c r="Y92" s="17" t="s">
        <v>144</v>
      </c>
      <c r="Z92" s="51" t="s">
        <v>144</v>
      </c>
      <c r="AA92" s="23"/>
    </row>
    <row r="93" spans="1:27" ht="19" x14ac:dyDescent="0.2">
      <c r="A93" s="4" t="s">
        <v>1509</v>
      </c>
      <c r="B93" s="4" t="s">
        <v>1510</v>
      </c>
      <c r="C93" s="4" t="s">
        <v>1511</v>
      </c>
      <c r="D93" s="4">
        <v>1996</v>
      </c>
      <c r="E93" s="16" t="s">
        <v>81</v>
      </c>
      <c r="F93" s="16" t="s">
        <v>81</v>
      </c>
      <c r="G93" s="21" t="s">
        <v>789</v>
      </c>
      <c r="H93" s="8" t="s">
        <v>144</v>
      </c>
      <c r="I93" s="8" t="s">
        <v>144</v>
      </c>
      <c r="J93" s="8" t="s">
        <v>144</v>
      </c>
      <c r="K93" s="41" t="s">
        <v>144</v>
      </c>
      <c r="L93" s="41" t="s">
        <v>144</v>
      </c>
      <c r="M93" s="28" t="s">
        <v>144</v>
      </c>
      <c r="N93" s="28" t="s">
        <v>144</v>
      </c>
      <c r="O93" s="28" t="s">
        <v>144</v>
      </c>
      <c r="P93" s="28" t="s">
        <v>144</v>
      </c>
      <c r="Q93" s="8" t="s">
        <v>144</v>
      </c>
      <c r="R93" s="28" t="s">
        <v>144</v>
      </c>
      <c r="S93" s="28" t="s">
        <v>144</v>
      </c>
      <c r="T93" s="28" t="s">
        <v>144</v>
      </c>
      <c r="U93" s="19" t="s">
        <v>144</v>
      </c>
      <c r="V93" s="17" t="s">
        <v>144</v>
      </c>
      <c r="W93" s="17" t="s">
        <v>144</v>
      </c>
      <c r="X93" s="17" t="s">
        <v>144</v>
      </c>
      <c r="Y93" s="17" t="s">
        <v>144</v>
      </c>
      <c r="Z93" s="51" t="s">
        <v>144</v>
      </c>
      <c r="AA93" s="23"/>
    </row>
    <row r="94" spans="1:27" ht="19" x14ac:dyDescent="0.2">
      <c r="A94" s="4" t="s">
        <v>1529</v>
      </c>
      <c r="B94" s="4" t="s">
        <v>1530</v>
      </c>
      <c r="C94" s="4" t="s">
        <v>1531</v>
      </c>
      <c r="D94" s="4">
        <v>2005</v>
      </c>
      <c r="E94" s="16" t="s">
        <v>81</v>
      </c>
      <c r="F94" s="16" t="s">
        <v>82</v>
      </c>
      <c r="G94" s="21"/>
      <c r="H94" s="8" t="s">
        <v>669</v>
      </c>
      <c r="I94" s="8">
        <v>34</v>
      </c>
      <c r="J94" s="8">
        <v>34</v>
      </c>
      <c r="K94" s="41">
        <v>0</v>
      </c>
      <c r="L94" s="41" t="s">
        <v>144</v>
      </c>
      <c r="M94" s="28">
        <v>1</v>
      </c>
      <c r="N94" s="28">
        <v>0.89700000000000002</v>
      </c>
      <c r="O94" s="28">
        <v>1</v>
      </c>
      <c r="P94" s="57" t="s">
        <v>14913</v>
      </c>
      <c r="Q94" s="8" t="s">
        <v>1548</v>
      </c>
      <c r="R94" s="28" t="s">
        <v>81</v>
      </c>
      <c r="S94" s="28" t="s">
        <v>85</v>
      </c>
      <c r="T94" s="57"/>
      <c r="U94" s="19" t="s">
        <v>1549</v>
      </c>
      <c r="V94" s="17" t="s">
        <v>1550</v>
      </c>
      <c r="W94" s="17" t="s">
        <v>1551</v>
      </c>
      <c r="X94" s="17" t="s">
        <v>1552</v>
      </c>
      <c r="Y94" s="17" t="s">
        <v>86</v>
      </c>
      <c r="Z94" s="51" t="s">
        <v>14926</v>
      </c>
      <c r="AA94" s="23" t="s">
        <v>1553</v>
      </c>
    </row>
    <row r="95" spans="1:27" ht="19" x14ac:dyDescent="0.2">
      <c r="A95" s="4" t="s">
        <v>1554</v>
      </c>
      <c r="B95" s="4" t="s">
        <v>1555</v>
      </c>
      <c r="C95" s="4" t="s">
        <v>1556</v>
      </c>
      <c r="D95" s="4">
        <v>2006</v>
      </c>
      <c r="E95" s="16" t="s">
        <v>81</v>
      </c>
      <c r="F95" s="16" t="s">
        <v>82</v>
      </c>
      <c r="G95" s="21"/>
      <c r="H95" s="8" t="s">
        <v>1571</v>
      </c>
      <c r="I95" s="8">
        <v>12</v>
      </c>
      <c r="J95" s="8">
        <v>0</v>
      </c>
      <c r="K95" s="41">
        <f>I95-J95</f>
        <v>12</v>
      </c>
      <c r="L95" s="41" t="s">
        <v>82</v>
      </c>
      <c r="M95" s="28">
        <f>J95/I95</f>
        <v>0</v>
      </c>
      <c r="N95" s="28"/>
      <c r="O95" s="28">
        <v>0.26500000000000001</v>
      </c>
      <c r="P95" s="28" t="s">
        <v>81</v>
      </c>
      <c r="Q95" s="8" t="s">
        <v>1572</v>
      </c>
      <c r="R95" s="28" t="s">
        <v>85</v>
      </c>
      <c r="S95" s="28" t="s">
        <v>85</v>
      </c>
      <c r="T95" s="28" t="s">
        <v>85</v>
      </c>
      <c r="U95" s="19" t="s">
        <v>85</v>
      </c>
      <c r="V95" s="17" t="s">
        <v>1572</v>
      </c>
      <c r="W95" s="17">
        <v>27</v>
      </c>
      <c r="X95" s="17" t="s">
        <v>1573</v>
      </c>
      <c r="Y95" s="17" t="s">
        <v>86</v>
      </c>
      <c r="Z95" s="51" t="s">
        <v>15006</v>
      </c>
      <c r="AA95" s="23" t="s">
        <v>534</v>
      </c>
    </row>
    <row r="96" spans="1:27" ht="19" x14ac:dyDescent="0.2">
      <c r="A96" s="4" t="s">
        <v>1574</v>
      </c>
      <c r="B96" s="4" t="s">
        <v>1575</v>
      </c>
      <c r="C96" s="4" t="s">
        <v>1576</v>
      </c>
      <c r="D96" s="4">
        <v>2007</v>
      </c>
      <c r="E96" s="16" t="s">
        <v>81</v>
      </c>
      <c r="F96" s="16" t="s">
        <v>81</v>
      </c>
      <c r="G96" s="21" t="s">
        <v>1586</v>
      </c>
      <c r="H96" s="8" t="s">
        <v>144</v>
      </c>
      <c r="I96" s="8" t="s">
        <v>144</v>
      </c>
      <c r="J96" s="8" t="s">
        <v>144</v>
      </c>
      <c r="K96" s="41" t="s">
        <v>144</v>
      </c>
      <c r="L96" s="41" t="s">
        <v>144</v>
      </c>
      <c r="M96" s="28" t="s">
        <v>144</v>
      </c>
      <c r="N96" s="28" t="s">
        <v>144</v>
      </c>
      <c r="O96" s="28" t="s">
        <v>144</v>
      </c>
      <c r="P96" s="28" t="s">
        <v>144</v>
      </c>
      <c r="Q96" s="8" t="s">
        <v>144</v>
      </c>
      <c r="R96" s="28" t="s">
        <v>144</v>
      </c>
      <c r="S96" s="28" t="s">
        <v>144</v>
      </c>
      <c r="T96" s="28" t="s">
        <v>144</v>
      </c>
      <c r="U96" s="19" t="s">
        <v>144</v>
      </c>
      <c r="V96" s="17" t="s">
        <v>144</v>
      </c>
      <c r="W96" s="17" t="s">
        <v>144</v>
      </c>
      <c r="X96" s="17" t="s">
        <v>144</v>
      </c>
      <c r="Y96" s="17" t="s">
        <v>144</v>
      </c>
      <c r="Z96" s="51" t="s">
        <v>144</v>
      </c>
      <c r="AA96" s="23"/>
    </row>
    <row r="97" spans="1:28" ht="19" x14ac:dyDescent="0.2">
      <c r="A97" s="4" t="s">
        <v>1587</v>
      </c>
      <c r="B97" s="4" t="s">
        <v>1588</v>
      </c>
      <c r="C97" s="4" t="s">
        <v>1589</v>
      </c>
      <c r="D97" s="4">
        <v>2001</v>
      </c>
      <c r="E97" s="16" t="s">
        <v>81</v>
      </c>
      <c r="F97" s="16" t="s">
        <v>82</v>
      </c>
      <c r="G97" s="21"/>
      <c r="H97" s="8" t="s">
        <v>1220</v>
      </c>
      <c r="I97" s="8">
        <v>16</v>
      </c>
      <c r="J97" s="8">
        <v>6</v>
      </c>
      <c r="K97" s="41">
        <f>I97-J97</f>
        <v>10</v>
      </c>
      <c r="L97" s="41" t="s">
        <v>144</v>
      </c>
      <c r="M97" s="28">
        <f>J97/I97</f>
        <v>0.375</v>
      </c>
      <c r="N97" s="28">
        <v>0.152</v>
      </c>
      <c r="O97" s="28">
        <v>0.64600000000000002</v>
      </c>
      <c r="P97" s="28" t="s">
        <v>82</v>
      </c>
      <c r="Q97" s="8" t="s">
        <v>1598</v>
      </c>
      <c r="R97" s="28" t="s">
        <v>82</v>
      </c>
      <c r="S97" s="28" t="s">
        <v>82</v>
      </c>
      <c r="T97" s="28" t="s">
        <v>82</v>
      </c>
      <c r="U97" s="19" t="s">
        <v>85</v>
      </c>
      <c r="V97" s="17" t="s">
        <v>86</v>
      </c>
      <c r="W97" s="17">
        <v>25.7</v>
      </c>
      <c r="X97" s="17">
        <v>0.8</v>
      </c>
      <c r="Y97" s="17" t="s">
        <v>86</v>
      </c>
      <c r="Z97" s="51" t="s">
        <v>14923</v>
      </c>
      <c r="AA97" s="23"/>
    </row>
    <row r="98" spans="1:28" ht="19" x14ac:dyDescent="0.2">
      <c r="A98" s="4" t="s">
        <v>1599</v>
      </c>
      <c r="B98" s="4" t="s">
        <v>1600</v>
      </c>
      <c r="C98" s="4" t="s">
        <v>1601</v>
      </c>
      <c r="D98" s="4">
        <v>1984</v>
      </c>
      <c r="E98" s="16" t="s">
        <v>81</v>
      </c>
      <c r="F98" s="16" t="s">
        <v>81</v>
      </c>
      <c r="G98" s="21" t="s">
        <v>1610</v>
      </c>
      <c r="H98" s="8" t="s">
        <v>144</v>
      </c>
      <c r="I98" s="8" t="s">
        <v>144</v>
      </c>
      <c r="J98" s="8" t="s">
        <v>144</v>
      </c>
      <c r="K98" s="41" t="s">
        <v>144</v>
      </c>
      <c r="L98" s="41" t="s">
        <v>144</v>
      </c>
      <c r="M98" s="28" t="s">
        <v>144</v>
      </c>
      <c r="N98" s="28" t="s">
        <v>144</v>
      </c>
      <c r="O98" s="28" t="s">
        <v>144</v>
      </c>
      <c r="P98" s="28" t="s">
        <v>144</v>
      </c>
      <c r="Q98" s="8" t="s">
        <v>144</v>
      </c>
      <c r="R98" s="28" t="s">
        <v>144</v>
      </c>
      <c r="S98" s="28" t="s">
        <v>144</v>
      </c>
      <c r="T98" s="28" t="s">
        <v>144</v>
      </c>
      <c r="U98" s="19" t="s">
        <v>144</v>
      </c>
      <c r="V98" s="17" t="s">
        <v>144</v>
      </c>
      <c r="W98" s="17" t="s">
        <v>144</v>
      </c>
      <c r="X98" s="17" t="s">
        <v>144</v>
      </c>
      <c r="Y98" s="17" t="s">
        <v>144</v>
      </c>
      <c r="Z98" s="51" t="s">
        <v>144</v>
      </c>
      <c r="AA98" s="23"/>
    </row>
    <row r="99" spans="1:28" ht="19" x14ac:dyDescent="0.2">
      <c r="A99" s="4" t="s">
        <v>1611</v>
      </c>
      <c r="B99" s="4" t="s">
        <v>1612</v>
      </c>
      <c r="C99" s="4" t="s">
        <v>1613</v>
      </c>
      <c r="D99" s="4">
        <v>2002</v>
      </c>
      <c r="E99" s="16" t="s">
        <v>81</v>
      </c>
      <c r="F99" s="16" t="s">
        <v>82</v>
      </c>
      <c r="G99" s="21"/>
      <c r="H99" s="8" t="s">
        <v>83</v>
      </c>
      <c r="I99" s="8">
        <v>5</v>
      </c>
      <c r="J99" s="8">
        <v>1</v>
      </c>
      <c r="K99" s="41">
        <f>I99-J99</f>
        <v>4</v>
      </c>
      <c r="L99" s="41" t="s">
        <v>144</v>
      </c>
      <c r="M99" s="28">
        <f>J99/I99</f>
        <v>0.2</v>
      </c>
      <c r="N99" s="28">
        <v>5.0499999999999998E-3</v>
      </c>
      <c r="O99" s="28">
        <v>0.71599999999999997</v>
      </c>
      <c r="P99" s="28" t="s">
        <v>82</v>
      </c>
      <c r="Q99" s="8" t="s">
        <v>1623</v>
      </c>
      <c r="R99" s="28" t="s">
        <v>82</v>
      </c>
      <c r="S99" s="28" t="s">
        <v>82</v>
      </c>
      <c r="T99" s="28" t="s">
        <v>82</v>
      </c>
      <c r="U99" s="19" t="s">
        <v>85</v>
      </c>
      <c r="V99" s="17" t="s">
        <v>86</v>
      </c>
      <c r="W99" s="17" t="s">
        <v>1624</v>
      </c>
      <c r="X99" s="17" t="s">
        <v>86</v>
      </c>
      <c r="Y99" s="17" t="s">
        <v>1625</v>
      </c>
      <c r="Z99" s="51" t="s">
        <v>14974</v>
      </c>
      <c r="AA99" s="23" t="s">
        <v>1626</v>
      </c>
    </row>
    <row r="100" spans="1:28" ht="19" x14ac:dyDescent="0.2">
      <c r="A100" s="4" t="s">
        <v>1627</v>
      </c>
      <c r="B100" s="4" t="s">
        <v>1628</v>
      </c>
      <c r="C100" s="4" t="s">
        <v>1629</v>
      </c>
      <c r="D100" s="4">
        <v>1996</v>
      </c>
      <c r="E100" s="16" t="s">
        <v>81</v>
      </c>
      <c r="F100" s="16" t="s">
        <v>82</v>
      </c>
      <c r="G100" s="21"/>
      <c r="H100" s="8" t="s">
        <v>83</v>
      </c>
      <c r="I100" s="8">
        <v>1</v>
      </c>
      <c r="J100" s="8">
        <v>0</v>
      </c>
      <c r="K100" s="41">
        <f>I100-J100</f>
        <v>1</v>
      </c>
      <c r="L100" s="41" t="s">
        <v>82</v>
      </c>
      <c r="M100" s="28">
        <f>J100/I100</f>
        <v>0</v>
      </c>
      <c r="N100" s="28"/>
      <c r="O100" s="28">
        <v>0.97499999999999998</v>
      </c>
      <c r="P100" s="28" t="s">
        <v>82</v>
      </c>
      <c r="Q100" s="8" t="s">
        <v>1572</v>
      </c>
      <c r="R100" s="28" t="s">
        <v>85</v>
      </c>
      <c r="S100" s="28" t="s">
        <v>85</v>
      </c>
      <c r="T100" s="28" t="s">
        <v>85</v>
      </c>
      <c r="U100" s="19" t="s">
        <v>85</v>
      </c>
      <c r="V100" s="17" t="s">
        <v>1572</v>
      </c>
      <c r="W100" s="17" t="s">
        <v>85</v>
      </c>
      <c r="X100" s="17" t="s">
        <v>85</v>
      </c>
      <c r="Y100" s="17">
        <v>41</v>
      </c>
      <c r="Z100" s="51" t="s">
        <v>14923</v>
      </c>
      <c r="AA100" s="23" t="s">
        <v>1626</v>
      </c>
    </row>
    <row r="101" spans="1:28" ht="19" x14ac:dyDescent="0.2">
      <c r="A101" s="4" t="s">
        <v>1643</v>
      </c>
      <c r="B101" s="4" t="s">
        <v>1644</v>
      </c>
      <c r="C101" s="4" t="s">
        <v>1645</v>
      </c>
      <c r="D101" s="4">
        <v>1985</v>
      </c>
      <c r="E101" s="16" t="s">
        <v>81</v>
      </c>
      <c r="F101" s="16" t="s">
        <v>81</v>
      </c>
      <c r="G101" s="21" t="s">
        <v>789</v>
      </c>
      <c r="H101" s="8" t="s">
        <v>144</v>
      </c>
      <c r="I101" s="8" t="s">
        <v>144</v>
      </c>
      <c r="J101" s="8" t="s">
        <v>144</v>
      </c>
      <c r="K101" s="41" t="s">
        <v>144</v>
      </c>
      <c r="L101" s="41" t="s">
        <v>144</v>
      </c>
      <c r="M101" s="28" t="s">
        <v>144</v>
      </c>
      <c r="N101" s="28" t="s">
        <v>144</v>
      </c>
      <c r="O101" s="28" t="s">
        <v>144</v>
      </c>
      <c r="P101" s="28" t="s">
        <v>144</v>
      </c>
      <c r="Q101" s="8" t="s">
        <v>144</v>
      </c>
      <c r="R101" s="28" t="s">
        <v>144</v>
      </c>
      <c r="S101" s="28" t="s">
        <v>144</v>
      </c>
      <c r="T101" s="28" t="s">
        <v>144</v>
      </c>
      <c r="U101" s="19" t="s">
        <v>144</v>
      </c>
      <c r="V101" s="17" t="s">
        <v>144</v>
      </c>
      <c r="W101" s="17" t="s">
        <v>144</v>
      </c>
      <c r="X101" s="17" t="s">
        <v>144</v>
      </c>
      <c r="Y101" s="17" t="s">
        <v>144</v>
      </c>
      <c r="Z101" s="51" t="s">
        <v>144</v>
      </c>
      <c r="AA101" s="23"/>
    </row>
    <row r="102" spans="1:28" ht="19" x14ac:dyDescent="0.2">
      <c r="A102" s="4" t="s">
        <v>1655</v>
      </c>
      <c r="B102" s="4" t="s">
        <v>1656</v>
      </c>
      <c r="C102" s="4" t="s">
        <v>1657</v>
      </c>
      <c r="D102" s="4">
        <v>1985</v>
      </c>
      <c r="E102" s="16" t="s">
        <v>81</v>
      </c>
      <c r="F102" s="16" t="s">
        <v>81</v>
      </c>
      <c r="G102" s="21" t="s">
        <v>1668</v>
      </c>
      <c r="H102" s="8" t="s">
        <v>144</v>
      </c>
      <c r="I102" s="8" t="s">
        <v>144</v>
      </c>
      <c r="J102" s="8" t="s">
        <v>144</v>
      </c>
      <c r="K102" s="41" t="s">
        <v>144</v>
      </c>
      <c r="L102" s="41" t="s">
        <v>144</v>
      </c>
      <c r="M102" s="28" t="s">
        <v>144</v>
      </c>
      <c r="N102" s="28" t="s">
        <v>144</v>
      </c>
      <c r="O102" s="28" t="s">
        <v>144</v>
      </c>
      <c r="P102" s="28" t="s">
        <v>144</v>
      </c>
      <c r="Q102" s="8" t="s">
        <v>144</v>
      </c>
      <c r="R102" s="28" t="s">
        <v>144</v>
      </c>
      <c r="S102" s="28" t="s">
        <v>144</v>
      </c>
      <c r="T102" s="28" t="s">
        <v>144</v>
      </c>
      <c r="U102" s="19" t="s">
        <v>144</v>
      </c>
      <c r="V102" s="17" t="s">
        <v>144</v>
      </c>
      <c r="W102" s="17" t="s">
        <v>144</v>
      </c>
      <c r="X102" s="17" t="s">
        <v>144</v>
      </c>
      <c r="Y102" s="17" t="s">
        <v>144</v>
      </c>
      <c r="Z102" s="51" t="s">
        <v>144</v>
      </c>
      <c r="AA102" s="23"/>
      <c r="AB102" s="52" t="s">
        <v>14925</v>
      </c>
    </row>
    <row r="103" spans="1:28" ht="19" x14ac:dyDescent="0.2">
      <c r="A103" s="4" t="s">
        <v>1669</v>
      </c>
      <c r="B103" s="4" t="s">
        <v>1670</v>
      </c>
      <c r="C103" s="4" t="s">
        <v>1671</v>
      </c>
      <c r="D103" s="4">
        <v>1991</v>
      </c>
      <c r="E103" s="16" t="s">
        <v>81</v>
      </c>
      <c r="F103" s="16" t="s">
        <v>82</v>
      </c>
      <c r="G103" s="21"/>
      <c r="H103" s="8" t="s">
        <v>83</v>
      </c>
      <c r="I103" s="8">
        <v>17</v>
      </c>
      <c r="J103" s="8">
        <v>0</v>
      </c>
      <c r="K103" s="41">
        <f>I103-J103</f>
        <v>17</v>
      </c>
      <c r="L103" s="41" t="s">
        <v>82</v>
      </c>
      <c r="M103" s="28">
        <f>J103/I103</f>
        <v>0</v>
      </c>
      <c r="N103" s="28"/>
      <c r="O103" s="28">
        <v>0.19500000000000001</v>
      </c>
      <c r="P103" s="28" t="s">
        <v>5629</v>
      </c>
      <c r="Q103" s="8" t="s">
        <v>1572</v>
      </c>
      <c r="R103" s="28" t="s">
        <v>85</v>
      </c>
      <c r="S103" s="28" t="s">
        <v>85</v>
      </c>
      <c r="T103" s="28" t="s">
        <v>85</v>
      </c>
      <c r="U103" s="19" t="s">
        <v>85</v>
      </c>
      <c r="V103" s="17" t="s">
        <v>1572</v>
      </c>
      <c r="W103" s="17">
        <v>26.4</v>
      </c>
      <c r="X103" s="17">
        <v>1.9</v>
      </c>
      <c r="Y103" s="17" t="s">
        <v>1682</v>
      </c>
      <c r="Z103" s="51" t="s">
        <v>15017</v>
      </c>
      <c r="AA103" s="23" t="s">
        <v>534</v>
      </c>
      <c r="AB103" s="52" t="s">
        <v>14925</v>
      </c>
    </row>
    <row r="104" spans="1:28" ht="19" x14ac:dyDescent="0.2">
      <c r="A104" s="4" t="s">
        <v>1683</v>
      </c>
      <c r="B104" s="4" t="s">
        <v>1684</v>
      </c>
      <c r="C104" s="4" t="s">
        <v>1685</v>
      </c>
      <c r="D104" s="4">
        <v>1986</v>
      </c>
      <c r="E104" s="16" t="s">
        <v>81</v>
      </c>
      <c r="F104" s="16" t="s">
        <v>81</v>
      </c>
      <c r="G104" s="21" t="s">
        <v>247</v>
      </c>
      <c r="H104" s="8" t="s">
        <v>144</v>
      </c>
      <c r="I104" s="8" t="s">
        <v>144</v>
      </c>
      <c r="J104" s="8" t="s">
        <v>144</v>
      </c>
      <c r="K104" s="41" t="s">
        <v>144</v>
      </c>
      <c r="L104" s="41" t="s">
        <v>144</v>
      </c>
      <c r="M104" s="28" t="s">
        <v>144</v>
      </c>
      <c r="N104" s="28" t="s">
        <v>144</v>
      </c>
      <c r="O104" s="28" t="s">
        <v>144</v>
      </c>
      <c r="P104" s="28" t="s">
        <v>144</v>
      </c>
      <c r="Q104" s="8" t="s">
        <v>144</v>
      </c>
      <c r="R104" s="28" t="s">
        <v>144</v>
      </c>
      <c r="S104" s="28" t="s">
        <v>144</v>
      </c>
      <c r="T104" s="28" t="s">
        <v>144</v>
      </c>
      <c r="U104" s="19" t="s">
        <v>144</v>
      </c>
      <c r="V104" s="17" t="s">
        <v>144</v>
      </c>
      <c r="W104" s="17" t="s">
        <v>144</v>
      </c>
      <c r="X104" s="17" t="s">
        <v>144</v>
      </c>
      <c r="Y104" s="17" t="s">
        <v>144</v>
      </c>
      <c r="Z104" s="51" t="s">
        <v>144</v>
      </c>
      <c r="AA104" s="23" t="s">
        <v>1694</v>
      </c>
    </row>
    <row r="105" spans="1:28" ht="19" x14ac:dyDescent="0.2">
      <c r="A105" s="4" t="s">
        <v>1695</v>
      </c>
      <c r="B105" s="4" t="s">
        <v>1696</v>
      </c>
      <c r="C105" s="4" t="s">
        <v>1697</v>
      </c>
      <c r="D105" s="4">
        <v>1992</v>
      </c>
      <c r="E105" s="16" t="s">
        <v>81</v>
      </c>
      <c r="F105" s="16" t="s">
        <v>81</v>
      </c>
      <c r="G105" s="21" t="s">
        <v>1711</v>
      </c>
      <c r="H105" s="8" t="s">
        <v>144</v>
      </c>
      <c r="I105" s="8" t="s">
        <v>144</v>
      </c>
      <c r="J105" s="8" t="s">
        <v>144</v>
      </c>
      <c r="K105" s="41" t="s">
        <v>144</v>
      </c>
      <c r="L105" s="41" t="s">
        <v>144</v>
      </c>
      <c r="M105" s="28" t="s">
        <v>144</v>
      </c>
      <c r="N105" s="28" t="s">
        <v>144</v>
      </c>
      <c r="O105" s="28" t="s">
        <v>144</v>
      </c>
      <c r="P105" s="28" t="s">
        <v>144</v>
      </c>
      <c r="Q105" s="8" t="s">
        <v>144</v>
      </c>
      <c r="R105" s="28" t="s">
        <v>144</v>
      </c>
      <c r="S105" s="28" t="s">
        <v>144</v>
      </c>
      <c r="T105" s="28" t="s">
        <v>144</v>
      </c>
      <c r="U105" s="19" t="s">
        <v>144</v>
      </c>
      <c r="V105" s="17" t="s">
        <v>144</v>
      </c>
      <c r="W105" s="17" t="s">
        <v>144</v>
      </c>
      <c r="X105" s="17" t="s">
        <v>144</v>
      </c>
      <c r="Y105" s="17" t="s">
        <v>144</v>
      </c>
      <c r="Z105" s="51" t="s">
        <v>144</v>
      </c>
      <c r="AA105" s="23"/>
    </row>
    <row r="106" spans="1:28" ht="19" x14ac:dyDescent="0.2">
      <c r="A106" s="4" t="s">
        <v>1712</v>
      </c>
      <c r="B106" s="4" t="s">
        <v>1713</v>
      </c>
      <c r="C106" s="4" t="s">
        <v>1714</v>
      </c>
      <c r="D106" s="4">
        <v>2006</v>
      </c>
      <c r="E106" s="16" t="s">
        <v>81</v>
      </c>
      <c r="F106" s="16" t="s">
        <v>82</v>
      </c>
      <c r="G106" s="21"/>
      <c r="H106" s="8" t="s">
        <v>277</v>
      </c>
      <c r="I106" s="8">
        <v>8</v>
      </c>
      <c r="J106" s="8">
        <v>0</v>
      </c>
      <c r="K106" s="41">
        <f>I106-J106</f>
        <v>8</v>
      </c>
      <c r="L106" s="41" t="s">
        <v>82</v>
      </c>
      <c r="M106" s="28">
        <f>J106/I106</f>
        <v>0</v>
      </c>
      <c r="N106" s="28"/>
      <c r="O106" s="28">
        <v>0.36899999999999999</v>
      </c>
      <c r="P106" s="28" t="s">
        <v>81</v>
      </c>
      <c r="Q106" s="8" t="s">
        <v>1572</v>
      </c>
      <c r="R106" s="28" t="s">
        <v>85</v>
      </c>
      <c r="S106" s="28" t="s">
        <v>85</v>
      </c>
      <c r="T106" s="28" t="s">
        <v>85</v>
      </c>
      <c r="U106" s="19" t="s">
        <v>85</v>
      </c>
      <c r="V106" s="17" t="s">
        <v>1572</v>
      </c>
      <c r="W106" s="17">
        <v>24.6</v>
      </c>
      <c r="X106" s="17">
        <v>3</v>
      </c>
      <c r="Y106" s="17" t="s">
        <v>1726</v>
      </c>
      <c r="Z106" s="51" t="s">
        <v>14993</v>
      </c>
      <c r="AA106" s="23" t="s">
        <v>534</v>
      </c>
    </row>
    <row r="107" spans="1:28" ht="19" x14ac:dyDescent="0.2">
      <c r="A107" s="4" t="s">
        <v>1727</v>
      </c>
      <c r="B107" s="4" t="s">
        <v>1728</v>
      </c>
      <c r="C107" s="4" t="s">
        <v>1729</v>
      </c>
      <c r="D107" s="4">
        <v>2007</v>
      </c>
      <c r="E107" s="16" t="s">
        <v>81</v>
      </c>
      <c r="F107" s="16" t="s">
        <v>82</v>
      </c>
      <c r="G107" s="21"/>
      <c r="H107" s="8" t="s">
        <v>1045</v>
      </c>
      <c r="I107" s="8">
        <v>36</v>
      </c>
      <c r="J107" s="8">
        <v>13</v>
      </c>
      <c r="K107" s="41">
        <v>23</v>
      </c>
      <c r="L107" s="41" t="s">
        <v>144</v>
      </c>
      <c r="M107" s="28">
        <v>0.36109999999999998</v>
      </c>
      <c r="N107" s="28">
        <v>0.20799999999999999</v>
      </c>
      <c r="O107" s="28">
        <v>0.53800000000000003</v>
      </c>
      <c r="P107" s="28" t="s">
        <v>82</v>
      </c>
      <c r="Q107" s="8" t="s">
        <v>263</v>
      </c>
      <c r="R107" s="28" t="s">
        <v>82</v>
      </c>
      <c r="S107" s="28" t="s">
        <v>82</v>
      </c>
      <c r="T107" s="28" t="s">
        <v>82</v>
      </c>
      <c r="U107" s="19" t="s">
        <v>85</v>
      </c>
      <c r="V107" s="17" t="s">
        <v>86</v>
      </c>
      <c r="W107" s="17" t="s">
        <v>1744</v>
      </c>
      <c r="X107" s="17" t="s">
        <v>1745</v>
      </c>
      <c r="Y107" s="17" t="s">
        <v>86</v>
      </c>
      <c r="Z107" s="51" t="s">
        <v>14997</v>
      </c>
      <c r="AA107" s="23" t="s">
        <v>1746</v>
      </c>
    </row>
    <row r="108" spans="1:28" ht="19" x14ac:dyDescent="0.2">
      <c r="A108" s="4" t="s">
        <v>1747</v>
      </c>
      <c r="B108" s="4" t="s">
        <v>1748</v>
      </c>
      <c r="C108" s="4" t="s">
        <v>1749</v>
      </c>
      <c r="D108" s="4">
        <v>2001</v>
      </c>
      <c r="E108" s="16" t="s">
        <v>81</v>
      </c>
      <c r="F108" s="16" t="s">
        <v>82</v>
      </c>
      <c r="G108" s="21"/>
      <c r="H108" s="8" t="s">
        <v>1761</v>
      </c>
      <c r="I108" s="8">
        <v>30</v>
      </c>
      <c r="J108" s="8">
        <v>8</v>
      </c>
      <c r="K108" s="41">
        <v>22</v>
      </c>
      <c r="L108" s="41" t="s">
        <v>144</v>
      </c>
      <c r="M108" s="28">
        <v>0.26669999999999999</v>
      </c>
      <c r="N108" s="28">
        <v>0.123</v>
      </c>
      <c r="O108" s="28">
        <v>0.45900000000000002</v>
      </c>
      <c r="P108" s="28" t="s">
        <v>14920</v>
      </c>
      <c r="Q108" s="8" t="s">
        <v>263</v>
      </c>
      <c r="R108" s="28" t="s">
        <v>82</v>
      </c>
      <c r="S108" s="28" t="s">
        <v>82</v>
      </c>
      <c r="T108" s="28" t="s">
        <v>82</v>
      </c>
      <c r="U108" s="19" t="s">
        <v>85</v>
      </c>
      <c r="V108" s="17" t="s">
        <v>86</v>
      </c>
      <c r="W108" s="17" t="s">
        <v>1764</v>
      </c>
      <c r="X108" s="17" t="s">
        <v>1765</v>
      </c>
      <c r="Y108" s="17" t="s">
        <v>1766</v>
      </c>
      <c r="Z108" s="51" t="s">
        <v>14921</v>
      </c>
      <c r="AA108" s="23" t="s">
        <v>14922</v>
      </c>
    </row>
    <row r="109" spans="1:28" ht="19" x14ac:dyDescent="0.2">
      <c r="A109" s="4" t="s">
        <v>1767</v>
      </c>
      <c r="B109" s="4" t="s">
        <v>1768</v>
      </c>
      <c r="C109" s="4" t="s">
        <v>1769</v>
      </c>
      <c r="D109" s="4">
        <v>1994</v>
      </c>
      <c r="E109" s="16" t="s">
        <v>81</v>
      </c>
      <c r="F109" s="16" t="s">
        <v>81</v>
      </c>
      <c r="G109" s="21" t="s">
        <v>789</v>
      </c>
      <c r="H109" s="8" t="s">
        <v>144</v>
      </c>
      <c r="I109" s="8" t="s">
        <v>144</v>
      </c>
      <c r="J109" s="8" t="s">
        <v>144</v>
      </c>
      <c r="K109" s="41" t="s">
        <v>144</v>
      </c>
      <c r="L109" s="41" t="s">
        <v>144</v>
      </c>
      <c r="M109" s="28" t="s">
        <v>144</v>
      </c>
      <c r="N109" s="28" t="s">
        <v>144</v>
      </c>
      <c r="O109" s="28" t="s">
        <v>144</v>
      </c>
      <c r="P109" s="28" t="s">
        <v>144</v>
      </c>
      <c r="Q109" s="8" t="s">
        <v>144</v>
      </c>
      <c r="R109" s="28" t="s">
        <v>144</v>
      </c>
      <c r="S109" s="28" t="s">
        <v>144</v>
      </c>
      <c r="T109" s="28" t="s">
        <v>144</v>
      </c>
      <c r="U109" s="19" t="s">
        <v>144</v>
      </c>
      <c r="V109" s="17" t="s">
        <v>144</v>
      </c>
      <c r="W109" s="17" t="s">
        <v>144</v>
      </c>
      <c r="X109" s="17" t="s">
        <v>144</v>
      </c>
      <c r="Y109" s="17" t="s">
        <v>144</v>
      </c>
      <c r="Z109" s="51"/>
      <c r="AA109" s="23"/>
    </row>
    <row r="110" spans="1:28" ht="19" x14ac:dyDescent="0.2">
      <c r="A110" s="4" t="s">
        <v>1779</v>
      </c>
      <c r="B110" s="4" t="s">
        <v>1780</v>
      </c>
      <c r="C110" s="4" t="s">
        <v>1781</v>
      </c>
      <c r="D110" s="4">
        <v>1999</v>
      </c>
      <c r="E110" s="16" t="s">
        <v>81</v>
      </c>
      <c r="F110" s="16" t="s">
        <v>81</v>
      </c>
      <c r="G110" s="21" t="s">
        <v>515</v>
      </c>
      <c r="H110" s="8" t="s">
        <v>144</v>
      </c>
      <c r="I110" s="8" t="s">
        <v>144</v>
      </c>
      <c r="J110" s="8" t="s">
        <v>144</v>
      </c>
      <c r="K110" s="41" t="s">
        <v>144</v>
      </c>
      <c r="L110" s="41" t="s">
        <v>144</v>
      </c>
      <c r="M110" s="28" t="s">
        <v>144</v>
      </c>
      <c r="N110" s="28" t="s">
        <v>144</v>
      </c>
      <c r="O110" s="28" t="s">
        <v>144</v>
      </c>
      <c r="P110" s="28" t="s">
        <v>144</v>
      </c>
      <c r="Q110" s="8" t="s">
        <v>144</v>
      </c>
      <c r="R110" s="28" t="s">
        <v>144</v>
      </c>
      <c r="S110" s="28" t="s">
        <v>144</v>
      </c>
      <c r="T110" s="28" t="s">
        <v>144</v>
      </c>
      <c r="U110" s="19" t="s">
        <v>144</v>
      </c>
      <c r="V110" s="17" t="s">
        <v>144</v>
      </c>
      <c r="W110" s="17" t="s">
        <v>144</v>
      </c>
      <c r="X110" s="17" t="s">
        <v>144</v>
      </c>
      <c r="Y110" s="17" t="s">
        <v>144</v>
      </c>
      <c r="Z110" s="51"/>
      <c r="AA110" s="23"/>
    </row>
    <row r="111" spans="1:28" ht="19" x14ac:dyDescent="0.2">
      <c r="A111" s="4" t="s">
        <v>1795</v>
      </c>
      <c r="B111" s="4" t="s">
        <v>1796</v>
      </c>
      <c r="C111" s="4" t="s">
        <v>1797</v>
      </c>
      <c r="D111" s="4">
        <v>1997</v>
      </c>
      <c r="E111" s="16" t="s">
        <v>81</v>
      </c>
      <c r="F111" s="16" t="s">
        <v>81</v>
      </c>
      <c r="G111" s="21" t="s">
        <v>247</v>
      </c>
      <c r="H111" s="8" t="s">
        <v>144</v>
      </c>
      <c r="I111" s="8" t="s">
        <v>144</v>
      </c>
      <c r="J111" s="8" t="s">
        <v>144</v>
      </c>
      <c r="K111" s="41" t="s">
        <v>144</v>
      </c>
      <c r="L111" s="41" t="s">
        <v>144</v>
      </c>
      <c r="M111" s="28" t="s">
        <v>144</v>
      </c>
      <c r="N111" s="28" t="s">
        <v>144</v>
      </c>
      <c r="O111" s="28" t="s">
        <v>144</v>
      </c>
      <c r="P111" s="28" t="s">
        <v>144</v>
      </c>
      <c r="Q111" s="8" t="s">
        <v>144</v>
      </c>
      <c r="R111" s="28" t="s">
        <v>144</v>
      </c>
      <c r="S111" s="28" t="s">
        <v>144</v>
      </c>
      <c r="T111" s="28" t="s">
        <v>144</v>
      </c>
      <c r="U111" s="19" t="s">
        <v>144</v>
      </c>
      <c r="V111" s="17" t="s">
        <v>144</v>
      </c>
      <c r="W111" s="17" t="s">
        <v>144</v>
      </c>
      <c r="X111" s="17" t="s">
        <v>144</v>
      </c>
      <c r="Y111" s="17" t="s">
        <v>144</v>
      </c>
      <c r="Z111" s="51"/>
      <c r="AA111" s="23"/>
    </row>
    <row r="112" spans="1:28" ht="19" x14ac:dyDescent="0.2">
      <c r="A112" s="4" t="s">
        <v>1807</v>
      </c>
      <c r="B112" s="4" t="s">
        <v>1808</v>
      </c>
      <c r="C112" s="4" t="s">
        <v>1809</v>
      </c>
      <c r="D112" s="4">
        <v>2002</v>
      </c>
      <c r="E112" s="16" t="s">
        <v>81</v>
      </c>
      <c r="F112" s="16" t="s">
        <v>81</v>
      </c>
      <c r="G112" s="21" t="s">
        <v>1819</v>
      </c>
      <c r="H112" s="8" t="s">
        <v>144</v>
      </c>
      <c r="I112" s="8" t="s">
        <v>144</v>
      </c>
      <c r="J112" s="8" t="s">
        <v>144</v>
      </c>
      <c r="K112" s="41" t="s">
        <v>144</v>
      </c>
      <c r="L112" s="41" t="s">
        <v>144</v>
      </c>
      <c r="M112" s="28" t="s">
        <v>144</v>
      </c>
      <c r="N112" s="28" t="s">
        <v>144</v>
      </c>
      <c r="O112" s="28" t="s">
        <v>144</v>
      </c>
      <c r="P112" s="28" t="s">
        <v>144</v>
      </c>
      <c r="Q112" s="8" t="s">
        <v>144</v>
      </c>
      <c r="R112" s="28" t="s">
        <v>144</v>
      </c>
      <c r="S112" s="28" t="s">
        <v>144</v>
      </c>
      <c r="T112" s="28" t="s">
        <v>144</v>
      </c>
      <c r="U112" s="19" t="s">
        <v>144</v>
      </c>
      <c r="V112" s="17" t="s">
        <v>144</v>
      </c>
      <c r="W112" s="17" t="s">
        <v>144</v>
      </c>
      <c r="X112" s="17" t="s">
        <v>144</v>
      </c>
      <c r="Y112" s="17" t="s">
        <v>144</v>
      </c>
      <c r="Z112" s="51"/>
      <c r="AA112" s="23"/>
    </row>
    <row r="113" spans="1:27" ht="19" x14ac:dyDescent="0.2">
      <c r="A113" s="4" t="s">
        <v>1820</v>
      </c>
      <c r="B113" s="4" t="s">
        <v>1821</v>
      </c>
      <c r="C113" s="4" t="s">
        <v>1822</v>
      </c>
      <c r="D113" s="4">
        <v>2012</v>
      </c>
      <c r="E113" s="16" t="s">
        <v>81</v>
      </c>
      <c r="F113" s="16" t="s">
        <v>82</v>
      </c>
      <c r="G113" s="21"/>
      <c r="H113" s="8" t="s">
        <v>1832</v>
      </c>
      <c r="I113" s="8">
        <v>22</v>
      </c>
      <c r="J113" s="8">
        <v>7</v>
      </c>
      <c r="K113" s="41">
        <f>I113-J113</f>
        <v>15</v>
      </c>
      <c r="L113" s="41" t="s">
        <v>144</v>
      </c>
      <c r="M113" s="28">
        <f>J113/I113</f>
        <v>0.31818181818181818</v>
      </c>
      <c r="N113" s="28">
        <v>0.13900000000000001</v>
      </c>
      <c r="O113" s="28">
        <v>0.54900000000000004</v>
      </c>
      <c r="P113" s="28" t="s">
        <v>82</v>
      </c>
      <c r="Q113" s="8" t="s">
        <v>1833</v>
      </c>
      <c r="R113" s="28" t="s">
        <v>82</v>
      </c>
      <c r="S113" s="28" t="s">
        <v>82</v>
      </c>
      <c r="T113" s="28" t="s">
        <v>82</v>
      </c>
      <c r="U113" s="19" t="s">
        <v>85</v>
      </c>
      <c r="V113" s="17" t="s">
        <v>86</v>
      </c>
      <c r="W113" s="17">
        <v>23.14</v>
      </c>
      <c r="X113" s="17" t="s">
        <v>86</v>
      </c>
      <c r="Y113" s="17" t="s">
        <v>1834</v>
      </c>
      <c r="Z113" s="51" t="s">
        <v>15013</v>
      </c>
      <c r="AA113" s="23"/>
    </row>
    <row r="114" spans="1:27" ht="19" x14ac:dyDescent="0.2">
      <c r="A114" s="4" t="s">
        <v>1835</v>
      </c>
      <c r="B114" s="4" t="s">
        <v>1836</v>
      </c>
      <c r="C114" s="4" t="s">
        <v>1837</v>
      </c>
      <c r="D114" s="4">
        <v>2003</v>
      </c>
      <c r="E114" s="16" t="s">
        <v>81</v>
      </c>
      <c r="F114" s="16" t="s">
        <v>81</v>
      </c>
      <c r="G114" s="21" t="s">
        <v>172</v>
      </c>
      <c r="H114" s="8" t="s">
        <v>144</v>
      </c>
      <c r="I114" s="8" t="s">
        <v>144</v>
      </c>
      <c r="J114" s="8" t="s">
        <v>144</v>
      </c>
      <c r="K114" s="41" t="s">
        <v>144</v>
      </c>
      <c r="L114" s="41" t="s">
        <v>144</v>
      </c>
      <c r="M114" s="28" t="s">
        <v>144</v>
      </c>
      <c r="N114" s="28" t="s">
        <v>144</v>
      </c>
      <c r="O114" s="28" t="s">
        <v>144</v>
      </c>
      <c r="P114" s="28" t="s">
        <v>144</v>
      </c>
      <c r="Q114" s="8" t="s">
        <v>144</v>
      </c>
      <c r="R114" s="28" t="s">
        <v>144</v>
      </c>
      <c r="S114" s="28" t="s">
        <v>144</v>
      </c>
      <c r="T114" s="28" t="s">
        <v>144</v>
      </c>
      <c r="U114" s="19" t="s">
        <v>144</v>
      </c>
      <c r="V114" s="17" t="s">
        <v>144</v>
      </c>
      <c r="W114" s="17" t="s">
        <v>144</v>
      </c>
      <c r="X114" s="17" t="s">
        <v>144</v>
      </c>
      <c r="Y114" s="17" t="s">
        <v>144</v>
      </c>
      <c r="Z114" s="51" t="s">
        <v>144</v>
      </c>
      <c r="AA114" s="23"/>
    </row>
    <row r="115" spans="1:27" ht="19" x14ac:dyDescent="0.2">
      <c r="A115" s="4" t="s">
        <v>1853</v>
      </c>
      <c r="B115" s="4" t="s">
        <v>1854</v>
      </c>
      <c r="C115" s="4" t="s">
        <v>1855</v>
      </c>
      <c r="D115" s="4">
        <v>1985</v>
      </c>
      <c r="E115" s="16" t="s">
        <v>81</v>
      </c>
      <c r="F115" s="16" t="s">
        <v>81</v>
      </c>
      <c r="G115" s="21" t="s">
        <v>1864</v>
      </c>
      <c r="H115" s="8" t="s">
        <v>144</v>
      </c>
      <c r="I115" s="8" t="s">
        <v>144</v>
      </c>
      <c r="J115" s="8" t="s">
        <v>144</v>
      </c>
      <c r="K115" s="41" t="s">
        <v>144</v>
      </c>
      <c r="L115" s="41" t="s">
        <v>144</v>
      </c>
      <c r="M115" s="28" t="s">
        <v>144</v>
      </c>
      <c r="N115" s="28" t="s">
        <v>144</v>
      </c>
      <c r="O115" s="28" t="s">
        <v>144</v>
      </c>
      <c r="P115" s="28" t="s">
        <v>144</v>
      </c>
      <c r="Q115" s="8" t="s">
        <v>144</v>
      </c>
      <c r="R115" s="28" t="s">
        <v>144</v>
      </c>
      <c r="S115" s="28" t="s">
        <v>144</v>
      </c>
      <c r="T115" s="28" t="s">
        <v>144</v>
      </c>
      <c r="U115" s="19" t="s">
        <v>144</v>
      </c>
      <c r="V115" s="17" t="s">
        <v>144</v>
      </c>
      <c r="W115" s="17" t="s">
        <v>144</v>
      </c>
      <c r="X115" s="17" t="s">
        <v>144</v>
      </c>
      <c r="Y115" s="17" t="s">
        <v>144</v>
      </c>
      <c r="Z115" s="51" t="s">
        <v>144</v>
      </c>
      <c r="AA115" s="23"/>
    </row>
    <row r="116" spans="1:27" ht="24" customHeight="1" x14ac:dyDescent="0.2">
      <c r="A116" s="4" t="s">
        <v>1865</v>
      </c>
      <c r="B116" s="4" t="s">
        <v>1866</v>
      </c>
      <c r="C116" s="4" t="s">
        <v>1867</v>
      </c>
      <c r="D116" s="4">
        <v>1990</v>
      </c>
      <c r="E116" s="16" t="s">
        <v>81</v>
      </c>
      <c r="F116" s="16" t="s">
        <v>82</v>
      </c>
      <c r="G116" s="21"/>
      <c r="H116" s="8" t="s">
        <v>121</v>
      </c>
      <c r="I116" s="8">
        <v>23</v>
      </c>
      <c r="J116" s="8">
        <v>22</v>
      </c>
      <c r="K116" s="49">
        <v>1</v>
      </c>
      <c r="L116" s="49" t="s">
        <v>144</v>
      </c>
      <c r="M116" s="28">
        <v>4.3499999999999997E-2</v>
      </c>
      <c r="N116" s="28">
        <v>0.78100000000000003</v>
      </c>
      <c r="O116" s="28">
        <v>0.999</v>
      </c>
      <c r="P116" s="57" t="s">
        <v>14913</v>
      </c>
      <c r="Q116" s="29" t="s">
        <v>1881</v>
      </c>
      <c r="R116" s="28" t="s">
        <v>81</v>
      </c>
      <c r="S116" s="28" t="s">
        <v>85</v>
      </c>
      <c r="T116" s="57" t="s">
        <v>81</v>
      </c>
      <c r="U116" s="19" t="s">
        <v>1882</v>
      </c>
      <c r="V116" s="17" t="s">
        <v>1883</v>
      </c>
      <c r="W116" s="17" t="s">
        <v>1884</v>
      </c>
      <c r="X116" s="17" t="s">
        <v>1885</v>
      </c>
      <c r="Y116" s="17" t="s">
        <v>86</v>
      </c>
      <c r="Z116" s="51" t="s">
        <v>14923</v>
      </c>
      <c r="AA116" s="23" t="s">
        <v>1886</v>
      </c>
    </row>
    <row r="117" spans="1:27" ht="19" x14ac:dyDescent="0.2">
      <c r="A117" s="4" t="s">
        <v>1887</v>
      </c>
      <c r="B117" s="4" t="s">
        <v>1888</v>
      </c>
      <c r="C117" s="4" t="s">
        <v>1889</v>
      </c>
      <c r="D117" s="4">
        <v>1988</v>
      </c>
      <c r="E117" s="16" t="s">
        <v>81</v>
      </c>
      <c r="F117" s="16" t="s">
        <v>81</v>
      </c>
      <c r="G117" s="21" t="s">
        <v>203</v>
      </c>
      <c r="H117" s="8" t="s">
        <v>144</v>
      </c>
      <c r="I117" s="8" t="s">
        <v>144</v>
      </c>
      <c r="J117" s="8" t="s">
        <v>144</v>
      </c>
      <c r="K117" s="41" t="s">
        <v>144</v>
      </c>
      <c r="L117" s="41" t="s">
        <v>144</v>
      </c>
      <c r="M117" s="28" t="s">
        <v>144</v>
      </c>
      <c r="N117" s="28" t="s">
        <v>144</v>
      </c>
      <c r="O117" s="28" t="s">
        <v>144</v>
      </c>
      <c r="P117" s="28" t="s">
        <v>144</v>
      </c>
      <c r="Q117" s="8" t="s">
        <v>144</v>
      </c>
      <c r="R117" s="28" t="s">
        <v>144</v>
      </c>
      <c r="S117" s="28" t="s">
        <v>144</v>
      </c>
      <c r="T117" s="28" t="s">
        <v>144</v>
      </c>
      <c r="U117" s="19" t="s">
        <v>144</v>
      </c>
      <c r="V117" s="17" t="s">
        <v>144</v>
      </c>
      <c r="W117" s="17" t="s">
        <v>144</v>
      </c>
      <c r="X117" s="17" t="s">
        <v>144</v>
      </c>
      <c r="Y117" s="17" t="s">
        <v>144</v>
      </c>
      <c r="Z117" s="51" t="s">
        <v>144</v>
      </c>
      <c r="AA117" s="23"/>
    </row>
    <row r="118" spans="1:27" ht="19" x14ac:dyDescent="0.2">
      <c r="A118" s="4" t="s">
        <v>1898</v>
      </c>
      <c r="B118" s="4" t="s">
        <v>1899</v>
      </c>
      <c r="C118" s="4" t="s">
        <v>1900</v>
      </c>
      <c r="D118" s="4">
        <v>2007</v>
      </c>
      <c r="E118" s="16" t="s">
        <v>81</v>
      </c>
      <c r="F118" s="16" t="s">
        <v>82</v>
      </c>
      <c r="G118" s="21"/>
      <c r="H118" s="8" t="s">
        <v>403</v>
      </c>
      <c r="I118" s="8">
        <v>12</v>
      </c>
      <c r="J118" s="8">
        <v>4</v>
      </c>
      <c r="K118" s="41">
        <f>I118-J118</f>
        <v>8</v>
      </c>
      <c r="L118" s="41" t="s">
        <v>144</v>
      </c>
      <c r="M118" s="28">
        <f>J118/I118</f>
        <v>0.33333333333333331</v>
      </c>
      <c r="N118" s="28">
        <v>9.9000000000000005E-2</v>
      </c>
      <c r="O118" s="28">
        <v>0.65100000000000002</v>
      </c>
      <c r="P118" s="28" t="s">
        <v>82</v>
      </c>
      <c r="Q118" s="8" t="s">
        <v>1914</v>
      </c>
      <c r="R118" s="28" t="s">
        <v>82</v>
      </c>
      <c r="S118" s="28" t="s">
        <v>82</v>
      </c>
      <c r="T118" s="28" t="s">
        <v>82</v>
      </c>
      <c r="U118" s="19" t="s">
        <v>85</v>
      </c>
      <c r="V118" s="17" t="s">
        <v>86</v>
      </c>
      <c r="W118" s="17">
        <v>66</v>
      </c>
      <c r="X118" s="17" t="s">
        <v>86</v>
      </c>
      <c r="Y118" s="17" t="s">
        <v>1915</v>
      </c>
      <c r="Z118" s="51" t="s">
        <v>15024</v>
      </c>
      <c r="AA118" s="23" t="s">
        <v>1746</v>
      </c>
    </row>
    <row r="119" spans="1:27" ht="19" x14ac:dyDescent="0.2">
      <c r="A119" s="4" t="s">
        <v>1916</v>
      </c>
      <c r="B119" s="4" t="s">
        <v>1917</v>
      </c>
      <c r="C119" s="4" t="s">
        <v>1918</v>
      </c>
      <c r="D119" s="4">
        <v>1999</v>
      </c>
      <c r="E119" s="16" t="s">
        <v>81</v>
      </c>
      <c r="F119" s="16" t="s">
        <v>81</v>
      </c>
      <c r="G119" s="21" t="s">
        <v>789</v>
      </c>
      <c r="H119" s="8" t="s">
        <v>144</v>
      </c>
      <c r="I119" s="8" t="s">
        <v>144</v>
      </c>
      <c r="J119" s="8" t="s">
        <v>144</v>
      </c>
      <c r="K119" s="41" t="s">
        <v>144</v>
      </c>
      <c r="L119" s="41" t="s">
        <v>144</v>
      </c>
      <c r="M119" s="28" t="s">
        <v>144</v>
      </c>
      <c r="N119" s="28" t="s">
        <v>144</v>
      </c>
      <c r="O119" s="28" t="s">
        <v>144</v>
      </c>
      <c r="P119" s="28" t="s">
        <v>144</v>
      </c>
      <c r="Q119" s="8" t="s">
        <v>144</v>
      </c>
      <c r="R119" s="28" t="s">
        <v>144</v>
      </c>
      <c r="S119" s="28" t="s">
        <v>144</v>
      </c>
      <c r="T119" s="28" t="s">
        <v>144</v>
      </c>
      <c r="U119" s="19" t="s">
        <v>144</v>
      </c>
      <c r="V119" s="17" t="s">
        <v>144</v>
      </c>
      <c r="W119" s="17" t="s">
        <v>144</v>
      </c>
      <c r="X119" s="17" t="s">
        <v>144</v>
      </c>
      <c r="Y119" s="17" t="s">
        <v>144</v>
      </c>
      <c r="Z119" s="51" t="s">
        <v>144</v>
      </c>
      <c r="AA119" s="23"/>
    </row>
    <row r="120" spans="1:27" ht="19" x14ac:dyDescent="0.2">
      <c r="A120" s="4" t="s">
        <v>1931</v>
      </c>
      <c r="B120" s="4" t="s">
        <v>1932</v>
      </c>
      <c r="C120" s="4" t="s">
        <v>1933</v>
      </c>
      <c r="D120" s="4">
        <v>1998</v>
      </c>
      <c r="E120" s="16" t="s">
        <v>81</v>
      </c>
      <c r="F120" s="16" t="s">
        <v>82</v>
      </c>
      <c r="G120" s="21"/>
      <c r="H120" s="8" t="s">
        <v>1761</v>
      </c>
      <c r="I120" s="8">
        <v>5</v>
      </c>
      <c r="J120" s="8">
        <v>0</v>
      </c>
      <c r="K120" s="41">
        <f>I120-J120</f>
        <v>5</v>
      </c>
      <c r="L120" s="41" t="s">
        <v>82</v>
      </c>
      <c r="M120" s="28">
        <f>J120/I120</f>
        <v>0</v>
      </c>
      <c r="N120" s="28"/>
      <c r="O120" s="28">
        <v>0.52200000000000002</v>
      </c>
      <c r="P120" s="28" t="s">
        <v>82</v>
      </c>
      <c r="Q120" s="8" t="s">
        <v>1572</v>
      </c>
      <c r="R120" s="28" t="s">
        <v>85</v>
      </c>
      <c r="S120" s="28" t="s">
        <v>85</v>
      </c>
      <c r="T120" s="28" t="s">
        <v>85</v>
      </c>
      <c r="U120" s="19" t="s">
        <v>85</v>
      </c>
      <c r="V120" s="17" t="s">
        <v>1572</v>
      </c>
      <c r="W120" s="17">
        <v>33.6</v>
      </c>
      <c r="X120" s="17">
        <v>6.6</v>
      </c>
      <c r="Y120" s="17" t="s">
        <v>1943</v>
      </c>
      <c r="Z120" s="51" t="s">
        <v>14923</v>
      </c>
      <c r="AA120" s="23" t="s">
        <v>534</v>
      </c>
    </row>
    <row r="121" spans="1:27" ht="19" x14ac:dyDescent="0.2">
      <c r="A121" s="4" t="s">
        <v>1944</v>
      </c>
      <c r="B121" s="4" t="s">
        <v>1945</v>
      </c>
      <c r="C121" s="4" t="s">
        <v>1946</v>
      </c>
      <c r="D121" s="4">
        <v>2011</v>
      </c>
      <c r="E121" s="16" t="s">
        <v>81</v>
      </c>
      <c r="F121" s="16" t="s">
        <v>82</v>
      </c>
      <c r="G121" s="21"/>
      <c r="H121" s="8" t="s">
        <v>83</v>
      </c>
      <c r="I121" s="8">
        <v>17</v>
      </c>
      <c r="J121" s="8">
        <v>7</v>
      </c>
      <c r="K121" s="41">
        <f>I121-J121</f>
        <v>10</v>
      </c>
      <c r="L121" s="41" t="s">
        <v>144</v>
      </c>
      <c r="M121" s="28">
        <f>J121/I121</f>
        <v>0.41176470588235292</v>
      </c>
      <c r="N121" s="28">
        <v>0.184</v>
      </c>
      <c r="O121" s="28">
        <v>0.67100000000000004</v>
      </c>
      <c r="P121" s="28" t="s">
        <v>82</v>
      </c>
      <c r="Q121" s="8" t="s">
        <v>1955</v>
      </c>
      <c r="R121" s="28" t="s">
        <v>82</v>
      </c>
      <c r="S121" s="28" t="s">
        <v>82</v>
      </c>
      <c r="T121" s="28" t="s">
        <v>82</v>
      </c>
      <c r="U121" s="19" t="s">
        <v>85</v>
      </c>
      <c r="V121" s="17" t="s">
        <v>1956</v>
      </c>
      <c r="W121" s="17">
        <v>23.82</v>
      </c>
      <c r="X121" s="17" t="s">
        <v>1957</v>
      </c>
      <c r="Y121" s="17" t="s">
        <v>105</v>
      </c>
      <c r="Z121" s="51" t="s">
        <v>14944</v>
      </c>
      <c r="AA121" s="23"/>
    </row>
    <row r="122" spans="1:27" ht="19" x14ac:dyDescent="0.2">
      <c r="A122" s="4" t="s">
        <v>1958</v>
      </c>
      <c r="B122" s="4" t="s">
        <v>1959</v>
      </c>
      <c r="C122" s="4" t="s">
        <v>1960</v>
      </c>
      <c r="D122" s="4">
        <v>1986</v>
      </c>
      <c r="E122" s="16" t="s">
        <v>81</v>
      </c>
      <c r="F122" s="16" t="s">
        <v>81</v>
      </c>
      <c r="G122" s="21" t="s">
        <v>1465</v>
      </c>
      <c r="H122" s="8" t="s">
        <v>144</v>
      </c>
      <c r="I122" s="8" t="s">
        <v>144</v>
      </c>
      <c r="J122" s="8" t="s">
        <v>144</v>
      </c>
      <c r="K122" s="41" t="s">
        <v>144</v>
      </c>
      <c r="L122" s="41" t="s">
        <v>144</v>
      </c>
      <c r="M122" s="28" t="s">
        <v>144</v>
      </c>
      <c r="N122" s="28" t="s">
        <v>144</v>
      </c>
      <c r="O122" s="28" t="s">
        <v>144</v>
      </c>
      <c r="P122" s="28" t="s">
        <v>144</v>
      </c>
      <c r="Q122" s="8" t="s">
        <v>144</v>
      </c>
      <c r="R122" s="28" t="s">
        <v>144</v>
      </c>
      <c r="S122" s="28" t="s">
        <v>144</v>
      </c>
      <c r="T122" s="28" t="s">
        <v>144</v>
      </c>
      <c r="U122" s="19" t="s">
        <v>144</v>
      </c>
      <c r="V122" s="17" t="s">
        <v>144</v>
      </c>
      <c r="W122" s="17" t="s">
        <v>144</v>
      </c>
      <c r="X122" s="17" t="s">
        <v>144</v>
      </c>
      <c r="Y122" s="17" t="s">
        <v>144</v>
      </c>
      <c r="Z122" s="51" t="s">
        <v>144</v>
      </c>
      <c r="AA122" s="23"/>
    </row>
    <row r="123" spans="1:27" ht="19" x14ac:dyDescent="0.2">
      <c r="A123" s="4" t="s">
        <v>1977</v>
      </c>
      <c r="B123" s="4" t="s">
        <v>1978</v>
      </c>
      <c r="C123" s="4" t="s">
        <v>1979</v>
      </c>
      <c r="D123" s="4">
        <v>2004</v>
      </c>
      <c r="E123" s="16" t="s">
        <v>81</v>
      </c>
      <c r="F123" s="16" t="s">
        <v>81</v>
      </c>
      <c r="G123" s="21" t="s">
        <v>1819</v>
      </c>
      <c r="H123" s="8" t="s">
        <v>144</v>
      </c>
      <c r="I123" s="8" t="s">
        <v>144</v>
      </c>
      <c r="J123" s="8" t="s">
        <v>144</v>
      </c>
      <c r="K123" s="41" t="s">
        <v>144</v>
      </c>
      <c r="L123" s="41" t="s">
        <v>144</v>
      </c>
      <c r="M123" s="28" t="s">
        <v>144</v>
      </c>
      <c r="N123" s="28" t="s">
        <v>144</v>
      </c>
      <c r="O123" s="28" t="s">
        <v>144</v>
      </c>
      <c r="P123" s="28" t="s">
        <v>144</v>
      </c>
      <c r="Q123" s="8" t="s">
        <v>144</v>
      </c>
      <c r="R123" s="28" t="s">
        <v>144</v>
      </c>
      <c r="S123" s="28" t="s">
        <v>144</v>
      </c>
      <c r="T123" s="28" t="s">
        <v>144</v>
      </c>
      <c r="U123" s="19" t="s">
        <v>144</v>
      </c>
      <c r="V123" s="17" t="s">
        <v>144</v>
      </c>
      <c r="W123" s="17" t="s">
        <v>144</v>
      </c>
      <c r="X123" s="17" t="s">
        <v>144</v>
      </c>
      <c r="Y123" s="17" t="s">
        <v>144</v>
      </c>
      <c r="Z123" s="51" t="s">
        <v>144</v>
      </c>
      <c r="AA123" s="23"/>
    </row>
    <row r="124" spans="1:27" ht="19" x14ac:dyDescent="0.2">
      <c r="A124" s="4" t="s">
        <v>1992</v>
      </c>
      <c r="B124" s="4" t="s">
        <v>1993</v>
      </c>
      <c r="C124" s="4" t="s">
        <v>1994</v>
      </c>
      <c r="D124" s="4">
        <v>1995</v>
      </c>
      <c r="E124" s="16" t="s">
        <v>81</v>
      </c>
      <c r="F124" s="16" t="s">
        <v>82</v>
      </c>
      <c r="G124" s="21"/>
      <c r="H124" s="8" t="s">
        <v>83</v>
      </c>
      <c r="I124" s="8">
        <v>21</v>
      </c>
      <c r="J124" s="8">
        <v>0</v>
      </c>
      <c r="K124" s="41">
        <f>I124-J124</f>
        <v>21</v>
      </c>
      <c r="L124" s="41" t="s">
        <v>82</v>
      </c>
      <c r="M124" s="28">
        <f>J124/I124</f>
        <v>0</v>
      </c>
      <c r="N124" s="28"/>
      <c r="O124" s="28">
        <v>0.161</v>
      </c>
      <c r="P124" s="28" t="s">
        <v>5629</v>
      </c>
      <c r="Q124" s="8" t="s">
        <v>1572</v>
      </c>
      <c r="R124" s="28" t="s">
        <v>85</v>
      </c>
      <c r="S124" s="28" t="s">
        <v>85</v>
      </c>
      <c r="T124" s="28" t="s">
        <v>85</v>
      </c>
      <c r="U124" s="19" t="s">
        <v>85</v>
      </c>
      <c r="V124" s="17" t="s">
        <v>1572</v>
      </c>
      <c r="W124" s="17">
        <v>32</v>
      </c>
      <c r="X124" s="17" t="s">
        <v>2007</v>
      </c>
      <c r="Y124" s="17" t="s">
        <v>2008</v>
      </c>
      <c r="Z124" s="51" t="s">
        <v>15021</v>
      </c>
      <c r="AA124" s="23" t="s">
        <v>534</v>
      </c>
    </row>
    <row r="125" spans="1:27" ht="19" x14ac:dyDescent="0.2">
      <c r="A125" s="4" t="s">
        <v>2009</v>
      </c>
      <c r="B125" s="4" t="s">
        <v>2010</v>
      </c>
      <c r="C125" s="4" t="s">
        <v>2011</v>
      </c>
      <c r="D125" s="4">
        <v>2007</v>
      </c>
      <c r="E125" s="16" t="s">
        <v>81</v>
      </c>
      <c r="F125" s="16" t="s">
        <v>82</v>
      </c>
      <c r="G125" s="21"/>
      <c r="H125" s="8" t="s">
        <v>121</v>
      </c>
      <c r="I125" s="8">
        <v>11</v>
      </c>
      <c r="J125" s="8">
        <v>0</v>
      </c>
      <c r="K125" s="41">
        <f>I125-J125</f>
        <v>11</v>
      </c>
      <c r="L125" s="41" t="s">
        <v>82</v>
      </c>
      <c r="M125" s="28">
        <f>J125/I125</f>
        <v>0</v>
      </c>
      <c r="N125" s="28"/>
      <c r="O125" s="28">
        <v>0.28499999999999998</v>
      </c>
      <c r="P125" s="28" t="s">
        <v>81</v>
      </c>
      <c r="Q125" s="8" t="s">
        <v>1572</v>
      </c>
      <c r="R125" s="28" t="s">
        <v>85</v>
      </c>
      <c r="S125" s="28" t="s">
        <v>85</v>
      </c>
      <c r="T125" s="28" t="s">
        <v>85</v>
      </c>
      <c r="U125" s="19" t="s">
        <v>85</v>
      </c>
      <c r="V125" s="17" t="s">
        <v>1572</v>
      </c>
      <c r="W125" s="17">
        <v>24.9</v>
      </c>
      <c r="X125" s="17" t="s">
        <v>279</v>
      </c>
      <c r="Y125" s="17" t="s">
        <v>618</v>
      </c>
      <c r="Z125" s="51" t="s">
        <v>14926</v>
      </c>
      <c r="AA125" s="23" t="s">
        <v>534</v>
      </c>
    </row>
    <row r="126" spans="1:27" ht="19" x14ac:dyDescent="0.2">
      <c r="A126" s="4" t="s">
        <v>2023</v>
      </c>
      <c r="B126" s="4" t="s">
        <v>2024</v>
      </c>
      <c r="C126" s="4" t="s">
        <v>2025</v>
      </c>
      <c r="D126" s="4">
        <v>2015</v>
      </c>
      <c r="E126" s="16" t="s">
        <v>81</v>
      </c>
      <c r="F126" s="16" t="s">
        <v>81</v>
      </c>
      <c r="G126" s="21" t="s">
        <v>2043</v>
      </c>
      <c r="H126" s="8" t="s">
        <v>144</v>
      </c>
      <c r="I126" s="8" t="s">
        <v>144</v>
      </c>
      <c r="J126" s="8" t="s">
        <v>144</v>
      </c>
      <c r="K126" s="41" t="s">
        <v>144</v>
      </c>
      <c r="L126" s="41" t="s">
        <v>144</v>
      </c>
      <c r="M126" s="28" t="s">
        <v>144</v>
      </c>
      <c r="N126" s="28" t="s">
        <v>144</v>
      </c>
      <c r="O126" s="28" t="s">
        <v>144</v>
      </c>
      <c r="P126" s="28" t="s">
        <v>144</v>
      </c>
      <c r="Q126" s="8" t="s">
        <v>144</v>
      </c>
      <c r="R126" s="28" t="s">
        <v>144</v>
      </c>
      <c r="S126" s="28" t="s">
        <v>144</v>
      </c>
      <c r="T126" s="28" t="s">
        <v>144</v>
      </c>
      <c r="U126" s="19" t="s">
        <v>144</v>
      </c>
      <c r="V126" s="17" t="s">
        <v>144</v>
      </c>
      <c r="W126" s="17" t="s">
        <v>144</v>
      </c>
      <c r="X126" s="17" t="s">
        <v>144</v>
      </c>
      <c r="Y126" s="17" t="s">
        <v>144</v>
      </c>
      <c r="Z126" s="51" t="s">
        <v>144</v>
      </c>
      <c r="AA126" s="23" t="s">
        <v>1177</v>
      </c>
    </row>
    <row r="127" spans="1:27" ht="19" x14ac:dyDescent="0.2">
      <c r="A127" s="4" t="s">
        <v>2044</v>
      </c>
      <c r="B127" s="4" t="s">
        <v>2045</v>
      </c>
      <c r="C127" s="4" t="s">
        <v>2046</v>
      </c>
      <c r="D127" s="4">
        <v>2001</v>
      </c>
      <c r="E127" s="16" t="s">
        <v>81</v>
      </c>
      <c r="F127" s="16" t="s">
        <v>81</v>
      </c>
      <c r="G127" s="21" t="s">
        <v>2059</v>
      </c>
      <c r="H127" s="8" t="s">
        <v>144</v>
      </c>
      <c r="I127" s="8" t="s">
        <v>144</v>
      </c>
      <c r="J127" s="8" t="s">
        <v>144</v>
      </c>
      <c r="K127" s="41" t="s">
        <v>144</v>
      </c>
      <c r="L127" s="41" t="s">
        <v>144</v>
      </c>
      <c r="M127" s="28" t="s">
        <v>144</v>
      </c>
      <c r="N127" s="28" t="s">
        <v>144</v>
      </c>
      <c r="O127" s="28" t="s">
        <v>144</v>
      </c>
      <c r="P127" s="28" t="s">
        <v>144</v>
      </c>
      <c r="Q127" s="8" t="s">
        <v>144</v>
      </c>
      <c r="R127" s="28" t="s">
        <v>144</v>
      </c>
      <c r="S127" s="28" t="s">
        <v>144</v>
      </c>
      <c r="T127" s="28" t="s">
        <v>144</v>
      </c>
      <c r="U127" s="19" t="s">
        <v>144</v>
      </c>
      <c r="V127" s="17" t="s">
        <v>144</v>
      </c>
      <c r="W127" s="17" t="s">
        <v>144</v>
      </c>
      <c r="X127" s="17" t="s">
        <v>144</v>
      </c>
      <c r="Y127" s="17" t="s">
        <v>144</v>
      </c>
      <c r="Z127" s="51" t="s">
        <v>144</v>
      </c>
      <c r="AA127" s="23" t="s">
        <v>2060</v>
      </c>
    </row>
    <row r="128" spans="1:27" ht="19" x14ac:dyDescent="0.2">
      <c r="A128" s="4" t="s">
        <v>2061</v>
      </c>
      <c r="B128" s="4" t="s">
        <v>2062</v>
      </c>
      <c r="C128" s="4" t="s">
        <v>2063</v>
      </c>
      <c r="D128" s="4">
        <v>1988</v>
      </c>
      <c r="E128" s="16" t="s">
        <v>82</v>
      </c>
      <c r="F128" s="16" t="s">
        <v>81</v>
      </c>
      <c r="G128" s="21" t="s">
        <v>2077</v>
      </c>
      <c r="H128" s="8" t="s">
        <v>144</v>
      </c>
      <c r="I128" s="8" t="s">
        <v>144</v>
      </c>
      <c r="J128" s="8" t="s">
        <v>144</v>
      </c>
      <c r="K128" s="44" t="s">
        <v>144</v>
      </c>
      <c r="L128" s="44" t="s">
        <v>144</v>
      </c>
      <c r="M128" s="28" t="s">
        <v>144</v>
      </c>
      <c r="N128" s="28" t="s">
        <v>144</v>
      </c>
      <c r="O128" s="28" t="s">
        <v>144</v>
      </c>
      <c r="P128" s="28" t="s">
        <v>144</v>
      </c>
      <c r="Q128" s="8" t="s">
        <v>144</v>
      </c>
      <c r="R128" s="28" t="s">
        <v>144</v>
      </c>
      <c r="S128" s="28" t="s">
        <v>144</v>
      </c>
      <c r="T128" s="28" t="s">
        <v>144</v>
      </c>
      <c r="U128" s="19" t="s">
        <v>144</v>
      </c>
      <c r="V128" s="17" t="s">
        <v>144</v>
      </c>
      <c r="W128" s="17" t="s">
        <v>144</v>
      </c>
      <c r="X128" s="17" t="s">
        <v>144</v>
      </c>
      <c r="Y128" s="17" t="s">
        <v>144</v>
      </c>
      <c r="Z128" s="51" t="s">
        <v>144</v>
      </c>
      <c r="AA128" s="23" t="s">
        <v>2078</v>
      </c>
    </row>
    <row r="129" spans="1:28" ht="19" x14ac:dyDescent="0.2">
      <c r="A129" s="4" t="s">
        <v>2079</v>
      </c>
      <c r="B129" s="4" t="s">
        <v>2080</v>
      </c>
      <c r="C129" s="4" t="s">
        <v>2081</v>
      </c>
      <c r="D129" s="4">
        <v>1999</v>
      </c>
      <c r="E129" s="16" t="s">
        <v>81</v>
      </c>
      <c r="F129" s="16" t="s">
        <v>82</v>
      </c>
      <c r="G129" s="21"/>
      <c r="H129" s="8" t="s">
        <v>403</v>
      </c>
      <c r="I129" s="8">
        <v>68</v>
      </c>
      <c r="J129" s="43" t="s">
        <v>86</v>
      </c>
      <c r="K129" s="42" t="s">
        <v>86</v>
      </c>
      <c r="L129" s="61" t="s">
        <v>144</v>
      </c>
      <c r="M129" s="46" t="s">
        <v>86</v>
      </c>
      <c r="N129" s="46" t="s">
        <v>144</v>
      </c>
      <c r="O129" s="46" t="s">
        <v>144</v>
      </c>
      <c r="P129" s="46" t="s">
        <v>144</v>
      </c>
      <c r="Q129" s="8" t="s">
        <v>2094</v>
      </c>
      <c r="R129" s="28" t="s">
        <v>82</v>
      </c>
      <c r="S129" s="28" t="s">
        <v>82</v>
      </c>
      <c r="T129" s="28" t="s">
        <v>82</v>
      </c>
      <c r="U129" s="19" t="s">
        <v>85</v>
      </c>
      <c r="V129" s="17" t="s">
        <v>2095</v>
      </c>
      <c r="W129" s="17" t="s">
        <v>2096</v>
      </c>
      <c r="X129" s="17" t="s">
        <v>2097</v>
      </c>
      <c r="Y129" s="17" t="s">
        <v>2098</v>
      </c>
      <c r="Z129" s="51" t="s">
        <v>14923</v>
      </c>
      <c r="AA129" s="23"/>
    </row>
    <row r="130" spans="1:28" ht="19" x14ac:dyDescent="0.2">
      <c r="A130" s="4" t="s">
        <v>2099</v>
      </c>
      <c r="B130" s="4" t="s">
        <v>2100</v>
      </c>
      <c r="C130" s="4" t="s">
        <v>2101</v>
      </c>
      <c r="D130" s="4">
        <v>2004</v>
      </c>
      <c r="E130" s="16" t="s">
        <v>81</v>
      </c>
      <c r="F130" s="16" t="s">
        <v>82</v>
      </c>
      <c r="G130" s="21"/>
      <c r="H130" s="8" t="s">
        <v>823</v>
      </c>
      <c r="I130" s="8">
        <v>18</v>
      </c>
      <c r="J130" s="8">
        <v>1</v>
      </c>
      <c r="K130" s="45">
        <f>I130-J130</f>
        <v>17</v>
      </c>
      <c r="L130" s="45" t="s">
        <v>144</v>
      </c>
      <c r="M130" s="28">
        <f>J130/I130</f>
        <v>5.5555555555555552E-2</v>
      </c>
      <c r="N130" s="28">
        <v>1.41E-3</v>
      </c>
      <c r="O130" s="28">
        <v>0.27300000000000002</v>
      </c>
      <c r="P130" s="28" t="s">
        <v>14920</v>
      </c>
      <c r="Q130" s="8" t="s">
        <v>2115</v>
      </c>
      <c r="R130" s="28" t="s">
        <v>82</v>
      </c>
      <c r="S130" s="28" t="s">
        <v>82</v>
      </c>
      <c r="T130" s="28" t="s">
        <v>82</v>
      </c>
      <c r="U130" s="19" t="s">
        <v>85</v>
      </c>
      <c r="V130" s="17" t="s">
        <v>86</v>
      </c>
      <c r="W130" s="17">
        <v>36.200000000000003</v>
      </c>
      <c r="X130" s="17">
        <v>3</v>
      </c>
      <c r="Y130" s="17" t="s">
        <v>2116</v>
      </c>
      <c r="Z130" s="51" t="s">
        <v>14986</v>
      </c>
      <c r="AA130" s="23"/>
    </row>
    <row r="131" spans="1:28" ht="19" x14ac:dyDescent="0.2">
      <c r="A131" s="4" t="s">
        <v>2117</v>
      </c>
      <c r="B131" s="4" t="s">
        <v>2118</v>
      </c>
      <c r="C131" s="4" t="s">
        <v>2119</v>
      </c>
      <c r="D131" s="4">
        <v>2006</v>
      </c>
      <c r="E131" s="16" t="s">
        <v>81</v>
      </c>
      <c r="F131" s="16" t="s">
        <v>82</v>
      </c>
      <c r="G131" s="21"/>
      <c r="H131" s="8" t="s">
        <v>549</v>
      </c>
      <c r="I131" s="8">
        <v>14</v>
      </c>
      <c r="J131" s="8">
        <v>6</v>
      </c>
      <c r="K131" s="41">
        <f>I131-J131</f>
        <v>8</v>
      </c>
      <c r="L131" s="41" t="s">
        <v>144</v>
      </c>
      <c r="M131" s="28">
        <f>J131/I131</f>
        <v>0.42857142857142855</v>
      </c>
      <c r="N131" s="28">
        <v>0.17699999999999999</v>
      </c>
      <c r="O131" s="28">
        <v>0.71099999999999997</v>
      </c>
      <c r="P131" s="28" t="s">
        <v>82</v>
      </c>
      <c r="Q131" s="8" t="s">
        <v>2129</v>
      </c>
      <c r="R131" s="28" t="s">
        <v>82</v>
      </c>
      <c r="S131" s="28" t="s">
        <v>82</v>
      </c>
      <c r="T131" s="28" t="s">
        <v>82</v>
      </c>
      <c r="U131" s="19" t="s">
        <v>85</v>
      </c>
      <c r="V131" s="17" t="s">
        <v>2130</v>
      </c>
      <c r="W131" s="17">
        <v>23.1</v>
      </c>
      <c r="X131" s="17" t="s">
        <v>2131</v>
      </c>
      <c r="Y131" s="17" t="s">
        <v>86</v>
      </c>
      <c r="Z131" s="51" t="s">
        <v>14923</v>
      </c>
      <c r="AA131" s="23"/>
    </row>
    <row r="132" spans="1:28" ht="19" x14ac:dyDescent="0.2">
      <c r="A132" s="4" t="s">
        <v>2132</v>
      </c>
      <c r="B132" s="4" t="s">
        <v>2133</v>
      </c>
      <c r="C132" s="4" t="s">
        <v>2134</v>
      </c>
      <c r="D132" s="4">
        <v>1996</v>
      </c>
      <c r="E132" s="16" t="s">
        <v>81</v>
      </c>
      <c r="F132" s="16" t="s">
        <v>82</v>
      </c>
      <c r="G132" s="21"/>
      <c r="H132" s="8" t="s">
        <v>1220</v>
      </c>
      <c r="I132" s="8">
        <v>73</v>
      </c>
      <c r="J132" s="8">
        <v>0</v>
      </c>
      <c r="K132" s="41">
        <v>73</v>
      </c>
      <c r="L132" s="41" t="s">
        <v>81</v>
      </c>
      <c r="M132" s="28">
        <v>0</v>
      </c>
      <c r="N132" s="28"/>
      <c r="O132" s="28">
        <v>4.9000000000000002E-2</v>
      </c>
      <c r="P132" s="28" t="s">
        <v>81</v>
      </c>
      <c r="Q132" s="8" t="s">
        <v>1572</v>
      </c>
      <c r="R132" s="28" t="s">
        <v>85</v>
      </c>
      <c r="S132" s="28" t="s">
        <v>85</v>
      </c>
      <c r="T132" s="28" t="s">
        <v>85</v>
      </c>
      <c r="U132" s="19" t="s">
        <v>85</v>
      </c>
      <c r="V132" s="17" t="s">
        <v>1572</v>
      </c>
      <c r="W132" s="17" t="s">
        <v>2149</v>
      </c>
      <c r="X132" s="17" t="s">
        <v>86</v>
      </c>
      <c r="Y132" s="17" t="s">
        <v>2150</v>
      </c>
      <c r="Z132" s="51" t="s">
        <v>14923</v>
      </c>
      <c r="AA132" s="23" t="s">
        <v>534</v>
      </c>
      <c r="AB132" s="52" t="s">
        <v>14925</v>
      </c>
    </row>
    <row r="133" spans="1:28" ht="19" x14ac:dyDescent="0.2">
      <c r="A133" s="4" t="s">
        <v>2151</v>
      </c>
      <c r="B133" s="4" t="s">
        <v>2152</v>
      </c>
      <c r="C133" s="4" t="s">
        <v>2153</v>
      </c>
      <c r="D133" s="4">
        <v>1998</v>
      </c>
      <c r="E133" s="16" t="s">
        <v>81</v>
      </c>
      <c r="F133" s="16" t="s">
        <v>82</v>
      </c>
      <c r="G133" s="21"/>
      <c r="H133" s="8" t="s">
        <v>2164</v>
      </c>
      <c r="I133" s="8">
        <v>10</v>
      </c>
      <c r="J133" s="8">
        <v>0</v>
      </c>
      <c r="K133" s="41">
        <v>10</v>
      </c>
      <c r="L133" s="41" t="s">
        <v>82</v>
      </c>
      <c r="M133" s="28">
        <f>J133/I133</f>
        <v>0</v>
      </c>
      <c r="N133" s="28"/>
      <c r="O133" s="28">
        <v>0.308</v>
      </c>
      <c r="P133" s="28" t="s">
        <v>81</v>
      </c>
      <c r="Q133" s="8" t="s">
        <v>1572</v>
      </c>
      <c r="R133" s="28" t="s">
        <v>85</v>
      </c>
      <c r="S133" s="28" t="s">
        <v>85</v>
      </c>
      <c r="T133" s="28" t="s">
        <v>85</v>
      </c>
      <c r="U133" s="19" t="s">
        <v>85</v>
      </c>
      <c r="V133" s="17" t="s">
        <v>1572</v>
      </c>
      <c r="W133" s="17">
        <v>27</v>
      </c>
      <c r="X133" s="17">
        <v>5</v>
      </c>
      <c r="Y133" s="17" t="s">
        <v>86</v>
      </c>
      <c r="Z133" s="51" t="s">
        <v>14939</v>
      </c>
      <c r="AA133" s="23" t="s">
        <v>534</v>
      </c>
      <c r="AB133" s="52" t="s">
        <v>14925</v>
      </c>
    </row>
    <row r="134" spans="1:28" ht="19" x14ac:dyDescent="0.2">
      <c r="A134" s="4" t="s">
        <v>2165</v>
      </c>
      <c r="B134" s="4" t="s">
        <v>2166</v>
      </c>
      <c r="C134" s="4" t="s">
        <v>2167</v>
      </c>
      <c r="D134" s="4">
        <v>2006</v>
      </c>
      <c r="E134" s="16" t="s">
        <v>81</v>
      </c>
      <c r="F134" s="16" t="s">
        <v>81</v>
      </c>
      <c r="G134" s="21" t="s">
        <v>2181</v>
      </c>
      <c r="H134" s="8" t="s">
        <v>144</v>
      </c>
      <c r="I134" s="8" t="s">
        <v>144</v>
      </c>
      <c r="J134" s="8" t="s">
        <v>144</v>
      </c>
      <c r="K134" s="41" t="s">
        <v>144</v>
      </c>
      <c r="L134" s="41" t="s">
        <v>144</v>
      </c>
      <c r="M134" s="28" t="s">
        <v>144</v>
      </c>
      <c r="N134" s="28" t="s">
        <v>144</v>
      </c>
      <c r="O134" s="28" t="s">
        <v>144</v>
      </c>
      <c r="P134" s="28" t="s">
        <v>144</v>
      </c>
      <c r="Q134" s="8" t="s">
        <v>144</v>
      </c>
      <c r="R134" s="28" t="s">
        <v>144</v>
      </c>
      <c r="S134" s="28" t="s">
        <v>144</v>
      </c>
      <c r="T134" s="28" t="s">
        <v>144</v>
      </c>
      <c r="U134" s="19" t="s">
        <v>144</v>
      </c>
      <c r="V134" s="17" t="s">
        <v>144</v>
      </c>
      <c r="W134" s="17" t="s">
        <v>144</v>
      </c>
      <c r="X134" s="17" t="s">
        <v>144</v>
      </c>
      <c r="Y134" s="17" t="s">
        <v>144</v>
      </c>
      <c r="Z134" s="51" t="s">
        <v>144</v>
      </c>
      <c r="AA134" s="23"/>
    </row>
    <row r="135" spans="1:28" ht="19" x14ac:dyDescent="0.2">
      <c r="A135" s="4" t="s">
        <v>2182</v>
      </c>
      <c r="B135" s="4" t="s">
        <v>2183</v>
      </c>
      <c r="C135" s="4" t="s">
        <v>2184</v>
      </c>
      <c r="D135" s="4">
        <v>1971</v>
      </c>
      <c r="E135" s="16" t="s">
        <v>81</v>
      </c>
      <c r="F135" s="16" t="s">
        <v>81</v>
      </c>
      <c r="G135" s="21" t="s">
        <v>172</v>
      </c>
      <c r="H135" s="8" t="s">
        <v>144</v>
      </c>
      <c r="I135" s="8" t="s">
        <v>144</v>
      </c>
      <c r="J135" s="8" t="s">
        <v>144</v>
      </c>
      <c r="K135" s="41" t="s">
        <v>144</v>
      </c>
      <c r="L135" s="41" t="s">
        <v>144</v>
      </c>
      <c r="M135" s="28" t="s">
        <v>144</v>
      </c>
      <c r="N135" s="28" t="s">
        <v>144</v>
      </c>
      <c r="O135" s="28" t="s">
        <v>144</v>
      </c>
      <c r="P135" s="28" t="s">
        <v>144</v>
      </c>
      <c r="Q135" s="8" t="s">
        <v>144</v>
      </c>
      <c r="R135" s="28" t="s">
        <v>144</v>
      </c>
      <c r="S135" s="28" t="s">
        <v>144</v>
      </c>
      <c r="T135" s="28" t="s">
        <v>144</v>
      </c>
      <c r="U135" s="19" t="s">
        <v>144</v>
      </c>
      <c r="V135" s="17" t="s">
        <v>144</v>
      </c>
      <c r="W135" s="17" t="s">
        <v>144</v>
      </c>
      <c r="X135" s="17" t="s">
        <v>144</v>
      </c>
      <c r="Y135" s="17" t="s">
        <v>144</v>
      </c>
      <c r="Z135" s="51" t="s">
        <v>144</v>
      </c>
      <c r="AA135" s="23"/>
    </row>
    <row r="136" spans="1:28" ht="19" x14ac:dyDescent="0.2">
      <c r="A136" s="4" t="s">
        <v>2192</v>
      </c>
      <c r="B136" s="4" t="s">
        <v>2193</v>
      </c>
      <c r="C136" s="4" t="s">
        <v>2194</v>
      </c>
      <c r="D136" s="4">
        <v>2002</v>
      </c>
      <c r="E136" s="16" t="s">
        <v>81</v>
      </c>
      <c r="F136" s="16" t="s">
        <v>81</v>
      </c>
      <c r="G136" s="21" t="s">
        <v>311</v>
      </c>
      <c r="H136" s="8" t="s">
        <v>144</v>
      </c>
      <c r="I136" s="8" t="s">
        <v>144</v>
      </c>
      <c r="J136" s="8" t="s">
        <v>144</v>
      </c>
      <c r="K136" s="41" t="s">
        <v>144</v>
      </c>
      <c r="L136" s="41" t="s">
        <v>144</v>
      </c>
      <c r="M136" s="28" t="s">
        <v>144</v>
      </c>
      <c r="N136" s="28" t="s">
        <v>144</v>
      </c>
      <c r="O136" s="28" t="s">
        <v>144</v>
      </c>
      <c r="P136" s="28" t="s">
        <v>144</v>
      </c>
      <c r="Q136" s="8" t="s">
        <v>144</v>
      </c>
      <c r="R136" s="28" t="s">
        <v>144</v>
      </c>
      <c r="S136" s="28" t="s">
        <v>144</v>
      </c>
      <c r="T136" s="28" t="s">
        <v>144</v>
      </c>
      <c r="U136" s="19" t="s">
        <v>144</v>
      </c>
      <c r="V136" s="17" t="s">
        <v>144</v>
      </c>
      <c r="W136" s="17" t="s">
        <v>144</v>
      </c>
      <c r="X136" s="17" t="s">
        <v>144</v>
      </c>
      <c r="Y136" s="17" t="s">
        <v>144</v>
      </c>
      <c r="Z136" s="51" t="s">
        <v>144</v>
      </c>
      <c r="AA136" s="23"/>
    </row>
    <row r="137" spans="1:28" ht="19" x14ac:dyDescent="0.2">
      <c r="A137" s="4" t="s">
        <v>2207</v>
      </c>
      <c r="B137" s="4" t="s">
        <v>2208</v>
      </c>
      <c r="C137" s="4" t="s">
        <v>2209</v>
      </c>
      <c r="D137" s="4">
        <v>1985</v>
      </c>
      <c r="E137" s="16" t="s">
        <v>81</v>
      </c>
      <c r="F137" s="16" t="s">
        <v>81</v>
      </c>
      <c r="G137" s="21" t="s">
        <v>789</v>
      </c>
      <c r="H137" s="8" t="s">
        <v>144</v>
      </c>
      <c r="I137" s="8" t="s">
        <v>144</v>
      </c>
      <c r="J137" s="8" t="s">
        <v>144</v>
      </c>
      <c r="K137" s="41" t="s">
        <v>144</v>
      </c>
      <c r="L137" s="41" t="s">
        <v>144</v>
      </c>
      <c r="M137" s="28" t="s">
        <v>144</v>
      </c>
      <c r="N137" s="28" t="s">
        <v>144</v>
      </c>
      <c r="O137" s="28" t="s">
        <v>144</v>
      </c>
      <c r="P137" s="28" t="s">
        <v>144</v>
      </c>
      <c r="Q137" s="8" t="s">
        <v>144</v>
      </c>
      <c r="R137" s="28" t="s">
        <v>144</v>
      </c>
      <c r="S137" s="28" t="s">
        <v>144</v>
      </c>
      <c r="T137" s="28" t="s">
        <v>144</v>
      </c>
      <c r="U137" s="19" t="s">
        <v>144</v>
      </c>
      <c r="V137" s="17" t="s">
        <v>144</v>
      </c>
      <c r="W137" s="17" t="s">
        <v>144</v>
      </c>
      <c r="X137" s="17" t="s">
        <v>144</v>
      </c>
      <c r="Y137" s="17" t="s">
        <v>144</v>
      </c>
      <c r="Z137" s="51" t="s">
        <v>144</v>
      </c>
      <c r="AA137" s="23"/>
    </row>
    <row r="138" spans="1:28" ht="19" x14ac:dyDescent="0.2">
      <c r="A138" s="4" t="s">
        <v>2220</v>
      </c>
      <c r="B138" s="4" t="s">
        <v>2221</v>
      </c>
      <c r="C138" s="4" t="s">
        <v>2222</v>
      </c>
      <c r="D138" s="4">
        <v>2005</v>
      </c>
      <c r="E138" s="16" t="s">
        <v>81</v>
      </c>
      <c r="F138" s="16" t="s">
        <v>82</v>
      </c>
      <c r="G138" s="21"/>
      <c r="H138" s="8" t="s">
        <v>2231</v>
      </c>
      <c r="I138" s="8">
        <v>19</v>
      </c>
      <c r="J138" s="8">
        <v>8</v>
      </c>
      <c r="K138" s="41">
        <v>11</v>
      </c>
      <c r="L138" s="41" t="s">
        <v>144</v>
      </c>
      <c r="M138" s="28">
        <f>J138/I138</f>
        <v>0.42105263157894735</v>
      </c>
      <c r="N138" s="28">
        <v>0.20300000000000001</v>
      </c>
      <c r="O138" s="28">
        <v>0.66500000000000004</v>
      </c>
      <c r="P138" s="28" t="s">
        <v>82</v>
      </c>
      <c r="Q138" s="8" t="s">
        <v>2232</v>
      </c>
      <c r="R138" s="28" t="s">
        <v>81</v>
      </c>
      <c r="S138" s="28" t="s">
        <v>85</v>
      </c>
      <c r="T138" s="57" t="s">
        <v>81</v>
      </c>
      <c r="U138" s="19" t="s">
        <v>2233</v>
      </c>
      <c r="V138" s="17" t="s">
        <v>2234</v>
      </c>
      <c r="W138" s="17">
        <v>24.7</v>
      </c>
      <c r="X138" s="17">
        <v>4.5999999999999996</v>
      </c>
      <c r="Y138" s="17" t="s">
        <v>86</v>
      </c>
      <c r="Z138" s="51" t="s">
        <v>14972</v>
      </c>
      <c r="AA138" s="23"/>
    </row>
    <row r="139" spans="1:28" ht="19" x14ac:dyDescent="0.2">
      <c r="A139" s="4" t="s">
        <v>2235</v>
      </c>
      <c r="B139" s="4" t="s">
        <v>2236</v>
      </c>
      <c r="C139" s="4" t="s">
        <v>2237</v>
      </c>
      <c r="D139" s="4">
        <v>1977</v>
      </c>
      <c r="E139" s="16" t="s">
        <v>81</v>
      </c>
      <c r="F139" s="16" t="s">
        <v>82</v>
      </c>
      <c r="G139" s="21"/>
      <c r="H139" s="8" t="s">
        <v>83</v>
      </c>
      <c r="I139" s="8">
        <v>12</v>
      </c>
      <c r="J139" s="8">
        <v>7</v>
      </c>
      <c r="K139" s="41">
        <v>5</v>
      </c>
      <c r="L139" s="41" t="s">
        <v>144</v>
      </c>
      <c r="M139" s="28">
        <v>0.58330000000000004</v>
      </c>
      <c r="N139" s="28">
        <v>0.27700000000000002</v>
      </c>
      <c r="O139" s="28">
        <v>0.84799999999999998</v>
      </c>
      <c r="P139" s="28" t="s">
        <v>82</v>
      </c>
      <c r="Q139" s="8" t="s">
        <v>2250</v>
      </c>
      <c r="R139" s="28" t="s">
        <v>82</v>
      </c>
      <c r="S139" s="28" t="s">
        <v>82</v>
      </c>
      <c r="T139" s="28" t="s">
        <v>82</v>
      </c>
      <c r="U139" s="19" t="s">
        <v>85</v>
      </c>
      <c r="V139" s="17" t="s">
        <v>86</v>
      </c>
      <c r="W139" s="17" t="s">
        <v>86</v>
      </c>
      <c r="X139" s="17" t="s">
        <v>86</v>
      </c>
      <c r="Y139" s="17" t="s">
        <v>2251</v>
      </c>
      <c r="Z139" s="51" t="s">
        <v>14923</v>
      </c>
      <c r="AA139" s="23"/>
      <c r="AB139" s="52" t="s">
        <v>14968</v>
      </c>
    </row>
    <row r="140" spans="1:28" ht="19" x14ac:dyDescent="0.2">
      <c r="A140" s="4" t="s">
        <v>2252</v>
      </c>
      <c r="B140" s="4" t="s">
        <v>2253</v>
      </c>
      <c r="C140" s="4" t="s">
        <v>2254</v>
      </c>
      <c r="D140" s="4">
        <v>2004</v>
      </c>
      <c r="E140" s="16" t="s">
        <v>81</v>
      </c>
      <c r="F140" s="16" t="s">
        <v>82</v>
      </c>
      <c r="G140" s="21"/>
      <c r="H140" s="8" t="s">
        <v>2265</v>
      </c>
      <c r="I140" s="8">
        <v>13</v>
      </c>
      <c r="J140" s="8">
        <v>0</v>
      </c>
      <c r="K140" s="41">
        <f>I140-J140</f>
        <v>13</v>
      </c>
      <c r="L140" s="41" t="s">
        <v>82</v>
      </c>
      <c r="M140" s="28">
        <f>J140/I140</f>
        <v>0</v>
      </c>
      <c r="N140" s="28"/>
      <c r="O140" s="28">
        <v>0.247</v>
      </c>
      <c r="P140" s="28" t="s">
        <v>81</v>
      </c>
      <c r="Q140" s="8" t="s">
        <v>1572</v>
      </c>
      <c r="R140" s="28" t="s">
        <v>85</v>
      </c>
      <c r="S140" s="28" t="s">
        <v>85</v>
      </c>
      <c r="T140" s="28" t="s">
        <v>85</v>
      </c>
      <c r="U140" s="19" t="s">
        <v>85</v>
      </c>
      <c r="V140" s="17" t="s">
        <v>1572</v>
      </c>
      <c r="W140" s="17" t="s">
        <v>86</v>
      </c>
      <c r="X140" s="17" t="s">
        <v>86</v>
      </c>
      <c r="Y140" s="17" t="s">
        <v>1682</v>
      </c>
      <c r="Z140" s="51" t="s">
        <v>14999</v>
      </c>
      <c r="AA140" s="23" t="s">
        <v>534</v>
      </c>
    </row>
    <row r="141" spans="1:28" ht="19" x14ac:dyDescent="0.2">
      <c r="A141" s="4" t="s">
        <v>2266</v>
      </c>
      <c r="B141" s="4" t="s">
        <v>2267</v>
      </c>
      <c r="C141" s="4" t="s">
        <v>2268</v>
      </c>
      <c r="D141" s="4">
        <v>1994</v>
      </c>
      <c r="E141" s="16" t="s">
        <v>81</v>
      </c>
      <c r="F141" s="16" t="s">
        <v>81</v>
      </c>
      <c r="G141" s="21" t="s">
        <v>2282</v>
      </c>
      <c r="H141" s="8" t="s">
        <v>144</v>
      </c>
      <c r="I141" s="8" t="s">
        <v>144</v>
      </c>
      <c r="J141" s="8" t="s">
        <v>144</v>
      </c>
      <c r="K141" s="41" t="s">
        <v>144</v>
      </c>
      <c r="L141" s="41" t="s">
        <v>144</v>
      </c>
      <c r="M141" s="28" t="s">
        <v>144</v>
      </c>
      <c r="N141" s="28" t="s">
        <v>144</v>
      </c>
      <c r="O141" s="28" t="s">
        <v>144</v>
      </c>
      <c r="P141" s="28" t="s">
        <v>144</v>
      </c>
      <c r="Q141" s="8" t="s">
        <v>144</v>
      </c>
      <c r="R141" s="28" t="s">
        <v>144</v>
      </c>
      <c r="S141" s="28" t="s">
        <v>144</v>
      </c>
      <c r="T141" s="28" t="s">
        <v>144</v>
      </c>
      <c r="U141" s="19" t="s">
        <v>144</v>
      </c>
      <c r="V141" s="17" t="s">
        <v>144</v>
      </c>
      <c r="W141" s="17" t="s">
        <v>144</v>
      </c>
      <c r="X141" s="17" t="s">
        <v>144</v>
      </c>
      <c r="Y141" s="17" t="s">
        <v>144</v>
      </c>
      <c r="Z141" s="51"/>
      <c r="AA141" s="23"/>
    </row>
    <row r="142" spans="1:28" ht="19" x14ac:dyDescent="0.2">
      <c r="A142" s="4" t="s">
        <v>2283</v>
      </c>
      <c r="B142" s="4" t="s">
        <v>2284</v>
      </c>
      <c r="C142" s="4" t="s">
        <v>2285</v>
      </c>
      <c r="D142" s="4">
        <v>2003</v>
      </c>
      <c r="E142" s="16" t="s">
        <v>81</v>
      </c>
      <c r="F142" s="16" t="s">
        <v>81</v>
      </c>
      <c r="G142" s="21" t="s">
        <v>247</v>
      </c>
      <c r="H142" s="8" t="s">
        <v>144</v>
      </c>
      <c r="I142" s="8" t="s">
        <v>144</v>
      </c>
      <c r="J142" s="8" t="s">
        <v>144</v>
      </c>
      <c r="K142" s="41" t="s">
        <v>144</v>
      </c>
      <c r="L142" s="41" t="s">
        <v>144</v>
      </c>
      <c r="M142" s="28" t="s">
        <v>144</v>
      </c>
      <c r="N142" s="28" t="s">
        <v>144</v>
      </c>
      <c r="O142" s="28" t="s">
        <v>144</v>
      </c>
      <c r="P142" s="28" t="s">
        <v>144</v>
      </c>
      <c r="Q142" s="8" t="s">
        <v>144</v>
      </c>
      <c r="R142" s="28" t="s">
        <v>144</v>
      </c>
      <c r="S142" s="28" t="s">
        <v>144</v>
      </c>
      <c r="T142" s="28" t="s">
        <v>144</v>
      </c>
      <c r="U142" s="19" t="s">
        <v>144</v>
      </c>
      <c r="V142" s="17" t="s">
        <v>144</v>
      </c>
      <c r="W142" s="17" t="s">
        <v>144</v>
      </c>
      <c r="X142" s="17" t="s">
        <v>144</v>
      </c>
      <c r="Y142" s="17" t="s">
        <v>144</v>
      </c>
      <c r="Z142" s="51"/>
      <c r="AA142" s="23"/>
    </row>
    <row r="143" spans="1:28" ht="19" x14ac:dyDescent="0.2">
      <c r="A143" s="4" t="s">
        <v>2298</v>
      </c>
      <c r="B143" s="4" t="s">
        <v>2299</v>
      </c>
      <c r="C143" s="4" t="s">
        <v>2300</v>
      </c>
      <c r="D143" s="4">
        <v>1999</v>
      </c>
      <c r="E143" s="16" t="s">
        <v>81</v>
      </c>
      <c r="F143" s="16" t="s">
        <v>82</v>
      </c>
      <c r="G143" s="21"/>
      <c r="H143" s="8" t="s">
        <v>83</v>
      </c>
      <c r="I143" s="8">
        <v>142</v>
      </c>
      <c r="J143" s="8">
        <v>0</v>
      </c>
      <c r="K143" s="41">
        <f>I143-J143</f>
        <v>142</v>
      </c>
      <c r="L143" s="41" t="s">
        <v>82</v>
      </c>
      <c r="M143" s="28">
        <f>J143/I143</f>
        <v>0</v>
      </c>
      <c r="N143" s="28"/>
      <c r="O143" s="28">
        <v>2.5999999999999999E-2</v>
      </c>
      <c r="P143" s="28" t="s">
        <v>81</v>
      </c>
      <c r="Q143" s="8" t="s">
        <v>1572</v>
      </c>
      <c r="R143" s="28" t="s">
        <v>85</v>
      </c>
      <c r="S143" s="28" t="s">
        <v>85</v>
      </c>
      <c r="T143" s="28" t="s">
        <v>85</v>
      </c>
      <c r="U143" s="19" t="s">
        <v>85</v>
      </c>
      <c r="V143" s="17" t="s">
        <v>1572</v>
      </c>
      <c r="W143" s="17">
        <v>41</v>
      </c>
      <c r="X143" s="17">
        <v>0.6</v>
      </c>
      <c r="Y143" s="17" t="s">
        <v>2314</v>
      </c>
      <c r="Z143" s="51" t="s">
        <v>14923</v>
      </c>
      <c r="AA143" s="23" t="s">
        <v>534</v>
      </c>
      <c r="AB143" s="52" t="s">
        <v>14932</v>
      </c>
    </row>
    <row r="144" spans="1:28" ht="19" x14ac:dyDescent="0.2">
      <c r="A144" s="4" t="s">
        <v>2315</v>
      </c>
      <c r="B144" s="4" t="s">
        <v>2316</v>
      </c>
      <c r="C144" s="4" t="s">
        <v>2317</v>
      </c>
      <c r="D144" s="4">
        <v>2014</v>
      </c>
      <c r="E144" s="16" t="s">
        <v>81</v>
      </c>
      <c r="F144" s="16" t="s">
        <v>81</v>
      </c>
      <c r="G144" s="21" t="s">
        <v>172</v>
      </c>
      <c r="H144" s="8" t="s">
        <v>144</v>
      </c>
      <c r="I144" s="8" t="s">
        <v>144</v>
      </c>
      <c r="J144" s="8" t="s">
        <v>144</v>
      </c>
      <c r="K144" s="41" t="s">
        <v>144</v>
      </c>
      <c r="L144" s="41" t="s">
        <v>144</v>
      </c>
      <c r="M144" s="28" t="s">
        <v>144</v>
      </c>
      <c r="N144" s="28" t="s">
        <v>144</v>
      </c>
      <c r="O144" s="28" t="s">
        <v>144</v>
      </c>
      <c r="P144" s="28" t="s">
        <v>144</v>
      </c>
      <c r="Q144" s="8" t="s">
        <v>144</v>
      </c>
      <c r="R144" s="28" t="s">
        <v>144</v>
      </c>
      <c r="S144" s="28" t="s">
        <v>144</v>
      </c>
      <c r="T144" s="28" t="s">
        <v>144</v>
      </c>
      <c r="U144" s="19" t="s">
        <v>144</v>
      </c>
      <c r="V144" s="17" t="s">
        <v>144</v>
      </c>
      <c r="W144" s="17" t="s">
        <v>144</v>
      </c>
      <c r="X144" s="17" t="s">
        <v>144</v>
      </c>
      <c r="Y144" s="17" t="s">
        <v>144</v>
      </c>
      <c r="Z144" s="51" t="s">
        <v>144</v>
      </c>
      <c r="AA144" s="23"/>
    </row>
    <row r="145" spans="1:28" ht="19" x14ac:dyDescent="0.2">
      <c r="A145" s="4" t="s">
        <v>2329</v>
      </c>
      <c r="B145" s="4" t="s">
        <v>2330</v>
      </c>
      <c r="C145" s="4" t="s">
        <v>2331</v>
      </c>
      <c r="D145" s="4">
        <v>1988</v>
      </c>
      <c r="E145" s="16" t="s">
        <v>81</v>
      </c>
      <c r="F145" s="16" t="s">
        <v>81</v>
      </c>
      <c r="G145" s="21" t="s">
        <v>2343</v>
      </c>
      <c r="H145" s="8" t="s">
        <v>144</v>
      </c>
      <c r="I145" s="8" t="s">
        <v>144</v>
      </c>
      <c r="J145" s="8" t="s">
        <v>144</v>
      </c>
      <c r="K145" s="41" t="s">
        <v>144</v>
      </c>
      <c r="L145" s="41" t="s">
        <v>144</v>
      </c>
      <c r="M145" s="28" t="s">
        <v>144</v>
      </c>
      <c r="N145" s="28" t="s">
        <v>144</v>
      </c>
      <c r="O145" s="28" t="s">
        <v>144</v>
      </c>
      <c r="P145" s="28" t="s">
        <v>144</v>
      </c>
      <c r="Q145" s="8" t="s">
        <v>144</v>
      </c>
      <c r="R145" s="28" t="s">
        <v>144</v>
      </c>
      <c r="S145" s="28" t="s">
        <v>144</v>
      </c>
      <c r="T145" s="28" t="s">
        <v>144</v>
      </c>
      <c r="U145" s="19" t="s">
        <v>144</v>
      </c>
      <c r="V145" s="17" t="s">
        <v>144</v>
      </c>
      <c r="W145" s="17" t="s">
        <v>144</v>
      </c>
      <c r="X145" s="17" t="s">
        <v>144</v>
      </c>
      <c r="Y145" s="17" t="s">
        <v>144</v>
      </c>
      <c r="Z145" s="51" t="s">
        <v>144</v>
      </c>
      <c r="AA145" s="23"/>
    </row>
    <row r="146" spans="1:28" ht="19" x14ac:dyDescent="0.2">
      <c r="A146" s="4" t="s">
        <v>2344</v>
      </c>
      <c r="B146" s="4" t="s">
        <v>2345</v>
      </c>
      <c r="C146" s="4" t="s">
        <v>2346</v>
      </c>
      <c r="D146" s="4">
        <v>1991</v>
      </c>
      <c r="E146" s="16" t="s">
        <v>81</v>
      </c>
      <c r="F146" s="16" t="s">
        <v>81</v>
      </c>
      <c r="G146" s="21" t="s">
        <v>2357</v>
      </c>
      <c r="H146" s="8" t="s">
        <v>144</v>
      </c>
      <c r="I146" s="8" t="s">
        <v>144</v>
      </c>
      <c r="J146" s="8" t="s">
        <v>144</v>
      </c>
      <c r="K146" s="41" t="s">
        <v>144</v>
      </c>
      <c r="L146" s="41" t="s">
        <v>144</v>
      </c>
      <c r="M146" s="28" t="s">
        <v>144</v>
      </c>
      <c r="N146" s="28" t="s">
        <v>144</v>
      </c>
      <c r="O146" s="28" t="s">
        <v>144</v>
      </c>
      <c r="P146" s="28" t="s">
        <v>144</v>
      </c>
      <c r="Q146" s="8" t="s">
        <v>144</v>
      </c>
      <c r="R146" s="28" t="s">
        <v>144</v>
      </c>
      <c r="S146" s="28" t="s">
        <v>144</v>
      </c>
      <c r="T146" s="28" t="s">
        <v>144</v>
      </c>
      <c r="U146" s="19" t="s">
        <v>144</v>
      </c>
      <c r="V146" s="17" t="s">
        <v>144</v>
      </c>
      <c r="W146" s="17" t="s">
        <v>144</v>
      </c>
      <c r="X146" s="17" t="s">
        <v>144</v>
      </c>
      <c r="Y146" s="17" t="s">
        <v>144</v>
      </c>
      <c r="Z146" s="51" t="s">
        <v>144</v>
      </c>
      <c r="AA146" s="23"/>
    </row>
    <row r="147" spans="1:28" ht="19" x14ac:dyDescent="0.2">
      <c r="A147" s="4" t="s">
        <v>2358</v>
      </c>
      <c r="B147" s="4" t="s">
        <v>2359</v>
      </c>
      <c r="C147" s="4" t="s">
        <v>2360</v>
      </c>
      <c r="D147" s="4">
        <v>1997</v>
      </c>
      <c r="E147" s="16" t="s">
        <v>81</v>
      </c>
      <c r="F147" s="16" t="s">
        <v>82</v>
      </c>
      <c r="G147" s="21"/>
      <c r="H147" s="8" t="s">
        <v>83</v>
      </c>
      <c r="I147" s="8">
        <v>40</v>
      </c>
      <c r="J147" s="8">
        <v>0</v>
      </c>
      <c r="K147" s="41">
        <f>I147-J147</f>
        <v>40</v>
      </c>
      <c r="L147" s="41" t="s">
        <v>82</v>
      </c>
      <c r="M147" s="28">
        <f>J147/I147</f>
        <v>0</v>
      </c>
      <c r="N147" s="28"/>
      <c r="O147" s="28">
        <v>8.7999999999999995E-2</v>
      </c>
      <c r="P147" s="28" t="s">
        <v>81</v>
      </c>
      <c r="Q147" s="8" t="s">
        <v>1572</v>
      </c>
      <c r="R147" s="28" t="s">
        <v>85</v>
      </c>
      <c r="S147" s="28" t="s">
        <v>85</v>
      </c>
      <c r="T147" s="28" t="s">
        <v>85</v>
      </c>
      <c r="U147" s="19" t="s">
        <v>85</v>
      </c>
      <c r="V147" s="17" t="s">
        <v>1572</v>
      </c>
      <c r="W147" s="17">
        <v>19.2</v>
      </c>
      <c r="X147" s="17" t="s">
        <v>86</v>
      </c>
      <c r="Y147" s="17" t="s">
        <v>2375</v>
      </c>
      <c r="Z147" s="51" t="s">
        <v>14992</v>
      </c>
      <c r="AA147" s="23" t="s">
        <v>534</v>
      </c>
      <c r="AB147" s="52" t="s">
        <v>14963</v>
      </c>
    </row>
    <row r="148" spans="1:28" ht="19" x14ac:dyDescent="0.2">
      <c r="A148" s="4" t="s">
        <v>2376</v>
      </c>
      <c r="B148" s="4" t="s">
        <v>2377</v>
      </c>
      <c r="C148" s="4" t="s">
        <v>2378</v>
      </c>
      <c r="D148" s="4">
        <v>2000</v>
      </c>
      <c r="E148" s="16" t="s">
        <v>81</v>
      </c>
      <c r="F148" s="16" t="s">
        <v>81</v>
      </c>
      <c r="G148" s="21" t="s">
        <v>789</v>
      </c>
      <c r="H148" s="8" t="s">
        <v>144</v>
      </c>
      <c r="I148" s="8" t="s">
        <v>144</v>
      </c>
      <c r="J148" s="8" t="s">
        <v>144</v>
      </c>
      <c r="K148" s="41" t="s">
        <v>144</v>
      </c>
      <c r="L148" s="41" t="s">
        <v>144</v>
      </c>
      <c r="M148" s="28" t="s">
        <v>144</v>
      </c>
      <c r="N148" s="28" t="s">
        <v>144</v>
      </c>
      <c r="O148" s="28" t="s">
        <v>144</v>
      </c>
      <c r="P148" s="28" t="s">
        <v>144</v>
      </c>
      <c r="Q148" s="8" t="s">
        <v>144</v>
      </c>
      <c r="R148" s="28" t="s">
        <v>144</v>
      </c>
      <c r="S148" s="28" t="s">
        <v>144</v>
      </c>
      <c r="T148" s="28" t="s">
        <v>144</v>
      </c>
      <c r="U148" s="19" t="s">
        <v>144</v>
      </c>
      <c r="V148" s="17" t="s">
        <v>144</v>
      </c>
      <c r="W148" s="17" t="s">
        <v>144</v>
      </c>
      <c r="X148" s="17" t="s">
        <v>144</v>
      </c>
      <c r="Y148" s="17" t="s">
        <v>144</v>
      </c>
      <c r="Z148" s="51"/>
      <c r="AA148" s="23"/>
    </row>
    <row r="149" spans="1:28" ht="19" x14ac:dyDescent="0.2">
      <c r="A149" s="4" t="s">
        <v>2389</v>
      </c>
      <c r="B149" s="4" t="s">
        <v>2390</v>
      </c>
      <c r="C149" s="4" t="s">
        <v>2391</v>
      </c>
      <c r="D149" s="4">
        <v>2001</v>
      </c>
      <c r="E149" s="16" t="s">
        <v>81</v>
      </c>
      <c r="F149" s="16" t="s">
        <v>81</v>
      </c>
      <c r="G149" s="21" t="s">
        <v>311</v>
      </c>
      <c r="H149" s="8" t="s">
        <v>144</v>
      </c>
      <c r="I149" s="8" t="s">
        <v>144</v>
      </c>
      <c r="J149" s="8" t="s">
        <v>144</v>
      </c>
      <c r="K149" s="41" t="s">
        <v>144</v>
      </c>
      <c r="L149" s="41" t="s">
        <v>144</v>
      </c>
      <c r="M149" s="28" t="s">
        <v>144</v>
      </c>
      <c r="N149" s="28" t="s">
        <v>144</v>
      </c>
      <c r="O149" s="28" t="s">
        <v>144</v>
      </c>
      <c r="P149" s="28" t="s">
        <v>144</v>
      </c>
      <c r="Q149" s="8" t="s">
        <v>144</v>
      </c>
      <c r="R149" s="28" t="s">
        <v>144</v>
      </c>
      <c r="S149" s="28" t="s">
        <v>144</v>
      </c>
      <c r="T149" s="28" t="s">
        <v>144</v>
      </c>
      <c r="U149" s="19" t="s">
        <v>144</v>
      </c>
      <c r="V149" s="17" t="s">
        <v>144</v>
      </c>
      <c r="W149" s="17" t="s">
        <v>144</v>
      </c>
      <c r="X149" s="17" t="s">
        <v>144</v>
      </c>
      <c r="Y149" s="17" t="s">
        <v>144</v>
      </c>
      <c r="Z149" s="51"/>
      <c r="AA149" s="23"/>
    </row>
    <row r="150" spans="1:28" ht="19" x14ac:dyDescent="0.2">
      <c r="A150" s="4" t="s">
        <v>2401</v>
      </c>
      <c r="B150" s="4" t="s">
        <v>2402</v>
      </c>
      <c r="C150" s="4" t="s">
        <v>2403</v>
      </c>
      <c r="D150" s="4">
        <v>1999</v>
      </c>
      <c r="E150" s="16" t="s">
        <v>81</v>
      </c>
      <c r="F150" s="16" t="s">
        <v>81</v>
      </c>
      <c r="G150" s="21" t="s">
        <v>172</v>
      </c>
      <c r="H150" s="8" t="s">
        <v>144</v>
      </c>
      <c r="I150" s="8" t="s">
        <v>144</v>
      </c>
      <c r="J150" s="8" t="s">
        <v>144</v>
      </c>
      <c r="K150" s="41" t="s">
        <v>144</v>
      </c>
      <c r="L150" s="41" t="s">
        <v>144</v>
      </c>
      <c r="M150" s="28" t="s">
        <v>144</v>
      </c>
      <c r="N150" s="28" t="s">
        <v>144</v>
      </c>
      <c r="O150" s="28" t="s">
        <v>144</v>
      </c>
      <c r="P150" s="28" t="s">
        <v>144</v>
      </c>
      <c r="Q150" s="8" t="s">
        <v>144</v>
      </c>
      <c r="R150" s="28" t="s">
        <v>144</v>
      </c>
      <c r="S150" s="28" t="s">
        <v>144</v>
      </c>
      <c r="T150" s="28" t="s">
        <v>144</v>
      </c>
      <c r="U150" s="19" t="s">
        <v>144</v>
      </c>
      <c r="V150" s="17" t="s">
        <v>144</v>
      </c>
      <c r="W150" s="17" t="s">
        <v>144</v>
      </c>
      <c r="X150" s="17" t="s">
        <v>144</v>
      </c>
      <c r="Y150" s="17" t="s">
        <v>144</v>
      </c>
      <c r="Z150" s="51"/>
      <c r="AA150" s="23"/>
    </row>
    <row r="151" spans="1:28" ht="19" x14ac:dyDescent="0.2">
      <c r="A151" s="4" t="s">
        <v>2417</v>
      </c>
      <c r="B151" s="4" t="s">
        <v>2418</v>
      </c>
      <c r="C151" s="4" t="s">
        <v>2419</v>
      </c>
      <c r="D151" s="4">
        <v>1988</v>
      </c>
      <c r="E151" s="16" t="s">
        <v>81</v>
      </c>
      <c r="F151" s="16" t="s">
        <v>81</v>
      </c>
      <c r="G151" s="21" t="s">
        <v>1668</v>
      </c>
      <c r="H151" s="8" t="s">
        <v>144</v>
      </c>
      <c r="I151" s="8" t="s">
        <v>144</v>
      </c>
      <c r="J151" s="8" t="s">
        <v>144</v>
      </c>
      <c r="K151" s="41" t="s">
        <v>144</v>
      </c>
      <c r="L151" s="41" t="s">
        <v>144</v>
      </c>
      <c r="M151" s="28" t="s">
        <v>144</v>
      </c>
      <c r="N151" s="28" t="s">
        <v>144</v>
      </c>
      <c r="O151" s="28" t="s">
        <v>144</v>
      </c>
      <c r="P151" s="28" t="s">
        <v>144</v>
      </c>
      <c r="Q151" s="8" t="s">
        <v>144</v>
      </c>
      <c r="R151" s="28" t="s">
        <v>144</v>
      </c>
      <c r="S151" s="28" t="s">
        <v>144</v>
      </c>
      <c r="T151" s="28" t="s">
        <v>144</v>
      </c>
      <c r="U151" s="19" t="s">
        <v>144</v>
      </c>
      <c r="V151" s="17" t="s">
        <v>144</v>
      </c>
      <c r="W151" s="17" t="s">
        <v>144</v>
      </c>
      <c r="X151" s="17" t="s">
        <v>144</v>
      </c>
      <c r="Y151" s="17" t="s">
        <v>144</v>
      </c>
      <c r="Z151" s="51"/>
      <c r="AA151" s="23"/>
    </row>
    <row r="152" spans="1:28" ht="19" x14ac:dyDescent="0.2">
      <c r="A152" s="4" t="s">
        <v>2428</v>
      </c>
      <c r="B152" s="4" t="s">
        <v>2429</v>
      </c>
      <c r="C152" s="4" t="s">
        <v>2430</v>
      </c>
      <c r="D152" s="4">
        <v>2003</v>
      </c>
      <c r="E152" s="16" t="s">
        <v>81</v>
      </c>
      <c r="F152" s="16" t="s">
        <v>82</v>
      </c>
      <c r="G152" s="21"/>
      <c r="H152" s="8" t="s">
        <v>1761</v>
      </c>
      <c r="I152" s="8">
        <v>7</v>
      </c>
      <c r="J152" s="8">
        <v>0</v>
      </c>
      <c r="K152" s="41">
        <f>I152-J152</f>
        <v>7</v>
      </c>
      <c r="L152" s="41" t="s">
        <v>82</v>
      </c>
      <c r="M152" s="28">
        <f>J152/I152</f>
        <v>0</v>
      </c>
      <c r="N152" s="28"/>
      <c r="O152" s="28">
        <v>0.41</v>
      </c>
      <c r="P152" s="28" t="s">
        <v>81</v>
      </c>
      <c r="Q152" s="8" t="s">
        <v>1572</v>
      </c>
      <c r="R152" s="28" t="s">
        <v>85</v>
      </c>
      <c r="S152" s="28" t="s">
        <v>85</v>
      </c>
      <c r="T152" s="28" t="s">
        <v>85</v>
      </c>
      <c r="U152" s="19" t="s">
        <v>85</v>
      </c>
      <c r="V152" s="17" t="s">
        <v>1572</v>
      </c>
      <c r="W152" s="17">
        <v>24.7</v>
      </c>
      <c r="X152" s="17" t="s">
        <v>2441</v>
      </c>
      <c r="Y152" s="17" t="s">
        <v>86</v>
      </c>
      <c r="Z152" s="51" t="s">
        <v>14966</v>
      </c>
      <c r="AA152" s="23" t="s">
        <v>534</v>
      </c>
    </row>
    <row r="153" spans="1:28" ht="19" x14ac:dyDescent="0.2">
      <c r="A153" s="4" t="s">
        <v>2442</v>
      </c>
      <c r="B153" s="4" t="s">
        <v>2443</v>
      </c>
      <c r="C153" s="4" t="s">
        <v>2444</v>
      </c>
      <c r="D153" s="4">
        <v>1991</v>
      </c>
      <c r="E153" s="16" t="s">
        <v>82</v>
      </c>
      <c r="F153" s="16" t="s">
        <v>81</v>
      </c>
      <c r="G153" s="21" t="s">
        <v>789</v>
      </c>
      <c r="H153" s="8" t="s">
        <v>144</v>
      </c>
      <c r="I153" s="8" t="s">
        <v>144</v>
      </c>
      <c r="J153" s="8" t="s">
        <v>144</v>
      </c>
      <c r="K153" s="41" t="s">
        <v>144</v>
      </c>
      <c r="L153" s="41" t="s">
        <v>144</v>
      </c>
      <c r="M153" s="28" t="s">
        <v>144</v>
      </c>
      <c r="N153" s="28" t="s">
        <v>144</v>
      </c>
      <c r="O153" s="28" t="s">
        <v>144</v>
      </c>
      <c r="P153" s="28" t="s">
        <v>144</v>
      </c>
      <c r="Q153" s="8" t="s">
        <v>144</v>
      </c>
      <c r="R153" s="28" t="s">
        <v>144</v>
      </c>
      <c r="S153" s="28" t="s">
        <v>144</v>
      </c>
      <c r="T153" s="28" t="s">
        <v>144</v>
      </c>
      <c r="U153" s="19" t="s">
        <v>144</v>
      </c>
      <c r="V153" s="17" t="s">
        <v>144</v>
      </c>
      <c r="W153" s="17" t="s">
        <v>144</v>
      </c>
      <c r="X153" s="17" t="s">
        <v>144</v>
      </c>
      <c r="Y153" s="17" t="s">
        <v>144</v>
      </c>
      <c r="Z153" s="51"/>
      <c r="AA153" s="23"/>
    </row>
    <row r="154" spans="1:28" ht="19" x14ac:dyDescent="0.2">
      <c r="A154" s="4" t="s">
        <v>2454</v>
      </c>
      <c r="B154" s="4" t="s">
        <v>2455</v>
      </c>
      <c r="C154" s="4" t="s">
        <v>2456</v>
      </c>
      <c r="D154" s="4">
        <v>1990</v>
      </c>
      <c r="E154" s="16" t="s">
        <v>81</v>
      </c>
      <c r="F154" s="16" t="s">
        <v>82</v>
      </c>
      <c r="G154" s="21"/>
      <c r="H154" s="8" t="s">
        <v>2471</v>
      </c>
      <c r="I154" s="8" t="s">
        <v>2472</v>
      </c>
      <c r="J154" s="8" t="s">
        <v>86</v>
      </c>
      <c r="K154" s="41" t="s">
        <v>86</v>
      </c>
      <c r="L154" s="41" t="s">
        <v>144</v>
      </c>
      <c r="M154" s="28" t="s">
        <v>86</v>
      </c>
      <c r="N154" s="28" t="s">
        <v>144</v>
      </c>
      <c r="O154" s="28" t="s">
        <v>144</v>
      </c>
      <c r="P154" s="28" t="s">
        <v>144</v>
      </c>
      <c r="Q154" s="8" t="s">
        <v>263</v>
      </c>
      <c r="R154" s="28" t="s">
        <v>82</v>
      </c>
      <c r="S154" s="28" t="s">
        <v>82</v>
      </c>
      <c r="T154" s="28" t="s">
        <v>82</v>
      </c>
      <c r="U154" s="19" t="s">
        <v>85</v>
      </c>
      <c r="V154" s="17" t="s">
        <v>86</v>
      </c>
      <c r="W154" s="17" t="s">
        <v>86</v>
      </c>
      <c r="X154" s="17" t="s">
        <v>86</v>
      </c>
      <c r="Y154" s="17" t="s">
        <v>86</v>
      </c>
      <c r="Z154" s="51" t="s">
        <v>14978</v>
      </c>
      <c r="AA154" s="23"/>
    </row>
    <row r="155" spans="1:28" ht="19" x14ac:dyDescent="0.2">
      <c r="A155" s="4" t="s">
        <v>2473</v>
      </c>
      <c r="B155" s="4" t="s">
        <v>2474</v>
      </c>
      <c r="C155" s="4" t="s">
        <v>2475</v>
      </c>
      <c r="D155" s="4">
        <v>2001</v>
      </c>
      <c r="E155" s="16" t="s">
        <v>81</v>
      </c>
      <c r="F155" s="16" t="s">
        <v>81</v>
      </c>
      <c r="G155" s="21" t="s">
        <v>247</v>
      </c>
      <c r="H155" s="8" t="s">
        <v>144</v>
      </c>
      <c r="I155" s="8" t="s">
        <v>144</v>
      </c>
      <c r="J155" s="8" t="s">
        <v>144</v>
      </c>
      <c r="K155" s="41" t="s">
        <v>144</v>
      </c>
      <c r="L155" s="41" t="s">
        <v>144</v>
      </c>
      <c r="M155" s="28" t="s">
        <v>144</v>
      </c>
      <c r="N155" s="28" t="s">
        <v>144</v>
      </c>
      <c r="O155" s="28" t="s">
        <v>144</v>
      </c>
      <c r="P155" s="28" t="s">
        <v>144</v>
      </c>
      <c r="Q155" s="8" t="s">
        <v>144</v>
      </c>
      <c r="R155" s="28" t="s">
        <v>144</v>
      </c>
      <c r="S155" s="28" t="s">
        <v>144</v>
      </c>
      <c r="T155" s="28" t="s">
        <v>144</v>
      </c>
      <c r="U155" s="19" t="s">
        <v>144</v>
      </c>
      <c r="V155" s="17" t="s">
        <v>144</v>
      </c>
      <c r="W155" s="17" t="s">
        <v>144</v>
      </c>
      <c r="X155" s="17" t="s">
        <v>144</v>
      </c>
      <c r="Y155" s="17" t="s">
        <v>144</v>
      </c>
      <c r="Z155" s="51"/>
      <c r="AA155" s="23"/>
    </row>
    <row r="156" spans="1:28" ht="19" x14ac:dyDescent="0.2">
      <c r="A156" s="4" t="s">
        <v>2490</v>
      </c>
      <c r="B156" s="4" t="s">
        <v>2491</v>
      </c>
      <c r="C156" s="4" t="s">
        <v>2492</v>
      </c>
      <c r="D156" s="4">
        <v>2000</v>
      </c>
      <c r="E156" s="16" t="s">
        <v>81</v>
      </c>
      <c r="F156" s="16" t="s">
        <v>81</v>
      </c>
      <c r="G156" s="21" t="s">
        <v>14950</v>
      </c>
      <c r="H156" s="8" t="s">
        <v>144</v>
      </c>
      <c r="I156" s="8" t="s">
        <v>144</v>
      </c>
      <c r="J156" s="8" t="s">
        <v>144</v>
      </c>
      <c r="K156" s="41" t="s">
        <v>144</v>
      </c>
      <c r="L156" s="41" t="s">
        <v>144</v>
      </c>
      <c r="M156" s="28" t="s">
        <v>144</v>
      </c>
      <c r="N156" s="28" t="s">
        <v>144</v>
      </c>
      <c r="O156" s="28" t="s">
        <v>144</v>
      </c>
      <c r="P156" s="28" t="s">
        <v>144</v>
      </c>
      <c r="Q156" s="8" t="s">
        <v>144</v>
      </c>
      <c r="R156" s="28" t="s">
        <v>144</v>
      </c>
      <c r="S156" s="28" t="s">
        <v>144</v>
      </c>
      <c r="T156" s="28" t="s">
        <v>144</v>
      </c>
      <c r="U156" s="19" t="s">
        <v>144</v>
      </c>
      <c r="V156" s="17" t="s">
        <v>144</v>
      </c>
      <c r="W156" s="17" t="s">
        <v>144</v>
      </c>
      <c r="X156" s="17" t="s">
        <v>144</v>
      </c>
      <c r="Y156" s="17" t="s">
        <v>144</v>
      </c>
      <c r="Z156" s="51"/>
      <c r="AA156" s="23"/>
    </row>
    <row r="157" spans="1:28" ht="19" x14ac:dyDescent="0.2">
      <c r="A157" s="4" t="s">
        <v>2505</v>
      </c>
      <c r="B157" s="4" t="s">
        <v>2506</v>
      </c>
      <c r="C157" s="4" t="s">
        <v>2507</v>
      </c>
      <c r="D157" s="4">
        <v>2010</v>
      </c>
      <c r="E157" s="16" t="s">
        <v>81</v>
      </c>
      <c r="F157" s="16" t="s">
        <v>82</v>
      </c>
      <c r="G157" s="21"/>
      <c r="H157" s="8" t="s">
        <v>2518</v>
      </c>
      <c r="I157" s="8">
        <v>20</v>
      </c>
      <c r="J157" s="8">
        <v>5</v>
      </c>
      <c r="K157" s="41">
        <f>I157-J157</f>
        <v>15</v>
      </c>
      <c r="L157" s="41" t="s">
        <v>144</v>
      </c>
      <c r="M157" s="28">
        <f>J157/I157</f>
        <v>0.25</v>
      </c>
      <c r="N157" s="28">
        <v>8.6999999999999994E-2</v>
      </c>
      <c r="O157" s="28">
        <v>0.49099999999999999</v>
      </c>
      <c r="P157" s="28" t="s">
        <v>14920</v>
      </c>
      <c r="Q157" s="8" t="s">
        <v>2519</v>
      </c>
      <c r="R157" s="28" t="s">
        <v>82</v>
      </c>
      <c r="S157" s="28" t="s">
        <v>82</v>
      </c>
      <c r="T157" s="28" t="s">
        <v>82</v>
      </c>
      <c r="U157" s="19" t="s">
        <v>85</v>
      </c>
      <c r="V157" s="17" t="s">
        <v>86</v>
      </c>
      <c r="W157" s="17">
        <v>25.3</v>
      </c>
      <c r="X157" s="17" t="s">
        <v>552</v>
      </c>
      <c r="Y157" s="17" t="s">
        <v>86</v>
      </c>
      <c r="Z157" s="51" t="s">
        <v>14971</v>
      </c>
      <c r="AA157" s="23"/>
    </row>
    <row r="158" spans="1:28" ht="19" x14ac:dyDescent="0.2">
      <c r="A158" s="4" t="s">
        <v>2520</v>
      </c>
      <c r="B158" s="4" t="s">
        <v>2521</v>
      </c>
      <c r="C158" s="4" t="s">
        <v>2522</v>
      </c>
      <c r="D158" s="4">
        <v>1975</v>
      </c>
      <c r="E158" s="16" t="s">
        <v>81</v>
      </c>
      <c r="F158" s="16" t="s">
        <v>81</v>
      </c>
      <c r="G158" s="21" t="s">
        <v>247</v>
      </c>
      <c r="H158" s="8" t="s">
        <v>144</v>
      </c>
      <c r="I158" s="8" t="s">
        <v>144</v>
      </c>
      <c r="J158" s="8" t="s">
        <v>144</v>
      </c>
      <c r="K158" s="41" t="s">
        <v>144</v>
      </c>
      <c r="L158" s="41" t="s">
        <v>144</v>
      </c>
      <c r="M158" s="28" t="s">
        <v>144</v>
      </c>
      <c r="N158" s="28" t="s">
        <v>144</v>
      </c>
      <c r="O158" s="28" t="s">
        <v>144</v>
      </c>
      <c r="P158" s="28" t="s">
        <v>144</v>
      </c>
      <c r="Q158" s="8" t="s">
        <v>144</v>
      </c>
      <c r="R158" s="28" t="s">
        <v>144</v>
      </c>
      <c r="S158" s="28" t="s">
        <v>144</v>
      </c>
      <c r="T158" s="28" t="s">
        <v>144</v>
      </c>
      <c r="U158" s="19" t="s">
        <v>144</v>
      </c>
      <c r="V158" s="17" t="s">
        <v>144</v>
      </c>
      <c r="W158" s="17" t="s">
        <v>144</v>
      </c>
      <c r="X158" s="17" t="s">
        <v>144</v>
      </c>
      <c r="Y158" s="17" t="s">
        <v>144</v>
      </c>
      <c r="Z158" s="51" t="s">
        <v>144</v>
      </c>
      <c r="AA158" s="23"/>
    </row>
    <row r="159" spans="1:28" ht="19" x14ac:dyDescent="0.2">
      <c r="A159" s="4" t="s">
        <v>2532</v>
      </c>
      <c r="B159" s="4" t="s">
        <v>2533</v>
      </c>
      <c r="C159" s="4" t="s">
        <v>2534</v>
      </c>
      <c r="D159" s="4">
        <v>1989</v>
      </c>
      <c r="E159" s="16" t="s">
        <v>81</v>
      </c>
      <c r="F159" s="16" t="s">
        <v>82</v>
      </c>
      <c r="G159" s="21"/>
      <c r="H159" s="8" t="s">
        <v>403</v>
      </c>
      <c r="I159" s="8">
        <v>6</v>
      </c>
      <c r="J159" s="8">
        <v>2</v>
      </c>
      <c r="K159" s="41">
        <f>I159-J159</f>
        <v>4</v>
      </c>
      <c r="L159" s="41" t="s">
        <v>144</v>
      </c>
      <c r="M159" s="28">
        <f>J159/I159</f>
        <v>0.33333333333333331</v>
      </c>
      <c r="N159" s="28">
        <v>4.2999999999999997E-2</v>
      </c>
      <c r="O159" s="28">
        <v>0.77700000000000002</v>
      </c>
      <c r="P159" s="28" t="s">
        <v>82</v>
      </c>
      <c r="Q159" s="8" t="s">
        <v>2546</v>
      </c>
      <c r="R159" s="28" t="s">
        <v>82</v>
      </c>
      <c r="S159" s="28" t="s">
        <v>82</v>
      </c>
      <c r="T159" s="28" t="s">
        <v>82</v>
      </c>
      <c r="U159" s="19" t="s">
        <v>85</v>
      </c>
      <c r="V159" s="17" t="s">
        <v>86</v>
      </c>
      <c r="W159" s="17">
        <v>32.299999999999997</v>
      </c>
      <c r="X159" s="17">
        <v>6.2</v>
      </c>
      <c r="Y159" s="17" t="s">
        <v>86</v>
      </c>
      <c r="Z159" s="51" t="s">
        <v>14923</v>
      </c>
      <c r="AA159" s="23"/>
    </row>
    <row r="160" spans="1:28" ht="19" x14ac:dyDescent="0.2">
      <c r="A160" s="4" t="s">
        <v>2547</v>
      </c>
      <c r="B160" s="4" t="s">
        <v>2548</v>
      </c>
      <c r="C160" s="4" t="s">
        <v>2549</v>
      </c>
      <c r="D160" s="4">
        <v>1999</v>
      </c>
      <c r="E160" s="16" t="s">
        <v>81</v>
      </c>
      <c r="F160" s="16" t="s">
        <v>81</v>
      </c>
      <c r="G160" s="21" t="s">
        <v>172</v>
      </c>
      <c r="H160" s="8" t="s">
        <v>144</v>
      </c>
      <c r="I160" s="8" t="s">
        <v>144</v>
      </c>
      <c r="J160" s="8" t="s">
        <v>144</v>
      </c>
      <c r="K160" s="41" t="s">
        <v>144</v>
      </c>
      <c r="L160" s="41" t="s">
        <v>144</v>
      </c>
      <c r="M160" s="28" t="s">
        <v>144</v>
      </c>
      <c r="N160" s="28" t="s">
        <v>144</v>
      </c>
      <c r="O160" s="28" t="s">
        <v>144</v>
      </c>
      <c r="P160" s="28" t="s">
        <v>144</v>
      </c>
      <c r="Q160" s="8" t="s">
        <v>144</v>
      </c>
      <c r="R160" s="28" t="s">
        <v>144</v>
      </c>
      <c r="S160" s="28" t="s">
        <v>144</v>
      </c>
      <c r="T160" s="28" t="s">
        <v>144</v>
      </c>
      <c r="U160" s="19" t="s">
        <v>144</v>
      </c>
      <c r="V160" s="17" t="s">
        <v>144</v>
      </c>
      <c r="W160" s="17" t="s">
        <v>144</v>
      </c>
      <c r="X160" s="17" t="s">
        <v>144</v>
      </c>
      <c r="Y160" s="17" t="s">
        <v>144</v>
      </c>
      <c r="Z160" s="51"/>
      <c r="AA160" s="23"/>
    </row>
    <row r="161" spans="1:27" ht="19" x14ac:dyDescent="0.2">
      <c r="A161" s="4" t="s">
        <v>2564</v>
      </c>
      <c r="B161" s="4" t="s">
        <v>2565</v>
      </c>
      <c r="C161" s="4" t="s">
        <v>2566</v>
      </c>
      <c r="D161" s="4">
        <v>2004</v>
      </c>
      <c r="E161" s="16" t="s">
        <v>81</v>
      </c>
      <c r="F161" s="16" t="s">
        <v>82</v>
      </c>
      <c r="G161" s="21"/>
      <c r="H161" s="8" t="s">
        <v>1220</v>
      </c>
      <c r="I161" s="8">
        <v>4</v>
      </c>
      <c r="J161" s="8">
        <v>0</v>
      </c>
      <c r="K161" s="41">
        <f>I161-J161</f>
        <v>4</v>
      </c>
      <c r="L161" s="41" t="s">
        <v>82</v>
      </c>
      <c r="M161" s="28">
        <f>J161/I161</f>
        <v>0</v>
      </c>
      <c r="N161" s="28"/>
      <c r="O161" s="28">
        <v>0.60199999999999998</v>
      </c>
      <c r="P161" s="28" t="s">
        <v>82</v>
      </c>
      <c r="Q161" s="8" t="s">
        <v>1572</v>
      </c>
      <c r="R161" s="28" t="s">
        <v>85</v>
      </c>
      <c r="S161" s="28" t="s">
        <v>85</v>
      </c>
      <c r="T161" s="28" t="s">
        <v>85</v>
      </c>
      <c r="U161" s="19" t="s">
        <v>85</v>
      </c>
      <c r="V161" s="17" t="s">
        <v>1572</v>
      </c>
      <c r="W161" s="17" t="s">
        <v>86</v>
      </c>
      <c r="X161" s="17" t="s">
        <v>86</v>
      </c>
      <c r="Y161" s="17" t="s">
        <v>2579</v>
      </c>
      <c r="Z161" s="51" t="s">
        <v>14926</v>
      </c>
      <c r="AA161" s="23" t="s">
        <v>534</v>
      </c>
    </row>
    <row r="162" spans="1:27" ht="19" x14ac:dyDescent="0.2">
      <c r="A162" s="4" t="s">
        <v>2580</v>
      </c>
      <c r="B162" s="4" t="s">
        <v>2581</v>
      </c>
      <c r="C162" s="4" t="s">
        <v>2582</v>
      </c>
      <c r="D162" s="4">
        <v>1993</v>
      </c>
      <c r="E162" s="16" t="s">
        <v>81</v>
      </c>
      <c r="F162" s="16" t="s">
        <v>81</v>
      </c>
      <c r="G162" s="21" t="s">
        <v>2592</v>
      </c>
      <c r="H162" s="8" t="s">
        <v>144</v>
      </c>
      <c r="I162" s="8" t="s">
        <v>144</v>
      </c>
      <c r="J162" s="8" t="s">
        <v>144</v>
      </c>
      <c r="K162" s="41" t="s">
        <v>144</v>
      </c>
      <c r="L162" s="41" t="s">
        <v>144</v>
      </c>
      <c r="M162" s="28" t="s">
        <v>144</v>
      </c>
      <c r="N162" s="28" t="s">
        <v>144</v>
      </c>
      <c r="O162" s="28" t="s">
        <v>144</v>
      </c>
      <c r="P162" s="28" t="s">
        <v>144</v>
      </c>
      <c r="Q162" s="8" t="s">
        <v>144</v>
      </c>
      <c r="R162" s="28" t="s">
        <v>144</v>
      </c>
      <c r="S162" s="28" t="s">
        <v>144</v>
      </c>
      <c r="T162" s="28" t="s">
        <v>144</v>
      </c>
      <c r="U162" s="19" t="s">
        <v>144</v>
      </c>
      <c r="V162" s="17" t="s">
        <v>144</v>
      </c>
      <c r="W162" s="17" t="s">
        <v>144</v>
      </c>
      <c r="X162" s="17" t="s">
        <v>144</v>
      </c>
      <c r="Y162" s="17" t="s">
        <v>144</v>
      </c>
      <c r="Z162" s="51"/>
      <c r="AA162" s="23"/>
    </row>
    <row r="163" spans="1:27" ht="19" x14ac:dyDescent="0.2">
      <c r="A163" s="4" t="s">
        <v>2593</v>
      </c>
      <c r="B163" s="4" t="s">
        <v>2594</v>
      </c>
      <c r="C163" s="4" t="s">
        <v>2595</v>
      </c>
      <c r="D163" s="4">
        <v>2006</v>
      </c>
      <c r="E163" s="16" t="s">
        <v>81</v>
      </c>
      <c r="F163" s="16" t="s">
        <v>81</v>
      </c>
      <c r="G163" s="21" t="s">
        <v>2606</v>
      </c>
      <c r="H163" s="8" t="s">
        <v>144</v>
      </c>
      <c r="I163" s="8" t="s">
        <v>144</v>
      </c>
      <c r="J163" s="8" t="s">
        <v>144</v>
      </c>
      <c r="K163" s="41" t="s">
        <v>144</v>
      </c>
      <c r="L163" s="41" t="s">
        <v>144</v>
      </c>
      <c r="M163" s="28" t="s">
        <v>144</v>
      </c>
      <c r="N163" s="28" t="s">
        <v>144</v>
      </c>
      <c r="O163" s="28" t="s">
        <v>144</v>
      </c>
      <c r="P163" s="28" t="s">
        <v>144</v>
      </c>
      <c r="Q163" s="8" t="s">
        <v>144</v>
      </c>
      <c r="R163" s="28" t="s">
        <v>144</v>
      </c>
      <c r="S163" s="28" t="s">
        <v>144</v>
      </c>
      <c r="T163" s="28" t="s">
        <v>144</v>
      </c>
      <c r="U163" s="19" t="s">
        <v>144</v>
      </c>
      <c r="V163" s="17" t="s">
        <v>144</v>
      </c>
      <c r="W163" s="17" t="s">
        <v>144</v>
      </c>
      <c r="X163" s="17" t="s">
        <v>144</v>
      </c>
      <c r="Y163" s="17" t="s">
        <v>144</v>
      </c>
      <c r="Z163" s="51"/>
      <c r="AA163" s="23"/>
    </row>
    <row r="164" spans="1:27" ht="19" x14ac:dyDescent="0.2">
      <c r="A164" s="4" t="s">
        <v>2607</v>
      </c>
      <c r="B164" s="4" t="s">
        <v>2608</v>
      </c>
      <c r="C164" s="4" t="s">
        <v>2609</v>
      </c>
      <c r="D164" s="4">
        <v>2006</v>
      </c>
      <c r="E164" s="16" t="s">
        <v>81</v>
      </c>
      <c r="F164" s="16" t="s">
        <v>81</v>
      </c>
      <c r="G164" s="21" t="s">
        <v>2619</v>
      </c>
      <c r="H164" s="8" t="s">
        <v>144</v>
      </c>
      <c r="I164" s="8" t="s">
        <v>144</v>
      </c>
      <c r="J164" s="8" t="s">
        <v>144</v>
      </c>
      <c r="K164" s="41" t="s">
        <v>144</v>
      </c>
      <c r="L164" s="41" t="s">
        <v>144</v>
      </c>
      <c r="M164" s="28" t="s">
        <v>144</v>
      </c>
      <c r="N164" s="28" t="s">
        <v>144</v>
      </c>
      <c r="O164" s="28" t="s">
        <v>144</v>
      </c>
      <c r="P164" s="28" t="s">
        <v>144</v>
      </c>
      <c r="Q164" s="8" t="s">
        <v>144</v>
      </c>
      <c r="R164" s="28" t="s">
        <v>144</v>
      </c>
      <c r="S164" s="28" t="s">
        <v>144</v>
      </c>
      <c r="T164" s="28" t="s">
        <v>144</v>
      </c>
      <c r="U164" s="19" t="s">
        <v>144</v>
      </c>
      <c r="V164" s="17" t="s">
        <v>144</v>
      </c>
      <c r="W164" s="17" t="s">
        <v>144</v>
      </c>
      <c r="X164" s="17" t="s">
        <v>144</v>
      </c>
      <c r="Y164" s="17" t="s">
        <v>144</v>
      </c>
      <c r="Z164" s="51"/>
      <c r="AA164" s="23"/>
    </row>
    <row r="165" spans="1:27" ht="19" x14ac:dyDescent="0.2">
      <c r="A165" s="4" t="s">
        <v>2620</v>
      </c>
      <c r="B165" s="4" t="s">
        <v>2621</v>
      </c>
      <c r="C165" s="4" t="s">
        <v>2622</v>
      </c>
      <c r="D165" s="4">
        <v>1987</v>
      </c>
      <c r="E165" s="16" t="s">
        <v>81</v>
      </c>
      <c r="F165" s="16" t="s">
        <v>81</v>
      </c>
      <c r="G165" s="21" t="s">
        <v>872</v>
      </c>
      <c r="H165" s="8" t="s">
        <v>144</v>
      </c>
      <c r="I165" s="8" t="s">
        <v>144</v>
      </c>
      <c r="J165" s="8" t="s">
        <v>144</v>
      </c>
      <c r="K165" s="41" t="s">
        <v>144</v>
      </c>
      <c r="L165" s="41" t="s">
        <v>144</v>
      </c>
      <c r="M165" s="28" t="s">
        <v>144</v>
      </c>
      <c r="N165" s="28" t="s">
        <v>144</v>
      </c>
      <c r="O165" s="28" t="s">
        <v>144</v>
      </c>
      <c r="P165" s="28" t="s">
        <v>144</v>
      </c>
      <c r="Q165" s="8" t="s">
        <v>144</v>
      </c>
      <c r="R165" s="28" t="s">
        <v>144</v>
      </c>
      <c r="S165" s="28" t="s">
        <v>144</v>
      </c>
      <c r="T165" s="28" t="s">
        <v>144</v>
      </c>
      <c r="U165" s="19" t="s">
        <v>144</v>
      </c>
      <c r="V165" s="17" t="s">
        <v>144</v>
      </c>
      <c r="W165" s="17" t="s">
        <v>144</v>
      </c>
      <c r="X165" s="17" t="s">
        <v>144</v>
      </c>
      <c r="Y165" s="17" t="s">
        <v>144</v>
      </c>
      <c r="Z165" s="51"/>
      <c r="AA165" s="23"/>
    </row>
    <row r="166" spans="1:27" ht="19" x14ac:dyDescent="0.2">
      <c r="A166" s="4" t="s">
        <v>2633</v>
      </c>
      <c r="B166" s="4" t="s">
        <v>2634</v>
      </c>
      <c r="C166" s="4" t="s">
        <v>2635</v>
      </c>
      <c r="D166" s="4">
        <v>1997</v>
      </c>
      <c r="E166" s="16" t="s">
        <v>81</v>
      </c>
      <c r="F166" s="16" t="s">
        <v>82</v>
      </c>
      <c r="G166" s="21"/>
      <c r="H166" s="8" t="s">
        <v>1059</v>
      </c>
      <c r="I166" s="8">
        <v>17</v>
      </c>
      <c r="J166" s="8">
        <v>0</v>
      </c>
      <c r="K166" s="41">
        <f>I166-J166</f>
        <v>17</v>
      </c>
      <c r="L166" s="41" t="s">
        <v>82</v>
      </c>
      <c r="M166" s="28">
        <f>J166/I166</f>
        <v>0</v>
      </c>
      <c r="N166" s="28"/>
      <c r="O166" s="28">
        <v>0.19500000000000001</v>
      </c>
      <c r="P166" s="28" t="s">
        <v>81</v>
      </c>
      <c r="Q166" s="8" t="s">
        <v>1572</v>
      </c>
      <c r="R166" s="28" t="s">
        <v>85</v>
      </c>
      <c r="S166" s="28" t="s">
        <v>85</v>
      </c>
      <c r="T166" s="28" t="s">
        <v>85</v>
      </c>
      <c r="U166" s="19" t="s">
        <v>85</v>
      </c>
      <c r="V166" s="17" t="s">
        <v>1572</v>
      </c>
      <c r="W166" s="17" t="s">
        <v>86</v>
      </c>
      <c r="X166" s="17" t="s">
        <v>86</v>
      </c>
      <c r="Y166" s="17" t="s">
        <v>2646</v>
      </c>
      <c r="Z166" s="51" t="s">
        <v>14981</v>
      </c>
      <c r="AA166" s="23" t="s">
        <v>534</v>
      </c>
    </row>
    <row r="167" spans="1:27" ht="19" x14ac:dyDescent="0.2">
      <c r="A167" s="4" t="s">
        <v>2647</v>
      </c>
      <c r="B167" s="4" t="s">
        <v>2648</v>
      </c>
      <c r="C167" s="4" t="s">
        <v>2649</v>
      </c>
      <c r="D167" s="4">
        <v>1998</v>
      </c>
      <c r="E167" s="16" t="s">
        <v>81</v>
      </c>
      <c r="F167" s="16" t="s">
        <v>82</v>
      </c>
      <c r="G167" s="21"/>
      <c r="H167" s="8" t="s">
        <v>121</v>
      </c>
      <c r="I167" s="8">
        <v>11</v>
      </c>
      <c r="J167" s="8">
        <v>0</v>
      </c>
      <c r="K167" s="41">
        <v>11</v>
      </c>
      <c r="L167" s="41" t="s">
        <v>82</v>
      </c>
      <c r="M167" s="28">
        <v>0</v>
      </c>
      <c r="N167" s="28"/>
      <c r="O167" s="28">
        <v>0.28499999999999998</v>
      </c>
      <c r="P167" s="28" t="s">
        <v>81</v>
      </c>
      <c r="Q167" s="8" t="s">
        <v>1572</v>
      </c>
      <c r="R167" s="28" t="s">
        <v>85</v>
      </c>
      <c r="S167" s="28" t="s">
        <v>85</v>
      </c>
      <c r="T167" s="28" t="s">
        <v>85</v>
      </c>
      <c r="U167" s="19" t="s">
        <v>85</v>
      </c>
      <c r="V167" s="17" t="s">
        <v>1572</v>
      </c>
      <c r="W167" s="17" t="s">
        <v>86</v>
      </c>
      <c r="X167" s="17" t="s">
        <v>86</v>
      </c>
      <c r="Y167" s="17" t="s">
        <v>2659</v>
      </c>
      <c r="Z167" s="51" t="s">
        <v>14923</v>
      </c>
      <c r="AA167" s="23" t="s">
        <v>534</v>
      </c>
    </row>
    <row r="168" spans="1:27" ht="19" x14ac:dyDescent="0.2">
      <c r="A168" s="4" t="s">
        <v>2660</v>
      </c>
      <c r="B168" s="4" t="s">
        <v>2661</v>
      </c>
      <c r="C168" s="4" t="s">
        <v>2662</v>
      </c>
      <c r="D168" s="4">
        <v>1993</v>
      </c>
      <c r="E168" s="16" t="s">
        <v>81</v>
      </c>
      <c r="F168" s="16" t="s">
        <v>82</v>
      </c>
      <c r="G168" s="21"/>
      <c r="H168" s="8" t="s">
        <v>83</v>
      </c>
      <c r="I168" s="8">
        <v>15</v>
      </c>
      <c r="J168" s="8">
        <v>0</v>
      </c>
      <c r="K168" s="41">
        <f>I168-J168</f>
        <v>15</v>
      </c>
      <c r="L168" s="41" t="s">
        <v>82</v>
      </c>
      <c r="M168" s="28">
        <f>J168/I168</f>
        <v>0</v>
      </c>
      <c r="N168" s="28"/>
      <c r="O168" s="28">
        <v>0.218</v>
      </c>
      <c r="P168" s="28" t="s">
        <v>81</v>
      </c>
      <c r="Q168" s="8" t="s">
        <v>1572</v>
      </c>
      <c r="R168" s="28" t="s">
        <v>85</v>
      </c>
      <c r="S168" s="28" t="s">
        <v>85</v>
      </c>
      <c r="T168" s="28" t="s">
        <v>85</v>
      </c>
      <c r="U168" s="19" t="s">
        <v>85</v>
      </c>
      <c r="V168" s="17" t="s">
        <v>1572</v>
      </c>
      <c r="W168" s="17">
        <v>22</v>
      </c>
      <c r="X168" s="17" t="s">
        <v>86</v>
      </c>
      <c r="Y168" s="17" t="s">
        <v>2675</v>
      </c>
      <c r="Z168" s="51" t="s">
        <v>14995</v>
      </c>
      <c r="AA168" s="23" t="s">
        <v>534</v>
      </c>
    </row>
    <row r="169" spans="1:27" ht="19" x14ac:dyDescent="0.2">
      <c r="A169" s="4" t="s">
        <v>2676</v>
      </c>
      <c r="B169" s="4" t="s">
        <v>2677</v>
      </c>
      <c r="C169" s="4" t="s">
        <v>2678</v>
      </c>
      <c r="D169" s="4">
        <v>2012</v>
      </c>
      <c r="E169" s="16" t="s">
        <v>81</v>
      </c>
      <c r="F169" s="16" t="s">
        <v>81</v>
      </c>
      <c r="G169" s="21" t="s">
        <v>2688</v>
      </c>
      <c r="H169" s="8" t="s">
        <v>144</v>
      </c>
      <c r="I169" s="8" t="s">
        <v>144</v>
      </c>
      <c r="J169" s="8" t="s">
        <v>144</v>
      </c>
      <c r="K169" s="41" t="s">
        <v>144</v>
      </c>
      <c r="L169" s="41" t="s">
        <v>144</v>
      </c>
      <c r="M169" s="28" t="s">
        <v>144</v>
      </c>
      <c r="N169" s="28" t="s">
        <v>144</v>
      </c>
      <c r="O169" s="28" t="s">
        <v>144</v>
      </c>
      <c r="P169" s="28" t="s">
        <v>144</v>
      </c>
      <c r="Q169" s="8" t="s">
        <v>144</v>
      </c>
      <c r="R169" s="28" t="s">
        <v>144</v>
      </c>
      <c r="S169" s="28" t="s">
        <v>144</v>
      </c>
      <c r="T169" s="28" t="s">
        <v>144</v>
      </c>
      <c r="U169" s="19" t="s">
        <v>144</v>
      </c>
      <c r="V169" s="17" t="s">
        <v>144</v>
      </c>
      <c r="W169" s="17" t="s">
        <v>144</v>
      </c>
      <c r="X169" s="17" t="s">
        <v>144</v>
      </c>
      <c r="Y169" s="17" t="s">
        <v>144</v>
      </c>
      <c r="Z169" s="51"/>
      <c r="AA169" s="23"/>
    </row>
    <row r="170" spans="1:27" ht="19" x14ac:dyDescent="0.2">
      <c r="A170" s="4" t="s">
        <v>2689</v>
      </c>
      <c r="B170" s="4" t="s">
        <v>2690</v>
      </c>
      <c r="C170" s="4" t="s">
        <v>2691</v>
      </c>
      <c r="D170" s="4">
        <v>2009</v>
      </c>
      <c r="E170" s="16" t="s">
        <v>81</v>
      </c>
      <c r="F170" s="16" t="s">
        <v>82</v>
      </c>
      <c r="G170" s="21"/>
      <c r="H170" s="8" t="s">
        <v>2701</v>
      </c>
      <c r="I170" s="8">
        <v>26</v>
      </c>
      <c r="J170" s="8">
        <v>0</v>
      </c>
      <c r="K170" s="41">
        <v>26</v>
      </c>
      <c r="L170" s="41" t="s">
        <v>82</v>
      </c>
      <c r="M170" s="28">
        <v>0</v>
      </c>
      <c r="N170" s="28"/>
      <c r="O170" s="28">
        <v>0.13200000000000001</v>
      </c>
      <c r="P170" s="28" t="s">
        <v>81</v>
      </c>
      <c r="Q170" s="8" t="s">
        <v>1572</v>
      </c>
      <c r="R170" s="28" t="s">
        <v>85</v>
      </c>
      <c r="S170" s="28" t="s">
        <v>85</v>
      </c>
      <c r="T170" s="28" t="s">
        <v>85</v>
      </c>
      <c r="U170" s="19" t="s">
        <v>85</v>
      </c>
      <c r="V170" s="17" t="s">
        <v>1572</v>
      </c>
      <c r="W170" s="17" t="s">
        <v>2704</v>
      </c>
      <c r="X170" s="17" t="s">
        <v>2705</v>
      </c>
      <c r="Y170" s="17" t="s">
        <v>86</v>
      </c>
      <c r="Z170" s="51" t="s">
        <v>15014</v>
      </c>
      <c r="AA170" s="23" t="s">
        <v>534</v>
      </c>
    </row>
    <row r="171" spans="1:27" ht="19" x14ac:dyDescent="0.2">
      <c r="A171" s="4" t="s">
        <v>2706</v>
      </c>
      <c r="B171" s="4" t="s">
        <v>2707</v>
      </c>
      <c r="C171" s="4" t="s">
        <v>2708</v>
      </c>
      <c r="D171" s="4">
        <v>1999</v>
      </c>
      <c r="E171" s="16" t="s">
        <v>81</v>
      </c>
      <c r="F171" s="16" t="s">
        <v>81</v>
      </c>
      <c r="G171" s="21" t="s">
        <v>789</v>
      </c>
      <c r="H171" s="8" t="s">
        <v>144</v>
      </c>
      <c r="I171" s="8" t="s">
        <v>144</v>
      </c>
      <c r="J171" s="8" t="s">
        <v>144</v>
      </c>
      <c r="K171" s="41" t="s">
        <v>144</v>
      </c>
      <c r="L171" s="41" t="s">
        <v>144</v>
      </c>
      <c r="M171" s="28" t="s">
        <v>144</v>
      </c>
      <c r="N171" s="28" t="s">
        <v>144</v>
      </c>
      <c r="O171" s="28" t="s">
        <v>144</v>
      </c>
      <c r="P171" s="28" t="s">
        <v>144</v>
      </c>
      <c r="Q171" s="8" t="s">
        <v>144</v>
      </c>
      <c r="R171" s="28" t="s">
        <v>144</v>
      </c>
      <c r="S171" s="28" t="s">
        <v>144</v>
      </c>
      <c r="T171" s="28" t="s">
        <v>144</v>
      </c>
      <c r="U171" s="19" t="s">
        <v>144</v>
      </c>
      <c r="V171" s="17" t="s">
        <v>144</v>
      </c>
      <c r="W171" s="17" t="s">
        <v>144</v>
      </c>
      <c r="X171" s="17" t="s">
        <v>144</v>
      </c>
      <c r="Y171" s="17" t="s">
        <v>144</v>
      </c>
      <c r="Z171" s="51"/>
      <c r="AA171" s="23"/>
    </row>
    <row r="172" spans="1:27" ht="19" x14ac:dyDescent="0.2">
      <c r="A172" s="4" t="s">
        <v>2718</v>
      </c>
      <c r="B172" s="4" t="s">
        <v>2719</v>
      </c>
      <c r="C172" s="4" t="s">
        <v>1180</v>
      </c>
      <c r="D172" s="4">
        <v>2014</v>
      </c>
      <c r="E172" s="16" t="s">
        <v>81</v>
      </c>
      <c r="F172" s="16" t="s">
        <v>81</v>
      </c>
      <c r="G172" s="21" t="s">
        <v>2729</v>
      </c>
      <c r="H172" s="8" t="s">
        <v>144</v>
      </c>
      <c r="I172" s="8" t="s">
        <v>144</v>
      </c>
      <c r="J172" s="8" t="s">
        <v>144</v>
      </c>
      <c r="K172" s="41" t="s">
        <v>144</v>
      </c>
      <c r="L172" s="41" t="s">
        <v>144</v>
      </c>
      <c r="M172" s="28" t="s">
        <v>144</v>
      </c>
      <c r="N172" s="28" t="s">
        <v>144</v>
      </c>
      <c r="O172" s="28" t="s">
        <v>144</v>
      </c>
      <c r="P172" s="28" t="s">
        <v>144</v>
      </c>
      <c r="Q172" s="8" t="s">
        <v>144</v>
      </c>
      <c r="R172" s="28" t="s">
        <v>144</v>
      </c>
      <c r="S172" s="28" t="s">
        <v>144</v>
      </c>
      <c r="T172" s="28" t="s">
        <v>144</v>
      </c>
      <c r="U172" s="19" t="s">
        <v>144</v>
      </c>
      <c r="V172" s="17" t="s">
        <v>144</v>
      </c>
      <c r="W172" s="17" t="s">
        <v>144</v>
      </c>
      <c r="X172" s="17" t="s">
        <v>144</v>
      </c>
      <c r="Y172" s="17" t="s">
        <v>144</v>
      </c>
      <c r="Z172" s="51"/>
      <c r="AA172" s="23"/>
    </row>
    <row r="173" spans="1:27" ht="19" x14ac:dyDescent="0.2">
      <c r="A173" s="4" t="s">
        <v>2730</v>
      </c>
      <c r="B173" s="4" t="s">
        <v>2731</v>
      </c>
      <c r="C173" s="4" t="s">
        <v>2732</v>
      </c>
      <c r="D173" s="4">
        <v>2010</v>
      </c>
      <c r="E173" s="16" t="s">
        <v>81</v>
      </c>
      <c r="F173" s="16" t="s">
        <v>82</v>
      </c>
      <c r="G173" s="21"/>
      <c r="H173" s="8" t="s">
        <v>83</v>
      </c>
      <c r="I173" s="8">
        <v>12</v>
      </c>
      <c r="J173" s="8">
        <v>4</v>
      </c>
      <c r="K173" s="41">
        <f>I173-J173</f>
        <v>8</v>
      </c>
      <c r="L173" s="41" t="s">
        <v>144</v>
      </c>
      <c r="M173" s="28">
        <f>J173/I173</f>
        <v>0.33333333333333331</v>
      </c>
      <c r="N173" s="28">
        <v>9.9000000000000005E-2</v>
      </c>
      <c r="O173" s="28">
        <v>0.65100000000000002</v>
      </c>
      <c r="P173" s="28" t="s">
        <v>82</v>
      </c>
      <c r="Q173" s="8" t="s">
        <v>2744</v>
      </c>
      <c r="R173" s="28" t="s">
        <v>82</v>
      </c>
      <c r="S173" s="28" t="s">
        <v>81</v>
      </c>
      <c r="T173" s="57" t="s">
        <v>81</v>
      </c>
      <c r="U173" s="19" t="s">
        <v>85</v>
      </c>
      <c r="V173" s="17" t="s">
        <v>2745</v>
      </c>
      <c r="W173" s="17" t="s">
        <v>86</v>
      </c>
      <c r="X173" s="17" t="s">
        <v>86</v>
      </c>
      <c r="Y173" s="17" t="s">
        <v>2746</v>
      </c>
      <c r="Z173" s="51" t="s">
        <v>14957</v>
      </c>
      <c r="AA173" s="23"/>
    </row>
    <row r="174" spans="1:27" ht="19" x14ac:dyDescent="0.2">
      <c r="A174" s="4" t="s">
        <v>2747</v>
      </c>
      <c r="B174" s="4" t="s">
        <v>2748</v>
      </c>
      <c r="C174" s="4" t="s">
        <v>2749</v>
      </c>
      <c r="D174" s="4">
        <v>2011</v>
      </c>
      <c r="E174" s="16" t="s">
        <v>81</v>
      </c>
      <c r="F174" s="16" t="s">
        <v>81</v>
      </c>
      <c r="G174" s="21" t="s">
        <v>247</v>
      </c>
      <c r="H174" s="8" t="s">
        <v>144</v>
      </c>
      <c r="I174" s="8" t="s">
        <v>144</v>
      </c>
      <c r="J174" s="8" t="s">
        <v>144</v>
      </c>
      <c r="K174" s="41" t="s">
        <v>144</v>
      </c>
      <c r="L174" s="41" t="s">
        <v>144</v>
      </c>
      <c r="M174" s="28" t="s">
        <v>144</v>
      </c>
      <c r="N174" s="28" t="s">
        <v>144</v>
      </c>
      <c r="O174" s="28" t="s">
        <v>144</v>
      </c>
      <c r="P174" s="28" t="s">
        <v>144</v>
      </c>
      <c r="Q174" s="8" t="s">
        <v>144</v>
      </c>
      <c r="R174" s="28" t="s">
        <v>144</v>
      </c>
      <c r="S174" s="28" t="s">
        <v>144</v>
      </c>
      <c r="T174" s="28" t="s">
        <v>144</v>
      </c>
      <c r="U174" s="19" t="s">
        <v>144</v>
      </c>
      <c r="V174" s="17" t="s">
        <v>144</v>
      </c>
      <c r="W174" s="17" t="s">
        <v>144</v>
      </c>
      <c r="X174" s="17" t="s">
        <v>144</v>
      </c>
      <c r="Y174" s="17" t="s">
        <v>144</v>
      </c>
      <c r="Z174" s="51"/>
      <c r="AA174" s="23"/>
    </row>
    <row r="175" spans="1:27" ht="19" x14ac:dyDescent="0.2">
      <c r="A175" s="4" t="s">
        <v>2765</v>
      </c>
      <c r="B175" s="4" t="s">
        <v>2766</v>
      </c>
      <c r="C175" s="4" t="s">
        <v>2749</v>
      </c>
      <c r="D175" s="4">
        <v>2010</v>
      </c>
      <c r="E175" s="16" t="s">
        <v>81</v>
      </c>
      <c r="F175" s="16" t="s">
        <v>81</v>
      </c>
      <c r="G175" s="21" t="s">
        <v>247</v>
      </c>
      <c r="H175" s="8" t="s">
        <v>144</v>
      </c>
      <c r="I175" s="8" t="s">
        <v>144</v>
      </c>
      <c r="J175" s="8" t="s">
        <v>144</v>
      </c>
      <c r="K175" s="41" t="s">
        <v>144</v>
      </c>
      <c r="L175" s="41" t="s">
        <v>144</v>
      </c>
      <c r="M175" s="28" t="s">
        <v>144</v>
      </c>
      <c r="N175" s="28" t="s">
        <v>144</v>
      </c>
      <c r="O175" s="28" t="s">
        <v>144</v>
      </c>
      <c r="P175" s="28" t="s">
        <v>144</v>
      </c>
      <c r="Q175" s="8" t="s">
        <v>144</v>
      </c>
      <c r="R175" s="28" t="s">
        <v>144</v>
      </c>
      <c r="S175" s="28" t="s">
        <v>144</v>
      </c>
      <c r="T175" s="28" t="s">
        <v>144</v>
      </c>
      <c r="U175" s="19" t="s">
        <v>144</v>
      </c>
      <c r="V175" s="17" t="s">
        <v>144</v>
      </c>
      <c r="W175" s="17" t="s">
        <v>144</v>
      </c>
      <c r="X175" s="17" t="s">
        <v>144</v>
      </c>
      <c r="Y175" s="17" t="s">
        <v>144</v>
      </c>
      <c r="Z175" s="51"/>
      <c r="AA175" s="23"/>
    </row>
    <row r="176" spans="1:27" ht="19" x14ac:dyDescent="0.2">
      <c r="A176" s="4" t="s">
        <v>2780</v>
      </c>
      <c r="B176" s="4" t="s">
        <v>2781</v>
      </c>
      <c r="C176" s="4" t="s">
        <v>2782</v>
      </c>
      <c r="D176" s="4">
        <v>1993</v>
      </c>
      <c r="E176" s="16" t="s">
        <v>81</v>
      </c>
      <c r="F176" s="16" t="s">
        <v>82</v>
      </c>
      <c r="G176" s="21"/>
      <c r="H176" s="8" t="s">
        <v>83</v>
      </c>
      <c r="I176" s="8">
        <v>19</v>
      </c>
      <c r="J176" s="8">
        <v>11</v>
      </c>
      <c r="K176" s="41">
        <f>I176-J176</f>
        <v>8</v>
      </c>
      <c r="L176" s="41" t="s">
        <v>144</v>
      </c>
      <c r="M176" s="28">
        <f>J176/I176</f>
        <v>0.57894736842105265</v>
      </c>
      <c r="N176" s="28">
        <v>0.33500000000000002</v>
      </c>
      <c r="O176" s="28">
        <v>0.79700000000000004</v>
      </c>
      <c r="P176" s="28" t="s">
        <v>82</v>
      </c>
      <c r="Q176" s="8" t="s">
        <v>2791</v>
      </c>
      <c r="R176" s="28" t="s">
        <v>82</v>
      </c>
      <c r="S176" s="28" t="s">
        <v>82</v>
      </c>
      <c r="T176" s="28" t="s">
        <v>82</v>
      </c>
      <c r="U176" s="19" t="s">
        <v>85</v>
      </c>
      <c r="V176" s="17" t="s">
        <v>86</v>
      </c>
      <c r="W176" s="17" t="s">
        <v>2792</v>
      </c>
      <c r="X176" s="17" t="s">
        <v>2793</v>
      </c>
      <c r="Y176" s="17" t="s">
        <v>86</v>
      </c>
      <c r="Z176" s="51" t="s">
        <v>14926</v>
      </c>
      <c r="AA176" s="23"/>
    </row>
    <row r="177" spans="1:27" ht="22.5" customHeight="1" x14ac:dyDescent="0.2">
      <c r="A177" s="4" t="s">
        <v>2794</v>
      </c>
      <c r="B177" s="4" t="s">
        <v>2795</v>
      </c>
      <c r="C177" s="4" t="s">
        <v>2796</v>
      </c>
      <c r="D177" s="4">
        <v>1988</v>
      </c>
      <c r="E177" s="16" t="s">
        <v>81</v>
      </c>
      <c r="F177" s="16" t="s">
        <v>81</v>
      </c>
      <c r="G177" s="4" t="s">
        <v>1822</v>
      </c>
      <c r="H177" s="8" t="s">
        <v>144</v>
      </c>
      <c r="I177" s="8" t="s">
        <v>144</v>
      </c>
      <c r="J177" s="29" t="s">
        <v>144</v>
      </c>
      <c r="K177" s="49" t="s">
        <v>144</v>
      </c>
      <c r="L177" s="49" t="s">
        <v>144</v>
      </c>
      <c r="M177" s="47" t="s">
        <v>144</v>
      </c>
      <c r="N177" s="47" t="s">
        <v>144</v>
      </c>
      <c r="O177" s="47" t="s">
        <v>144</v>
      </c>
      <c r="P177" s="47" t="s">
        <v>144</v>
      </c>
      <c r="Q177" s="8" t="s">
        <v>144</v>
      </c>
      <c r="R177" s="28" t="s">
        <v>144</v>
      </c>
      <c r="S177" s="28" t="s">
        <v>144</v>
      </c>
      <c r="T177" s="28" t="s">
        <v>144</v>
      </c>
      <c r="U177" s="19" t="s">
        <v>144</v>
      </c>
      <c r="V177" s="17" t="s">
        <v>144</v>
      </c>
      <c r="W177" s="17" t="s">
        <v>144</v>
      </c>
      <c r="X177" s="17" t="s">
        <v>144</v>
      </c>
      <c r="Y177" s="17" t="s">
        <v>144</v>
      </c>
      <c r="Z177" s="51"/>
      <c r="AA177" s="23"/>
    </row>
    <row r="178" spans="1:27" ht="19" x14ac:dyDescent="0.2">
      <c r="A178" s="4" t="s">
        <v>2813</v>
      </c>
      <c r="B178" s="4" t="s">
        <v>2814</v>
      </c>
      <c r="C178" s="4" t="s">
        <v>2815</v>
      </c>
      <c r="D178" s="4">
        <v>1998</v>
      </c>
      <c r="E178" s="16" t="s">
        <v>81</v>
      </c>
      <c r="F178" s="16" t="s">
        <v>81</v>
      </c>
      <c r="G178" s="21" t="s">
        <v>172</v>
      </c>
      <c r="H178" s="8" t="s">
        <v>144</v>
      </c>
      <c r="I178" s="8" t="s">
        <v>144</v>
      </c>
      <c r="J178" s="8" t="s">
        <v>144</v>
      </c>
      <c r="K178" s="41" t="s">
        <v>144</v>
      </c>
      <c r="L178" s="41" t="s">
        <v>144</v>
      </c>
      <c r="M178" s="28" t="s">
        <v>144</v>
      </c>
      <c r="N178" s="28" t="s">
        <v>144</v>
      </c>
      <c r="O178" s="28" t="s">
        <v>144</v>
      </c>
      <c r="P178" s="28" t="s">
        <v>144</v>
      </c>
      <c r="Q178" s="8" t="s">
        <v>144</v>
      </c>
      <c r="R178" s="28" t="s">
        <v>144</v>
      </c>
      <c r="S178" s="28" t="s">
        <v>144</v>
      </c>
      <c r="T178" s="28" t="s">
        <v>144</v>
      </c>
      <c r="U178" s="19" t="s">
        <v>144</v>
      </c>
      <c r="V178" s="17" t="s">
        <v>144</v>
      </c>
      <c r="W178" s="17" t="s">
        <v>144</v>
      </c>
      <c r="X178" s="17" t="s">
        <v>144</v>
      </c>
      <c r="Y178" s="17" t="s">
        <v>144</v>
      </c>
      <c r="Z178" s="51"/>
      <c r="AA178" s="23"/>
    </row>
    <row r="179" spans="1:27" ht="19" x14ac:dyDescent="0.2">
      <c r="A179" s="4" t="s">
        <v>2825</v>
      </c>
      <c r="B179" s="4" t="s">
        <v>2826</v>
      </c>
      <c r="C179" s="4" t="s">
        <v>2827</v>
      </c>
      <c r="D179" s="4">
        <v>1993</v>
      </c>
      <c r="E179" s="16" t="s">
        <v>81</v>
      </c>
      <c r="F179" s="16" t="s">
        <v>82</v>
      </c>
      <c r="G179" s="21"/>
      <c r="H179" s="8" t="s">
        <v>83</v>
      </c>
      <c r="I179" s="8">
        <v>24</v>
      </c>
      <c r="J179" s="8">
        <v>0</v>
      </c>
      <c r="K179" s="41">
        <f>I179-J179</f>
        <v>24</v>
      </c>
      <c r="L179" s="41" t="s">
        <v>82</v>
      </c>
      <c r="M179" s="28">
        <f>J179/I179</f>
        <v>0</v>
      </c>
      <c r="N179" s="28"/>
      <c r="O179" s="28">
        <v>0.14199999999999999</v>
      </c>
      <c r="P179" s="28" t="s">
        <v>81</v>
      </c>
      <c r="Q179" s="8" t="s">
        <v>1572</v>
      </c>
      <c r="R179" s="28" t="s">
        <v>85</v>
      </c>
      <c r="S179" s="28" t="s">
        <v>85</v>
      </c>
      <c r="T179" s="28" t="s">
        <v>85</v>
      </c>
      <c r="U179" s="19" t="s">
        <v>85</v>
      </c>
      <c r="V179" s="17" t="s">
        <v>1572</v>
      </c>
      <c r="W179" s="17">
        <v>23</v>
      </c>
      <c r="X179" s="17">
        <v>1.1599999999999999</v>
      </c>
      <c r="Y179" s="17" t="s">
        <v>2837</v>
      </c>
      <c r="Z179" s="51" t="s">
        <v>14954</v>
      </c>
      <c r="AA179" s="23" t="s">
        <v>534</v>
      </c>
    </row>
    <row r="180" spans="1:27" ht="19" x14ac:dyDescent="0.2">
      <c r="A180" s="4" t="s">
        <v>2838</v>
      </c>
      <c r="B180" s="4" t="s">
        <v>2839</v>
      </c>
      <c r="C180" s="4" t="s">
        <v>2840</v>
      </c>
      <c r="D180" s="4">
        <v>2013</v>
      </c>
      <c r="E180" s="16" t="s">
        <v>81</v>
      </c>
      <c r="F180" s="16" t="s">
        <v>82</v>
      </c>
      <c r="G180" s="21"/>
      <c r="H180" s="8" t="s">
        <v>83</v>
      </c>
      <c r="I180" s="8">
        <v>13</v>
      </c>
      <c r="J180" s="8">
        <v>5</v>
      </c>
      <c r="K180" s="41">
        <f>I180-J180</f>
        <v>8</v>
      </c>
      <c r="L180" s="41" t="s">
        <v>144</v>
      </c>
      <c r="M180" s="28">
        <f>J180/I180</f>
        <v>0.38461538461538464</v>
      </c>
      <c r="N180" s="28">
        <v>0.13900000000000001</v>
      </c>
      <c r="O180" s="28">
        <v>0.68400000000000005</v>
      </c>
      <c r="P180" s="28" t="s">
        <v>82</v>
      </c>
      <c r="Q180" s="8" t="s">
        <v>2851</v>
      </c>
      <c r="R180" s="28" t="s">
        <v>82</v>
      </c>
      <c r="S180" s="28" t="s">
        <v>82</v>
      </c>
      <c r="T180" s="28" t="s">
        <v>82</v>
      </c>
      <c r="U180" s="19" t="s">
        <v>85</v>
      </c>
      <c r="V180" s="17" t="s">
        <v>86</v>
      </c>
      <c r="W180" s="17" t="s">
        <v>2852</v>
      </c>
      <c r="X180" s="17" t="s">
        <v>86</v>
      </c>
      <c r="Y180" s="17" t="s">
        <v>2853</v>
      </c>
      <c r="Z180" s="51" t="s">
        <v>15011</v>
      </c>
      <c r="AA180" s="23"/>
    </row>
    <row r="181" spans="1:27" ht="19" x14ac:dyDescent="0.2">
      <c r="A181" s="4" t="s">
        <v>2854</v>
      </c>
      <c r="B181" s="4" t="s">
        <v>2855</v>
      </c>
      <c r="C181" s="4" t="s">
        <v>2856</v>
      </c>
      <c r="D181" s="4">
        <v>1991</v>
      </c>
      <c r="E181" s="16" t="s">
        <v>81</v>
      </c>
      <c r="F181" s="16" t="s">
        <v>81</v>
      </c>
      <c r="G181" s="21" t="s">
        <v>172</v>
      </c>
      <c r="H181" s="8" t="s">
        <v>144</v>
      </c>
      <c r="I181" s="8" t="s">
        <v>144</v>
      </c>
      <c r="J181" s="8" t="s">
        <v>144</v>
      </c>
      <c r="K181" s="41" t="s">
        <v>144</v>
      </c>
      <c r="L181" s="41" t="s">
        <v>144</v>
      </c>
      <c r="M181" s="28" t="s">
        <v>144</v>
      </c>
      <c r="N181" s="28" t="s">
        <v>144</v>
      </c>
      <c r="O181" s="28" t="s">
        <v>144</v>
      </c>
      <c r="P181" s="28" t="s">
        <v>144</v>
      </c>
      <c r="Q181" s="8" t="s">
        <v>144</v>
      </c>
      <c r="R181" s="28" t="s">
        <v>144</v>
      </c>
      <c r="S181" s="28" t="s">
        <v>144</v>
      </c>
      <c r="T181" s="28" t="s">
        <v>144</v>
      </c>
      <c r="U181" s="19" t="s">
        <v>144</v>
      </c>
      <c r="V181" s="17" t="s">
        <v>144</v>
      </c>
      <c r="W181" s="17" t="s">
        <v>144</v>
      </c>
      <c r="X181" s="17" t="s">
        <v>144</v>
      </c>
      <c r="Y181" s="17" t="s">
        <v>144</v>
      </c>
      <c r="Z181" s="51"/>
      <c r="AA181" s="23"/>
    </row>
    <row r="182" spans="1:27" ht="19" x14ac:dyDescent="0.2">
      <c r="A182" s="4" t="s">
        <v>2868</v>
      </c>
      <c r="B182" s="4" t="s">
        <v>2869</v>
      </c>
      <c r="C182" s="4" t="s">
        <v>2870</v>
      </c>
      <c r="D182" s="4">
        <v>1991</v>
      </c>
      <c r="E182" s="16" t="s">
        <v>81</v>
      </c>
      <c r="F182" s="16" t="s">
        <v>81</v>
      </c>
      <c r="G182" s="21" t="s">
        <v>2881</v>
      </c>
      <c r="H182" s="8" t="s">
        <v>144</v>
      </c>
      <c r="I182" s="8" t="s">
        <v>144</v>
      </c>
      <c r="J182" s="8" t="s">
        <v>144</v>
      </c>
      <c r="K182" s="41" t="s">
        <v>144</v>
      </c>
      <c r="L182" s="41" t="s">
        <v>144</v>
      </c>
      <c r="M182" s="28" t="s">
        <v>144</v>
      </c>
      <c r="N182" s="28" t="s">
        <v>144</v>
      </c>
      <c r="O182" s="28" t="s">
        <v>144</v>
      </c>
      <c r="P182" s="28" t="s">
        <v>144</v>
      </c>
      <c r="Q182" s="8" t="s">
        <v>144</v>
      </c>
      <c r="R182" s="28" t="s">
        <v>144</v>
      </c>
      <c r="S182" s="28" t="s">
        <v>144</v>
      </c>
      <c r="T182" s="28" t="s">
        <v>144</v>
      </c>
      <c r="U182" s="19" t="s">
        <v>144</v>
      </c>
      <c r="V182" s="17" t="s">
        <v>144</v>
      </c>
      <c r="W182" s="17" t="s">
        <v>144</v>
      </c>
      <c r="X182" s="17" t="s">
        <v>144</v>
      </c>
      <c r="Y182" s="17" t="s">
        <v>144</v>
      </c>
      <c r="Z182" s="51"/>
      <c r="AA182" s="23"/>
    </row>
    <row r="183" spans="1:27" ht="19" x14ac:dyDescent="0.2">
      <c r="A183" s="4" t="s">
        <v>2882</v>
      </c>
      <c r="B183" s="4" t="s">
        <v>2883</v>
      </c>
      <c r="C183" s="4" t="s">
        <v>2884</v>
      </c>
      <c r="D183" s="4">
        <v>2013</v>
      </c>
      <c r="E183" s="16" t="s">
        <v>81</v>
      </c>
      <c r="F183" s="16" t="s">
        <v>81</v>
      </c>
      <c r="G183" s="21" t="s">
        <v>14950</v>
      </c>
      <c r="H183" s="8" t="s">
        <v>144</v>
      </c>
      <c r="I183" s="8" t="s">
        <v>144</v>
      </c>
      <c r="J183" s="8" t="s">
        <v>144</v>
      </c>
      <c r="K183" s="41" t="s">
        <v>144</v>
      </c>
      <c r="L183" s="41" t="s">
        <v>144</v>
      </c>
      <c r="M183" s="28" t="s">
        <v>144</v>
      </c>
      <c r="N183" s="28" t="s">
        <v>144</v>
      </c>
      <c r="O183" s="28" t="s">
        <v>144</v>
      </c>
      <c r="P183" s="28" t="s">
        <v>144</v>
      </c>
      <c r="Q183" s="8" t="s">
        <v>144</v>
      </c>
      <c r="R183" s="28" t="s">
        <v>144</v>
      </c>
      <c r="S183" s="28" t="s">
        <v>144</v>
      </c>
      <c r="T183" s="28" t="s">
        <v>144</v>
      </c>
      <c r="U183" s="19" t="s">
        <v>144</v>
      </c>
      <c r="V183" s="17" t="s">
        <v>144</v>
      </c>
      <c r="W183" s="17" t="s">
        <v>144</v>
      </c>
      <c r="X183" s="17" t="s">
        <v>144</v>
      </c>
      <c r="Y183" s="17" t="s">
        <v>144</v>
      </c>
      <c r="Z183" s="51"/>
      <c r="AA183" s="23"/>
    </row>
    <row r="184" spans="1:27" ht="19" x14ac:dyDescent="0.2">
      <c r="A184" s="4" t="s">
        <v>2896</v>
      </c>
      <c r="B184" s="4" t="s">
        <v>2897</v>
      </c>
      <c r="C184" s="4" t="s">
        <v>2898</v>
      </c>
      <c r="D184" s="4">
        <v>2013</v>
      </c>
      <c r="E184" s="16" t="s">
        <v>81</v>
      </c>
      <c r="F184" s="16" t="s">
        <v>81</v>
      </c>
      <c r="G184" s="21" t="s">
        <v>2729</v>
      </c>
      <c r="H184" s="8" t="s">
        <v>144</v>
      </c>
      <c r="I184" s="8" t="s">
        <v>144</v>
      </c>
      <c r="J184" s="8" t="s">
        <v>144</v>
      </c>
      <c r="K184" s="41" t="s">
        <v>144</v>
      </c>
      <c r="L184" s="41" t="s">
        <v>144</v>
      </c>
      <c r="M184" s="28" t="s">
        <v>144</v>
      </c>
      <c r="N184" s="28" t="s">
        <v>144</v>
      </c>
      <c r="O184" s="28" t="s">
        <v>144</v>
      </c>
      <c r="P184" s="28" t="s">
        <v>144</v>
      </c>
      <c r="Q184" s="8" t="s">
        <v>144</v>
      </c>
      <c r="R184" s="28" t="s">
        <v>144</v>
      </c>
      <c r="S184" s="28" t="s">
        <v>144</v>
      </c>
      <c r="T184" s="28" t="s">
        <v>144</v>
      </c>
      <c r="U184" s="19" t="s">
        <v>144</v>
      </c>
      <c r="V184" s="17" t="s">
        <v>144</v>
      </c>
      <c r="W184" s="17" t="s">
        <v>144</v>
      </c>
      <c r="X184" s="17" t="s">
        <v>144</v>
      </c>
      <c r="Y184" s="17" t="s">
        <v>144</v>
      </c>
      <c r="Z184" s="51"/>
      <c r="AA184" s="23"/>
    </row>
    <row r="185" spans="1:27" ht="19" x14ac:dyDescent="0.2">
      <c r="A185" s="4" t="s">
        <v>1835</v>
      </c>
      <c r="B185" s="4" t="s">
        <v>1836</v>
      </c>
      <c r="C185" s="4" t="s">
        <v>2910</v>
      </c>
      <c r="D185" s="4">
        <v>2002</v>
      </c>
      <c r="E185" s="16" t="s">
        <v>81</v>
      </c>
      <c r="F185" s="16" t="s">
        <v>81</v>
      </c>
      <c r="G185" s="21" t="s">
        <v>2924</v>
      </c>
      <c r="H185" s="8" t="s">
        <v>144</v>
      </c>
      <c r="I185" s="8" t="s">
        <v>144</v>
      </c>
      <c r="J185" s="8" t="s">
        <v>144</v>
      </c>
      <c r="K185" s="41" t="s">
        <v>144</v>
      </c>
      <c r="L185" s="41" t="s">
        <v>144</v>
      </c>
      <c r="M185" s="28" t="s">
        <v>144</v>
      </c>
      <c r="N185" s="28" t="s">
        <v>144</v>
      </c>
      <c r="O185" s="28" t="s">
        <v>144</v>
      </c>
      <c r="P185" s="28" t="s">
        <v>144</v>
      </c>
      <c r="Q185" s="8" t="s">
        <v>144</v>
      </c>
      <c r="R185" s="28" t="s">
        <v>144</v>
      </c>
      <c r="S185" s="28" t="s">
        <v>144</v>
      </c>
      <c r="T185" s="28" t="s">
        <v>144</v>
      </c>
      <c r="U185" s="19" t="s">
        <v>144</v>
      </c>
      <c r="V185" s="17" t="s">
        <v>144</v>
      </c>
      <c r="W185" s="17" t="s">
        <v>144</v>
      </c>
      <c r="X185" s="17" t="s">
        <v>144</v>
      </c>
      <c r="Y185" s="17" t="s">
        <v>144</v>
      </c>
      <c r="Z185" s="51"/>
      <c r="AA185" s="23" t="s">
        <v>2925</v>
      </c>
    </row>
    <row r="186" spans="1:27" ht="19" x14ac:dyDescent="0.2">
      <c r="A186" s="4" t="s">
        <v>2926</v>
      </c>
      <c r="B186" s="4" t="s">
        <v>2927</v>
      </c>
      <c r="C186" s="4" t="s">
        <v>2928</v>
      </c>
      <c r="D186" s="4">
        <v>1997</v>
      </c>
      <c r="E186" s="16" t="s">
        <v>81</v>
      </c>
      <c r="F186" s="16" t="s">
        <v>81</v>
      </c>
      <c r="G186" s="21" t="s">
        <v>172</v>
      </c>
      <c r="H186" s="8" t="s">
        <v>144</v>
      </c>
      <c r="I186" s="8" t="s">
        <v>144</v>
      </c>
      <c r="J186" s="8" t="s">
        <v>144</v>
      </c>
      <c r="K186" s="41" t="s">
        <v>144</v>
      </c>
      <c r="L186" s="41" t="s">
        <v>144</v>
      </c>
      <c r="M186" s="28" t="s">
        <v>144</v>
      </c>
      <c r="N186" s="28" t="s">
        <v>144</v>
      </c>
      <c r="O186" s="28" t="s">
        <v>144</v>
      </c>
      <c r="P186" s="28" t="s">
        <v>144</v>
      </c>
      <c r="Q186" s="8" t="s">
        <v>144</v>
      </c>
      <c r="R186" s="28" t="s">
        <v>144</v>
      </c>
      <c r="S186" s="28" t="s">
        <v>144</v>
      </c>
      <c r="T186" s="28" t="s">
        <v>144</v>
      </c>
      <c r="U186" s="19" t="s">
        <v>144</v>
      </c>
      <c r="V186" s="17" t="s">
        <v>144</v>
      </c>
      <c r="W186" s="17" t="s">
        <v>144</v>
      </c>
      <c r="X186" s="17" t="s">
        <v>144</v>
      </c>
      <c r="Y186" s="17" t="s">
        <v>144</v>
      </c>
      <c r="Z186" s="51"/>
      <c r="AA186" s="23" t="s">
        <v>2925</v>
      </c>
    </row>
    <row r="187" spans="1:27" ht="19" x14ac:dyDescent="0.2">
      <c r="A187" s="4" t="s">
        <v>2940</v>
      </c>
      <c r="B187" s="4" t="s">
        <v>2941</v>
      </c>
      <c r="C187" s="4" t="s">
        <v>2942</v>
      </c>
      <c r="D187" s="4">
        <v>1983</v>
      </c>
      <c r="E187" s="16" t="s">
        <v>81</v>
      </c>
      <c r="F187" s="16" t="s">
        <v>81</v>
      </c>
      <c r="G187" s="21" t="s">
        <v>2952</v>
      </c>
      <c r="H187" s="8" t="s">
        <v>144</v>
      </c>
      <c r="I187" s="8" t="s">
        <v>144</v>
      </c>
      <c r="J187" s="8" t="s">
        <v>144</v>
      </c>
      <c r="K187" s="41" t="s">
        <v>144</v>
      </c>
      <c r="L187" s="41" t="s">
        <v>144</v>
      </c>
      <c r="M187" s="28" t="s">
        <v>144</v>
      </c>
      <c r="N187" s="28" t="s">
        <v>144</v>
      </c>
      <c r="O187" s="28" t="s">
        <v>144</v>
      </c>
      <c r="P187" s="28" t="s">
        <v>144</v>
      </c>
      <c r="Q187" s="8" t="s">
        <v>144</v>
      </c>
      <c r="R187" s="28" t="s">
        <v>144</v>
      </c>
      <c r="S187" s="28" t="s">
        <v>144</v>
      </c>
      <c r="T187" s="28" t="s">
        <v>144</v>
      </c>
      <c r="U187" s="19" t="s">
        <v>144</v>
      </c>
      <c r="V187" s="17" t="s">
        <v>144</v>
      </c>
      <c r="W187" s="17" t="s">
        <v>144</v>
      </c>
      <c r="X187" s="17" t="s">
        <v>144</v>
      </c>
      <c r="Y187" s="17" t="s">
        <v>144</v>
      </c>
      <c r="Z187" s="51"/>
      <c r="AA187" s="23" t="s">
        <v>2925</v>
      </c>
    </row>
    <row r="188" spans="1:27" ht="19" x14ac:dyDescent="0.2">
      <c r="A188" s="4" t="s">
        <v>2953</v>
      </c>
      <c r="B188" s="4" t="s">
        <v>2954</v>
      </c>
      <c r="C188" s="4" t="s">
        <v>2955</v>
      </c>
      <c r="D188" s="4">
        <v>2014</v>
      </c>
      <c r="E188" s="16" t="s">
        <v>81</v>
      </c>
      <c r="F188" s="16" t="s">
        <v>81</v>
      </c>
      <c r="G188" s="21" t="s">
        <v>311</v>
      </c>
      <c r="H188" s="8" t="s">
        <v>144</v>
      </c>
      <c r="I188" s="8" t="s">
        <v>144</v>
      </c>
      <c r="J188" s="8" t="s">
        <v>144</v>
      </c>
      <c r="K188" s="41" t="s">
        <v>144</v>
      </c>
      <c r="L188" s="41" t="s">
        <v>144</v>
      </c>
      <c r="M188" s="28" t="s">
        <v>144</v>
      </c>
      <c r="N188" s="28" t="s">
        <v>144</v>
      </c>
      <c r="O188" s="28" t="s">
        <v>144</v>
      </c>
      <c r="P188" s="28" t="s">
        <v>144</v>
      </c>
      <c r="Q188" s="8" t="s">
        <v>144</v>
      </c>
      <c r="R188" s="28" t="s">
        <v>144</v>
      </c>
      <c r="S188" s="28" t="s">
        <v>144</v>
      </c>
      <c r="T188" s="28" t="s">
        <v>144</v>
      </c>
      <c r="U188" s="19" t="s">
        <v>144</v>
      </c>
      <c r="V188" s="17" t="s">
        <v>144</v>
      </c>
      <c r="W188" s="17" t="s">
        <v>144</v>
      </c>
      <c r="X188" s="17" t="s">
        <v>144</v>
      </c>
      <c r="Y188" s="17" t="s">
        <v>144</v>
      </c>
      <c r="Z188" s="51"/>
      <c r="AA188" s="23"/>
    </row>
    <row r="189" spans="1:27" ht="19" x14ac:dyDescent="0.2">
      <c r="A189" s="4" t="s">
        <v>2965</v>
      </c>
      <c r="B189" s="4" t="s">
        <v>2966</v>
      </c>
      <c r="C189" s="4" t="s">
        <v>2967</v>
      </c>
      <c r="D189" s="4">
        <v>1974</v>
      </c>
      <c r="E189" s="16" t="s">
        <v>81</v>
      </c>
      <c r="F189" s="16" t="s">
        <v>81</v>
      </c>
      <c r="G189" s="21" t="s">
        <v>172</v>
      </c>
      <c r="H189" s="8" t="s">
        <v>144</v>
      </c>
      <c r="I189" s="8" t="s">
        <v>144</v>
      </c>
      <c r="J189" s="8" t="s">
        <v>144</v>
      </c>
      <c r="K189" s="41" t="s">
        <v>144</v>
      </c>
      <c r="L189" s="41" t="s">
        <v>144</v>
      </c>
      <c r="M189" s="28" t="s">
        <v>144</v>
      </c>
      <c r="N189" s="28" t="s">
        <v>144</v>
      </c>
      <c r="O189" s="28" t="s">
        <v>144</v>
      </c>
      <c r="P189" s="28" t="s">
        <v>144</v>
      </c>
      <c r="Q189" s="8" t="s">
        <v>144</v>
      </c>
      <c r="R189" s="28" t="s">
        <v>144</v>
      </c>
      <c r="S189" s="28" t="s">
        <v>144</v>
      </c>
      <c r="T189" s="28" t="s">
        <v>144</v>
      </c>
      <c r="U189" s="19" t="s">
        <v>144</v>
      </c>
      <c r="V189" s="17" t="s">
        <v>144</v>
      </c>
      <c r="W189" s="17" t="s">
        <v>144</v>
      </c>
      <c r="X189" s="17" t="s">
        <v>144</v>
      </c>
      <c r="Y189" s="17" t="s">
        <v>144</v>
      </c>
      <c r="Z189" s="51"/>
      <c r="AA189" s="23"/>
    </row>
    <row r="190" spans="1:27" ht="19" x14ac:dyDescent="0.2">
      <c r="A190" s="4" t="s">
        <v>2979</v>
      </c>
      <c r="B190" s="4" t="s">
        <v>2980</v>
      </c>
      <c r="C190" s="4" t="s">
        <v>2981</v>
      </c>
      <c r="D190" s="4">
        <v>2003</v>
      </c>
      <c r="E190" s="16" t="s">
        <v>81</v>
      </c>
      <c r="F190" s="16" t="s">
        <v>81</v>
      </c>
      <c r="G190" s="21" t="s">
        <v>2994</v>
      </c>
      <c r="H190" s="8" t="s">
        <v>144</v>
      </c>
      <c r="I190" s="8" t="s">
        <v>144</v>
      </c>
      <c r="J190" s="8" t="s">
        <v>144</v>
      </c>
      <c r="K190" s="41" t="s">
        <v>144</v>
      </c>
      <c r="L190" s="41" t="s">
        <v>144</v>
      </c>
      <c r="M190" s="28" t="s">
        <v>144</v>
      </c>
      <c r="N190" s="28" t="s">
        <v>144</v>
      </c>
      <c r="O190" s="28" t="s">
        <v>144</v>
      </c>
      <c r="P190" s="28" t="s">
        <v>144</v>
      </c>
      <c r="Q190" s="8" t="s">
        <v>144</v>
      </c>
      <c r="R190" s="28" t="s">
        <v>144</v>
      </c>
      <c r="S190" s="28" t="s">
        <v>144</v>
      </c>
      <c r="T190" s="28" t="s">
        <v>144</v>
      </c>
      <c r="U190" s="19" t="s">
        <v>144</v>
      </c>
      <c r="V190" s="17" t="s">
        <v>144</v>
      </c>
      <c r="W190" s="17" t="s">
        <v>144</v>
      </c>
      <c r="X190" s="17" t="s">
        <v>144</v>
      </c>
      <c r="Y190" s="17" t="s">
        <v>144</v>
      </c>
      <c r="Z190" s="51"/>
      <c r="AA190" s="23"/>
    </row>
    <row r="191" spans="1:27" ht="19" x14ac:dyDescent="0.2">
      <c r="A191" s="4" t="s">
        <v>2995</v>
      </c>
      <c r="B191" s="4" t="s">
        <v>2996</v>
      </c>
      <c r="C191" s="4" t="s">
        <v>2997</v>
      </c>
      <c r="D191" s="4">
        <v>2005</v>
      </c>
      <c r="E191" s="16" t="s">
        <v>81</v>
      </c>
      <c r="F191" s="16" t="s">
        <v>81</v>
      </c>
      <c r="G191" s="21" t="s">
        <v>172</v>
      </c>
      <c r="H191" s="8" t="s">
        <v>144</v>
      </c>
      <c r="I191" s="8" t="s">
        <v>144</v>
      </c>
      <c r="J191" s="8" t="s">
        <v>144</v>
      </c>
      <c r="K191" s="41" t="s">
        <v>144</v>
      </c>
      <c r="L191" s="41" t="s">
        <v>144</v>
      </c>
      <c r="M191" s="28" t="s">
        <v>144</v>
      </c>
      <c r="N191" s="28" t="s">
        <v>144</v>
      </c>
      <c r="O191" s="28" t="s">
        <v>144</v>
      </c>
      <c r="P191" s="28" t="s">
        <v>144</v>
      </c>
      <c r="Q191" s="8" t="s">
        <v>144</v>
      </c>
      <c r="R191" s="28" t="s">
        <v>144</v>
      </c>
      <c r="S191" s="28" t="s">
        <v>144</v>
      </c>
      <c r="T191" s="28" t="s">
        <v>144</v>
      </c>
      <c r="U191" s="19" t="s">
        <v>144</v>
      </c>
      <c r="V191" s="17" t="s">
        <v>144</v>
      </c>
      <c r="W191" s="17" t="s">
        <v>144</v>
      </c>
      <c r="X191" s="17" t="s">
        <v>144</v>
      </c>
      <c r="Y191" s="17" t="s">
        <v>144</v>
      </c>
      <c r="Z191" s="51"/>
      <c r="AA191" s="23"/>
    </row>
    <row r="192" spans="1:27" ht="19" x14ac:dyDescent="0.2">
      <c r="A192" s="4" t="s">
        <v>3009</v>
      </c>
      <c r="B192" s="4" t="s">
        <v>3010</v>
      </c>
      <c r="C192" s="4" t="s">
        <v>3011</v>
      </c>
      <c r="D192" s="4">
        <v>1998</v>
      </c>
      <c r="E192" s="16" t="s">
        <v>81</v>
      </c>
      <c r="F192" s="16" t="s">
        <v>81</v>
      </c>
      <c r="G192" s="21" t="s">
        <v>2994</v>
      </c>
      <c r="H192" s="8" t="s">
        <v>144</v>
      </c>
      <c r="I192" s="8" t="s">
        <v>144</v>
      </c>
      <c r="J192" s="8" t="s">
        <v>144</v>
      </c>
      <c r="K192" s="41" t="s">
        <v>144</v>
      </c>
      <c r="L192" s="41" t="s">
        <v>144</v>
      </c>
      <c r="M192" s="28" t="s">
        <v>144</v>
      </c>
      <c r="N192" s="28" t="s">
        <v>144</v>
      </c>
      <c r="O192" s="28" t="s">
        <v>144</v>
      </c>
      <c r="P192" s="28" t="s">
        <v>144</v>
      </c>
      <c r="Q192" s="8" t="s">
        <v>144</v>
      </c>
      <c r="R192" s="28" t="s">
        <v>144</v>
      </c>
      <c r="S192" s="28" t="s">
        <v>144</v>
      </c>
      <c r="T192" s="28" t="s">
        <v>144</v>
      </c>
      <c r="U192" s="19" t="s">
        <v>144</v>
      </c>
      <c r="V192" s="17" t="s">
        <v>144</v>
      </c>
      <c r="W192" s="17" t="s">
        <v>144</v>
      </c>
      <c r="X192" s="17" t="s">
        <v>144</v>
      </c>
      <c r="Y192" s="17" t="s">
        <v>144</v>
      </c>
      <c r="Z192" s="51"/>
      <c r="AA192" s="23"/>
    </row>
    <row r="193" spans="1:27" ht="19" x14ac:dyDescent="0.2">
      <c r="A193" s="4" t="s">
        <v>3026</v>
      </c>
      <c r="B193" s="4" t="s">
        <v>3027</v>
      </c>
      <c r="C193" s="4" t="s">
        <v>3028</v>
      </c>
      <c r="D193" s="4">
        <v>2002</v>
      </c>
      <c r="E193" s="16" t="s">
        <v>81</v>
      </c>
      <c r="F193" s="16" t="s">
        <v>81</v>
      </c>
      <c r="G193" s="21" t="s">
        <v>2881</v>
      </c>
      <c r="H193" s="8" t="s">
        <v>144</v>
      </c>
      <c r="I193" s="8" t="s">
        <v>144</v>
      </c>
      <c r="J193" s="8" t="s">
        <v>144</v>
      </c>
      <c r="K193" s="41" t="s">
        <v>144</v>
      </c>
      <c r="L193" s="41" t="s">
        <v>144</v>
      </c>
      <c r="M193" s="28" t="s">
        <v>144</v>
      </c>
      <c r="N193" s="28" t="s">
        <v>144</v>
      </c>
      <c r="O193" s="28" t="s">
        <v>144</v>
      </c>
      <c r="P193" s="28" t="s">
        <v>144</v>
      </c>
      <c r="Q193" s="8" t="s">
        <v>144</v>
      </c>
      <c r="R193" s="28" t="s">
        <v>144</v>
      </c>
      <c r="S193" s="28" t="s">
        <v>144</v>
      </c>
      <c r="T193" s="28" t="s">
        <v>144</v>
      </c>
      <c r="U193" s="19" t="s">
        <v>144</v>
      </c>
      <c r="V193" s="17" t="s">
        <v>144</v>
      </c>
      <c r="W193" s="17" t="s">
        <v>144</v>
      </c>
      <c r="X193" s="17" t="s">
        <v>144</v>
      </c>
      <c r="Y193" s="17" t="s">
        <v>144</v>
      </c>
      <c r="Z193" s="51"/>
      <c r="AA193" s="23" t="s">
        <v>2925</v>
      </c>
    </row>
    <row r="194" spans="1:27" ht="19" x14ac:dyDescent="0.2">
      <c r="A194" s="4" t="s">
        <v>3040</v>
      </c>
      <c r="B194" s="4" t="s">
        <v>3041</v>
      </c>
      <c r="C194" s="4" t="s">
        <v>3042</v>
      </c>
      <c r="D194" s="4">
        <v>1993</v>
      </c>
      <c r="E194" s="16" t="s">
        <v>81</v>
      </c>
      <c r="F194" s="16" t="s">
        <v>82</v>
      </c>
      <c r="G194" s="21"/>
      <c r="H194" s="8" t="s">
        <v>3052</v>
      </c>
      <c r="I194" s="8">
        <v>12</v>
      </c>
      <c r="J194" s="8">
        <v>5</v>
      </c>
      <c r="K194" s="41">
        <v>7</v>
      </c>
      <c r="L194" s="41" t="s">
        <v>144</v>
      </c>
      <c r="M194" s="28">
        <v>0.41670000000000001</v>
      </c>
      <c r="N194" s="28">
        <v>0.152</v>
      </c>
      <c r="O194" s="28">
        <v>0.72299999999999998</v>
      </c>
      <c r="P194" s="28" t="s">
        <v>82</v>
      </c>
      <c r="Q194" s="8" t="s">
        <v>3055</v>
      </c>
      <c r="R194" s="28" t="s">
        <v>82</v>
      </c>
      <c r="S194" s="28" t="s">
        <v>82</v>
      </c>
      <c r="T194" s="28" t="s">
        <v>82</v>
      </c>
      <c r="U194" s="19" t="s">
        <v>85</v>
      </c>
      <c r="V194" s="17" t="s">
        <v>86</v>
      </c>
      <c r="W194" s="17" t="s">
        <v>86</v>
      </c>
      <c r="X194" s="17" t="s">
        <v>86</v>
      </c>
      <c r="Y194" s="17" t="s">
        <v>3056</v>
      </c>
      <c r="Z194" s="51" t="s">
        <v>14921</v>
      </c>
      <c r="AA194" s="23"/>
    </row>
    <row r="195" spans="1:27" ht="19" x14ac:dyDescent="0.2">
      <c r="A195" s="4" t="s">
        <v>3057</v>
      </c>
      <c r="B195" s="4" t="s">
        <v>3058</v>
      </c>
      <c r="C195" s="4" t="s">
        <v>3059</v>
      </c>
      <c r="D195" s="4">
        <v>2009</v>
      </c>
      <c r="E195" s="16" t="s">
        <v>81</v>
      </c>
      <c r="F195" s="16" t="s">
        <v>82</v>
      </c>
      <c r="G195" s="21"/>
      <c r="H195" s="8" t="s">
        <v>3072</v>
      </c>
      <c r="I195" s="8">
        <v>8</v>
      </c>
      <c r="J195" s="8">
        <v>3</v>
      </c>
      <c r="K195" s="41">
        <f>I195-J195</f>
        <v>5</v>
      </c>
      <c r="L195" s="41" t="s">
        <v>144</v>
      </c>
      <c r="M195" s="28">
        <f>J195/I195</f>
        <v>0.375</v>
      </c>
      <c r="N195" s="28">
        <v>8.5000000000000006E-2</v>
      </c>
      <c r="O195" s="28">
        <v>0.755</v>
      </c>
      <c r="P195" s="28" t="s">
        <v>82</v>
      </c>
      <c r="Q195" s="8" t="s">
        <v>3073</v>
      </c>
      <c r="R195" s="28" t="s">
        <v>82</v>
      </c>
      <c r="S195" s="28" t="s">
        <v>82</v>
      </c>
      <c r="T195" s="28" t="s">
        <v>82</v>
      </c>
      <c r="U195" s="19" t="s">
        <v>85</v>
      </c>
      <c r="V195" s="17" t="s">
        <v>86</v>
      </c>
      <c r="W195" s="17">
        <v>32.1</v>
      </c>
      <c r="X195" s="17" t="s">
        <v>3074</v>
      </c>
      <c r="Y195" s="17" t="s">
        <v>3075</v>
      </c>
      <c r="Z195" s="51" t="s">
        <v>15004</v>
      </c>
      <c r="AA195" s="23"/>
    </row>
    <row r="196" spans="1:27" ht="19" x14ac:dyDescent="0.2">
      <c r="A196" s="4" t="s">
        <v>3076</v>
      </c>
      <c r="B196" s="4" t="s">
        <v>3077</v>
      </c>
      <c r="C196" s="4" t="s">
        <v>3078</v>
      </c>
      <c r="D196" s="4">
        <v>2011</v>
      </c>
      <c r="E196" s="16" t="s">
        <v>81</v>
      </c>
      <c r="F196" s="16" t="s">
        <v>81</v>
      </c>
      <c r="G196" s="21" t="s">
        <v>2729</v>
      </c>
      <c r="H196" s="8" t="s">
        <v>144</v>
      </c>
      <c r="I196" s="8" t="s">
        <v>144</v>
      </c>
      <c r="J196" s="8" t="s">
        <v>144</v>
      </c>
      <c r="K196" s="41" t="s">
        <v>144</v>
      </c>
      <c r="L196" s="41" t="s">
        <v>144</v>
      </c>
      <c r="M196" s="28" t="s">
        <v>144</v>
      </c>
      <c r="N196" s="28" t="s">
        <v>144</v>
      </c>
      <c r="O196" s="28" t="s">
        <v>144</v>
      </c>
      <c r="P196" s="28" t="s">
        <v>144</v>
      </c>
      <c r="Q196" s="8" t="s">
        <v>144</v>
      </c>
      <c r="R196" s="28" t="s">
        <v>144</v>
      </c>
      <c r="S196" s="28" t="s">
        <v>144</v>
      </c>
      <c r="T196" s="28" t="s">
        <v>144</v>
      </c>
      <c r="U196" s="19" t="s">
        <v>144</v>
      </c>
      <c r="V196" s="17" t="s">
        <v>144</v>
      </c>
      <c r="W196" s="17" t="s">
        <v>144</v>
      </c>
      <c r="X196" s="17" t="s">
        <v>144</v>
      </c>
      <c r="Y196" s="17" t="s">
        <v>144</v>
      </c>
      <c r="Z196" s="51"/>
      <c r="AA196" s="23"/>
    </row>
    <row r="197" spans="1:27" ht="19" x14ac:dyDescent="0.2">
      <c r="A197" s="4" t="s">
        <v>3090</v>
      </c>
      <c r="B197" s="4" t="s">
        <v>3091</v>
      </c>
      <c r="C197" s="4" t="s">
        <v>3092</v>
      </c>
      <c r="D197" s="4">
        <v>2000</v>
      </c>
      <c r="E197" s="16" t="s">
        <v>81</v>
      </c>
      <c r="F197" s="16" t="s">
        <v>81</v>
      </c>
      <c r="G197" s="21" t="s">
        <v>203</v>
      </c>
      <c r="H197" s="8" t="s">
        <v>144</v>
      </c>
      <c r="I197" s="8" t="s">
        <v>144</v>
      </c>
      <c r="J197" s="8" t="s">
        <v>144</v>
      </c>
      <c r="K197" s="41" t="s">
        <v>144</v>
      </c>
      <c r="L197" s="41" t="s">
        <v>144</v>
      </c>
      <c r="M197" s="28" t="s">
        <v>144</v>
      </c>
      <c r="N197" s="28" t="s">
        <v>144</v>
      </c>
      <c r="O197" s="28" t="s">
        <v>144</v>
      </c>
      <c r="P197" s="28" t="s">
        <v>144</v>
      </c>
      <c r="Q197" s="8" t="s">
        <v>144</v>
      </c>
      <c r="R197" s="28" t="s">
        <v>144</v>
      </c>
      <c r="S197" s="28" t="s">
        <v>144</v>
      </c>
      <c r="T197" s="28" t="s">
        <v>144</v>
      </c>
      <c r="U197" s="19" t="s">
        <v>144</v>
      </c>
      <c r="V197" s="17" t="s">
        <v>144</v>
      </c>
      <c r="W197" s="17" t="s">
        <v>144</v>
      </c>
      <c r="X197" s="17" t="s">
        <v>144</v>
      </c>
      <c r="Y197" s="17" t="s">
        <v>144</v>
      </c>
      <c r="Z197" s="51"/>
      <c r="AA197" s="23" t="s">
        <v>1177</v>
      </c>
    </row>
    <row r="198" spans="1:27" ht="19" x14ac:dyDescent="0.2">
      <c r="A198" s="4" t="s">
        <v>3103</v>
      </c>
      <c r="B198" s="4" t="s">
        <v>3104</v>
      </c>
      <c r="C198" s="4" t="s">
        <v>3105</v>
      </c>
      <c r="D198" s="4">
        <v>1995</v>
      </c>
      <c r="E198" s="16" t="s">
        <v>81</v>
      </c>
      <c r="F198" s="16" t="s">
        <v>81</v>
      </c>
      <c r="G198" s="21" t="s">
        <v>3118</v>
      </c>
      <c r="H198" s="8" t="s">
        <v>144</v>
      </c>
      <c r="I198" s="8" t="s">
        <v>144</v>
      </c>
      <c r="J198" s="8" t="s">
        <v>144</v>
      </c>
      <c r="K198" s="41" t="s">
        <v>144</v>
      </c>
      <c r="L198" s="41" t="s">
        <v>144</v>
      </c>
      <c r="M198" s="28" t="s">
        <v>144</v>
      </c>
      <c r="N198" s="28" t="s">
        <v>144</v>
      </c>
      <c r="O198" s="28" t="s">
        <v>144</v>
      </c>
      <c r="P198" s="28" t="s">
        <v>144</v>
      </c>
      <c r="Q198" s="8" t="s">
        <v>144</v>
      </c>
      <c r="R198" s="28" t="s">
        <v>144</v>
      </c>
      <c r="S198" s="28" t="s">
        <v>144</v>
      </c>
      <c r="T198" s="28" t="s">
        <v>144</v>
      </c>
      <c r="U198" s="19" t="s">
        <v>144</v>
      </c>
      <c r="V198" s="17" t="s">
        <v>144</v>
      </c>
      <c r="W198" s="17" t="s">
        <v>144</v>
      </c>
      <c r="X198" s="17" t="s">
        <v>144</v>
      </c>
      <c r="Y198" s="17" t="s">
        <v>144</v>
      </c>
      <c r="Z198" s="51"/>
      <c r="AA198" s="23"/>
    </row>
    <row r="199" spans="1:27" ht="19" x14ac:dyDescent="0.2">
      <c r="A199" s="4" t="s">
        <v>3119</v>
      </c>
      <c r="B199" s="4" t="s">
        <v>3120</v>
      </c>
      <c r="C199" s="4" t="s">
        <v>3121</v>
      </c>
      <c r="D199" s="4">
        <v>2015</v>
      </c>
      <c r="E199" s="16" t="s">
        <v>81</v>
      </c>
      <c r="F199" s="16" t="s">
        <v>81</v>
      </c>
      <c r="G199" s="21" t="s">
        <v>3136</v>
      </c>
      <c r="H199" s="8" t="s">
        <v>144</v>
      </c>
      <c r="I199" s="8" t="s">
        <v>144</v>
      </c>
      <c r="J199" s="8" t="s">
        <v>144</v>
      </c>
      <c r="K199" s="41" t="s">
        <v>144</v>
      </c>
      <c r="L199" s="41" t="s">
        <v>144</v>
      </c>
      <c r="M199" s="28" t="s">
        <v>144</v>
      </c>
      <c r="N199" s="28" t="s">
        <v>144</v>
      </c>
      <c r="O199" s="28" t="s">
        <v>144</v>
      </c>
      <c r="P199" s="28" t="s">
        <v>144</v>
      </c>
      <c r="Q199" s="8" t="s">
        <v>144</v>
      </c>
      <c r="R199" s="28" t="s">
        <v>144</v>
      </c>
      <c r="S199" s="28" t="s">
        <v>144</v>
      </c>
      <c r="T199" s="28" t="s">
        <v>144</v>
      </c>
      <c r="U199" s="19" t="s">
        <v>144</v>
      </c>
      <c r="V199" s="17" t="s">
        <v>144</v>
      </c>
      <c r="W199" s="17" t="s">
        <v>144</v>
      </c>
      <c r="X199" s="17" t="s">
        <v>144</v>
      </c>
      <c r="Y199" s="17" t="s">
        <v>144</v>
      </c>
      <c r="Z199" s="51"/>
      <c r="AA199" s="23"/>
    </row>
    <row r="200" spans="1:27" ht="19" x14ac:dyDescent="0.2">
      <c r="A200" s="4" t="s">
        <v>3137</v>
      </c>
      <c r="B200" s="4" t="s">
        <v>3138</v>
      </c>
      <c r="C200" s="4" t="s">
        <v>3139</v>
      </c>
      <c r="D200" s="4">
        <v>2004</v>
      </c>
      <c r="E200" s="16" t="s">
        <v>81</v>
      </c>
      <c r="F200" s="16" t="s">
        <v>81</v>
      </c>
      <c r="G200" s="21" t="s">
        <v>3150</v>
      </c>
      <c r="H200" s="8" t="s">
        <v>144</v>
      </c>
      <c r="I200" s="8" t="s">
        <v>144</v>
      </c>
      <c r="J200" s="8" t="s">
        <v>144</v>
      </c>
      <c r="K200" s="41" t="s">
        <v>144</v>
      </c>
      <c r="L200" s="41" t="s">
        <v>144</v>
      </c>
      <c r="M200" s="28" t="s">
        <v>144</v>
      </c>
      <c r="N200" s="28" t="s">
        <v>144</v>
      </c>
      <c r="O200" s="28" t="s">
        <v>144</v>
      </c>
      <c r="P200" s="28" t="s">
        <v>144</v>
      </c>
      <c r="Q200" s="8" t="s">
        <v>144</v>
      </c>
      <c r="R200" s="28" t="s">
        <v>144</v>
      </c>
      <c r="S200" s="28" t="s">
        <v>144</v>
      </c>
      <c r="T200" s="28" t="s">
        <v>144</v>
      </c>
      <c r="U200" s="19" t="s">
        <v>144</v>
      </c>
      <c r="V200" s="17" t="s">
        <v>144</v>
      </c>
      <c r="W200" s="17" t="s">
        <v>144</v>
      </c>
      <c r="X200" s="17" t="s">
        <v>144</v>
      </c>
      <c r="Y200" s="17" t="s">
        <v>144</v>
      </c>
      <c r="Z200" s="51"/>
      <c r="AA200" s="23"/>
    </row>
    <row r="201" spans="1:27" ht="19" x14ac:dyDescent="0.2">
      <c r="A201" s="4" t="s">
        <v>3151</v>
      </c>
      <c r="B201" s="4" t="s">
        <v>3152</v>
      </c>
      <c r="C201" s="4" t="s">
        <v>3153</v>
      </c>
      <c r="D201" s="4">
        <v>1996</v>
      </c>
      <c r="E201" s="16" t="s">
        <v>81</v>
      </c>
      <c r="F201" s="16" t="s">
        <v>82</v>
      </c>
      <c r="G201" s="21"/>
      <c r="H201" s="8" t="s">
        <v>1761</v>
      </c>
      <c r="I201" s="8">
        <v>5</v>
      </c>
      <c r="J201" s="8">
        <v>0</v>
      </c>
      <c r="K201" s="41">
        <f>I201-J201</f>
        <v>5</v>
      </c>
      <c r="L201" s="41" t="s">
        <v>82</v>
      </c>
      <c r="M201" s="28">
        <f>J201/I201</f>
        <v>0</v>
      </c>
      <c r="N201" s="28"/>
      <c r="O201" s="28">
        <v>0.52200000000000002</v>
      </c>
      <c r="P201" s="28" t="s">
        <v>82</v>
      </c>
      <c r="Q201" s="8" t="s">
        <v>1572</v>
      </c>
      <c r="R201" s="28" t="s">
        <v>85</v>
      </c>
      <c r="S201" s="28" t="s">
        <v>85</v>
      </c>
      <c r="T201" s="28" t="s">
        <v>85</v>
      </c>
      <c r="U201" s="19" t="s">
        <v>85</v>
      </c>
      <c r="V201" s="17" t="s">
        <v>1572</v>
      </c>
      <c r="W201" s="17">
        <v>20</v>
      </c>
      <c r="X201" s="17" t="s">
        <v>3164</v>
      </c>
      <c r="Y201" s="17" t="s">
        <v>3165</v>
      </c>
      <c r="Z201" s="51" t="s">
        <v>14992</v>
      </c>
      <c r="AA201" s="23" t="s">
        <v>534</v>
      </c>
    </row>
    <row r="202" spans="1:27" ht="19" x14ac:dyDescent="0.2">
      <c r="A202" s="4" t="s">
        <v>3166</v>
      </c>
      <c r="B202" s="4" t="s">
        <v>3167</v>
      </c>
      <c r="C202" s="4" t="s">
        <v>3168</v>
      </c>
      <c r="D202" s="4">
        <v>2014</v>
      </c>
      <c r="E202" s="16" t="s">
        <v>81</v>
      </c>
      <c r="F202" s="16" t="s">
        <v>81</v>
      </c>
      <c r="G202" s="21" t="s">
        <v>3150</v>
      </c>
      <c r="H202" s="8" t="s">
        <v>144</v>
      </c>
      <c r="I202" s="8" t="s">
        <v>144</v>
      </c>
      <c r="J202" s="8" t="s">
        <v>144</v>
      </c>
      <c r="K202" s="41" t="s">
        <v>144</v>
      </c>
      <c r="L202" s="41" t="s">
        <v>144</v>
      </c>
      <c r="M202" s="28" t="s">
        <v>144</v>
      </c>
      <c r="N202" s="28" t="s">
        <v>144</v>
      </c>
      <c r="O202" s="28" t="s">
        <v>144</v>
      </c>
      <c r="P202" s="28" t="s">
        <v>144</v>
      </c>
      <c r="Q202" s="8" t="s">
        <v>144</v>
      </c>
      <c r="R202" s="28" t="s">
        <v>144</v>
      </c>
      <c r="S202" s="28" t="s">
        <v>144</v>
      </c>
      <c r="T202" s="28" t="s">
        <v>144</v>
      </c>
      <c r="U202" s="19" t="s">
        <v>144</v>
      </c>
      <c r="V202" s="17" t="s">
        <v>144</v>
      </c>
      <c r="W202" s="17" t="s">
        <v>144</v>
      </c>
      <c r="X202" s="17" t="s">
        <v>144</v>
      </c>
      <c r="Y202" s="17" t="s">
        <v>144</v>
      </c>
      <c r="Z202" s="51"/>
      <c r="AA202" s="23"/>
    </row>
    <row r="203" spans="1:27" ht="19" x14ac:dyDescent="0.2">
      <c r="A203" s="4" t="s">
        <v>3183</v>
      </c>
      <c r="B203" s="4" t="s">
        <v>3184</v>
      </c>
      <c r="C203" s="4" t="s">
        <v>3185</v>
      </c>
      <c r="D203" s="4">
        <v>1999</v>
      </c>
      <c r="E203" s="16" t="s">
        <v>81</v>
      </c>
      <c r="F203" s="16" t="s">
        <v>81</v>
      </c>
      <c r="G203" s="21" t="s">
        <v>311</v>
      </c>
      <c r="H203" s="8" t="s">
        <v>144</v>
      </c>
      <c r="I203" s="8" t="s">
        <v>144</v>
      </c>
      <c r="J203" s="8" t="s">
        <v>144</v>
      </c>
      <c r="K203" s="41" t="s">
        <v>144</v>
      </c>
      <c r="L203" s="41" t="s">
        <v>144</v>
      </c>
      <c r="M203" s="28" t="s">
        <v>144</v>
      </c>
      <c r="N203" s="28" t="s">
        <v>144</v>
      </c>
      <c r="O203" s="28" t="s">
        <v>144</v>
      </c>
      <c r="P203" s="28" t="s">
        <v>144</v>
      </c>
      <c r="Q203" s="8" t="s">
        <v>144</v>
      </c>
      <c r="R203" s="28" t="s">
        <v>144</v>
      </c>
      <c r="S203" s="28" t="s">
        <v>144</v>
      </c>
      <c r="T203" s="28" t="s">
        <v>144</v>
      </c>
      <c r="U203" s="19" t="s">
        <v>144</v>
      </c>
      <c r="V203" s="17" t="s">
        <v>144</v>
      </c>
      <c r="W203" s="17" t="s">
        <v>144</v>
      </c>
      <c r="X203" s="17" t="s">
        <v>144</v>
      </c>
      <c r="Y203" s="17" t="s">
        <v>144</v>
      </c>
      <c r="Z203" s="51"/>
      <c r="AA203" s="23"/>
    </row>
    <row r="204" spans="1:27" ht="19" x14ac:dyDescent="0.2">
      <c r="A204" s="4" t="s">
        <v>3194</v>
      </c>
      <c r="B204" s="4" t="s">
        <v>3195</v>
      </c>
      <c r="C204" s="4" t="s">
        <v>3196</v>
      </c>
      <c r="D204" s="4">
        <v>2012</v>
      </c>
      <c r="E204" s="16" t="s">
        <v>81</v>
      </c>
      <c r="F204" s="16" t="s">
        <v>82</v>
      </c>
      <c r="G204" s="21"/>
      <c r="H204" s="8" t="s">
        <v>3208</v>
      </c>
      <c r="I204" s="8">
        <v>18</v>
      </c>
      <c r="J204" s="8">
        <v>0</v>
      </c>
      <c r="K204" s="41">
        <f>I204-J204</f>
        <v>18</v>
      </c>
      <c r="L204" s="41" t="s">
        <v>81</v>
      </c>
      <c r="M204" s="28">
        <f>J204/I204</f>
        <v>0</v>
      </c>
      <c r="N204" s="28"/>
      <c r="O204" s="28">
        <v>0.185</v>
      </c>
      <c r="P204" s="28" t="s">
        <v>81</v>
      </c>
      <c r="Q204" s="8" t="s">
        <v>1572</v>
      </c>
      <c r="R204" s="28" t="s">
        <v>85</v>
      </c>
      <c r="S204" s="28" t="s">
        <v>85</v>
      </c>
      <c r="T204" s="28" t="s">
        <v>85</v>
      </c>
      <c r="U204" s="19" t="s">
        <v>85</v>
      </c>
      <c r="V204" s="17" t="s">
        <v>1572</v>
      </c>
      <c r="W204" s="17">
        <v>25.9</v>
      </c>
      <c r="X204" s="17" t="s">
        <v>3209</v>
      </c>
      <c r="Y204" s="17" t="s">
        <v>653</v>
      </c>
      <c r="Z204" s="51" t="s">
        <v>14946</v>
      </c>
      <c r="AA204" s="23" t="s">
        <v>3210</v>
      </c>
    </row>
    <row r="205" spans="1:27" ht="19" x14ac:dyDescent="0.2">
      <c r="A205" s="4" t="s">
        <v>3211</v>
      </c>
      <c r="B205" s="4" t="s">
        <v>3212</v>
      </c>
      <c r="C205" s="4" t="s">
        <v>3213</v>
      </c>
      <c r="D205" s="4">
        <v>2012</v>
      </c>
      <c r="E205" s="16" t="s">
        <v>81</v>
      </c>
      <c r="F205" s="16" t="s">
        <v>81</v>
      </c>
      <c r="G205" s="21" t="s">
        <v>172</v>
      </c>
      <c r="H205" s="8" t="s">
        <v>144</v>
      </c>
      <c r="I205" s="8" t="s">
        <v>144</v>
      </c>
      <c r="J205" s="8" t="s">
        <v>144</v>
      </c>
      <c r="K205" s="41" t="s">
        <v>144</v>
      </c>
      <c r="L205" s="41" t="s">
        <v>144</v>
      </c>
      <c r="M205" s="28" t="s">
        <v>144</v>
      </c>
      <c r="N205" s="28" t="s">
        <v>144</v>
      </c>
      <c r="O205" s="28" t="s">
        <v>144</v>
      </c>
      <c r="P205" s="28" t="s">
        <v>144</v>
      </c>
      <c r="Q205" s="8" t="s">
        <v>144</v>
      </c>
      <c r="R205" s="28" t="s">
        <v>144</v>
      </c>
      <c r="S205" s="28" t="s">
        <v>144</v>
      </c>
      <c r="T205" s="28" t="s">
        <v>144</v>
      </c>
      <c r="U205" s="19" t="s">
        <v>144</v>
      </c>
      <c r="V205" s="17" t="s">
        <v>144</v>
      </c>
      <c r="W205" s="17" t="s">
        <v>144</v>
      </c>
      <c r="X205" s="17" t="s">
        <v>144</v>
      </c>
      <c r="Y205" s="17" t="s">
        <v>144</v>
      </c>
      <c r="Z205" s="51"/>
      <c r="AA205" s="23"/>
    </row>
    <row r="206" spans="1:27" ht="19" x14ac:dyDescent="0.2">
      <c r="A206" s="4" t="s">
        <v>1150</v>
      </c>
      <c r="B206" s="4" t="s">
        <v>1151</v>
      </c>
      <c r="C206" s="4" t="s">
        <v>3224</v>
      </c>
      <c r="D206" s="4">
        <v>1994</v>
      </c>
      <c r="E206" s="16" t="s">
        <v>81</v>
      </c>
      <c r="F206" s="16" t="s">
        <v>81</v>
      </c>
      <c r="G206" s="21" t="s">
        <v>2924</v>
      </c>
      <c r="H206" s="8" t="s">
        <v>144</v>
      </c>
      <c r="I206" s="8" t="s">
        <v>144</v>
      </c>
      <c r="J206" s="8" t="s">
        <v>144</v>
      </c>
      <c r="K206" s="41" t="s">
        <v>144</v>
      </c>
      <c r="L206" s="41" t="s">
        <v>144</v>
      </c>
      <c r="M206" s="28" t="s">
        <v>144</v>
      </c>
      <c r="N206" s="28" t="s">
        <v>144</v>
      </c>
      <c r="O206" s="28" t="s">
        <v>144</v>
      </c>
      <c r="P206" s="28" t="s">
        <v>144</v>
      </c>
      <c r="Q206" s="8" t="s">
        <v>144</v>
      </c>
      <c r="R206" s="28" t="s">
        <v>144</v>
      </c>
      <c r="S206" s="28" t="s">
        <v>144</v>
      </c>
      <c r="T206" s="28" t="s">
        <v>144</v>
      </c>
      <c r="U206" s="19" t="s">
        <v>144</v>
      </c>
      <c r="V206" s="17" t="s">
        <v>144</v>
      </c>
      <c r="W206" s="17" t="s">
        <v>144</v>
      </c>
      <c r="X206" s="17" t="s">
        <v>144</v>
      </c>
      <c r="Y206" s="17" t="s">
        <v>144</v>
      </c>
      <c r="Z206" s="51"/>
      <c r="AA206" s="23"/>
    </row>
    <row r="207" spans="1:27" ht="19" x14ac:dyDescent="0.2">
      <c r="A207" s="4" t="s">
        <v>3237</v>
      </c>
      <c r="B207" s="4" t="s">
        <v>3238</v>
      </c>
      <c r="C207" s="4" t="s">
        <v>3239</v>
      </c>
      <c r="D207" s="4">
        <v>1996</v>
      </c>
      <c r="E207" s="16" t="s">
        <v>81</v>
      </c>
      <c r="F207" s="16" t="s">
        <v>82</v>
      </c>
      <c r="G207" s="21"/>
      <c r="H207" s="8" t="s">
        <v>1761</v>
      </c>
      <c r="I207" s="8">
        <v>9</v>
      </c>
      <c r="J207" s="8">
        <v>0</v>
      </c>
      <c r="K207" s="41">
        <f>I207-J207</f>
        <v>9</v>
      </c>
      <c r="L207" s="41" t="s">
        <v>82</v>
      </c>
      <c r="M207" s="28">
        <f>J207/I207</f>
        <v>0</v>
      </c>
      <c r="N207" s="28"/>
      <c r="O207" s="28">
        <v>0.33600000000000002</v>
      </c>
      <c r="P207" s="28" t="s">
        <v>81</v>
      </c>
      <c r="Q207" s="8" t="s">
        <v>1572</v>
      </c>
      <c r="R207" s="28" t="s">
        <v>85</v>
      </c>
      <c r="S207" s="28" t="s">
        <v>85</v>
      </c>
      <c r="T207" s="28" t="s">
        <v>85</v>
      </c>
      <c r="U207" s="19" t="s">
        <v>85</v>
      </c>
      <c r="V207" s="17" t="s">
        <v>1572</v>
      </c>
      <c r="W207" s="17">
        <v>22.11</v>
      </c>
      <c r="X207" s="17">
        <v>0.69</v>
      </c>
      <c r="Y207" s="17" t="s">
        <v>3252</v>
      </c>
      <c r="Z207" s="51" t="s">
        <v>14964</v>
      </c>
      <c r="AA207" s="23" t="s">
        <v>534</v>
      </c>
    </row>
    <row r="208" spans="1:27" ht="19" x14ac:dyDescent="0.2">
      <c r="A208" s="4" t="s">
        <v>3253</v>
      </c>
      <c r="B208" s="4" t="s">
        <v>3254</v>
      </c>
      <c r="C208" s="4" t="s">
        <v>3255</v>
      </c>
      <c r="D208" s="4">
        <v>1989</v>
      </c>
      <c r="E208" s="16" t="s">
        <v>81</v>
      </c>
      <c r="F208" s="16" t="s">
        <v>81</v>
      </c>
      <c r="G208" s="21" t="s">
        <v>2357</v>
      </c>
      <c r="H208" s="8" t="s">
        <v>144</v>
      </c>
      <c r="I208" s="8" t="s">
        <v>144</v>
      </c>
      <c r="J208" s="8" t="s">
        <v>144</v>
      </c>
      <c r="K208" s="41" t="s">
        <v>144</v>
      </c>
      <c r="L208" s="41" t="s">
        <v>144</v>
      </c>
      <c r="M208" s="28" t="s">
        <v>144</v>
      </c>
      <c r="N208" s="28" t="s">
        <v>144</v>
      </c>
      <c r="O208" s="28" t="s">
        <v>144</v>
      </c>
      <c r="P208" s="28" t="s">
        <v>144</v>
      </c>
      <c r="Q208" s="8" t="s">
        <v>144</v>
      </c>
      <c r="R208" s="28" t="s">
        <v>144</v>
      </c>
      <c r="S208" s="28" t="s">
        <v>144</v>
      </c>
      <c r="T208" s="28" t="s">
        <v>144</v>
      </c>
      <c r="U208" s="19" t="s">
        <v>144</v>
      </c>
      <c r="V208" s="17" t="s">
        <v>144</v>
      </c>
      <c r="W208" s="17" t="s">
        <v>144</v>
      </c>
      <c r="X208" s="17" t="s">
        <v>144</v>
      </c>
      <c r="Y208" s="17" t="s">
        <v>144</v>
      </c>
      <c r="Z208" s="51"/>
      <c r="AA208" s="23"/>
    </row>
    <row r="209" spans="1:28" ht="19" x14ac:dyDescent="0.2">
      <c r="A209" s="4" t="s">
        <v>3266</v>
      </c>
      <c r="B209" s="4" t="s">
        <v>3267</v>
      </c>
      <c r="C209" s="4" t="s">
        <v>3268</v>
      </c>
      <c r="D209" s="4">
        <v>1992</v>
      </c>
      <c r="E209" s="16" t="s">
        <v>81</v>
      </c>
      <c r="F209" s="16" t="s">
        <v>82</v>
      </c>
      <c r="G209" s="21"/>
      <c r="H209" s="8" t="s">
        <v>669</v>
      </c>
      <c r="I209" s="8">
        <v>9</v>
      </c>
      <c r="J209" s="8">
        <v>0</v>
      </c>
      <c r="K209" s="41">
        <f>I209-J209</f>
        <v>9</v>
      </c>
      <c r="L209" s="41" t="s">
        <v>82</v>
      </c>
      <c r="M209" s="28">
        <f>J209/I209</f>
        <v>0</v>
      </c>
      <c r="N209" s="28"/>
      <c r="O209" s="28">
        <v>0.33600000000000002</v>
      </c>
      <c r="P209" s="28" t="s">
        <v>81</v>
      </c>
      <c r="Q209" s="8" t="s">
        <v>1572</v>
      </c>
      <c r="R209" s="28" t="s">
        <v>85</v>
      </c>
      <c r="S209" s="28" t="s">
        <v>85</v>
      </c>
      <c r="T209" s="28" t="s">
        <v>85</v>
      </c>
      <c r="U209" s="19" t="s">
        <v>85</v>
      </c>
      <c r="V209" s="17" t="s">
        <v>1572</v>
      </c>
      <c r="W209" s="17">
        <v>26.6</v>
      </c>
      <c r="X209" s="17">
        <v>1.2</v>
      </c>
      <c r="Y209" s="17" t="s">
        <v>3280</v>
      </c>
      <c r="Z209" s="51" t="s">
        <v>14921</v>
      </c>
      <c r="AA209" s="23" t="s">
        <v>534</v>
      </c>
    </row>
    <row r="210" spans="1:28" ht="19" x14ac:dyDescent="0.2">
      <c r="A210" s="4" t="s">
        <v>3281</v>
      </c>
      <c r="B210" s="4" t="s">
        <v>3282</v>
      </c>
      <c r="C210" s="4" t="s">
        <v>3283</v>
      </c>
      <c r="D210" s="4">
        <v>1998</v>
      </c>
      <c r="E210" s="16" t="s">
        <v>81</v>
      </c>
      <c r="F210" s="16" t="s">
        <v>81</v>
      </c>
      <c r="G210" s="21" t="s">
        <v>1610</v>
      </c>
      <c r="H210" s="8" t="s">
        <v>144</v>
      </c>
      <c r="I210" s="8" t="s">
        <v>144</v>
      </c>
      <c r="J210" s="8" t="s">
        <v>144</v>
      </c>
      <c r="K210" s="41" t="s">
        <v>144</v>
      </c>
      <c r="L210" s="41" t="s">
        <v>144</v>
      </c>
      <c r="M210" s="28" t="s">
        <v>144</v>
      </c>
      <c r="N210" s="28" t="s">
        <v>144</v>
      </c>
      <c r="O210" s="28" t="s">
        <v>144</v>
      </c>
      <c r="P210" s="28" t="s">
        <v>144</v>
      </c>
      <c r="Q210" s="8" t="s">
        <v>144</v>
      </c>
      <c r="R210" s="28" t="s">
        <v>144</v>
      </c>
      <c r="S210" s="28" t="s">
        <v>144</v>
      </c>
      <c r="T210" s="28" t="s">
        <v>144</v>
      </c>
      <c r="U210" s="19" t="s">
        <v>144</v>
      </c>
      <c r="V210" s="17" t="s">
        <v>144</v>
      </c>
      <c r="W210" s="17" t="s">
        <v>144</v>
      </c>
      <c r="X210" s="17" t="s">
        <v>144</v>
      </c>
      <c r="Y210" s="17" t="s">
        <v>144</v>
      </c>
      <c r="Z210" s="53"/>
      <c r="AA210" s="23"/>
    </row>
    <row r="211" spans="1:28" ht="19" x14ac:dyDescent="0.2">
      <c r="A211" s="4" t="s">
        <v>3296</v>
      </c>
      <c r="B211" s="4" t="s">
        <v>3297</v>
      </c>
      <c r="C211" s="4" t="s">
        <v>3298</v>
      </c>
      <c r="D211" s="4">
        <v>1989</v>
      </c>
      <c r="E211" s="16" t="s">
        <v>81</v>
      </c>
      <c r="F211" s="16" t="s">
        <v>81</v>
      </c>
      <c r="G211" s="21" t="s">
        <v>2592</v>
      </c>
      <c r="H211" s="8" t="s">
        <v>144</v>
      </c>
      <c r="I211" s="8" t="s">
        <v>144</v>
      </c>
      <c r="J211" s="8" t="s">
        <v>144</v>
      </c>
      <c r="K211" s="41" t="s">
        <v>144</v>
      </c>
      <c r="L211" s="41" t="s">
        <v>144</v>
      </c>
      <c r="M211" s="28" t="s">
        <v>144</v>
      </c>
      <c r="N211" s="28" t="s">
        <v>144</v>
      </c>
      <c r="O211" s="28" t="s">
        <v>144</v>
      </c>
      <c r="P211" s="28" t="s">
        <v>144</v>
      </c>
      <c r="Q211" s="8" t="s">
        <v>144</v>
      </c>
      <c r="R211" s="28" t="s">
        <v>144</v>
      </c>
      <c r="S211" s="28" t="s">
        <v>144</v>
      </c>
      <c r="T211" s="28" t="s">
        <v>144</v>
      </c>
      <c r="U211" s="19" t="s">
        <v>144</v>
      </c>
      <c r="V211" s="17" t="s">
        <v>144</v>
      </c>
      <c r="W211" s="17" t="s">
        <v>144</v>
      </c>
      <c r="X211" s="17" t="s">
        <v>144</v>
      </c>
      <c r="Y211" s="17" t="s">
        <v>144</v>
      </c>
      <c r="Z211" s="51"/>
      <c r="AA211" s="23"/>
    </row>
    <row r="212" spans="1:28" ht="19" x14ac:dyDescent="0.2">
      <c r="A212" s="4" t="s">
        <v>3307</v>
      </c>
      <c r="B212" s="4" t="s">
        <v>3308</v>
      </c>
      <c r="C212" s="4" t="s">
        <v>3309</v>
      </c>
      <c r="D212" s="4">
        <v>2004</v>
      </c>
      <c r="E212" s="16" t="s">
        <v>81</v>
      </c>
      <c r="F212" s="16" t="s">
        <v>81</v>
      </c>
      <c r="G212" s="21" t="s">
        <v>3321</v>
      </c>
      <c r="H212" s="8" t="s">
        <v>144</v>
      </c>
      <c r="I212" s="8" t="s">
        <v>144</v>
      </c>
      <c r="J212" s="8" t="s">
        <v>144</v>
      </c>
      <c r="K212" s="41" t="s">
        <v>144</v>
      </c>
      <c r="L212" s="41" t="s">
        <v>144</v>
      </c>
      <c r="M212" s="28" t="s">
        <v>144</v>
      </c>
      <c r="N212" s="28" t="s">
        <v>144</v>
      </c>
      <c r="O212" s="28" t="s">
        <v>144</v>
      </c>
      <c r="P212" s="28" t="s">
        <v>144</v>
      </c>
      <c r="Q212" s="8" t="s">
        <v>144</v>
      </c>
      <c r="R212" s="28" t="s">
        <v>144</v>
      </c>
      <c r="S212" s="28" t="s">
        <v>144</v>
      </c>
      <c r="T212" s="28" t="s">
        <v>144</v>
      </c>
      <c r="U212" s="19" t="s">
        <v>144</v>
      </c>
      <c r="V212" s="17" t="s">
        <v>144</v>
      </c>
      <c r="W212" s="17" t="s">
        <v>144</v>
      </c>
      <c r="X212" s="17" t="s">
        <v>144</v>
      </c>
      <c r="Y212" s="17" t="s">
        <v>144</v>
      </c>
      <c r="Z212" s="51"/>
      <c r="AA212" s="23"/>
    </row>
    <row r="213" spans="1:28" ht="18.75" customHeight="1" x14ac:dyDescent="0.2">
      <c r="A213" s="4" t="s">
        <v>3322</v>
      </c>
      <c r="B213" s="4" t="s">
        <v>3323</v>
      </c>
      <c r="C213" s="4" t="s">
        <v>3324</v>
      </c>
      <c r="D213" s="4">
        <v>2001</v>
      </c>
      <c r="E213" s="16" t="s">
        <v>81</v>
      </c>
      <c r="F213" s="16" t="s">
        <v>82</v>
      </c>
      <c r="G213" s="21"/>
      <c r="H213" s="8" t="s">
        <v>83</v>
      </c>
      <c r="I213" s="8">
        <v>16</v>
      </c>
      <c r="J213" s="8">
        <v>16</v>
      </c>
      <c r="K213" s="41">
        <v>0</v>
      </c>
      <c r="L213" s="41" t="s">
        <v>144</v>
      </c>
      <c r="M213" s="28">
        <v>1</v>
      </c>
      <c r="N213" s="28">
        <v>0.93300000000000005</v>
      </c>
      <c r="O213" s="28">
        <v>1</v>
      </c>
      <c r="P213" s="57" t="s">
        <v>14913</v>
      </c>
      <c r="Q213" s="8" t="s">
        <v>3339</v>
      </c>
      <c r="R213" s="28" t="s">
        <v>81</v>
      </c>
      <c r="S213" s="28" t="s">
        <v>85</v>
      </c>
      <c r="T213" s="57"/>
      <c r="U213" s="30" t="s">
        <v>3340</v>
      </c>
      <c r="V213" s="17" t="s">
        <v>3341</v>
      </c>
      <c r="W213" s="17">
        <v>22</v>
      </c>
      <c r="X213" s="17" t="s">
        <v>86</v>
      </c>
      <c r="Y213" s="17" t="s">
        <v>14961</v>
      </c>
      <c r="Z213" s="51" t="s">
        <v>14962</v>
      </c>
      <c r="AA213" s="23" t="s">
        <v>2504</v>
      </c>
      <c r="AB213" s="52" t="s">
        <v>14963</v>
      </c>
    </row>
    <row r="214" spans="1:28" ht="21" customHeight="1" x14ac:dyDescent="0.2">
      <c r="A214" s="4" t="s">
        <v>3344</v>
      </c>
      <c r="B214" s="4" t="s">
        <v>3345</v>
      </c>
      <c r="C214" s="4" t="s">
        <v>3346</v>
      </c>
      <c r="D214" s="4">
        <v>2001</v>
      </c>
      <c r="E214" s="16" t="s">
        <v>81</v>
      </c>
      <c r="F214" s="16" t="s">
        <v>82</v>
      </c>
      <c r="G214" s="21"/>
      <c r="H214" s="8" t="s">
        <v>3358</v>
      </c>
      <c r="I214" s="8">
        <v>16</v>
      </c>
      <c r="J214" s="8">
        <v>8</v>
      </c>
      <c r="K214" s="41">
        <v>8</v>
      </c>
      <c r="L214" s="41" t="s">
        <v>144</v>
      </c>
      <c r="M214" s="28">
        <v>0.5</v>
      </c>
      <c r="N214" s="28">
        <v>0.247</v>
      </c>
      <c r="O214" s="28">
        <v>0.753</v>
      </c>
      <c r="P214" s="28" t="s">
        <v>82</v>
      </c>
      <c r="Q214" s="29" t="s">
        <v>3359</v>
      </c>
      <c r="R214" s="47" t="s">
        <v>81</v>
      </c>
      <c r="S214" s="47" t="s">
        <v>85</v>
      </c>
      <c r="T214" s="58"/>
      <c r="U214" s="19" t="s">
        <v>3360</v>
      </c>
      <c r="V214" s="17" t="s">
        <v>3361</v>
      </c>
      <c r="W214" s="17">
        <v>21.3</v>
      </c>
      <c r="X214" s="17">
        <v>2.7</v>
      </c>
      <c r="Y214" s="17" t="s">
        <v>86</v>
      </c>
      <c r="Z214" s="51" t="s">
        <v>14935</v>
      </c>
      <c r="AA214" s="23" t="s">
        <v>14936</v>
      </c>
      <c r="AB214" s="52" t="s">
        <v>14937</v>
      </c>
    </row>
    <row r="215" spans="1:28" ht="19" x14ac:dyDescent="0.2">
      <c r="A215" s="4" t="s">
        <v>3362</v>
      </c>
      <c r="B215" s="4" t="s">
        <v>3363</v>
      </c>
      <c r="C215" s="4" t="s">
        <v>3364</v>
      </c>
      <c r="D215" s="4">
        <v>1993</v>
      </c>
      <c r="E215" s="16" t="s">
        <v>81</v>
      </c>
      <c r="F215" s="16" t="s">
        <v>81</v>
      </c>
      <c r="G215" s="21" t="s">
        <v>789</v>
      </c>
      <c r="H215" s="8" t="s">
        <v>144</v>
      </c>
      <c r="I215" s="8" t="s">
        <v>144</v>
      </c>
      <c r="J215" s="8" t="s">
        <v>144</v>
      </c>
      <c r="K215" s="41" t="s">
        <v>144</v>
      </c>
      <c r="L215" s="41" t="s">
        <v>144</v>
      </c>
      <c r="M215" s="28" t="s">
        <v>144</v>
      </c>
      <c r="N215" s="28" t="s">
        <v>144</v>
      </c>
      <c r="O215" s="28" t="s">
        <v>144</v>
      </c>
      <c r="P215" s="28" t="s">
        <v>144</v>
      </c>
      <c r="Q215" s="8" t="s">
        <v>144</v>
      </c>
      <c r="R215" s="28" t="s">
        <v>144</v>
      </c>
      <c r="S215" s="28" t="s">
        <v>144</v>
      </c>
      <c r="T215" s="28" t="s">
        <v>144</v>
      </c>
      <c r="U215" s="19" t="s">
        <v>144</v>
      </c>
      <c r="V215" s="17" t="s">
        <v>144</v>
      </c>
      <c r="W215" s="17" t="s">
        <v>144</v>
      </c>
      <c r="X215" s="17" t="s">
        <v>144</v>
      </c>
      <c r="Y215" s="17" t="s">
        <v>144</v>
      </c>
      <c r="Z215" s="51"/>
      <c r="AA215" s="23"/>
    </row>
    <row r="216" spans="1:28" ht="19" x14ac:dyDescent="0.2">
      <c r="A216" s="4" t="s">
        <v>3378</v>
      </c>
      <c r="B216" s="4" t="s">
        <v>3379</v>
      </c>
      <c r="C216" s="4" t="s">
        <v>3380</v>
      </c>
      <c r="D216" s="4">
        <v>2003</v>
      </c>
      <c r="E216" s="16" t="s">
        <v>81</v>
      </c>
      <c r="F216" s="16" t="s">
        <v>81</v>
      </c>
      <c r="G216" s="21" t="s">
        <v>2343</v>
      </c>
      <c r="H216" s="8" t="s">
        <v>144</v>
      </c>
      <c r="I216" s="8" t="s">
        <v>144</v>
      </c>
      <c r="J216" s="8" t="s">
        <v>144</v>
      </c>
      <c r="K216" s="41" t="s">
        <v>144</v>
      </c>
      <c r="L216" s="41" t="s">
        <v>144</v>
      </c>
      <c r="M216" s="28" t="s">
        <v>144</v>
      </c>
      <c r="N216" s="28" t="s">
        <v>144</v>
      </c>
      <c r="O216" s="28" t="s">
        <v>144</v>
      </c>
      <c r="P216" s="28" t="s">
        <v>144</v>
      </c>
      <c r="Q216" s="8" t="s">
        <v>144</v>
      </c>
      <c r="R216" s="28" t="s">
        <v>144</v>
      </c>
      <c r="S216" s="28" t="s">
        <v>144</v>
      </c>
      <c r="T216" s="28" t="s">
        <v>144</v>
      </c>
      <c r="U216" s="19" t="s">
        <v>144</v>
      </c>
      <c r="V216" s="17" t="s">
        <v>144</v>
      </c>
      <c r="W216" s="17" t="s">
        <v>144</v>
      </c>
      <c r="X216" s="17" t="s">
        <v>144</v>
      </c>
      <c r="Y216" s="17" t="s">
        <v>144</v>
      </c>
      <c r="Z216" s="51"/>
      <c r="AA216" s="23"/>
    </row>
    <row r="217" spans="1:28" ht="19" x14ac:dyDescent="0.2">
      <c r="A217" s="4" t="s">
        <v>3394</v>
      </c>
      <c r="B217" s="4" t="s">
        <v>3395</v>
      </c>
      <c r="C217" s="4" t="s">
        <v>3396</v>
      </c>
      <c r="D217" s="4">
        <v>2012</v>
      </c>
      <c r="E217" s="16" t="s">
        <v>81</v>
      </c>
      <c r="F217" s="16" t="s">
        <v>81</v>
      </c>
      <c r="G217" s="21" t="s">
        <v>172</v>
      </c>
      <c r="H217" s="8" t="s">
        <v>144</v>
      </c>
      <c r="I217" s="8" t="s">
        <v>144</v>
      </c>
      <c r="J217" s="8" t="s">
        <v>144</v>
      </c>
      <c r="K217" s="41" t="s">
        <v>144</v>
      </c>
      <c r="L217" s="41" t="s">
        <v>144</v>
      </c>
      <c r="M217" s="28" t="s">
        <v>144</v>
      </c>
      <c r="N217" s="28" t="s">
        <v>144</v>
      </c>
      <c r="O217" s="28" t="s">
        <v>144</v>
      </c>
      <c r="P217" s="28" t="s">
        <v>144</v>
      </c>
      <c r="Q217" s="8" t="s">
        <v>144</v>
      </c>
      <c r="R217" s="28" t="s">
        <v>144</v>
      </c>
      <c r="S217" s="28" t="s">
        <v>144</v>
      </c>
      <c r="T217" s="28" t="s">
        <v>144</v>
      </c>
      <c r="U217" s="19" t="s">
        <v>144</v>
      </c>
      <c r="V217" s="17" t="s">
        <v>144</v>
      </c>
      <c r="W217" s="17" t="s">
        <v>144</v>
      </c>
      <c r="X217" s="17" t="s">
        <v>144</v>
      </c>
      <c r="Y217" s="17" t="s">
        <v>144</v>
      </c>
      <c r="Z217" s="51"/>
      <c r="AA217" s="23"/>
    </row>
    <row r="218" spans="1:28" ht="21" customHeight="1" x14ac:dyDescent="0.2">
      <c r="A218" s="4" t="s">
        <v>3408</v>
      </c>
      <c r="B218" s="4" t="s">
        <v>3409</v>
      </c>
      <c r="C218" s="4" t="s">
        <v>3410</v>
      </c>
      <c r="D218" s="4">
        <v>2006</v>
      </c>
      <c r="E218" s="16" t="s">
        <v>81</v>
      </c>
      <c r="F218" s="16" t="s">
        <v>82</v>
      </c>
      <c r="G218" s="21"/>
      <c r="H218" s="8" t="s">
        <v>83</v>
      </c>
      <c r="I218" s="8">
        <v>8</v>
      </c>
      <c r="J218" s="8">
        <v>5</v>
      </c>
      <c r="K218" s="41">
        <f>I218-J218</f>
        <v>3</v>
      </c>
      <c r="L218" s="41" t="s">
        <v>144</v>
      </c>
      <c r="M218" s="28">
        <f>J218/I218</f>
        <v>0.625</v>
      </c>
      <c r="N218" s="28">
        <v>0.245</v>
      </c>
      <c r="O218" s="28">
        <v>0.91500000000000004</v>
      </c>
      <c r="P218" s="28" t="s">
        <v>82</v>
      </c>
      <c r="Q218" s="8" t="s">
        <v>3421</v>
      </c>
      <c r="R218" s="28" t="s">
        <v>82</v>
      </c>
      <c r="S218" s="28" t="s">
        <v>86</v>
      </c>
      <c r="T218" s="28" t="s">
        <v>86</v>
      </c>
      <c r="U218" s="19" t="s">
        <v>85</v>
      </c>
      <c r="V218" s="2" t="s">
        <v>3422</v>
      </c>
      <c r="W218" s="17" t="s">
        <v>3423</v>
      </c>
      <c r="X218" s="17">
        <v>1</v>
      </c>
      <c r="Y218" s="17" t="s">
        <v>105</v>
      </c>
      <c r="Z218" s="51" t="s">
        <v>14923</v>
      </c>
      <c r="AA218" s="23"/>
    </row>
    <row r="219" spans="1:28" ht="19" x14ac:dyDescent="0.2">
      <c r="A219" s="4" t="s">
        <v>3424</v>
      </c>
      <c r="B219" s="4" t="s">
        <v>3425</v>
      </c>
      <c r="C219" s="4" t="s">
        <v>1180</v>
      </c>
      <c r="D219" s="4">
        <v>2009</v>
      </c>
      <c r="E219" s="16" t="s">
        <v>81</v>
      </c>
      <c r="F219" s="16" t="s">
        <v>81</v>
      </c>
      <c r="G219" s="21" t="s">
        <v>515</v>
      </c>
      <c r="H219" s="8" t="s">
        <v>144</v>
      </c>
      <c r="I219" s="8" t="s">
        <v>144</v>
      </c>
      <c r="J219" s="8" t="s">
        <v>144</v>
      </c>
      <c r="K219" s="41" t="s">
        <v>144</v>
      </c>
      <c r="L219" s="41" t="s">
        <v>144</v>
      </c>
      <c r="M219" s="28" t="s">
        <v>144</v>
      </c>
      <c r="N219" s="28" t="s">
        <v>144</v>
      </c>
      <c r="O219" s="28" t="s">
        <v>144</v>
      </c>
      <c r="P219" s="28" t="s">
        <v>144</v>
      </c>
      <c r="Q219" s="8" t="s">
        <v>144</v>
      </c>
      <c r="R219" s="28" t="s">
        <v>144</v>
      </c>
      <c r="S219" s="28" t="s">
        <v>144</v>
      </c>
      <c r="T219" s="28" t="s">
        <v>144</v>
      </c>
      <c r="U219" s="19" t="s">
        <v>144</v>
      </c>
      <c r="V219" s="17" t="s">
        <v>144</v>
      </c>
      <c r="W219" s="17" t="s">
        <v>144</v>
      </c>
      <c r="X219" s="17" t="s">
        <v>144</v>
      </c>
      <c r="Y219" s="17" t="s">
        <v>144</v>
      </c>
      <c r="Z219" s="51"/>
      <c r="AA219" s="23"/>
    </row>
    <row r="220" spans="1:28" ht="19" x14ac:dyDescent="0.2">
      <c r="A220" s="4" t="s">
        <v>3441</v>
      </c>
      <c r="B220" s="4" t="s">
        <v>3442</v>
      </c>
      <c r="C220" s="4" t="s">
        <v>3443</v>
      </c>
      <c r="D220" s="4">
        <v>2008</v>
      </c>
      <c r="E220" s="16" t="s">
        <v>81</v>
      </c>
      <c r="F220" s="16" t="s">
        <v>81</v>
      </c>
      <c r="G220" s="21" t="s">
        <v>2924</v>
      </c>
      <c r="H220" s="8" t="s">
        <v>144</v>
      </c>
      <c r="I220" s="8" t="s">
        <v>144</v>
      </c>
      <c r="J220" s="8" t="s">
        <v>144</v>
      </c>
      <c r="K220" s="41" t="s">
        <v>144</v>
      </c>
      <c r="L220" s="41" t="s">
        <v>144</v>
      </c>
      <c r="M220" s="28" t="s">
        <v>144</v>
      </c>
      <c r="N220" s="28" t="s">
        <v>144</v>
      </c>
      <c r="O220" s="28" t="s">
        <v>144</v>
      </c>
      <c r="P220" s="28" t="s">
        <v>144</v>
      </c>
      <c r="Q220" s="8" t="s">
        <v>144</v>
      </c>
      <c r="R220" s="28" t="s">
        <v>144</v>
      </c>
      <c r="S220" s="28" t="s">
        <v>144</v>
      </c>
      <c r="T220" s="28" t="s">
        <v>144</v>
      </c>
      <c r="U220" s="19" t="s">
        <v>144</v>
      </c>
      <c r="V220" s="17" t="s">
        <v>144</v>
      </c>
      <c r="W220" s="17" t="s">
        <v>144</v>
      </c>
      <c r="X220" s="17" t="s">
        <v>144</v>
      </c>
      <c r="Y220" s="17" t="s">
        <v>144</v>
      </c>
      <c r="Z220" s="51"/>
      <c r="AA220" s="23"/>
    </row>
    <row r="221" spans="1:28" ht="19" x14ac:dyDescent="0.2">
      <c r="A221" s="4" t="s">
        <v>3459</v>
      </c>
      <c r="B221" s="4" t="s">
        <v>3460</v>
      </c>
      <c r="C221" s="4" t="s">
        <v>3461</v>
      </c>
      <c r="D221" s="4">
        <v>1996</v>
      </c>
      <c r="E221" s="16" t="s">
        <v>81</v>
      </c>
      <c r="F221" s="16" t="s">
        <v>82</v>
      </c>
      <c r="G221" s="21"/>
      <c r="H221" s="8" t="s">
        <v>3472</v>
      </c>
      <c r="I221" s="8">
        <v>6</v>
      </c>
      <c r="J221" s="8">
        <v>0</v>
      </c>
      <c r="K221" s="41">
        <f>I221-J221</f>
        <v>6</v>
      </c>
      <c r="L221" s="41" t="s">
        <v>82</v>
      </c>
      <c r="M221" s="28">
        <f>J221/I221</f>
        <v>0</v>
      </c>
      <c r="N221" s="28"/>
      <c r="O221" s="28">
        <v>0.45900000000000002</v>
      </c>
      <c r="P221" s="28" t="s">
        <v>5629</v>
      </c>
      <c r="Q221" s="8" t="s">
        <v>1572</v>
      </c>
      <c r="R221" s="28" t="s">
        <v>85</v>
      </c>
      <c r="S221" s="28" t="s">
        <v>85</v>
      </c>
      <c r="T221" s="28" t="s">
        <v>85</v>
      </c>
      <c r="U221" s="19" t="s">
        <v>85</v>
      </c>
      <c r="V221" s="17" t="s">
        <v>1572</v>
      </c>
      <c r="W221" s="17">
        <v>20.2</v>
      </c>
      <c r="X221" s="17" t="s">
        <v>86</v>
      </c>
      <c r="Y221" s="17" t="s">
        <v>3473</v>
      </c>
      <c r="Z221" s="51" t="s">
        <v>14923</v>
      </c>
      <c r="AA221" s="23" t="s">
        <v>3474</v>
      </c>
    </row>
    <row r="222" spans="1:28" ht="19" x14ac:dyDescent="0.2">
      <c r="A222" s="4" t="s">
        <v>3475</v>
      </c>
      <c r="B222" s="4" t="s">
        <v>3476</v>
      </c>
      <c r="C222" s="4" t="s">
        <v>3477</v>
      </c>
      <c r="D222" s="4">
        <v>1991</v>
      </c>
      <c r="E222" s="16" t="s">
        <v>81</v>
      </c>
      <c r="F222" s="16" t="s">
        <v>81</v>
      </c>
      <c r="G222" s="21" t="s">
        <v>14988</v>
      </c>
      <c r="H222" s="8" t="s">
        <v>1177</v>
      </c>
      <c r="I222" s="8" t="s">
        <v>1177</v>
      </c>
      <c r="J222" s="8" t="s">
        <v>1177</v>
      </c>
      <c r="K222" s="41" t="s">
        <v>1177</v>
      </c>
      <c r="L222" s="41" t="s">
        <v>144</v>
      </c>
      <c r="M222" s="28" t="s">
        <v>14989</v>
      </c>
      <c r="N222" s="28" t="s">
        <v>144</v>
      </c>
      <c r="O222" s="28" t="s">
        <v>144</v>
      </c>
      <c r="P222" s="28" t="s">
        <v>144</v>
      </c>
      <c r="Q222" s="8" t="s">
        <v>1177</v>
      </c>
      <c r="R222" s="28" t="s">
        <v>144</v>
      </c>
      <c r="S222" s="28" t="s">
        <v>144</v>
      </c>
      <c r="T222" s="28" t="s">
        <v>144</v>
      </c>
      <c r="U222" s="19" t="s">
        <v>1177</v>
      </c>
      <c r="V222" s="17" t="s">
        <v>1177</v>
      </c>
      <c r="W222" s="17" t="s">
        <v>1177</v>
      </c>
      <c r="X222" s="17" t="s">
        <v>1177</v>
      </c>
      <c r="Y222" s="17" t="s">
        <v>1177</v>
      </c>
      <c r="Z222" s="51"/>
      <c r="AA222" s="23" t="s">
        <v>1177</v>
      </c>
    </row>
    <row r="223" spans="1:28" ht="19" x14ac:dyDescent="0.2">
      <c r="A223" s="4" t="s">
        <v>3492</v>
      </c>
      <c r="B223" s="4" t="s">
        <v>3493</v>
      </c>
      <c r="C223" s="4" t="s">
        <v>15000</v>
      </c>
      <c r="D223" s="4">
        <v>1991</v>
      </c>
      <c r="E223" s="16" t="s">
        <v>81</v>
      </c>
      <c r="F223" s="16" t="s">
        <v>81</v>
      </c>
      <c r="G223" s="21" t="s">
        <v>172</v>
      </c>
      <c r="H223" s="8" t="s">
        <v>144</v>
      </c>
      <c r="I223" s="8" t="s">
        <v>144</v>
      </c>
      <c r="J223" s="8" t="s">
        <v>144</v>
      </c>
      <c r="K223" s="41" t="s">
        <v>144</v>
      </c>
      <c r="L223" s="41" t="s">
        <v>144</v>
      </c>
      <c r="M223" s="28" t="s">
        <v>144</v>
      </c>
      <c r="N223" s="28" t="s">
        <v>144</v>
      </c>
      <c r="O223" s="28" t="s">
        <v>144</v>
      </c>
      <c r="P223" s="28" t="s">
        <v>144</v>
      </c>
      <c r="Q223" s="8" t="s">
        <v>144</v>
      </c>
      <c r="R223" s="28" t="s">
        <v>144</v>
      </c>
      <c r="S223" s="28" t="s">
        <v>144</v>
      </c>
      <c r="T223" s="28" t="s">
        <v>144</v>
      </c>
      <c r="U223" s="19" t="s">
        <v>144</v>
      </c>
      <c r="V223" s="17" t="s">
        <v>144</v>
      </c>
      <c r="W223" s="17" t="s">
        <v>144</v>
      </c>
      <c r="X223" s="17" t="s">
        <v>144</v>
      </c>
      <c r="Y223" s="17" t="s">
        <v>144</v>
      </c>
      <c r="Z223" s="51"/>
      <c r="AA223" s="23"/>
    </row>
    <row r="224" spans="1:28" ht="19" x14ac:dyDescent="0.2">
      <c r="A224" s="4" t="s">
        <v>3505</v>
      </c>
      <c r="B224" s="4" t="s">
        <v>3506</v>
      </c>
      <c r="C224" s="4" t="s">
        <v>3507</v>
      </c>
      <c r="D224" s="4">
        <v>1986</v>
      </c>
      <c r="E224" s="16" t="s">
        <v>81</v>
      </c>
      <c r="F224" s="16" t="s">
        <v>81</v>
      </c>
      <c r="G224" s="21" t="s">
        <v>872</v>
      </c>
      <c r="H224" s="8" t="s">
        <v>144</v>
      </c>
      <c r="I224" s="8" t="s">
        <v>144</v>
      </c>
      <c r="J224" s="8" t="s">
        <v>144</v>
      </c>
      <c r="K224" s="41" t="s">
        <v>144</v>
      </c>
      <c r="L224" s="41" t="s">
        <v>144</v>
      </c>
      <c r="M224" s="28" t="s">
        <v>144</v>
      </c>
      <c r="N224" s="28" t="s">
        <v>144</v>
      </c>
      <c r="O224" s="28" t="s">
        <v>144</v>
      </c>
      <c r="P224" s="28" t="s">
        <v>144</v>
      </c>
      <c r="Q224" s="8" t="s">
        <v>144</v>
      </c>
      <c r="R224" s="28" t="s">
        <v>144</v>
      </c>
      <c r="S224" s="28" t="s">
        <v>144</v>
      </c>
      <c r="T224" s="28" t="s">
        <v>144</v>
      </c>
      <c r="U224" s="19" t="s">
        <v>144</v>
      </c>
      <c r="V224" s="17" t="s">
        <v>144</v>
      </c>
      <c r="W224" s="17" t="s">
        <v>144</v>
      </c>
      <c r="X224" s="17" t="s">
        <v>144</v>
      </c>
      <c r="Y224" s="17" t="s">
        <v>144</v>
      </c>
      <c r="Z224" s="51"/>
      <c r="AA224" s="23"/>
    </row>
    <row r="225" spans="1:27" ht="19" x14ac:dyDescent="0.2">
      <c r="A225" s="4" t="s">
        <v>3516</v>
      </c>
      <c r="B225" s="4" t="s">
        <v>3517</v>
      </c>
      <c r="C225" s="4" t="s">
        <v>3518</v>
      </c>
      <c r="D225" s="4">
        <v>2000</v>
      </c>
      <c r="E225" s="16" t="s">
        <v>81</v>
      </c>
      <c r="F225" s="16" t="s">
        <v>81</v>
      </c>
      <c r="G225" s="21" t="s">
        <v>515</v>
      </c>
      <c r="H225" s="8" t="s">
        <v>144</v>
      </c>
      <c r="I225" s="8" t="s">
        <v>144</v>
      </c>
      <c r="J225" s="8" t="s">
        <v>144</v>
      </c>
      <c r="K225" s="41" t="s">
        <v>144</v>
      </c>
      <c r="L225" s="41" t="s">
        <v>144</v>
      </c>
      <c r="M225" s="28" t="s">
        <v>144</v>
      </c>
      <c r="N225" s="28" t="s">
        <v>144</v>
      </c>
      <c r="O225" s="28" t="s">
        <v>144</v>
      </c>
      <c r="P225" s="28" t="s">
        <v>144</v>
      </c>
      <c r="Q225" s="8" t="s">
        <v>144</v>
      </c>
      <c r="R225" s="28" t="s">
        <v>144</v>
      </c>
      <c r="S225" s="28" t="s">
        <v>144</v>
      </c>
      <c r="T225" s="28" t="s">
        <v>144</v>
      </c>
      <c r="U225" s="19" t="s">
        <v>144</v>
      </c>
      <c r="V225" s="17" t="s">
        <v>144</v>
      </c>
      <c r="W225" s="17" t="s">
        <v>144</v>
      </c>
      <c r="X225" s="17" t="s">
        <v>144</v>
      </c>
      <c r="Y225" s="17" t="s">
        <v>144</v>
      </c>
      <c r="Z225" s="51"/>
      <c r="AA225" s="23"/>
    </row>
    <row r="226" spans="1:27" ht="19" x14ac:dyDescent="0.2">
      <c r="A226" s="4" t="s">
        <v>3534</v>
      </c>
      <c r="B226" s="4" t="s">
        <v>3535</v>
      </c>
      <c r="C226" s="4" t="s">
        <v>3536</v>
      </c>
      <c r="D226" s="4">
        <v>2006</v>
      </c>
      <c r="E226" s="16" t="s">
        <v>81</v>
      </c>
      <c r="F226" s="16" t="s">
        <v>82</v>
      </c>
      <c r="G226" s="21"/>
      <c r="H226" s="8" t="s">
        <v>3472</v>
      </c>
      <c r="I226" s="8">
        <v>40</v>
      </c>
      <c r="J226" s="8">
        <v>29</v>
      </c>
      <c r="K226" s="41">
        <f>I226-J226</f>
        <v>11</v>
      </c>
      <c r="L226" s="41" t="s">
        <v>144</v>
      </c>
      <c r="M226" s="28">
        <f>J226/I226</f>
        <v>0.72499999999999998</v>
      </c>
      <c r="N226" s="28">
        <v>0.56100000000000005</v>
      </c>
      <c r="O226" s="28">
        <v>0.85399999999999998</v>
      </c>
      <c r="P226" s="57" t="s">
        <v>14913</v>
      </c>
      <c r="Q226" s="8" t="s">
        <v>3548</v>
      </c>
      <c r="R226" s="28" t="s">
        <v>82</v>
      </c>
      <c r="S226" s="28" t="s">
        <v>82</v>
      </c>
      <c r="T226" s="28" t="s">
        <v>82</v>
      </c>
      <c r="U226" s="19" t="s">
        <v>85</v>
      </c>
      <c r="V226" s="17" t="s">
        <v>3549</v>
      </c>
      <c r="W226" s="17">
        <v>21.5</v>
      </c>
      <c r="X226" s="17">
        <v>3.3</v>
      </c>
      <c r="Y226" s="17" t="s">
        <v>670</v>
      </c>
      <c r="Z226" s="51" t="s">
        <v>14923</v>
      </c>
      <c r="AA226" s="23" t="s">
        <v>3550</v>
      </c>
    </row>
    <row r="227" spans="1:27" ht="19" x14ac:dyDescent="0.2">
      <c r="A227" s="4" t="s">
        <v>3551</v>
      </c>
      <c r="B227" s="4" t="s">
        <v>3552</v>
      </c>
      <c r="C227" s="4" t="s">
        <v>3553</v>
      </c>
      <c r="D227" s="4">
        <v>2005</v>
      </c>
      <c r="E227" s="16" t="s">
        <v>81</v>
      </c>
      <c r="F227" s="16" t="s">
        <v>81</v>
      </c>
      <c r="G227" s="21" t="s">
        <v>172</v>
      </c>
      <c r="H227" s="8" t="s">
        <v>144</v>
      </c>
      <c r="I227" s="8" t="s">
        <v>144</v>
      </c>
      <c r="J227" s="8" t="s">
        <v>144</v>
      </c>
      <c r="K227" s="41" t="s">
        <v>144</v>
      </c>
      <c r="L227" s="41" t="s">
        <v>144</v>
      </c>
      <c r="M227" s="28" t="s">
        <v>144</v>
      </c>
      <c r="N227" s="28" t="s">
        <v>144</v>
      </c>
      <c r="O227" s="28" t="s">
        <v>144</v>
      </c>
      <c r="P227" s="28" t="s">
        <v>144</v>
      </c>
      <c r="Q227" s="8" t="s">
        <v>144</v>
      </c>
      <c r="R227" s="28" t="s">
        <v>144</v>
      </c>
      <c r="S227" s="28" t="s">
        <v>144</v>
      </c>
      <c r="T227" s="28" t="s">
        <v>144</v>
      </c>
      <c r="U227" s="19" t="s">
        <v>144</v>
      </c>
      <c r="V227" s="17" t="s">
        <v>144</v>
      </c>
      <c r="W227" s="17" t="s">
        <v>144</v>
      </c>
      <c r="X227" s="17" t="s">
        <v>144</v>
      </c>
      <c r="Y227" s="17" t="s">
        <v>144</v>
      </c>
      <c r="Z227" s="51"/>
      <c r="AA227" s="23"/>
    </row>
    <row r="228" spans="1:27" ht="19" x14ac:dyDescent="0.2">
      <c r="A228" s="4" t="s">
        <v>3566</v>
      </c>
      <c r="B228" s="4" t="s">
        <v>3567</v>
      </c>
      <c r="C228" s="4" t="s">
        <v>3568</v>
      </c>
      <c r="D228" s="4">
        <v>1987</v>
      </c>
      <c r="E228" s="16" t="s">
        <v>81</v>
      </c>
      <c r="F228" s="16" t="s">
        <v>81</v>
      </c>
      <c r="G228" s="21" t="s">
        <v>172</v>
      </c>
      <c r="H228" s="8" t="s">
        <v>144</v>
      </c>
      <c r="I228" s="8" t="s">
        <v>144</v>
      </c>
      <c r="J228" s="8" t="s">
        <v>144</v>
      </c>
      <c r="K228" s="41" t="s">
        <v>144</v>
      </c>
      <c r="L228" s="41" t="s">
        <v>144</v>
      </c>
      <c r="M228" s="28" t="s">
        <v>144</v>
      </c>
      <c r="N228" s="28" t="s">
        <v>144</v>
      </c>
      <c r="O228" s="28" t="s">
        <v>144</v>
      </c>
      <c r="P228" s="28" t="s">
        <v>144</v>
      </c>
      <c r="Q228" s="8" t="s">
        <v>144</v>
      </c>
      <c r="R228" s="28" t="s">
        <v>144</v>
      </c>
      <c r="S228" s="28" t="s">
        <v>144</v>
      </c>
      <c r="T228" s="28" t="s">
        <v>144</v>
      </c>
      <c r="U228" s="19" t="s">
        <v>144</v>
      </c>
      <c r="V228" s="17" t="s">
        <v>144</v>
      </c>
      <c r="W228" s="17" t="s">
        <v>144</v>
      </c>
      <c r="X228" s="17" t="s">
        <v>144</v>
      </c>
      <c r="Y228" s="17" t="s">
        <v>144</v>
      </c>
      <c r="Z228" s="51"/>
      <c r="AA228" s="23"/>
    </row>
    <row r="229" spans="1:27" ht="19" x14ac:dyDescent="0.2">
      <c r="A229" s="4" t="s">
        <v>3579</v>
      </c>
      <c r="B229" s="4" t="s">
        <v>3580</v>
      </c>
      <c r="C229" s="4" t="s">
        <v>3581</v>
      </c>
      <c r="D229" s="4">
        <v>1984</v>
      </c>
      <c r="E229" s="16" t="s">
        <v>81</v>
      </c>
      <c r="F229" s="16" t="s">
        <v>81</v>
      </c>
      <c r="G229" s="21" t="s">
        <v>3592</v>
      </c>
      <c r="H229" s="8" t="s">
        <v>144</v>
      </c>
      <c r="I229" s="8" t="s">
        <v>144</v>
      </c>
      <c r="J229" s="8" t="s">
        <v>144</v>
      </c>
      <c r="K229" s="41" t="s">
        <v>144</v>
      </c>
      <c r="L229" s="41" t="s">
        <v>144</v>
      </c>
      <c r="M229" s="28" t="s">
        <v>144</v>
      </c>
      <c r="N229" s="28" t="s">
        <v>144</v>
      </c>
      <c r="O229" s="28" t="s">
        <v>144</v>
      </c>
      <c r="P229" s="28" t="s">
        <v>144</v>
      </c>
      <c r="Q229" s="8" t="s">
        <v>144</v>
      </c>
      <c r="R229" s="28" t="s">
        <v>144</v>
      </c>
      <c r="S229" s="28" t="s">
        <v>144</v>
      </c>
      <c r="T229" s="28" t="s">
        <v>144</v>
      </c>
      <c r="U229" s="19" t="s">
        <v>144</v>
      </c>
      <c r="V229" s="17" t="s">
        <v>144</v>
      </c>
      <c r="W229" s="17" t="s">
        <v>144</v>
      </c>
      <c r="X229" s="17" t="s">
        <v>144</v>
      </c>
      <c r="Y229" s="17" t="s">
        <v>144</v>
      </c>
      <c r="Z229" s="51"/>
      <c r="AA229" s="23"/>
    </row>
    <row r="230" spans="1:27" ht="19" x14ac:dyDescent="0.2">
      <c r="A230" s="4" t="s">
        <v>3593</v>
      </c>
      <c r="B230" s="4" t="s">
        <v>3594</v>
      </c>
      <c r="C230" s="4" t="s">
        <v>3595</v>
      </c>
      <c r="D230" s="4">
        <v>1988</v>
      </c>
      <c r="E230" s="16" t="s">
        <v>81</v>
      </c>
      <c r="F230" s="16" t="s">
        <v>82</v>
      </c>
      <c r="G230" s="21"/>
      <c r="H230" s="8" t="s">
        <v>83</v>
      </c>
      <c r="I230" s="8">
        <v>5</v>
      </c>
      <c r="J230" s="8">
        <v>2</v>
      </c>
      <c r="K230" s="41">
        <f>I230-J230</f>
        <v>3</v>
      </c>
      <c r="L230" s="41" t="s">
        <v>144</v>
      </c>
      <c r="M230" s="28">
        <f>J230/I230</f>
        <v>0.4</v>
      </c>
      <c r="N230" s="28">
        <v>5.2999999999999999E-2</v>
      </c>
      <c r="O230" s="28">
        <v>0.85299999999999998</v>
      </c>
      <c r="P230" s="28" t="s">
        <v>82</v>
      </c>
      <c r="Q230" s="8" t="s">
        <v>3608</v>
      </c>
      <c r="R230" s="28" t="s">
        <v>82</v>
      </c>
      <c r="S230" s="28" t="s">
        <v>82</v>
      </c>
      <c r="T230" s="28" t="s">
        <v>82</v>
      </c>
      <c r="U230" s="19" t="s">
        <v>85</v>
      </c>
      <c r="V230" s="17" t="s">
        <v>218</v>
      </c>
      <c r="W230" s="17">
        <v>32.4</v>
      </c>
      <c r="X230" s="17">
        <v>8.3800000000000008</v>
      </c>
      <c r="Y230" s="17" t="s">
        <v>86</v>
      </c>
      <c r="Z230" s="51" t="s">
        <v>15018</v>
      </c>
      <c r="AA230" s="23" t="s">
        <v>3609</v>
      </c>
    </row>
    <row r="231" spans="1:27" ht="19" x14ac:dyDescent="0.2">
      <c r="A231" s="4" t="s">
        <v>3610</v>
      </c>
      <c r="B231" s="4" t="s">
        <v>3611</v>
      </c>
      <c r="C231" s="4" t="s">
        <v>3612</v>
      </c>
      <c r="D231" s="4">
        <v>2009</v>
      </c>
      <c r="E231" s="16" t="s">
        <v>81</v>
      </c>
      <c r="F231" s="16" t="s">
        <v>81</v>
      </c>
      <c r="G231" s="21" t="s">
        <v>3626</v>
      </c>
      <c r="H231" s="8" t="s">
        <v>144</v>
      </c>
      <c r="I231" s="8" t="s">
        <v>144</v>
      </c>
      <c r="J231" s="8" t="s">
        <v>144</v>
      </c>
      <c r="K231" s="41" t="s">
        <v>144</v>
      </c>
      <c r="L231" s="41" t="s">
        <v>144</v>
      </c>
      <c r="M231" s="28" t="s">
        <v>144</v>
      </c>
      <c r="N231" s="28" t="s">
        <v>144</v>
      </c>
      <c r="O231" s="28" t="s">
        <v>144</v>
      </c>
      <c r="P231" s="28" t="s">
        <v>144</v>
      </c>
      <c r="Q231" s="8" t="s">
        <v>144</v>
      </c>
      <c r="R231" s="28" t="s">
        <v>144</v>
      </c>
      <c r="S231" s="28" t="s">
        <v>144</v>
      </c>
      <c r="T231" s="28" t="s">
        <v>144</v>
      </c>
      <c r="U231" s="19" t="s">
        <v>144</v>
      </c>
      <c r="V231" s="17" t="s">
        <v>144</v>
      </c>
      <c r="W231" s="17" t="s">
        <v>144</v>
      </c>
      <c r="X231" s="17" t="s">
        <v>144</v>
      </c>
      <c r="Y231" s="17" t="s">
        <v>144</v>
      </c>
      <c r="Z231" s="51" t="s">
        <v>144</v>
      </c>
      <c r="AA231" s="23"/>
    </row>
    <row r="232" spans="1:27" ht="19" x14ac:dyDescent="0.2">
      <c r="A232" s="4" t="s">
        <v>3627</v>
      </c>
      <c r="B232" s="4" t="s">
        <v>3628</v>
      </c>
      <c r="C232" s="4" t="s">
        <v>3629</v>
      </c>
      <c r="D232" s="4">
        <v>2001</v>
      </c>
      <c r="E232" s="16" t="s">
        <v>81</v>
      </c>
      <c r="F232" s="16" t="s">
        <v>81</v>
      </c>
      <c r="G232" s="21" t="s">
        <v>515</v>
      </c>
      <c r="H232" s="8" t="s">
        <v>144</v>
      </c>
      <c r="I232" s="8" t="s">
        <v>144</v>
      </c>
      <c r="J232" s="8" t="s">
        <v>144</v>
      </c>
      <c r="K232" s="41" t="s">
        <v>144</v>
      </c>
      <c r="L232" s="41" t="s">
        <v>144</v>
      </c>
      <c r="M232" s="28" t="s">
        <v>144</v>
      </c>
      <c r="N232" s="28" t="s">
        <v>144</v>
      </c>
      <c r="O232" s="28" t="s">
        <v>144</v>
      </c>
      <c r="P232" s="28" t="s">
        <v>144</v>
      </c>
      <c r="Q232" s="8" t="s">
        <v>144</v>
      </c>
      <c r="R232" s="28" t="s">
        <v>144</v>
      </c>
      <c r="S232" s="28" t="s">
        <v>144</v>
      </c>
      <c r="T232" s="28" t="s">
        <v>144</v>
      </c>
      <c r="U232" s="19" t="s">
        <v>144</v>
      </c>
      <c r="V232" s="17" t="s">
        <v>144</v>
      </c>
      <c r="W232" s="17" t="s">
        <v>144</v>
      </c>
      <c r="X232" s="17" t="s">
        <v>144</v>
      </c>
      <c r="Y232" s="17" t="s">
        <v>144</v>
      </c>
      <c r="Z232" s="51" t="s">
        <v>144</v>
      </c>
      <c r="AA232" s="23"/>
    </row>
    <row r="233" spans="1:27" ht="19" x14ac:dyDescent="0.2">
      <c r="A233" s="4" t="s">
        <v>3640</v>
      </c>
      <c r="B233" s="4" t="s">
        <v>3641</v>
      </c>
      <c r="C233" s="4" t="s">
        <v>3642</v>
      </c>
      <c r="D233" s="4">
        <v>2006</v>
      </c>
      <c r="E233" s="16" t="s">
        <v>81</v>
      </c>
      <c r="F233" s="16" t="s">
        <v>81</v>
      </c>
      <c r="G233" s="21" t="s">
        <v>2881</v>
      </c>
      <c r="H233" s="8" t="s">
        <v>144</v>
      </c>
      <c r="I233" s="8" t="s">
        <v>144</v>
      </c>
      <c r="J233" s="8" t="s">
        <v>144</v>
      </c>
      <c r="K233" s="41" t="s">
        <v>144</v>
      </c>
      <c r="L233" s="41" t="s">
        <v>144</v>
      </c>
      <c r="M233" s="28" t="s">
        <v>144</v>
      </c>
      <c r="N233" s="28" t="s">
        <v>144</v>
      </c>
      <c r="O233" s="28" t="s">
        <v>144</v>
      </c>
      <c r="P233" s="28" t="s">
        <v>144</v>
      </c>
      <c r="Q233" s="8" t="s">
        <v>144</v>
      </c>
      <c r="R233" s="28" t="s">
        <v>144</v>
      </c>
      <c r="S233" s="28" t="s">
        <v>144</v>
      </c>
      <c r="T233" s="28" t="s">
        <v>144</v>
      </c>
      <c r="U233" s="19" t="s">
        <v>144</v>
      </c>
      <c r="V233" s="17" t="s">
        <v>144</v>
      </c>
      <c r="W233" s="17" t="s">
        <v>144</v>
      </c>
      <c r="X233" s="17" t="s">
        <v>144</v>
      </c>
      <c r="Y233" s="17" t="s">
        <v>144</v>
      </c>
      <c r="Z233" s="51" t="s">
        <v>144</v>
      </c>
      <c r="AA233" s="23"/>
    </row>
    <row r="234" spans="1:27" ht="19" x14ac:dyDescent="0.2">
      <c r="A234" s="4" t="s">
        <v>3659</v>
      </c>
      <c r="B234" s="4" t="s">
        <v>3660</v>
      </c>
      <c r="C234" s="4" t="s">
        <v>3661</v>
      </c>
      <c r="D234" s="4">
        <v>1998</v>
      </c>
      <c r="E234" s="16" t="s">
        <v>81</v>
      </c>
      <c r="F234" s="16" t="s">
        <v>81</v>
      </c>
      <c r="G234" s="21" t="s">
        <v>789</v>
      </c>
      <c r="H234" s="8" t="s">
        <v>144</v>
      </c>
      <c r="I234" s="8" t="s">
        <v>144</v>
      </c>
      <c r="J234" s="8" t="s">
        <v>144</v>
      </c>
      <c r="K234" s="41" t="s">
        <v>144</v>
      </c>
      <c r="L234" s="41" t="s">
        <v>144</v>
      </c>
      <c r="M234" s="28" t="s">
        <v>144</v>
      </c>
      <c r="N234" s="28" t="s">
        <v>144</v>
      </c>
      <c r="O234" s="28" t="s">
        <v>144</v>
      </c>
      <c r="P234" s="28" t="s">
        <v>144</v>
      </c>
      <c r="Q234" s="8" t="s">
        <v>144</v>
      </c>
      <c r="R234" s="28" t="s">
        <v>144</v>
      </c>
      <c r="S234" s="28" t="s">
        <v>144</v>
      </c>
      <c r="T234" s="28" t="s">
        <v>144</v>
      </c>
      <c r="U234" s="19" t="s">
        <v>144</v>
      </c>
      <c r="V234" s="17" t="s">
        <v>144</v>
      </c>
      <c r="W234" s="17" t="s">
        <v>144</v>
      </c>
      <c r="X234" s="17" t="s">
        <v>144</v>
      </c>
      <c r="Y234" s="17" t="s">
        <v>144</v>
      </c>
      <c r="Z234" s="51" t="s">
        <v>144</v>
      </c>
      <c r="AA234" s="23"/>
    </row>
    <row r="235" spans="1:27" ht="19" x14ac:dyDescent="0.2">
      <c r="A235" s="4" t="s">
        <v>3672</v>
      </c>
      <c r="B235" s="4" t="s">
        <v>685</v>
      </c>
      <c r="C235" s="4" t="s">
        <v>3673</v>
      </c>
      <c r="D235" s="4">
        <v>1985</v>
      </c>
      <c r="E235" s="16" t="s">
        <v>81</v>
      </c>
      <c r="F235" s="16" t="s">
        <v>82</v>
      </c>
      <c r="G235" s="21"/>
      <c r="H235" s="8" t="s">
        <v>83</v>
      </c>
      <c r="I235" s="8">
        <v>3</v>
      </c>
      <c r="J235" s="8">
        <v>0</v>
      </c>
      <c r="K235" s="41">
        <f>I235-J235</f>
        <v>3</v>
      </c>
      <c r="L235" s="41" t="s">
        <v>82</v>
      </c>
      <c r="M235" s="28">
        <f>J235/I235</f>
        <v>0</v>
      </c>
      <c r="N235" s="28"/>
      <c r="O235" s="28">
        <v>0.70799999999999996</v>
      </c>
      <c r="P235" s="28" t="s">
        <v>82</v>
      </c>
      <c r="Q235" s="8" t="s">
        <v>1572</v>
      </c>
      <c r="R235" s="28" t="s">
        <v>85</v>
      </c>
      <c r="S235" s="28" t="s">
        <v>85</v>
      </c>
      <c r="T235" s="28" t="s">
        <v>85</v>
      </c>
      <c r="U235" s="19" t="s">
        <v>85</v>
      </c>
      <c r="V235" s="17" t="s">
        <v>1572</v>
      </c>
      <c r="W235" s="17" t="s">
        <v>86</v>
      </c>
      <c r="X235" s="17" t="s">
        <v>86</v>
      </c>
      <c r="Y235" s="17" t="s">
        <v>699</v>
      </c>
      <c r="Z235" s="51" t="s">
        <v>14926</v>
      </c>
      <c r="AA235" s="23" t="s">
        <v>3684</v>
      </c>
    </row>
    <row r="236" spans="1:27" ht="19" x14ac:dyDescent="0.2">
      <c r="A236" s="4" t="s">
        <v>3685</v>
      </c>
      <c r="B236" s="4" t="s">
        <v>3686</v>
      </c>
      <c r="C236" s="4" t="s">
        <v>3687</v>
      </c>
      <c r="D236" s="4">
        <v>2011</v>
      </c>
      <c r="E236" s="16" t="s">
        <v>81</v>
      </c>
      <c r="F236" s="16" t="s">
        <v>82</v>
      </c>
      <c r="G236" s="21"/>
      <c r="H236" s="8" t="s">
        <v>83</v>
      </c>
      <c r="I236" s="8">
        <v>21</v>
      </c>
      <c r="J236" s="8" t="s">
        <v>86</v>
      </c>
      <c r="K236" s="8" t="s">
        <v>86</v>
      </c>
      <c r="L236" s="8" t="s">
        <v>144</v>
      </c>
      <c r="M236" s="28" t="s">
        <v>86</v>
      </c>
      <c r="N236" s="28" t="s">
        <v>144</v>
      </c>
      <c r="O236" s="28" t="s">
        <v>144</v>
      </c>
      <c r="P236" s="28" t="s">
        <v>144</v>
      </c>
      <c r="Q236" s="8" t="s">
        <v>3694</v>
      </c>
      <c r="R236" s="28" t="s">
        <v>82</v>
      </c>
      <c r="S236" s="28" t="s">
        <v>82</v>
      </c>
      <c r="T236" s="28" t="s">
        <v>82</v>
      </c>
      <c r="U236" s="19" t="s">
        <v>85</v>
      </c>
      <c r="V236" s="17" t="s">
        <v>3695</v>
      </c>
      <c r="W236" s="17">
        <v>28</v>
      </c>
      <c r="X236" s="17" t="s">
        <v>3696</v>
      </c>
      <c r="Y236" s="17" t="s">
        <v>86</v>
      </c>
      <c r="Z236" s="51" t="s">
        <v>14923</v>
      </c>
      <c r="AA236" s="23" t="s">
        <v>3697</v>
      </c>
    </row>
    <row r="237" spans="1:27" ht="19" x14ac:dyDescent="0.2">
      <c r="A237" s="4" t="s">
        <v>3698</v>
      </c>
      <c r="B237" s="4" t="s">
        <v>3699</v>
      </c>
      <c r="C237" s="4" t="s">
        <v>3700</v>
      </c>
      <c r="D237" s="4">
        <v>1998</v>
      </c>
      <c r="E237" s="16" t="s">
        <v>81</v>
      </c>
      <c r="F237" s="16" t="s">
        <v>81</v>
      </c>
      <c r="G237" s="21" t="s">
        <v>172</v>
      </c>
      <c r="H237" s="8" t="s">
        <v>144</v>
      </c>
      <c r="I237" s="8" t="s">
        <v>144</v>
      </c>
      <c r="J237" s="8" t="s">
        <v>144</v>
      </c>
      <c r="K237" s="8" t="s">
        <v>144</v>
      </c>
      <c r="L237" s="8" t="s">
        <v>144</v>
      </c>
      <c r="M237" s="28" t="s">
        <v>144</v>
      </c>
      <c r="N237" s="28" t="s">
        <v>144</v>
      </c>
      <c r="O237" s="28" t="s">
        <v>144</v>
      </c>
      <c r="P237" s="28" t="s">
        <v>144</v>
      </c>
      <c r="Q237" s="8" t="s">
        <v>144</v>
      </c>
      <c r="R237" s="28" t="s">
        <v>144</v>
      </c>
      <c r="S237" s="28" t="s">
        <v>144</v>
      </c>
      <c r="T237" s="28" t="s">
        <v>144</v>
      </c>
      <c r="U237" s="19" t="s">
        <v>144</v>
      </c>
      <c r="V237" s="17" t="s">
        <v>144</v>
      </c>
      <c r="W237" s="17" t="s">
        <v>144</v>
      </c>
      <c r="X237" s="17" t="s">
        <v>144</v>
      </c>
      <c r="Y237" s="17" t="s">
        <v>144</v>
      </c>
      <c r="Z237" s="51"/>
      <c r="AA237" s="23"/>
    </row>
    <row r="238" spans="1:27" ht="19" x14ac:dyDescent="0.2">
      <c r="A238" s="4" t="s">
        <v>3710</v>
      </c>
      <c r="B238" s="4" t="s">
        <v>3711</v>
      </c>
      <c r="C238" s="4" t="s">
        <v>3712</v>
      </c>
      <c r="D238" s="4">
        <v>2003</v>
      </c>
      <c r="E238" s="16" t="s">
        <v>81</v>
      </c>
      <c r="F238" s="16" t="s">
        <v>81</v>
      </c>
      <c r="G238" s="21" t="s">
        <v>311</v>
      </c>
      <c r="H238" s="8" t="s">
        <v>144</v>
      </c>
      <c r="I238" s="8" t="s">
        <v>144</v>
      </c>
      <c r="J238" s="8" t="s">
        <v>144</v>
      </c>
      <c r="K238" s="8" t="s">
        <v>144</v>
      </c>
      <c r="L238" s="8" t="s">
        <v>144</v>
      </c>
      <c r="M238" s="28" t="s">
        <v>144</v>
      </c>
      <c r="N238" s="28" t="s">
        <v>144</v>
      </c>
      <c r="O238" s="28" t="s">
        <v>144</v>
      </c>
      <c r="P238" s="28" t="s">
        <v>144</v>
      </c>
      <c r="Q238" s="8" t="s">
        <v>144</v>
      </c>
      <c r="R238" s="28" t="s">
        <v>144</v>
      </c>
      <c r="S238" s="28" t="s">
        <v>144</v>
      </c>
      <c r="T238" s="28" t="s">
        <v>144</v>
      </c>
      <c r="U238" s="19" t="s">
        <v>144</v>
      </c>
      <c r="V238" s="17" t="s">
        <v>144</v>
      </c>
      <c r="W238" s="17" t="s">
        <v>144</v>
      </c>
      <c r="X238" s="17" t="s">
        <v>144</v>
      </c>
      <c r="Y238" s="17" t="s">
        <v>144</v>
      </c>
      <c r="Z238" s="51"/>
      <c r="AA238" s="23"/>
    </row>
    <row r="239" spans="1:27" ht="19" x14ac:dyDescent="0.2">
      <c r="A239" s="4" t="s">
        <v>3727</v>
      </c>
      <c r="B239" s="4" t="s">
        <v>3728</v>
      </c>
      <c r="C239" s="4" t="s">
        <v>3729</v>
      </c>
      <c r="D239" s="4">
        <v>1983</v>
      </c>
      <c r="E239" s="16" t="s">
        <v>81</v>
      </c>
      <c r="F239" s="16" t="s">
        <v>81</v>
      </c>
      <c r="G239" s="21" t="s">
        <v>3740</v>
      </c>
      <c r="H239" s="8" t="s">
        <v>144</v>
      </c>
      <c r="I239" s="8" t="s">
        <v>144</v>
      </c>
      <c r="J239" s="8" t="s">
        <v>144</v>
      </c>
      <c r="K239" s="8" t="s">
        <v>144</v>
      </c>
      <c r="L239" s="8" t="s">
        <v>144</v>
      </c>
      <c r="M239" s="28" t="s">
        <v>144</v>
      </c>
      <c r="N239" s="28" t="s">
        <v>144</v>
      </c>
      <c r="O239" s="28" t="s">
        <v>144</v>
      </c>
      <c r="P239" s="28" t="s">
        <v>144</v>
      </c>
      <c r="Q239" s="8" t="s">
        <v>144</v>
      </c>
      <c r="R239" s="28" t="s">
        <v>144</v>
      </c>
      <c r="S239" s="28" t="s">
        <v>144</v>
      </c>
      <c r="T239" s="28" t="s">
        <v>144</v>
      </c>
      <c r="U239" s="19" t="s">
        <v>144</v>
      </c>
      <c r="V239" s="17" t="s">
        <v>144</v>
      </c>
      <c r="W239" s="17" t="s">
        <v>144</v>
      </c>
      <c r="X239" s="17" t="s">
        <v>144</v>
      </c>
      <c r="Y239" s="17" t="s">
        <v>144</v>
      </c>
      <c r="Z239" s="51"/>
      <c r="AA239" s="23"/>
    </row>
    <row r="240" spans="1:27" ht="19" x14ac:dyDescent="0.2">
      <c r="A240" s="4" t="s">
        <v>3741</v>
      </c>
      <c r="B240" s="4" t="s">
        <v>3742</v>
      </c>
      <c r="C240" s="4" t="s">
        <v>3743</v>
      </c>
      <c r="D240" s="4">
        <v>2010</v>
      </c>
      <c r="E240" s="16" t="s">
        <v>81</v>
      </c>
      <c r="F240" s="16" t="s">
        <v>81</v>
      </c>
      <c r="G240" s="21" t="s">
        <v>1711</v>
      </c>
      <c r="H240" s="8" t="s">
        <v>144</v>
      </c>
      <c r="I240" s="8" t="s">
        <v>144</v>
      </c>
      <c r="J240" s="8" t="s">
        <v>144</v>
      </c>
      <c r="K240" s="8" t="s">
        <v>144</v>
      </c>
      <c r="L240" s="8" t="s">
        <v>144</v>
      </c>
      <c r="M240" s="28" t="s">
        <v>144</v>
      </c>
      <c r="N240" s="28" t="s">
        <v>144</v>
      </c>
      <c r="O240" s="28" t="s">
        <v>144</v>
      </c>
      <c r="P240" s="28" t="s">
        <v>144</v>
      </c>
      <c r="Q240" s="8" t="s">
        <v>144</v>
      </c>
      <c r="R240" s="28" t="s">
        <v>144</v>
      </c>
      <c r="S240" s="28" t="s">
        <v>144</v>
      </c>
      <c r="T240" s="28" t="s">
        <v>144</v>
      </c>
      <c r="U240" s="19" t="s">
        <v>144</v>
      </c>
      <c r="V240" s="17" t="s">
        <v>144</v>
      </c>
      <c r="W240" s="17" t="s">
        <v>144</v>
      </c>
      <c r="X240" s="17" t="s">
        <v>144</v>
      </c>
      <c r="Y240" s="17" t="s">
        <v>144</v>
      </c>
      <c r="Z240" s="51"/>
      <c r="AA240" s="23"/>
    </row>
    <row r="241" spans="1:28" ht="19" x14ac:dyDescent="0.2">
      <c r="A241" s="4" t="s">
        <v>3755</v>
      </c>
      <c r="B241" s="4" t="s">
        <v>3756</v>
      </c>
      <c r="C241" s="4" t="s">
        <v>3757</v>
      </c>
      <c r="D241" s="4">
        <v>1993</v>
      </c>
      <c r="E241" s="16" t="s">
        <v>81</v>
      </c>
      <c r="F241" s="16" t="s">
        <v>81</v>
      </c>
      <c r="G241" s="21" t="s">
        <v>172</v>
      </c>
      <c r="H241" s="8" t="s">
        <v>144</v>
      </c>
      <c r="I241" s="8" t="s">
        <v>144</v>
      </c>
      <c r="J241" s="8" t="s">
        <v>144</v>
      </c>
      <c r="K241" s="8" t="s">
        <v>144</v>
      </c>
      <c r="L241" s="8" t="s">
        <v>144</v>
      </c>
      <c r="M241" s="28" t="s">
        <v>144</v>
      </c>
      <c r="N241" s="28" t="s">
        <v>144</v>
      </c>
      <c r="O241" s="28" t="s">
        <v>144</v>
      </c>
      <c r="P241" s="28" t="s">
        <v>144</v>
      </c>
      <c r="Q241" s="8" t="s">
        <v>144</v>
      </c>
      <c r="R241" s="28" t="s">
        <v>144</v>
      </c>
      <c r="S241" s="28" t="s">
        <v>144</v>
      </c>
      <c r="T241" s="28" t="s">
        <v>144</v>
      </c>
      <c r="U241" s="19" t="s">
        <v>144</v>
      </c>
      <c r="V241" s="17" t="s">
        <v>144</v>
      </c>
      <c r="W241" s="17" t="s">
        <v>144</v>
      </c>
      <c r="X241" s="17" t="s">
        <v>144</v>
      </c>
      <c r="Y241" s="17" t="s">
        <v>144</v>
      </c>
      <c r="Z241" s="51"/>
      <c r="AA241" s="23"/>
    </row>
    <row r="242" spans="1:28" ht="19" x14ac:dyDescent="0.2">
      <c r="A242" s="4" t="s">
        <v>3768</v>
      </c>
      <c r="B242" s="4" t="s">
        <v>3769</v>
      </c>
      <c r="C242" s="4" t="s">
        <v>3770</v>
      </c>
      <c r="D242" s="4">
        <v>2005</v>
      </c>
      <c r="E242" s="16" t="s">
        <v>81</v>
      </c>
      <c r="F242" s="16" t="s">
        <v>82</v>
      </c>
      <c r="G242" s="21"/>
      <c r="H242" s="8" t="s">
        <v>83</v>
      </c>
      <c r="I242" s="8">
        <v>48</v>
      </c>
      <c r="J242" s="8">
        <v>0</v>
      </c>
      <c r="K242" s="41">
        <f>I242-J242</f>
        <v>48</v>
      </c>
      <c r="L242" s="41" t="s">
        <v>82</v>
      </c>
      <c r="M242" s="28">
        <f>J242/I242</f>
        <v>0</v>
      </c>
      <c r="N242" s="28"/>
      <c r="O242" s="28">
        <v>7.3999999999999996E-2</v>
      </c>
      <c r="P242" s="28" t="s">
        <v>5629</v>
      </c>
      <c r="Q242" s="8" t="s">
        <v>1572</v>
      </c>
      <c r="R242" s="28" t="s">
        <v>85</v>
      </c>
      <c r="S242" s="28" t="s">
        <v>85</v>
      </c>
      <c r="T242" s="28" t="s">
        <v>85</v>
      </c>
      <c r="U242" s="19" t="s">
        <v>85</v>
      </c>
      <c r="V242" s="17" t="s">
        <v>1572</v>
      </c>
      <c r="W242" s="17">
        <v>23</v>
      </c>
      <c r="X242" s="17" t="s">
        <v>3783</v>
      </c>
      <c r="Y242" s="17" t="s">
        <v>105</v>
      </c>
      <c r="Z242" s="51" t="s">
        <v>15031</v>
      </c>
      <c r="AA242" s="23" t="s">
        <v>534</v>
      </c>
    </row>
    <row r="243" spans="1:28" ht="19" x14ac:dyDescent="0.2">
      <c r="A243" s="4" t="s">
        <v>3784</v>
      </c>
      <c r="B243" s="4" t="s">
        <v>3785</v>
      </c>
      <c r="C243" s="4" t="s">
        <v>3786</v>
      </c>
      <c r="D243" s="4">
        <v>2001</v>
      </c>
      <c r="E243" s="16" t="s">
        <v>81</v>
      </c>
      <c r="F243" s="16" t="s">
        <v>81</v>
      </c>
      <c r="G243" s="21" t="s">
        <v>311</v>
      </c>
      <c r="H243" s="8" t="s">
        <v>144</v>
      </c>
      <c r="I243" s="8" t="s">
        <v>144</v>
      </c>
      <c r="J243" s="8" t="s">
        <v>144</v>
      </c>
      <c r="K243" s="41" t="s">
        <v>144</v>
      </c>
      <c r="L243" s="41" t="s">
        <v>144</v>
      </c>
      <c r="M243" s="28" t="s">
        <v>144</v>
      </c>
      <c r="N243" s="28" t="s">
        <v>144</v>
      </c>
      <c r="O243" s="28" t="s">
        <v>144</v>
      </c>
      <c r="P243" s="28" t="s">
        <v>144</v>
      </c>
      <c r="Q243" s="8" t="s">
        <v>144</v>
      </c>
      <c r="R243" s="28" t="s">
        <v>144</v>
      </c>
      <c r="S243" s="28" t="s">
        <v>144</v>
      </c>
      <c r="T243" s="28" t="s">
        <v>144</v>
      </c>
      <c r="U243" s="19" t="s">
        <v>144</v>
      </c>
      <c r="V243" s="17" t="s">
        <v>144</v>
      </c>
      <c r="W243" s="17" t="s">
        <v>144</v>
      </c>
      <c r="X243" s="17" t="s">
        <v>144</v>
      </c>
      <c r="Y243" s="17" t="s">
        <v>144</v>
      </c>
      <c r="Z243" s="51" t="s">
        <v>144</v>
      </c>
      <c r="AA243" s="23"/>
    </row>
    <row r="244" spans="1:28" ht="19" x14ac:dyDescent="0.2">
      <c r="A244" s="4" t="s">
        <v>3798</v>
      </c>
      <c r="B244" s="4" t="s">
        <v>3799</v>
      </c>
      <c r="C244" s="4" t="s">
        <v>3800</v>
      </c>
      <c r="D244" s="4">
        <v>1993</v>
      </c>
      <c r="E244" s="16" t="s">
        <v>81</v>
      </c>
      <c r="F244" s="16" t="s">
        <v>81</v>
      </c>
      <c r="G244" s="21" t="s">
        <v>172</v>
      </c>
      <c r="H244" s="8" t="s">
        <v>144</v>
      </c>
      <c r="I244" s="8" t="s">
        <v>144</v>
      </c>
      <c r="J244" s="8" t="s">
        <v>144</v>
      </c>
      <c r="K244" s="41" t="s">
        <v>144</v>
      </c>
      <c r="L244" s="41" t="s">
        <v>144</v>
      </c>
      <c r="M244" s="28" t="s">
        <v>144</v>
      </c>
      <c r="N244" s="28" t="s">
        <v>144</v>
      </c>
      <c r="O244" s="28" t="s">
        <v>144</v>
      </c>
      <c r="P244" s="28" t="s">
        <v>144</v>
      </c>
      <c r="Q244" s="8" t="s">
        <v>144</v>
      </c>
      <c r="R244" s="28" t="s">
        <v>144</v>
      </c>
      <c r="S244" s="28" t="s">
        <v>144</v>
      </c>
      <c r="T244" s="28" t="s">
        <v>144</v>
      </c>
      <c r="U244" s="19" t="s">
        <v>144</v>
      </c>
      <c r="V244" s="17" t="s">
        <v>144</v>
      </c>
      <c r="W244" s="17" t="s">
        <v>144</v>
      </c>
      <c r="X244" s="17" t="s">
        <v>144</v>
      </c>
      <c r="Y244" s="17" t="s">
        <v>144</v>
      </c>
      <c r="Z244" s="51" t="s">
        <v>144</v>
      </c>
      <c r="AA244" s="23"/>
    </row>
    <row r="245" spans="1:28" ht="19" x14ac:dyDescent="0.2">
      <c r="A245" s="4" t="s">
        <v>3813</v>
      </c>
      <c r="B245" s="4" t="s">
        <v>3814</v>
      </c>
      <c r="C245" s="4" t="s">
        <v>3815</v>
      </c>
      <c r="D245" s="4">
        <v>2002</v>
      </c>
      <c r="E245" s="16" t="s">
        <v>81</v>
      </c>
      <c r="F245" s="16" t="s">
        <v>82</v>
      </c>
      <c r="G245" s="21"/>
      <c r="H245" s="8" t="s">
        <v>1761</v>
      </c>
      <c r="I245" s="8">
        <v>9</v>
      </c>
      <c r="J245" s="8">
        <v>0</v>
      </c>
      <c r="K245" s="41">
        <f>I245-J245</f>
        <v>9</v>
      </c>
      <c r="L245" s="41" t="s">
        <v>82</v>
      </c>
      <c r="M245" s="28">
        <f>J245/I245</f>
        <v>0</v>
      </c>
      <c r="N245" s="28"/>
      <c r="O245" s="28">
        <v>0.33600000000000002</v>
      </c>
      <c r="P245" s="28" t="s">
        <v>81</v>
      </c>
      <c r="Q245" s="8" t="s">
        <v>1572</v>
      </c>
      <c r="R245" s="28" t="s">
        <v>85</v>
      </c>
      <c r="S245" s="28" t="s">
        <v>85</v>
      </c>
      <c r="T245" s="28" t="s">
        <v>85</v>
      </c>
      <c r="U245" s="19" t="s">
        <v>85</v>
      </c>
      <c r="V245" s="17" t="s">
        <v>1572</v>
      </c>
      <c r="W245" s="17">
        <v>24</v>
      </c>
      <c r="X245" s="17" t="s">
        <v>86</v>
      </c>
      <c r="Y245" s="17" t="s">
        <v>3830</v>
      </c>
      <c r="Z245" s="51" t="s">
        <v>14975</v>
      </c>
      <c r="AA245" s="23" t="s">
        <v>534</v>
      </c>
    </row>
    <row r="246" spans="1:28" ht="19" x14ac:dyDescent="0.2">
      <c r="A246" s="4" t="s">
        <v>3831</v>
      </c>
      <c r="B246" s="4" t="s">
        <v>3832</v>
      </c>
      <c r="C246" s="4" t="s">
        <v>3833</v>
      </c>
      <c r="D246" s="4">
        <v>1987</v>
      </c>
      <c r="E246" s="16" t="s">
        <v>81</v>
      </c>
      <c r="F246" s="16" t="s">
        <v>81</v>
      </c>
      <c r="G246" s="21" t="s">
        <v>789</v>
      </c>
      <c r="H246" s="8" t="s">
        <v>144</v>
      </c>
      <c r="I246" s="8" t="s">
        <v>144</v>
      </c>
      <c r="J246" s="8" t="s">
        <v>144</v>
      </c>
      <c r="K246" s="41" t="s">
        <v>144</v>
      </c>
      <c r="L246" s="41" t="s">
        <v>144</v>
      </c>
      <c r="M246" s="28" t="s">
        <v>144</v>
      </c>
      <c r="N246" s="28" t="s">
        <v>144</v>
      </c>
      <c r="O246" s="28" t="s">
        <v>144</v>
      </c>
      <c r="P246" s="28" t="s">
        <v>144</v>
      </c>
      <c r="Q246" s="8" t="s">
        <v>144</v>
      </c>
      <c r="R246" s="28" t="s">
        <v>144</v>
      </c>
      <c r="S246" s="28" t="s">
        <v>144</v>
      </c>
      <c r="T246" s="28" t="s">
        <v>144</v>
      </c>
      <c r="U246" s="19" t="s">
        <v>144</v>
      </c>
      <c r="V246" s="17" t="s">
        <v>144</v>
      </c>
      <c r="W246" s="17" t="s">
        <v>144</v>
      </c>
      <c r="X246" s="17" t="s">
        <v>144</v>
      </c>
      <c r="Y246" s="17" t="s">
        <v>144</v>
      </c>
      <c r="Z246" s="51" t="s">
        <v>144</v>
      </c>
      <c r="AA246" s="23"/>
    </row>
    <row r="247" spans="1:28" ht="19" x14ac:dyDescent="0.2">
      <c r="A247" s="4" t="s">
        <v>3842</v>
      </c>
      <c r="B247" s="4" t="s">
        <v>3843</v>
      </c>
      <c r="C247" s="4" t="s">
        <v>3844</v>
      </c>
      <c r="D247" s="4">
        <v>2015</v>
      </c>
      <c r="E247" s="16" t="s">
        <v>81</v>
      </c>
      <c r="F247" s="16" t="s">
        <v>81</v>
      </c>
      <c r="G247" s="21" t="s">
        <v>14951</v>
      </c>
      <c r="H247" s="8" t="s">
        <v>144</v>
      </c>
      <c r="I247" s="8" t="s">
        <v>144</v>
      </c>
      <c r="J247" s="8" t="s">
        <v>144</v>
      </c>
      <c r="K247" s="41" t="s">
        <v>144</v>
      </c>
      <c r="L247" s="41" t="s">
        <v>144</v>
      </c>
      <c r="M247" s="28" t="s">
        <v>144</v>
      </c>
      <c r="N247" s="28" t="s">
        <v>144</v>
      </c>
      <c r="O247" s="28" t="s">
        <v>144</v>
      </c>
      <c r="P247" s="28" t="s">
        <v>144</v>
      </c>
      <c r="Q247" s="8" t="s">
        <v>144</v>
      </c>
      <c r="R247" s="28" t="s">
        <v>144</v>
      </c>
      <c r="S247" s="28" t="s">
        <v>144</v>
      </c>
      <c r="T247" s="28" t="s">
        <v>144</v>
      </c>
      <c r="U247" s="19" t="s">
        <v>144</v>
      </c>
      <c r="V247" s="17" t="s">
        <v>144</v>
      </c>
      <c r="W247" s="17" t="s">
        <v>144</v>
      </c>
      <c r="X247" s="17" t="s">
        <v>144</v>
      </c>
      <c r="Y247" s="17" t="s">
        <v>144</v>
      </c>
      <c r="Z247" s="51" t="s">
        <v>144</v>
      </c>
      <c r="AA247" s="23"/>
    </row>
    <row r="248" spans="1:28" ht="19" x14ac:dyDescent="0.2">
      <c r="A248" s="4" t="s">
        <v>3856</v>
      </c>
      <c r="B248" s="4" t="s">
        <v>3857</v>
      </c>
      <c r="C248" s="4" t="s">
        <v>3858</v>
      </c>
      <c r="D248" s="4">
        <v>1996</v>
      </c>
      <c r="E248" s="16" t="s">
        <v>81</v>
      </c>
      <c r="F248" s="16" t="s">
        <v>82</v>
      </c>
      <c r="G248" s="21"/>
      <c r="H248" s="8" t="s">
        <v>743</v>
      </c>
      <c r="I248" s="8">
        <v>33</v>
      </c>
      <c r="J248" s="8">
        <v>3</v>
      </c>
      <c r="K248" s="41">
        <v>30</v>
      </c>
      <c r="L248" s="41" t="s">
        <v>144</v>
      </c>
      <c r="M248" s="28">
        <v>9.0899999999999995E-2</v>
      </c>
      <c r="N248" s="28">
        <v>1.9E-2</v>
      </c>
      <c r="O248" s="28">
        <v>0.24299999999999999</v>
      </c>
      <c r="P248" s="28" t="s">
        <v>14920</v>
      </c>
      <c r="Q248" s="8" t="s">
        <v>715</v>
      </c>
      <c r="R248" s="28" t="s">
        <v>82</v>
      </c>
      <c r="S248" s="28" t="s">
        <v>82</v>
      </c>
      <c r="T248" s="28" t="s">
        <v>82</v>
      </c>
      <c r="U248" s="19" t="s">
        <v>85</v>
      </c>
      <c r="V248" s="17" t="s">
        <v>3869</v>
      </c>
      <c r="W248" s="17" t="s">
        <v>3870</v>
      </c>
      <c r="X248" s="17" t="s">
        <v>3871</v>
      </c>
      <c r="Y248" s="17" t="s">
        <v>3872</v>
      </c>
      <c r="Z248" s="51" t="s">
        <v>14926</v>
      </c>
      <c r="AA248" s="23" t="s">
        <v>3873</v>
      </c>
    </row>
    <row r="249" spans="1:28" ht="19" x14ac:dyDescent="0.2">
      <c r="A249" s="4" t="s">
        <v>3874</v>
      </c>
      <c r="B249" s="4" t="s">
        <v>3875</v>
      </c>
      <c r="C249" s="4" t="s">
        <v>3876</v>
      </c>
      <c r="D249" s="4">
        <v>1988</v>
      </c>
      <c r="E249" s="16" t="s">
        <v>81</v>
      </c>
      <c r="F249" s="16" t="s">
        <v>81</v>
      </c>
      <c r="G249" s="21" t="s">
        <v>3883</v>
      </c>
      <c r="H249" s="8" t="s">
        <v>144</v>
      </c>
      <c r="I249" s="8" t="s">
        <v>144</v>
      </c>
      <c r="J249" s="8" t="s">
        <v>144</v>
      </c>
      <c r="K249" s="41" t="s">
        <v>144</v>
      </c>
      <c r="L249" s="41" t="s">
        <v>144</v>
      </c>
      <c r="M249" s="28" t="s">
        <v>144</v>
      </c>
      <c r="N249" s="28" t="s">
        <v>144</v>
      </c>
      <c r="O249" s="28" t="s">
        <v>144</v>
      </c>
      <c r="P249" s="28" t="s">
        <v>144</v>
      </c>
      <c r="Q249" s="8" t="s">
        <v>144</v>
      </c>
      <c r="R249" s="28" t="s">
        <v>144</v>
      </c>
      <c r="S249" s="28" t="s">
        <v>144</v>
      </c>
      <c r="T249" s="28" t="s">
        <v>144</v>
      </c>
      <c r="U249" s="19" t="s">
        <v>144</v>
      </c>
      <c r="V249" s="17" t="s">
        <v>144</v>
      </c>
      <c r="W249" s="17" t="s">
        <v>144</v>
      </c>
      <c r="X249" s="17" t="s">
        <v>144</v>
      </c>
      <c r="Y249" s="17" t="s">
        <v>144</v>
      </c>
      <c r="Z249" s="51" t="s">
        <v>144</v>
      </c>
      <c r="AA249" s="23"/>
    </row>
    <row r="250" spans="1:28" ht="19" x14ac:dyDescent="0.2">
      <c r="A250" s="4" t="s">
        <v>3884</v>
      </c>
      <c r="B250" s="4" t="s">
        <v>3885</v>
      </c>
      <c r="C250" s="4" t="s">
        <v>3886</v>
      </c>
      <c r="D250" s="4">
        <v>2000</v>
      </c>
      <c r="E250" s="16" t="s">
        <v>81</v>
      </c>
      <c r="F250" s="16" t="s">
        <v>81</v>
      </c>
      <c r="G250" s="21" t="s">
        <v>172</v>
      </c>
      <c r="H250" s="8" t="s">
        <v>144</v>
      </c>
      <c r="I250" s="8" t="s">
        <v>144</v>
      </c>
      <c r="J250" s="8" t="s">
        <v>144</v>
      </c>
      <c r="K250" s="41" t="s">
        <v>144</v>
      </c>
      <c r="L250" s="41" t="s">
        <v>144</v>
      </c>
      <c r="M250" s="28" t="s">
        <v>144</v>
      </c>
      <c r="N250" s="28" t="s">
        <v>144</v>
      </c>
      <c r="O250" s="28" t="s">
        <v>144</v>
      </c>
      <c r="P250" s="28" t="s">
        <v>144</v>
      </c>
      <c r="Q250" s="8" t="s">
        <v>144</v>
      </c>
      <c r="R250" s="28" t="s">
        <v>144</v>
      </c>
      <c r="S250" s="28" t="s">
        <v>144</v>
      </c>
      <c r="T250" s="28" t="s">
        <v>144</v>
      </c>
      <c r="U250" s="19" t="s">
        <v>144</v>
      </c>
      <c r="V250" s="17" t="s">
        <v>144</v>
      </c>
      <c r="W250" s="17" t="s">
        <v>144</v>
      </c>
      <c r="X250" s="17" t="s">
        <v>144</v>
      </c>
      <c r="Y250" s="17" t="s">
        <v>144</v>
      </c>
      <c r="Z250" s="51" t="s">
        <v>144</v>
      </c>
      <c r="AA250" s="23"/>
    </row>
    <row r="251" spans="1:28" ht="19" x14ac:dyDescent="0.2">
      <c r="A251" s="4" t="s">
        <v>3898</v>
      </c>
      <c r="B251" s="4" t="s">
        <v>3899</v>
      </c>
      <c r="C251" s="4" t="s">
        <v>3900</v>
      </c>
      <c r="D251" s="4">
        <v>1987</v>
      </c>
      <c r="E251" s="16" t="s">
        <v>81</v>
      </c>
      <c r="F251" s="16" t="s">
        <v>81</v>
      </c>
      <c r="G251" s="21" t="s">
        <v>789</v>
      </c>
      <c r="H251" s="8" t="s">
        <v>144</v>
      </c>
      <c r="I251" s="8" t="s">
        <v>144</v>
      </c>
      <c r="J251" s="8" t="s">
        <v>144</v>
      </c>
      <c r="K251" s="41" t="s">
        <v>144</v>
      </c>
      <c r="L251" s="41" t="s">
        <v>144</v>
      </c>
      <c r="M251" s="28" t="s">
        <v>144</v>
      </c>
      <c r="N251" s="28" t="s">
        <v>144</v>
      </c>
      <c r="O251" s="28" t="s">
        <v>144</v>
      </c>
      <c r="P251" s="28" t="s">
        <v>144</v>
      </c>
      <c r="Q251" s="8" t="s">
        <v>144</v>
      </c>
      <c r="R251" s="28" t="s">
        <v>144</v>
      </c>
      <c r="S251" s="28" t="s">
        <v>144</v>
      </c>
      <c r="T251" s="28" t="s">
        <v>144</v>
      </c>
      <c r="U251" s="19" t="s">
        <v>144</v>
      </c>
      <c r="V251" s="17" t="s">
        <v>144</v>
      </c>
      <c r="W251" s="17" t="s">
        <v>144</v>
      </c>
      <c r="X251" s="17" t="s">
        <v>144</v>
      </c>
      <c r="Y251" s="17" t="s">
        <v>144</v>
      </c>
      <c r="Z251" s="51" t="s">
        <v>144</v>
      </c>
      <c r="AA251" s="23"/>
    </row>
    <row r="252" spans="1:28" ht="19" x14ac:dyDescent="0.2">
      <c r="A252" s="4" t="s">
        <v>3911</v>
      </c>
      <c r="B252" s="4" t="s">
        <v>3912</v>
      </c>
      <c r="C252" s="4" t="s">
        <v>3913</v>
      </c>
      <c r="D252" s="4">
        <v>2003</v>
      </c>
      <c r="E252" s="16" t="s">
        <v>81</v>
      </c>
      <c r="F252" s="16" t="s">
        <v>82</v>
      </c>
      <c r="G252" s="21"/>
      <c r="H252" s="8" t="s">
        <v>3923</v>
      </c>
      <c r="I252" s="8">
        <v>9</v>
      </c>
      <c r="J252" s="8">
        <v>5</v>
      </c>
      <c r="K252" s="41">
        <f>I252-J252</f>
        <v>4</v>
      </c>
      <c r="L252" s="41" t="s">
        <v>144</v>
      </c>
      <c r="M252" s="28">
        <f>J252/I252</f>
        <v>0.55555555555555558</v>
      </c>
      <c r="N252" s="28">
        <v>0.21199999999999999</v>
      </c>
      <c r="O252" s="28">
        <v>0.86299999999999999</v>
      </c>
      <c r="P252" s="28" t="s">
        <v>82</v>
      </c>
      <c r="Q252" s="8" t="s">
        <v>3924</v>
      </c>
      <c r="R252" s="28" t="s">
        <v>82</v>
      </c>
      <c r="S252" s="28" t="s">
        <v>82</v>
      </c>
      <c r="T252" s="28" t="s">
        <v>82</v>
      </c>
      <c r="U252" s="19" t="s">
        <v>85</v>
      </c>
      <c r="V252" s="17" t="s">
        <v>3925</v>
      </c>
      <c r="W252" s="17">
        <v>24.9</v>
      </c>
      <c r="X252" s="17">
        <v>0.9</v>
      </c>
      <c r="Y252" s="17" t="s">
        <v>86</v>
      </c>
      <c r="Z252" s="51" t="s">
        <v>14926</v>
      </c>
      <c r="AA252" s="23"/>
    </row>
    <row r="253" spans="1:28" ht="19" x14ac:dyDescent="0.2">
      <c r="A253" s="4" t="s">
        <v>3926</v>
      </c>
      <c r="B253" s="4" t="s">
        <v>3927</v>
      </c>
      <c r="C253" s="4" t="s">
        <v>3928</v>
      </c>
      <c r="D253" s="4">
        <v>1998</v>
      </c>
      <c r="E253" s="16" t="s">
        <v>81</v>
      </c>
      <c r="F253" s="16" t="s">
        <v>81</v>
      </c>
      <c r="G253" s="21" t="s">
        <v>2881</v>
      </c>
      <c r="H253" s="8" t="s">
        <v>144</v>
      </c>
      <c r="I253" s="8" t="s">
        <v>144</v>
      </c>
      <c r="J253" s="8" t="s">
        <v>144</v>
      </c>
      <c r="K253" s="41" t="s">
        <v>144</v>
      </c>
      <c r="L253" s="41" t="s">
        <v>144</v>
      </c>
      <c r="M253" s="28" t="s">
        <v>144</v>
      </c>
      <c r="N253" s="28" t="s">
        <v>144</v>
      </c>
      <c r="O253" s="28" t="s">
        <v>144</v>
      </c>
      <c r="P253" s="28" t="s">
        <v>144</v>
      </c>
      <c r="Q253" s="8" t="s">
        <v>144</v>
      </c>
      <c r="R253" s="28" t="s">
        <v>144</v>
      </c>
      <c r="S253" s="28" t="s">
        <v>144</v>
      </c>
      <c r="T253" s="28" t="s">
        <v>144</v>
      </c>
      <c r="U253" s="19" t="s">
        <v>144</v>
      </c>
      <c r="V253" s="17" t="s">
        <v>144</v>
      </c>
      <c r="W253" s="17" t="s">
        <v>144</v>
      </c>
      <c r="X253" s="17" t="s">
        <v>144</v>
      </c>
      <c r="Y253" s="17" t="s">
        <v>144</v>
      </c>
      <c r="Z253" s="51" t="s">
        <v>144</v>
      </c>
      <c r="AA253" s="23"/>
    </row>
    <row r="254" spans="1:28" ht="19" x14ac:dyDescent="0.2">
      <c r="A254" s="4" t="s">
        <v>3946</v>
      </c>
      <c r="B254" s="4" t="s">
        <v>3947</v>
      </c>
      <c r="C254" s="4" t="s">
        <v>3948</v>
      </c>
      <c r="D254" s="4">
        <v>2004</v>
      </c>
      <c r="E254" s="16" t="s">
        <v>81</v>
      </c>
      <c r="F254" s="16" t="s">
        <v>82</v>
      </c>
      <c r="G254" s="21"/>
      <c r="H254" s="8" t="s">
        <v>1045</v>
      </c>
      <c r="I254" s="8">
        <v>20</v>
      </c>
      <c r="J254" s="8">
        <v>10</v>
      </c>
      <c r="K254" s="41">
        <f>I254-J254</f>
        <v>10</v>
      </c>
      <c r="L254" s="41" t="s">
        <v>144</v>
      </c>
      <c r="M254" s="28">
        <f>J254/I254</f>
        <v>0.5</v>
      </c>
      <c r="N254" s="28">
        <v>0.27200000000000002</v>
      </c>
      <c r="O254" s="28">
        <v>0.72799999999999998</v>
      </c>
      <c r="P254" s="28" t="s">
        <v>82</v>
      </c>
      <c r="Q254" s="8" t="s">
        <v>715</v>
      </c>
      <c r="R254" s="28" t="s">
        <v>82</v>
      </c>
      <c r="S254" s="28" t="s">
        <v>82</v>
      </c>
      <c r="T254" s="28" t="s">
        <v>82</v>
      </c>
      <c r="U254" s="19" t="s">
        <v>85</v>
      </c>
      <c r="V254" s="17" t="s">
        <v>218</v>
      </c>
      <c r="W254" s="17">
        <v>23.3</v>
      </c>
      <c r="X254" s="17" t="s">
        <v>3959</v>
      </c>
      <c r="Y254" s="17" t="s">
        <v>86</v>
      </c>
      <c r="Z254" s="51" t="s">
        <v>14969</v>
      </c>
      <c r="AA254" s="23"/>
      <c r="AB254" s="52" t="s">
        <v>14970</v>
      </c>
    </row>
    <row r="255" spans="1:28" ht="19" x14ac:dyDescent="0.2">
      <c r="A255" s="4" t="s">
        <v>3960</v>
      </c>
      <c r="B255" s="4" t="s">
        <v>3961</v>
      </c>
      <c r="C255" s="4" t="s">
        <v>3962</v>
      </c>
      <c r="D255" s="4">
        <v>1984</v>
      </c>
      <c r="E255" s="16" t="s">
        <v>81</v>
      </c>
      <c r="F255" s="16" t="s">
        <v>81</v>
      </c>
      <c r="G255" s="21" t="s">
        <v>789</v>
      </c>
      <c r="H255" s="8" t="s">
        <v>144</v>
      </c>
      <c r="I255" s="8" t="s">
        <v>144</v>
      </c>
      <c r="J255" s="8" t="s">
        <v>144</v>
      </c>
      <c r="K255" s="41" t="s">
        <v>144</v>
      </c>
      <c r="L255" s="41" t="s">
        <v>144</v>
      </c>
      <c r="M255" s="28" t="s">
        <v>144</v>
      </c>
      <c r="N255" s="28" t="s">
        <v>144</v>
      </c>
      <c r="O255" s="28" t="s">
        <v>144</v>
      </c>
      <c r="P255" s="28" t="s">
        <v>144</v>
      </c>
      <c r="Q255" s="8" t="s">
        <v>144</v>
      </c>
      <c r="R255" s="28" t="s">
        <v>144</v>
      </c>
      <c r="S255" s="28" t="s">
        <v>144</v>
      </c>
      <c r="T255" s="28" t="s">
        <v>144</v>
      </c>
      <c r="U255" s="19" t="s">
        <v>144</v>
      </c>
      <c r="V255" s="17" t="s">
        <v>144</v>
      </c>
      <c r="W255" s="17" t="s">
        <v>144</v>
      </c>
      <c r="X255" s="17" t="s">
        <v>144</v>
      </c>
      <c r="Y255" s="17" t="s">
        <v>144</v>
      </c>
      <c r="Z255" s="51"/>
      <c r="AA255" s="23"/>
    </row>
    <row r="256" spans="1:28" ht="19" x14ac:dyDescent="0.2">
      <c r="A256" s="4" t="s">
        <v>3972</v>
      </c>
      <c r="B256" s="4" t="s">
        <v>3973</v>
      </c>
      <c r="C256" s="4" t="s">
        <v>3974</v>
      </c>
      <c r="D256" s="4">
        <v>2012</v>
      </c>
      <c r="E256" s="16" t="s">
        <v>81</v>
      </c>
      <c r="F256" s="16" t="s">
        <v>81</v>
      </c>
      <c r="G256" s="21" t="s">
        <v>3987</v>
      </c>
      <c r="H256" s="8" t="s">
        <v>144</v>
      </c>
      <c r="I256" s="8" t="s">
        <v>144</v>
      </c>
      <c r="J256" s="8" t="s">
        <v>144</v>
      </c>
      <c r="K256" s="41" t="s">
        <v>144</v>
      </c>
      <c r="L256" s="41" t="s">
        <v>144</v>
      </c>
      <c r="M256" s="28" t="s">
        <v>144</v>
      </c>
      <c r="N256" s="28" t="s">
        <v>144</v>
      </c>
      <c r="O256" s="28" t="s">
        <v>144</v>
      </c>
      <c r="P256" s="28" t="s">
        <v>144</v>
      </c>
      <c r="Q256" s="8" t="s">
        <v>144</v>
      </c>
      <c r="R256" s="28" t="s">
        <v>144</v>
      </c>
      <c r="S256" s="28" t="s">
        <v>144</v>
      </c>
      <c r="T256" s="28" t="s">
        <v>144</v>
      </c>
      <c r="U256" s="19" t="s">
        <v>144</v>
      </c>
      <c r="V256" s="17" t="s">
        <v>144</v>
      </c>
      <c r="W256" s="17" t="s">
        <v>144</v>
      </c>
      <c r="X256" s="17" t="s">
        <v>144</v>
      </c>
      <c r="Y256" s="17" t="s">
        <v>144</v>
      </c>
      <c r="Z256" s="51"/>
      <c r="AA256" s="23" t="s">
        <v>3988</v>
      </c>
    </row>
    <row r="257" spans="1:27" ht="19" x14ac:dyDescent="0.2">
      <c r="A257" s="4" t="s">
        <v>3989</v>
      </c>
      <c r="B257" s="4" t="s">
        <v>3990</v>
      </c>
      <c r="C257" s="4" t="s">
        <v>3991</v>
      </c>
      <c r="D257" s="4">
        <v>2007</v>
      </c>
      <c r="E257" s="16" t="s">
        <v>81</v>
      </c>
      <c r="F257" s="16" t="s">
        <v>81</v>
      </c>
      <c r="G257" s="21" t="s">
        <v>1586</v>
      </c>
      <c r="H257" s="8" t="s">
        <v>144</v>
      </c>
      <c r="I257" s="8" t="s">
        <v>144</v>
      </c>
      <c r="J257" s="8" t="s">
        <v>144</v>
      </c>
      <c r="K257" s="41" t="s">
        <v>144</v>
      </c>
      <c r="L257" s="41" t="s">
        <v>144</v>
      </c>
      <c r="M257" s="28" t="s">
        <v>144</v>
      </c>
      <c r="N257" s="28" t="s">
        <v>144</v>
      </c>
      <c r="O257" s="28" t="s">
        <v>144</v>
      </c>
      <c r="P257" s="28" t="s">
        <v>144</v>
      </c>
      <c r="Q257" s="8" t="s">
        <v>144</v>
      </c>
      <c r="R257" s="28" t="s">
        <v>144</v>
      </c>
      <c r="S257" s="28" t="s">
        <v>144</v>
      </c>
      <c r="T257" s="28" t="s">
        <v>144</v>
      </c>
      <c r="U257" s="19" t="s">
        <v>144</v>
      </c>
      <c r="V257" s="17" t="s">
        <v>144</v>
      </c>
      <c r="W257" s="17" t="s">
        <v>144</v>
      </c>
      <c r="X257" s="17" t="s">
        <v>144</v>
      </c>
      <c r="Y257" s="17" t="s">
        <v>144</v>
      </c>
      <c r="Z257" s="51"/>
      <c r="AA257" s="23"/>
    </row>
    <row r="258" spans="1:27" ht="19" x14ac:dyDescent="0.2">
      <c r="A258" s="4" t="s">
        <v>4005</v>
      </c>
      <c r="B258" s="4" t="s">
        <v>4006</v>
      </c>
      <c r="C258" s="4" t="s">
        <v>4007</v>
      </c>
      <c r="D258" s="4">
        <v>2008</v>
      </c>
      <c r="E258" s="16" t="s">
        <v>81</v>
      </c>
      <c r="F258" s="16" t="s">
        <v>81</v>
      </c>
      <c r="G258" s="21" t="s">
        <v>15001</v>
      </c>
      <c r="H258" s="8" t="s">
        <v>144</v>
      </c>
      <c r="I258" s="8" t="s">
        <v>144</v>
      </c>
      <c r="J258" s="8" t="s">
        <v>144</v>
      </c>
      <c r="K258" s="41" t="s">
        <v>144</v>
      </c>
      <c r="L258" s="41" t="s">
        <v>144</v>
      </c>
      <c r="M258" s="28" t="s">
        <v>144</v>
      </c>
      <c r="N258" s="28" t="s">
        <v>144</v>
      </c>
      <c r="O258" s="28" t="s">
        <v>144</v>
      </c>
      <c r="P258" s="28" t="s">
        <v>144</v>
      </c>
      <c r="Q258" s="8" t="s">
        <v>144</v>
      </c>
      <c r="R258" s="28" t="s">
        <v>144</v>
      </c>
      <c r="S258" s="28" t="s">
        <v>144</v>
      </c>
      <c r="T258" s="28" t="s">
        <v>144</v>
      </c>
      <c r="U258" s="19" t="s">
        <v>144</v>
      </c>
      <c r="V258" s="17" t="s">
        <v>144</v>
      </c>
      <c r="W258" s="17" t="s">
        <v>144</v>
      </c>
      <c r="X258" s="17" t="s">
        <v>144</v>
      </c>
      <c r="Y258" s="17" t="s">
        <v>144</v>
      </c>
      <c r="Z258" s="51"/>
      <c r="AA258" s="23" t="s">
        <v>15002</v>
      </c>
    </row>
    <row r="259" spans="1:27" ht="19" x14ac:dyDescent="0.2">
      <c r="A259" s="4" t="s">
        <v>4017</v>
      </c>
      <c r="B259" s="4" t="s">
        <v>4018</v>
      </c>
      <c r="C259" s="4" t="s">
        <v>4019</v>
      </c>
      <c r="D259" s="4">
        <v>1999</v>
      </c>
      <c r="E259" s="16" t="s">
        <v>81</v>
      </c>
      <c r="F259" s="16" t="s">
        <v>81</v>
      </c>
      <c r="G259" s="21" t="s">
        <v>2881</v>
      </c>
      <c r="H259" s="8" t="s">
        <v>144</v>
      </c>
      <c r="I259" s="8" t="s">
        <v>144</v>
      </c>
      <c r="J259" s="8" t="s">
        <v>144</v>
      </c>
      <c r="K259" s="41" t="s">
        <v>144</v>
      </c>
      <c r="L259" s="41" t="s">
        <v>144</v>
      </c>
      <c r="M259" s="28" t="s">
        <v>144</v>
      </c>
      <c r="N259" s="28" t="s">
        <v>144</v>
      </c>
      <c r="O259" s="28" t="s">
        <v>144</v>
      </c>
      <c r="P259" s="28" t="s">
        <v>144</v>
      </c>
      <c r="Q259" s="8" t="s">
        <v>144</v>
      </c>
      <c r="R259" s="28" t="s">
        <v>144</v>
      </c>
      <c r="S259" s="28" t="s">
        <v>144</v>
      </c>
      <c r="T259" s="28" t="s">
        <v>144</v>
      </c>
      <c r="U259" s="19" t="s">
        <v>144</v>
      </c>
      <c r="V259" s="17" t="s">
        <v>144</v>
      </c>
      <c r="W259" s="17" t="s">
        <v>144</v>
      </c>
      <c r="X259" s="17" t="s">
        <v>144</v>
      </c>
      <c r="Y259" s="17" t="s">
        <v>144</v>
      </c>
      <c r="Z259" s="51"/>
      <c r="AA259" s="23"/>
    </row>
    <row r="260" spans="1:27" ht="19" x14ac:dyDescent="0.2">
      <c r="A260" s="4" t="s">
        <v>4032</v>
      </c>
      <c r="B260" s="4" t="s">
        <v>4033</v>
      </c>
      <c r="C260" s="4" t="s">
        <v>4034</v>
      </c>
      <c r="D260" s="4">
        <v>2002</v>
      </c>
      <c r="E260" s="16" t="s">
        <v>81</v>
      </c>
      <c r="F260" s="16" t="s">
        <v>82</v>
      </c>
      <c r="G260" s="21"/>
      <c r="H260" s="8" t="s">
        <v>83</v>
      </c>
      <c r="I260" s="8">
        <v>4</v>
      </c>
      <c r="J260" s="8">
        <v>0</v>
      </c>
      <c r="K260" s="41">
        <f>I260-J260</f>
        <v>4</v>
      </c>
      <c r="L260" s="41" t="s">
        <v>82</v>
      </c>
      <c r="M260" s="28">
        <f>J260/I260</f>
        <v>0</v>
      </c>
      <c r="N260" s="28"/>
      <c r="O260" s="28">
        <v>0.60199999999999998</v>
      </c>
      <c r="P260" s="28" t="s">
        <v>82</v>
      </c>
      <c r="Q260" s="8" t="s">
        <v>1572</v>
      </c>
      <c r="R260" s="28" t="s">
        <v>85</v>
      </c>
      <c r="S260" s="28" t="s">
        <v>85</v>
      </c>
      <c r="T260" s="28" t="s">
        <v>85</v>
      </c>
      <c r="U260" s="19" t="s">
        <v>85</v>
      </c>
      <c r="V260" s="17" t="s">
        <v>1572</v>
      </c>
      <c r="W260" s="17" t="s">
        <v>86</v>
      </c>
      <c r="X260" s="17" t="s">
        <v>86</v>
      </c>
      <c r="Y260" s="17" t="s">
        <v>4043</v>
      </c>
      <c r="Z260" s="51" t="s">
        <v>14923</v>
      </c>
      <c r="AA260" s="23" t="s">
        <v>4044</v>
      </c>
    </row>
    <row r="261" spans="1:27" ht="19" x14ac:dyDescent="0.2">
      <c r="A261" s="4" t="s">
        <v>4045</v>
      </c>
      <c r="B261" s="4" t="s">
        <v>4046</v>
      </c>
      <c r="C261" s="4" t="s">
        <v>4047</v>
      </c>
      <c r="D261" s="4">
        <v>2015</v>
      </c>
      <c r="E261" s="16" t="s">
        <v>81</v>
      </c>
      <c r="F261" s="16" t="s">
        <v>81</v>
      </c>
      <c r="G261" s="21" t="s">
        <v>4057</v>
      </c>
      <c r="H261" s="8" t="s">
        <v>144</v>
      </c>
      <c r="I261" s="8" t="s">
        <v>144</v>
      </c>
      <c r="J261" s="8" t="s">
        <v>144</v>
      </c>
      <c r="K261" s="41" t="s">
        <v>144</v>
      </c>
      <c r="L261" s="41" t="s">
        <v>144</v>
      </c>
      <c r="M261" s="28" t="s">
        <v>144</v>
      </c>
      <c r="N261" s="28" t="s">
        <v>144</v>
      </c>
      <c r="O261" s="28" t="s">
        <v>144</v>
      </c>
      <c r="P261" s="28" t="s">
        <v>144</v>
      </c>
      <c r="Q261" s="8" t="s">
        <v>144</v>
      </c>
      <c r="R261" s="28" t="s">
        <v>144</v>
      </c>
      <c r="S261" s="28" t="s">
        <v>144</v>
      </c>
      <c r="T261" s="28" t="s">
        <v>144</v>
      </c>
      <c r="U261" s="19" t="s">
        <v>144</v>
      </c>
      <c r="V261" s="17" t="s">
        <v>144</v>
      </c>
      <c r="W261" s="17" t="s">
        <v>144</v>
      </c>
      <c r="X261" s="17" t="s">
        <v>144</v>
      </c>
      <c r="Y261" s="17" t="s">
        <v>144</v>
      </c>
      <c r="Z261" s="51"/>
      <c r="AA261" s="23"/>
    </row>
    <row r="262" spans="1:27" ht="19" x14ac:dyDescent="0.2">
      <c r="A262" s="4" t="s">
        <v>4058</v>
      </c>
      <c r="B262" s="4" t="s">
        <v>4059</v>
      </c>
      <c r="C262" s="4" t="s">
        <v>4060</v>
      </c>
      <c r="D262" s="4">
        <v>1983</v>
      </c>
      <c r="E262" s="16" t="s">
        <v>81</v>
      </c>
      <c r="F262" s="16" t="s">
        <v>81</v>
      </c>
      <c r="G262" s="21" t="s">
        <v>3740</v>
      </c>
      <c r="H262" s="8" t="s">
        <v>144</v>
      </c>
      <c r="I262" s="8" t="s">
        <v>144</v>
      </c>
      <c r="J262" s="8" t="s">
        <v>144</v>
      </c>
      <c r="K262" s="41" t="s">
        <v>144</v>
      </c>
      <c r="L262" s="41" t="s">
        <v>144</v>
      </c>
      <c r="M262" s="28" t="s">
        <v>144</v>
      </c>
      <c r="N262" s="28" t="s">
        <v>144</v>
      </c>
      <c r="O262" s="28" t="s">
        <v>144</v>
      </c>
      <c r="P262" s="28" t="s">
        <v>144</v>
      </c>
      <c r="Q262" s="8" t="s">
        <v>144</v>
      </c>
      <c r="R262" s="28" t="s">
        <v>144</v>
      </c>
      <c r="S262" s="28" t="s">
        <v>144</v>
      </c>
      <c r="T262" s="28" t="s">
        <v>144</v>
      </c>
      <c r="U262" s="19" t="s">
        <v>144</v>
      </c>
      <c r="V262" s="17" t="s">
        <v>144</v>
      </c>
      <c r="W262" s="17" t="s">
        <v>144</v>
      </c>
      <c r="X262" s="17" t="s">
        <v>144</v>
      </c>
      <c r="Y262" s="17" t="s">
        <v>144</v>
      </c>
      <c r="Z262" s="51"/>
      <c r="AA262" s="23"/>
    </row>
    <row r="263" spans="1:27" ht="19" x14ac:dyDescent="0.2">
      <c r="A263" s="4" t="s">
        <v>4071</v>
      </c>
      <c r="B263" s="4" t="s">
        <v>4072</v>
      </c>
      <c r="C263" s="4" t="s">
        <v>4073</v>
      </c>
      <c r="D263" s="4">
        <v>1984</v>
      </c>
      <c r="E263" s="16" t="s">
        <v>81</v>
      </c>
      <c r="F263" s="16" t="s">
        <v>81</v>
      </c>
      <c r="G263" s="21" t="s">
        <v>172</v>
      </c>
      <c r="H263" s="8" t="s">
        <v>144</v>
      </c>
      <c r="I263" s="8" t="s">
        <v>144</v>
      </c>
      <c r="J263" s="8" t="s">
        <v>144</v>
      </c>
      <c r="K263" s="41" t="s">
        <v>144</v>
      </c>
      <c r="L263" s="41" t="s">
        <v>144</v>
      </c>
      <c r="M263" s="28" t="s">
        <v>144</v>
      </c>
      <c r="N263" s="28" t="s">
        <v>144</v>
      </c>
      <c r="O263" s="28" t="s">
        <v>144</v>
      </c>
      <c r="P263" s="28" t="s">
        <v>144</v>
      </c>
      <c r="Q263" s="8" t="s">
        <v>144</v>
      </c>
      <c r="R263" s="28" t="s">
        <v>144</v>
      </c>
      <c r="S263" s="28" t="s">
        <v>144</v>
      </c>
      <c r="T263" s="28" t="s">
        <v>144</v>
      </c>
      <c r="U263" s="19" t="s">
        <v>144</v>
      </c>
      <c r="V263" s="17" t="s">
        <v>144</v>
      </c>
      <c r="W263" s="17" t="s">
        <v>144</v>
      </c>
      <c r="X263" s="17" t="s">
        <v>144</v>
      </c>
      <c r="Y263" s="17" t="s">
        <v>144</v>
      </c>
      <c r="Z263" s="51"/>
      <c r="AA263" s="23"/>
    </row>
    <row r="264" spans="1:27" ht="19" x14ac:dyDescent="0.2">
      <c r="A264" s="4" t="s">
        <v>4083</v>
      </c>
      <c r="B264" s="4" t="s">
        <v>4084</v>
      </c>
      <c r="C264" s="4" t="s">
        <v>4085</v>
      </c>
      <c r="D264" s="4">
        <v>2015</v>
      </c>
      <c r="E264" s="16" t="s">
        <v>81</v>
      </c>
      <c r="F264" s="16" t="s">
        <v>81</v>
      </c>
      <c r="G264" s="21" t="s">
        <v>311</v>
      </c>
      <c r="H264" s="8" t="s">
        <v>144</v>
      </c>
      <c r="I264" s="8" t="s">
        <v>144</v>
      </c>
      <c r="J264" s="8" t="s">
        <v>144</v>
      </c>
      <c r="K264" s="41" t="s">
        <v>144</v>
      </c>
      <c r="L264" s="41" t="s">
        <v>144</v>
      </c>
      <c r="M264" s="28" t="s">
        <v>144</v>
      </c>
      <c r="N264" s="28" t="s">
        <v>144</v>
      </c>
      <c r="O264" s="28" t="s">
        <v>144</v>
      </c>
      <c r="P264" s="28" t="s">
        <v>144</v>
      </c>
      <c r="Q264" s="8" t="s">
        <v>144</v>
      </c>
      <c r="R264" s="28" t="s">
        <v>144</v>
      </c>
      <c r="S264" s="28" t="s">
        <v>144</v>
      </c>
      <c r="T264" s="28" t="s">
        <v>144</v>
      </c>
      <c r="U264" s="19" t="s">
        <v>144</v>
      </c>
      <c r="V264" s="17" t="s">
        <v>144</v>
      </c>
      <c r="W264" s="17" t="s">
        <v>144</v>
      </c>
      <c r="X264" s="17" t="s">
        <v>144</v>
      </c>
      <c r="Y264" s="17" t="s">
        <v>144</v>
      </c>
      <c r="Z264" s="51"/>
      <c r="AA264" s="23"/>
    </row>
    <row r="265" spans="1:27" ht="19" x14ac:dyDescent="0.2">
      <c r="A265" s="4" t="s">
        <v>4097</v>
      </c>
      <c r="B265" s="4" t="s">
        <v>4098</v>
      </c>
      <c r="C265" s="4" t="s">
        <v>4099</v>
      </c>
      <c r="D265" s="4">
        <v>2008</v>
      </c>
      <c r="E265" s="16" t="s">
        <v>81</v>
      </c>
      <c r="F265" s="16" t="s">
        <v>82</v>
      </c>
      <c r="G265" s="21"/>
      <c r="H265" s="8" t="s">
        <v>1761</v>
      </c>
      <c r="I265" s="8">
        <v>12</v>
      </c>
      <c r="J265" s="8">
        <v>0</v>
      </c>
      <c r="K265" s="41">
        <f>I265-J265</f>
        <v>12</v>
      </c>
      <c r="L265" s="41" t="s">
        <v>82</v>
      </c>
      <c r="M265" s="28">
        <f>J265/I265</f>
        <v>0</v>
      </c>
      <c r="N265" s="28"/>
      <c r="O265" s="28">
        <v>0.26500000000000001</v>
      </c>
      <c r="P265" s="28" t="s">
        <v>81</v>
      </c>
      <c r="Q265" s="8" t="s">
        <v>1572</v>
      </c>
      <c r="R265" s="28" t="s">
        <v>85</v>
      </c>
      <c r="S265" s="28" t="s">
        <v>85</v>
      </c>
      <c r="T265" s="28" t="s">
        <v>85</v>
      </c>
      <c r="U265" s="19" t="s">
        <v>85</v>
      </c>
      <c r="V265" s="17" t="s">
        <v>1572</v>
      </c>
      <c r="W265" s="17">
        <v>21.3</v>
      </c>
      <c r="X265" s="17">
        <v>1.1000000000000001</v>
      </c>
      <c r="Y265" s="17" t="s">
        <v>4109</v>
      </c>
      <c r="Z265" s="51" t="s">
        <v>14926</v>
      </c>
      <c r="AA265" s="23" t="s">
        <v>534</v>
      </c>
    </row>
    <row r="266" spans="1:27" ht="19" x14ac:dyDescent="0.2">
      <c r="A266" s="4" t="s">
        <v>4110</v>
      </c>
      <c r="B266" s="4" t="s">
        <v>4111</v>
      </c>
      <c r="C266" s="4" t="s">
        <v>4112</v>
      </c>
      <c r="D266" s="4">
        <v>2013</v>
      </c>
      <c r="E266" s="16" t="s">
        <v>81</v>
      </c>
      <c r="F266" s="16" t="s">
        <v>81</v>
      </c>
      <c r="G266" s="21" t="s">
        <v>4639</v>
      </c>
      <c r="H266" s="8" t="s">
        <v>144</v>
      </c>
      <c r="I266" s="8" t="s">
        <v>144</v>
      </c>
      <c r="J266" s="8" t="s">
        <v>144</v>
      </c>
      <c r="K266" s="41" t="s">
        <v>144</v>
      </c>
      <c r="L266" s="41" t="s">
        <v>144</v>
      </c>
      <c r="M266" s="28" t="s">
        <v>144</v>
      </c>
      <c r="N266" s="28" t="s">
        <v>144</v>
      </c>
      <c r="O266" s="28" t="s">
        <v>144</v>
      </c>
      <c r="P266" s="28" t="s">
        <v>144</v>
      </c>
      <c r="Q266" s="8" t="s">
        <v>144</v>
      </c>
      <c r="R266" s="28" t="s">
        <v>144</v>
      </c>
      <c r="S266" s="28" t="s">
        <v>144</v>
      </c>
      <c r="T266" s="28" t="s">
        <v>144</v>
      </c>
      <c r="U266" s="19" t="s">
        <v>144</v>
      </c>
      <c r="V266" s="17" t="s">
        <v>144</v>
      </c>
      <c r="W266" s="17" t="s">
        <v>144</v>
      </c>
      <c r="X266" s="17" t="s">
        <v>144</v>
      </c>
      <c r="Y266" s="17" t="s">
        <v>144</v>
      </c>
      <c r="Z266" s="51" t="s">
        <v>144</v>
      </c>
      <c r="AA266" s="23" t="s">
        <v>534</v>
      </c>
    </row>
    <row r="267" spans="1:27" ht="19" x14ac:dyDescent="0.2">
      <c r="A267" s="4" t="s">
        <v>4126</v>
      </c>
      <c r="B267" s="4" t="s">
        <v>4127</v>
      </c>
      <c r="C267" s="4" t="s">
        <v>4128</v>
      </c>
      <c r="D267" s="4">
        <v>2002</v>
      </c>
      <c r="E267" s="16" t="s">
        <v>81</v>
      </c>
      <c r="F267" s="16" t="s">
        <v>81</v>
      </c>
      <c r="G267" s="21" t="s">
        <v>172</v>
      </c>
      <c r="H267" s="8" t="s">
        <v>144</v>
      </c>
      <c r="I267" s="8" t="s">
        <v>144</v>
      </c>
      <c r="J267" s="8" t="s">
        <v>144</v>
      </c>
      <c r="K267" s="41" t="s">
        <v>144</v>
      </c>
      <c r="L267" s="41" t="s">
        <v>144</v>
      </c>
      <c r="M267" s="28" t="s">
        <v>144</v>
      </c>
      <c r="N267" s="28" t="s">
        <v>144</v>
      </c>
      <c r="O267" s="28" t="s">
        <v>144</v>
      </c>
      <c r="P267" s="28" t="s">
        <v>144</v>
      </c>
      <c r="Q267" s="8" t="s">
        <v>144</v>
      </c>
      <c r="R267" s="28" t="s">
        <v>144</v>
      </c>
      <c r="S267" s="28" t="s">
        <v>144</v>
      </c>
      <c r="T267" s="28" t="s">
        <v>144</v>
      </c>
      <c r="U267" s="19" t="s">
        <v>144</v>
      </c>
      <c r="V267" s="17" t="s">
        <v>144</v>
      </c>
      <c r="W267" s="17" t="s">
        <v>144</v>
      </c>
      <c r="X267" s="17" t="s">
        <v>144</v>
      </c>
      <c r="Y267" s="17" t="s">
        <v>144</v>
      </c>
      <c r="Z267" s="51"/>
      <c r="AA267" s="23"/>
    </row>
    <row r="268" spans="1:27" ht="19" x14ac:dyDescent="0.2">
      <c r="A268" s="4" t="s">
        <v>4143</v>
      </c>
      <c r="B268" s="4" t="s">
        <v>4144</v>
      </c>
      <c r="C268" s="4" t="s">
        <v>4145</v>
      </c>
      <c r="D268" s="4">
        <v>1991</v>
      </c>
      <c r="E268" s="16" t="s">
        <v>81</v>
      </c>
      <c r="F268" s="16" t="s">
        <v>82</v>
      </c>
      <c r="G268" s="21"/>
      <c r="H268" s="8" t="s">
        <v>121</v>
      </c>
      <c r="I268" s="8">
        <v>30</v>
      </c>
      <c r="J268" s="8">
        <v>12</v>
      </c>
      <c r="K268" s="41">
        <v>18</v>
      </c>
      <c r="L268" s="41" t="s">
        <v>144</v>
      </c>
      <c r="M268" s="28">
        <v>0.4</v>
      </c>
      <c r="N268" s="28">
        <v>0.22700000000000001</v>
      </c>
      <c r="O268" s="28">
        <v>0.59399999999999997</v>
      </c>
      <c r="P268" s="28" t="s">
        <v>82</v>
      </c>
      <c r="Q268" s="8" t="s">
        <v>4158</v>
      </c>
      <c r="R268" s="28" t="s">
        <v>82</v>
      </c>
      <c r="S268" s="8"/>
      <c r="T268" s="8"/>
      <c r="U268" s="19" t="s">
        <v>85</v>
      </c>
      <c r="V268" s="17" t="s">
        <v>4159</v>
      </c>
      <c r="W268" s="17" t="s">
        <v>4160</v>
      </c>
      <c r="X268" s="17" t="s">
        <v>4161</v>
      </c>
      <c r="Y268" s="17" t="s">
        <v>86</v>
      </c>
      <c r="Z268" s="51" t="s">
        <v>14923</v>
      </c>
      <c r="AA268" s="23"/>
    </row>
    <row r="269" spans="1:27" ht="19" x14ac:dyDescent="0.2">
      <c r="A269" s="4" t="s">
        <v>4162</v>
      </c>
      <c r="B269" s="4" t="s">
        <v>4163</v>
      </c>
      <c r="C269" s="4" t="s">
        <v>4164</v>
      </c>
      <c r="D269" s="4">
        <v>1999</v>
      </c>
      <c r="E269" s="16" t="s">
        <v>81</v>
      </c>
      <c r="F269" s="16" t="s">
        <v>81</v>
      </c>
      <c r="G269" s="21" t="s">
        <v>172</v>
      </c>
      <c r="H269" s="8" t="s">
        <v>144</v>
      </c>
      <c r="I269" s="8" t="s">
        <v>144</v>
      </c>
      <c r="J269" s="8" t="s">
        <v>144</v>
      </c>
      <c r="K269" s="41" t="s">
        <v>144</v>
      </c>
      <c r="L269" s="41" t="s">
        <v>144</v>
      </c>
      <c r="M269" s="28" t="s">
        <v>144</v>
      </c>
      <c r="N269" s="28" t="s">
        <v>144</v>
      </c>
      <c r="O269" s="28" t="s">
        <v>144</v>
      </c>
      <c r="P269" s="28" t="s">
        <v>144</v>
      </c>
      <c r="Q269" s="8" t="s">
        <v>144</v>
      </c>
      <c r="R269" s="28" t="s">
        <v>144</v>
      </c>
      <c r="S269" s="28" t="s">
        <v>144</v>
      </c>
      <c r="T269" s="28" t="s">
        <v>144</v>
      </c>
      <c r="U269" s="19" t="s">
        <v>144</v>
      </c>
      <c r="V269" s="17" t="s">
        <v>144</v>
      </c>
      <c r="W269" s="17" t="s">
        <v>144</v>
      </c>
      <c r="X269" s="17" t="s">
        <v>144</v>
      </c>
      <c r="Y269" s="17" t="s">
        <v>144</v>
      </c>
      <c r="Z269" s="51"/>
      <c r="AA269" s="23"/>
    </row>
    <row r="270" spans="1:27" ht="19" x14ac:dyDescent="0.2">
      <c r="A270" s="4" t="s">
        <v>4178</v>
      </c>
      <c r="B270" s="4" t="s">
        <v>4179</v>
      </c>
      <c r="C270" s="4" t="s">
        <v>4180</v>
      </c>
      <c r="D270" s="4">
        <v>2014</v>
      </c>
      <c r="E270" s="16" t="s">
        <v>81</v>
      </c>
      <c r="F270" s="16" t="s">
        <v>81</v>
      </c>
      <c r="G270" s="21" t="s">
        <v>2729</v>
      </c>
      <c r="H270" s="8" t="s">
        <v>144</v>
      </c>
      <c r="I270" s="8" t="s">
        <v>144</v>
      </c>
      <c r="J270" s="8" t="s">
        <v>144</v>
      </c>
      <c r="K270" s="41" t="s">
        <v>144</v>
      </c>
      <c r="L270" s="41" t="s">
        <v>144</v>
      </c>
      <c r="M270" s="28" t="s">
        <v>144</v>
      </c>
      <c r="N270" s="28" t="s">
        <v>144</v>
      </c>
      <c r="O270" s="28" t="s">
        <v>144</v>
      </c>
      <c r="P270" s="28" t="s">
        <v>144</v>
      </c>
      <c r="Q270" s="8" t="s">
        <v>144</v>
      </c>
      <c r="R270" s="28" t="s">
        <v>144</v>
      </c>
      <c r="S270" s="28" t="s">
        <v>144</v>
      </c>
      <c r="T270" s="28" t="s">
        <v>144</v>
      </c>
      <c r="U270" s="19" t="s">
        <v>144</v>
      </c>
      <c r="V270" s="17" t="s">
        <v>144</v>
      </c>
      <c r="W270" s="17" t="s">
        <v>144</v>
      </c>
      <c r="X270" s="17" t="s">
        <v>144</v>
      </c>
      <c r="Y270" s="17" t="s">
        <v>144</v>
      </c>
      <c r="Z270" s="51"/>
      <c r="AA270" s="23"/>
    </row>
    <row r="271" spans="1:27" ht="19" x14ac:dyDescent="0.2">
      <c r="A271" s="4" t="s">
        <v>4194</v>
      </c>
      <c r="B271" s="4" t="s">
        <v>4195</v>
      </c>
      <c r="C271" s="4" t="s">
        <v>4196</v>
      </c>
      <c r="D271" s="4">
        <v>2014</v>
      </c>
      <c r="E271" s="16" t="s">
        <v>81</v>
      </c>
      <c r="F271" s="16" t="s">
        <v>82</v>
      </c>
      <c r="G271" s="21"/>
      <c r="H271" s="8" t="s">
        <v>4206</v>
      </c>
      <c r="I271" s="8">
        <v>13</v>
      </c>
      <c r="J271" s="8">
        <v>6</v>
      </c>
      <c r="K271" s="41">
        <v>7</v>
      </c>
      <c r="L271" s="41" t="s">
        <v>144</v>
      </c>
      <c r="M271" s="28">
        <v>0.46150000000000002</v>
      </c>
      <c r="N271" s="28">
        <v>0.192</v>
      </c>
      <c r="O271" s="28">
        <v>0.749</v>
      </c>
      <c r="P271" s="28" t="s">
        <v>82</v>
      </c>
      <c r="Q271" s="8" t="s">
        <v>4209</v>
      </c>
      <c r="R271" s="28" t="s">
        <v>82</v>
      </c>
      <c r="S271" s="8"/>
      <c r="T271" s="8"/>
      <c r="U271" s="19" t="s">
        <v>85</v>
      </c>
      <c r="V271" s="17" t="s">
        <v>218</v>
      </c>
      <c r="W271" s="17" t="s">
        <v>4210</v>
      </c>
      <c r="X271" s="17" t="s">
        <v>4211</v>
      </c>
      <c r="Y271" s="17" t="s">
        <v>4212</v>
      </c>
      <c r="Z271" s="51" t="s">
        <v>14996</v>
      </c>
      <c r="AA271" s="23"/>
    </row>
    <row r="272" spans="1:27" ht="19" x14ac:dyDescent="0.2">
      <c r="A272" s="4" t="s">
        <v>4213</v>
      </c>
      <c r="B272" s="4" t="s">
        <v>4214</v>
      </c>
      <c r="C272" s="4" t="s">
        <v>4215</v>
      </c>
      <c r="D272" s="4">
        <v>2006</v>
      </c>
      <c r="E272" s="16" t="s">
        <v>81</v>
      </c>
      <c r="F272" s="16" t="s">
        <v>81</v>
      </c>
      <c r="G272" s="21" t="s">
        <v>2881</v>
      </c>
      <c r="H272" s="8" t="s">
        <v>144</v>
      </c>
      <c r="I272" s="8" t="s">
        <v>144</v>
      </c>
      <c r="J272" s="8" t="s">
        <v>144</v>
      </c>
      <c r="K272" s="41" t="s">
        <v>144</v>
      </c>
      <c r="L272" s="41" t="s">
        <v>144</v>
      </c>
      <c r="M272" s="28" t="s">
        <v>144</v>
      </c>
      <c r="N272" s="28" t="s">
        <v>144</v>
      </c>
      <c r="O272" s="28" t="s">
        <v>144</v>
      </c>
      <c r="P272" s="28" t="s">
        <v>144</v>
      </c>
      <c r="Q272" s="8" t="s">
        <v>144</v>
      </c>
      <c r="R272" s="28" t="s">
        <v>144</v>
      </c>
      <c r="S272" s="28" t="s">
        <v>144</v>
      </c>
      <c r="T272" s="28" t="s">
        <v>144</v>
      </c>
      <c r="U272" s="19" t="s">
        <v>144</v>
      </c>
      <c r="V272" s="17" t="s">
        <v>144</v>
      </c>
      <c r="W272" s="17" t="s">
        <v>144</v>
      </c>
      <c r="X272" s="17" t="s">
        <v>144</v>
      </c>
      <c r="Y272" s="17" t="s">
        <v>144</v>
      </c>
      <c r="Z272" s="51"/>
      <c r="AA272" s="23"/>
    </row>
    <row r="273" spans="1:27" ht="19" x14ac:dyDescent="0.2">
      <c r="A273" s="4" t="s">
        <v>4231</v>
      </c>
      <c r="B273" s="4" t="s">
        <v>4232</v>
      </c>
      <c r="C273" s="4" t="s">
        <v>4233</v>
      </c>
      <c r="D273" s="4">
        <v>2005</v>
      </c>
      <c r="E273" s="16" t="s">
        <v>81</v>
      </c>
      <c r="F273" s="16" t="s">
        <v>81</v>
      </c>
      <c r="G273" s="21" t="s">
        <v>1711</v>
      </c>
      <c r="H273" s="8" t="s">
        <v>144</v>
      </c>
      <c r="I273" s="8" t="s">
        <v>144</v>
      </c>
      <c r="J273" s="8" t="s">
        <v>144</v>
      </c>
      <c r="K273" s="41" t="s">
        <v>144</v>
      </c>
      <c r="L273" s="41" t="s">
        <v>144</v>
      </c>
      <c r="M273" s="28" t="s">
        <v>144</v>
      </c>
      <c r="N273" s="28" t="s">
        <v>144</v>
      </c>
      <c r="O273" s="28" t="s">
        <v>144</v>
      </c>
      <c r="P273" s="28" t="s">
        <v>144</v>
      </c>
      <c r="Q273" s="8" t="s">
        <v>144</v>
      </c>
      <c r="R273" s="28" t="s">
        <v>144</v>
      </c>
      <c r="S273" s="28" t="s">
        <v>144</v>
      </c>
      <c r="T273" s="28" t="s">
        <v>144</v>
      </c>
      <c r="U273" s="19" t="s">
        <v>144</v>
      </c>
      <c r="V273" s="17" t="s">
        <v>144</v>
      </c>
      <c r="W273" s="17" t="s">
        <v>144</v>
      </c>
      <c r="X273" s="17" t="s">
        <v>144</v>
      </c>
      <c r="Y273" s="17" t="s">
        <v>144</v>
      </c>
      <c r="Z273" s="51"/>
      <c r="AA273" s="23"/>
    </row>
    <row r="274" spans="1:27" ht="19" x14ac:dyDescent="0.2">
      <c r="A274" s="4" t="s">
        <v>4244</v>
      </c>
      <c r="B274" s="4" t="s">
        <v>4245</v>
      </c>
      <c r="C274" s="4" t="s">
        <v>4246</v>
      </c>
      <c r="D274" s="4">
        <v>2006</v>
      </c>
      <c r="E274" s="16" t="s">
        <v>81</v>
      </c>
      <c r="F274" s="16" t="s">
        <v>81</v>
      </c>
      <c r="G274" s="21" t="s">
        <v>1711</v>
      </c>
      <c r="H274" s="8" t="s">
        <v>144</v>
      </c>
      <c r="I274" s="8" t="s">
        <v>144</v>
      </c>
      <c r="J274" s="8" t="s">
        <v>144</v>
      </c>
      <c r="K274" s="41" t="s">
        <v>144</v>
      </c>
      <c r="L274" s="41" t="s">
        <v>144</v>
      </c>
      <c r="M274" s="28" t="s">
        <v>144</v>
      </c>
      <c r="N274" s="28" t="s">
        <v>144</v>
      </c>
      <c r="O274" s="28" t="s">
        <v>144</v>
      </c>
      <c r="P274" s="28" t="s">
        <v>144</v>
      </c>
      <c r="Q274" s="8" t="s">
        <v>144</v>
      </c>
      <c r="R274" s="28" t="s">
        <v>144</v>
      </c>
      <c r="S274" s="28" t="s">
        <v>144</v>
      </c>
      <c r="T274" s="28" t="s">
        <v>144</v>
      </c>
      <c r="U274" s="19" t="s">
        <v>144</v>
      </c>
      <c r="V274" s="17" t="s">
        <v>144</v>
      </c>
      <c r="W274" s="17" t="s">
        <v>144</v>
      </c>
      <c r="X274" s="17" t="s">
        <v>144</v>
      </c>
      <c r="Y274" s="17" t="s">
        <v>144</v>
      </c>
      <c r="Z274" s="51"/>
      <c r="AA274" s="23"/>
    </row>
    <row r="275" spans="1:27" ht="19" x14ac:dyDescent="0.2">
      <c r="A275" s="4" t="s">
        <v>4256</v>
      </c>
      <c r="B275" s="4" t="s">
        <v>4257</v>
      </c>
      <c r="C275" s="4" t="s">
        <v>4258</v>
      </c>
      <c r="D275" s="4">
        <v>1987</v>
      </c>
      <c r="E275" s="16" t="s">
        <v>81</v>
      </c>
      <c r="F275" s="16" t="s">
        <v>81</v>
      </c>
      <c r="G275" s="21" t="s">
        <v>311</v>
      </c>
      <c r="H275" s="8" t="s">
        <v>144</v>
      </c>
      <c r="I275" s="8" t="s">
        <v>144</v>
      </c>
      <c r="J275" s="8" t="s">
        <v>144</v>
      </c>
      <c r="K275" s="41" t="s">
        <v>144</v>
      </c>
      <c r="L275" s="41" t="s">
        <v>144</v>
      </c>
      <c r="M275" s="28" t="s">
        <v>144</v>
      </c>
      <c r="N275" s="28" t="s">
        <v>144</v>
      </c>
      <c r="O275" s="28" t="s">
        <v>144</v>
      </c>
      <c r="P275" s="28" t="s">
        <v>144</v>
      </c>
      <c r="Q275" s="8" t="s">
        <v>144</v>
      </c>
      <c r="R275" s="28" t="s">
        <v>144</v>
      </c>
      <c r="S275" s="28" t="s">
        <v>144</v>
      </c>
      <c r="T275" s="28" t="s">
        <v>144</v>
      </c>
      <c r="U275" s="19" t="s">
        <v>144</v>
      </c>
      <c r="V275" s="17" t="s">
        <v>144</v>
      </c>
      <c r="W275" s="17" t="s">
        <v>144</v>
      </c>
      <c r="X275" s="17" t="s">
        <v>144</v>
      </c>
      <c r="Y275" s="17" t="s">
        <v>144</v>
      </c>
      <c r="Z275" s="51"/>
      <c r="AA275" s="23"/>
    </row>
    <row r="276" spans="1:27" ht="19" x14ac:dyDescent="0.2">
      <c r="A276" s="4" t="s">
        <v>4269</v>
      </c>
      <c r="B276" s="4" t="s">
        <v>4270</v>
      </c>
      <c r="C276" s="4" t="s">
        <v>4271</v>
      </c>
      <c r="D276" s="4">
        <v>1991</v>
      </c>
      <c r="E276" s="16" t="s">
        <v>81</v>
      </c>
      <c r="F276" s="16" t="s">
        <v>81</v>
      </c>
      <c r="G276" s="21" t="s">
        <v>4281</v>
      </c>
      <c r="H276" s="8" t="s">
        <v>144</v>
      </c>
      <c r="I276" s="8" t="s">
        <v>144</v>
      </c>
      <c r="J276" s="8" t="s">
        <v>144</v>
      </c>
      <c r="K276" s="41" t="s">
        <v>144</v>
      </c>
      <c r="L276" s="41" t="s">
        <v>144</v>
      </c>
      <c r="M276" s="28" t="s">
        <v>144</v>
      </c>
      <c r="N276" s="28" t="s">
        <v>144</v>
      </c>
      <c r="O276" s="28" t="s">
        <v>144</v>
      </c>
      <c r="P276" s="28" t="s">
        <v>144</v>
      </c>
      <c r="Q276" s="8" t="s">
        <v>144</v>
      </c>
      <c r="R276" s="28" t="s">
        <v>144</v>
      </c>
      <c r="S276" s="28" t="s">
        <v>144</v>
      </c>
      <c r="T276" s="28" t="s">
        <v>144</v>
      </c>
      <c r="U276" s="19" t="s">
        <v>144</v>
      </c>
      <c r="V276" s="17" t="s">
        <v>144</v>
      </c>
      <c r="W276" s="17" t="s">
        <v>144</v>
      </c>
      <c r="X276" s="17" t="s">
        <v>144</v>
      </c>
      <c r="Y276" s="17" t="s">
        <v>144</v>
      </c>
      <c r="Z276" s="51"/>
      <c r="AA276" s="23"/>
    </row>
    <row r="277" spans="1:27" ht="19" x14ac:dyDescent="0.2">
      <c r="A277" s="4" t="s">
        <v>4282</v>
      </c>
      <c r="B277" s="4" t="s">
        <v>4283</v>
      </c>
      <c r="C277" s="4" t="s">
        <v>4284</v>
      </c>
      <c r="D277" s="4">
        <v>1981</v>
      </c>
      <c r="E277" s="16" t="s">
        <v>81</v>
      </c>
      <c r="F277" s="16" t="s">
        <v>81</v>
      </c>
      <c r="G277" s="21" t="s">
        <v>789</v>
      </c>
      <c r="H277" s="8" t="s">
        <v>144</v>
      </c>
      <c r="I277" s="8" t="s">
        <v>144</v>
      </c>
      <c r="J277" s="8" t="s">
        <v>144</v>
      </c>
      <c r="K277" s="41" t="s">
        <v>144</v>
      </c>
      <c r="L277" s="41" t="s">
        <v>144</v>
      </c>
      <c r="M277" s="28" t="s">
        <v>144</v>
      </c>
      <c r="N277" s="28" t="s">
        <v>144</v>
      </c>
      <c r="O277" s="28" t="s">
        <v>144</v>
      </c>
      <c r="P277" s="28" t="s">
        <v>144</v>
      </c>
      <c r="Q277" s="8" t="s">
        <v>144</v>
      </c>
      <c r="R277" s="28" t="s">
        <v>144</v>
      </c>
      <c r="S277" s="28" t="s">
        <v>144</v>
      </c>
      <c r="T277" s="28" t="s">
        <v>144</v>
      </c>
      <c r="U277" s="19" t="s">
        <v>144</v>
      </c>
      <c r="V277" s="17" t="s">
        <v>144</v>
      </c>
      <c r="W277" s="17" t="s">
        <v>144</v>
      </c>
      <c r="X277" s="17" t="s">
        <v>144</v>
      </c>
      <c r="Y277" s="17" t="s">
        <v>144</v>
      </c>
      <c r="Z277" s="51"/>
      <c r="AA277" s="23"/>
    </row>
    <row r="278" spans="1:27" ht="19" x14ac:dyDescent="0.2">
      <c r="A278" s="4" t="s">
        <v>4296</v>
      </c>
      <c r="B278" s="4" t="s">
        <v>4297</v>
      </c>
      <c r="C278" s="4" t="s">
        <v>4298</v>
      </c>
      <c r="D278" s="4">
        <v>2000</v>
      </c>
      <c r="E278" s="16" t="s">
        <v>81</v>
      </c>
      <c r="F278" s="16" t="s">
        <v>81</v>
      </c>
      <c r="G278" s="21" t="s">
        <v>172</v>
      </c>
      <c r="H278" s="8" t="s">
        <v>144</v>
      </c>
      <c r="I278" s="8" t="s">
        <v>144</v>
      </c>
      <c r="J278" s="8" t="s">
        <v>144</v>
      </c>
      <c r="K278" s="41" t="s">
        <v>144</v>
      </c>
      <c r="L278" s="41" t="s">
        <v>144</v>
      </c>
      <c r="M278" s="28" t="s">
        <v>144</v>
      </c>
      <c r="N278" s="28" t="s">
        <v>144</v>
      </c>
      <c r="O278" s="28" t="s">
        <v>144</v>
      </c>
      <c r="P278" s="28" t="s">
        <v>144</v>
      </c>
      <c r="Q278" s="8" t="s">
        <v>144</v>
      </c>
      <c r="R278" s="28" t="s">
        <v>144</v>
      </c>
      <c r="S278" s="28" t="s">
        <v>144</v>
      </c>
      <c r="T278" s="28" t="s">
        <v>144</v>
      </c>
      <c r="U278" s="19" t="s">
        <v>144</v>
      </c>
      <c r="V278" s="17" t="s">
        <v>144</v>
      </c>
      <c r="W278" s="17" t="s">
        <v>144</v>
      </c>
      <c r="X278" s="17" t="s">
        <v>144</v>
      </c>
      <c r="Y278" s="17" t="s">
        <v>144</v>
      </c>
      <c r="Z278" s="51"/>
      <c r="AA278" s="23"/>
    </row>
    <row r="279" spans="1:27" ht="19" x14ac:dyDescent="0.2">
      <c r="A279" s="4" t="s">
        <v>4310</v>
      </c>
      <c r="B279" s="4" t="s">
        <v>4311</v>
      </c>
      <c r="C279" s="4" t="s">
        <v>4312</v>
      </c>
      <c r="D279" s="4">
        <v>2007</v>
      </c>
      <c r="E279" s="16" t="s">
        <v>81</v>
      </c>
      <c r="F279" s="16" t="s">
        <v>82</v>
      </c>
      <c r="G279" s="21"/>
      <c r="H279" s="8" t="s">
        <v>1761</v>
      </c>
      <c r="I279" s="8">
        <v>21</v>
      </c>
      <c r="J279" s="8">
        <v>0</v>
      </c>
      <c r="K279" s="41">
        <v>21</v>
      </c>
      <c r="L279" s="41" t="s">
        <v>82</v>
      </c>
      <c r="M279" s="28">
        <v>0</v>
      </c>
      <c r="N279" s="28"/>
      <c r="O279" s="28">
        <v>0.161</v>
      </c>
      <c r="P279" s="28" t="s">
        <v>81</v>
      </c>
      <c r="Q279" s="8" t="s">
        <v>1572</v>
      </c>
      <c r="R279" s="28" t="s">
        <v>85</v>
      </c>
      <c r="S279" s="28" t="s">
        <v>85</v>
      </c>
      <c r="T279" s="28" t="s">
        <v>85</v>
      </c>
      <c r="U279" s="19" t="s">
        <v>85</v>
      </c>
      <c r="V279" s="17" t="s">
        <v>1572</v>
      </c>
      <c r="W279" s="17" t="s">
        <v>4326</v>
      </c>
      <c r="X279" s="17" t="s">
        <v>4327</v>
      </c>
      <c r="Y279" s="17" t="s">
        <v>86</v>
      </c>
      <c r="Z279" s="51" t="s">
        <v>14965</v>
      </c>
      <c r="AA279" s="23" t="s">
        <v>534</v>
      </c>
    </row>
    <row r="280" spans="1:27" ht="19" x14ac:dyDescent="0.2">
      <c r="A280" s="4" t="s">
        <v>4328</v>
      </c>
      <c r="B280" s="4" t="s">
        <v>4329</v>
      </c>
      <c r="C280" s="4" t="s">
        <v>4330</v>
      </c>
      <c r="D280" s="4">
        <v>1980</v>
      </c>
      <c r="E280" s="16" t="s">
        <v>81</v>
      </c>
      <c r="F280" s="16" t="s">
        <v>81</v>
      </c>
      <c r="G280" s="21" t="s">
        <v>172</v>
      </c>
      <c r="H280" s="8" t="s">
        <v>144</v>
      </c>
      <c r="I280" s="8" t="s">
        <v>144</v>
      </c>
      <c r="J280" s="8" t="s">
        <v>144</v>
      </c>
      <c r="K280" s="41" t="s">
        <v>144</v>
      </c>
      <c r="L280" s="41" t="s">
        <v>144</v>
      </c>
      <c r="M280" s="28" t="s">
        <v>144</v>
      </c>
      <c r="N280" s="28" t="s">
        <v>144</v>
      </c>
      <c r="O280" s="28" t="s">
        <v>144</v>
      </c>
      <c r="P280" s="28" t="s">
        <v>144</v>
      </c>
      <c r="Q280" s="8" t="s">
        <v>144</v>
      </c>
      <c r="R280" s="28" t="s">
        <v>144</v>
      </c>
      <c r="S280" s="28" t="s">
        <v>144</v>
      </c>
      <c r="T280" s="28" t="s">
        <v>144</v>
      </c>
      <c r="U280" s="19" t="s">
        <v>144</v>
      </c>
      <c r="V280" s="17" t="s">
        <v>144</v>
      </c>
      <c r="W280" s="17" t="s">
        <v>144</v>
      </c>
      <c r="X280" s="17" t="s">
        <v>144</v>
      </c>
      <c r="Y280" s="17" t="s">
        <v>144</v>
      </c>
      <c r="Z280" s="51"/>
      <c r="AA280" s="23"/>
    </row>
    <row r="281" spans="1:27" ht="19" x14ac:dyDescent="0.2">
      <c r="A281" s="4" t="s">
        <v>4340</v>
      </c>
      <c r="B281" s="4" t="s">
        <v>4341</v>
      </c>
      <c r="C281" s="4" t="s">
        <v>4342</v>
      </c>
      <c r="D281" s="4">
        <v>1997</v>
      </c>
      <c r="E281" s="16" t="s">
        <v>81</v>
      </c>
      <c r="F281" s="16" t="s">
        <v>82</v>
      </c>
      <c r="G281" s="21"/>
      <c r="H281" s="8" t="s">
        <v>83</v>
      </c>
      <c r="I281" s="8">
        <v>13</v>
      </c>
      <c r="J281" s="8">
        <v>13</v>
      </c>
      <c r="K281" s="41">
        <v>0</v>
      </c>
      <c r="L281" s="41" t="s">
        <v>144</v>
      </c>
      <c r="M281" s="28">
        <v>1</v>
      </c>
      <c r="N281" s="28">
        <v>0.753</v>
      </c>
      <c r="O281" s="28">
        <v>1</v>
      </c>
      <c r="P281" s="57" t="s">
        <v>14913</v>
      </c>
      <c r="Q281" s="8" t="s">
        <v>4354</v>
      </c>
      <c r="R281" s="28" t="s">
        <v>81</v>
      </c>
      <c r="S281" s="28" t="s">
        <v>85</v>
      </c>
      <c r="T281" s="57" t="s">
        <v>81</v>
      </c>
      <c r="U281" s="19" t="s">
        <v>4355</v>
      </c>
      <c r="V281" s="17" t="s">
        <v>4356</v>
      </c>
      <c r="W281" s="17" t="s">
        <v>4357</v>
      </c>
      <c r="X281" s="17" t="s">
        <v>4358</v>
      </c>
      <c r="Y281" s="17" t="s">
        <v>86</v>
      </c>
      <c r="Z281" s="51" t="s">
        <v>14921</v>
      </c>
      <c r="AA281" s="23" t="s">
        <v>345</v>
      </c>
    </row>
    <row r="282" spans="1:27" ht="19" x14ac:dyDescent="0.2">
      <c r="A282" s="4" t="s">
        <v>4359</v>
      </c>
      <c r="B282" s="4" t="s">
        <v>4360</v>
      </c>
      <c r="C282" s="4" t="s">
        <v>4361</v>
      </c>
      <c r="D282" s="4">
        <v>1991</v>
      </c>
      <c r="E282" s="16" t="s">
        <v>81</v>
      </c>
      <c r="F282" s="16" t="s">
        <v>82</v>
      </c>
      <c r="G282" s="21"/>
      <c r="H282" s="8" t="s">
        <v>121</v>
      </c>
      <c r="I282" s="8">
        <v>18</v>
      </c>
      <c r="J282" s="8">
        <v>11</v>
      </c>
      <c r="K282" s="41">
        <v>7</v>
      </c>
      <c r="L282" s="41" t="s">
        <v>144</v>
      </c>
      <c r="M282" s="28">
        <v>0.61109999999999998</v>
      </c>
      <c r="N282" s="28">
        <v>0.35699999999999998</v>
      </c>
      <c r="O282" s="28">
        <v>0.82699999999999996</v>
      </c>
      <c r="P282" s="28" t="s">
        <v>82</v>
      </c>
      <c r="Q282" s="8" t="s">
        <v>263</v>
      </c>
      <c r="R282" s="28" t="s">
        <v>82</v>
      </c>
      <c r="S282" s="28" t="s">
        <v>82</v>
      </c>
      <c r="T282" s="28" t="s">
        <v>82</v>
      </c>
      <c r="U282" s="31" t="s">
        <v>4373</v>
      </c>
      <c r="V282" s="17" t="s">
        <v>2234</v>
      </c>
      <c r="W282" s="17" t="s">
        <v>86</v>
      </c>
      <c r="X282" s="17" t="s">
        <v>86</v>
      </c>
      <c r="Y282" s="17" t="s">
        <v>4374</v>
      </c>
      <c r="Z282" s="51" t="s">
        <v>14967</v>
      </c>
      <c r="AA282" s="23"/>
    </row>
    <row r="283" spans="1:27" ht="19" x14ac:dyDescent="0.2">
      <c r="A283" s="4" t="s">
        <v>4375</v>
      </c>
      <c r="B283" s="4" t="s">
        <v>4376</v>
      </c>
      <c r="C283" s="4" t="s">
        <v>4377</v>
      </c>
      <c r="D283" s="4">
        <v>1997</v>
      </c>
      <c r="E283" s="16" t="s">
        <v>81</v>
      </c>
      <c r="F283" s="16" t="s">
        <v>82</v>
      </c>
      <c r="G283" s="21"/>
      <c r="H283" s="8" t="s">
        <v>121</v>
      </c>
      <c r="I283" s="8">
        <v>24</v>
      </c>
      <c r="J283" s="8">
        <v>18</v>
      </c>
      <c r="K283" s="41">
        <v>6</v>
      </c>
      <c r="L283" s="41" t="s">
        <v>144</v>
      </c>
      <c r="M283" s="28">
        <v>0.75</v>
      </c>
      <c r="N283" s="28">
        <v>0.53300000000000003</v>
      </c>
      <c r="O283" s="28">
        <v>0.90200000000000002</v>
      </c>
      <c r="P283" s="57" t="s">
        <v>14913</v>
      </c>
      <c r="Q283" s="8" t="s">
        <v>263</v>
      </c>
      <c r="R283" s="28" t="s">
        <v>82</v>
      </c>
      <c r="S283" s="28" t="s">
        <v>82</v>
      </c>
      <c r="T283" s="28" t="s">
        <v>82</v>
      </c>
      <c r="U283" s="19" t="s">
        <v>86</v>
      </c>
      <c r="V283" s="25" t="s">
        <v>4391</v>
      </c>
      <c r="W283" s="17" t="s">
        <v>4392</v>
      </c>
      <c r="X283" s="17" t="s">
        <v>4393</v>
      </c>
      <c r="Y283" s="17" t="s">
        <v>86</v>
      </c>
      <c r="Z283" s="51" t="s">
        <v>15019</v>
      </c>
      <c r="AA283" s="23" t="s">
        <v>3988</v>
      </c>
    </row>
    <row r="284" spans="1:27" ht="19" x14ac:dyDescent="0.2">
      <c r="A284" s="4" t="s">
        <v>4394</v>
      </c>
      <c r="B284" s="4" t="s">
        <v>4395</v>
      </c>
      <c r="C284" s="4" t="s">
        <v>4396</v>
      </c>
      <c r="D284" s="4">
        <v>2006</v>
      </c>
      <c r="E284" s="16" t="s">
        <v>81</v>
      </c>
      <c r="F284" s="16" t="s">
        <v>82</v>
      </c>
      <c r="G284" s="21"/>
      <c r="H284" s="8" t="s">
        <v>83</v>
      </c>
      <c r="I284" s="8">
        <v>40</v>
      </c>
      <c r="J284" s="8">
        <v>18</v>
      </c>
      <c r="K284" s="41">
        <v>22</v>
      </c>
      <c r="L284" s="41" t="s">
        <v>144</v>
      </c>
      <c r="M284" s="28">
        <f>J284/I284</f>
        <v>0.45</v>
      </c>
      <c r="N284" s="28">
        <v>0.29299999999999998</v>
      </c>
      <c r="O284" s="28">
        <v>0.61499999999999999</v>
      </c>
      <c r="P284" s="28" t="s">
        <v>82</v>
      </c>
      <c r="Q284" s="8" t="s">
        <v>4407</v>
      </c>
      <c r="R284" s="28" t="s">
        <v>82</v>
      </c>
      <c r="S284" s="8"/>
      <c r="T284" s="8"/>
      <c r="U284" s="19" t="s">
        <v>85</v>
      </c>
      <c r="V284" s="17" t="s">
        <v>4408</v>
      </c>
      <c r="W284" s="17" t="s">
        <v>86</v>
      </c>
      <c r="X284" s="17" t="s">
        <v>86</v>
      </c>
      <c r="Y284" s="17" t="s">
        <v>4409</v>
      </c>
      <c r="Z284" s="51" t="s">
        <v>14926</v>
      </c>
      <c r="AA284" s="23"/>
    </row>
    <row r="285" spans="1:27" ht="19" x14ac:dyDescent="0.2">
      <c r="A285" s="4" t="s">
        <v>4410</v>
      </c>
      <c r="B285" s="4" t="s">
        <v>4411</v>
      </c>
      <c r="C285" s="4" t="s">
        <v>4412</v>
      </c>
      <c r="D285" s="4">
        <v>2007</v>
      </c>
      <c r="E285" s="16" t="s">
        <v>81</v>
      </c>
      <c r="F285" s="16" t="s">
        <v>81</v>
      </c>
      <c r="G285" s="21" t="s">
        <v>1711</v>
      </c>
      <c r="H285" s="8" t="s">
        <v>144</v>
      </c>
      <c r="I285" s="8" t="s">
        <v>144</v>
      </c>
      <c r="J285" s="8" t="s">
        <v>144</v>
      </c>
      <c r="K285" s="41" t="s">
        <v>144</v>
      </c>
      <c r="L285" s="41" t="s">
        <v>144</v>
      </c>
      <c r="M285" s="28" t="s">
        <v>144</v>
      </c>
      <c r="N285" s="28" t="s">
        <v>144</v>
      </c>
      <c r="O285" s="28" t="s">
        <v>144</v>
      </c>
      <c r="P285" s="28" t="s">
        <v>144</v>
      </c>
      <c r="Q285" s="8" t="s">
        <v>144</v>
      </c>
      <c r="R285" s="28" t="s">
        <v>144</v>
      </c>
      <c r="S285" s="28" t="s">
        <v>144</v>
      </c>
      <c r="T285" s="28" t="s">
        <v>144</v>
      </c>
      <c r="U285" s="19" t="s">
        <v>144</v>
      </c>
      <c r="V285" s="17" t="s">
        <v>144</v>
      </c>
      <c r="W285" s="17" t="s">
        <v>144</v>
      </c>
      <c r="X285" s="17" t="s">
        <v>144</v>
      </c>
      <c r="Y285" s="17" t="s">
        <v>144</v>
      </c>
      <c r="Z285" s="51"/>
      <c r="AA285" s="23"/>
    </row>
    <row r="286" spans="1:27" ht="19" x14ac:dyDescent="0.2">
      <c r="A286" s="4" t="s">
        <v>4424</v>
      </c>
      <c r="B286" s="4" t="s">
        <v>4425</v>
      </c>
      <c r="C286" s="4" t="s">
        <v>4426</v>
      </c>
      <c r="D286" s="4">
        <v>1996</v>
      </c>
      <c r="E286" s="16" t="s">
        <v>81</v>
      </c>
      <c r="F286" s="16" t="s">
        <v>81</v>
      </c>
      <c r="G286" s="21" t="s">
        <v>2881</v>
      </c>
      <c r="H286" s="8" t="s">
        <v>144</v>
      </c>
      <c r="I286" s="8" t="s">
        <v>144</v>
      </c>
      <c r="J286" s="8" t="s">
        <v>144</v>
      </c>
      <c r="K286" s="41" t="s">
        <v>144</v>
      </c>
      <c r="L286" s="41" t="s">
        <v>144</v>
      </c>
      <c r="M286" s="28" t="s">
        <v>144</v>
      </c>
      <c r="N286" s="28" t="s">
        <v>144</v>
      </c>
      <c r="O286" s="28" t="s">
        <v>144</v>
      </c>
      <c r="P286" s="28" t="s">
        <v>144</v>
      </c>
      <c r="Q286" s="8" t="s">
        <v>144</v>
      </c>
      <c r="R286" s="28" t="s">
        <v>144</v>
      </c>
      <c r="S286" s="28" t="s">
        <v>144</v>
      </c>
      <c r="T286" s="28" t="s">
        <v>144</v>
      </c>
      <c r="U286" s="19" t="s">
        <v>144</v>
      </c>
      <c r="V286" s="17" t="s">
        <v>144</v>
      </c>
      <c r="W286" s="17" t="s">
        <v>144</v>
      </c>
      <c r="X286" s="17" t="s">
        <v>144</v>
      </c>
      <c r="Y286" s="17" t="s">
        <v>144</v>
      </c>
      <c r="Z286" s="51"/>
      <c r="AA286" s="23"/>
    </row>
    <row r="287" spans="1:27" ht="19" x14ac:dyDescent="0.2">
      <c r="A287" s="4" t="s">
        <v>4439</v>
      </c>
      <c r="B287" s="4" t="s">
        <v>4440</v>
      </c>
      <c r="C287" s="4" t="s">
        <v>4441</v>
      </c>
      <c r="D287" s="4">
        <v>2015</v>
      </c>
      <c r="E287" s="16" t="s">
        <v>81</v>
      </c>
      <c r="F287" s="16" t="s">
        <v>81</v>
      </c>
      <c r="G287" s="21" t="s">
        <v>247</v>
      </c>
      <c r="H287" s="8" t="s">
        <v>144</v>
      </c>
      <c r="I287" s="8" t="s">
        <v>144</v>
      </c>
      <c r="J287" s="8" t="s">
        <v>144</v>
      </c>
      <c r="K287" s="41" t="s">
        <v>144</v>
      </c>
      <c r="L287" s="41" t="s">
        <v>144</v>
      </c>
      <c r="M287" s="28" t="s">
        <v>144</v>
      </c>
      <c r="N287" s="28" t="s">
        <v>144</v>
      </c>
      <c r="O287" s="28" t="s">
        <v>144</v>
      </c>
      <c r="P287" s="28" t="s">
        <v>144</v>
      </c>
      <c r="Q287" s="8" t="s">
        <v>144</v>
      </c>
      <c r="R287" s="28" t="s">
        <v>144</v>
      </c>
      <c r="S287" s="28" t="s">
        <v>144</v>
      </c>
      <c r="T287" s="28" t="s">
        <v>144</v>
      </c>
      <c r="U287" s="19" t="s">
        <v>144</v>
      </c>
      <c r="V287" s="17" t="s">
        <v>144</v>
      </c>
      <c r="W287" s="17" t="s">
        <v>144</v>
      </c>
      <c r="X287" s="17" t="s">
        <v>144</v>
      </c>
      <c r="Y287" s="17" t="s">
        <v>144</v>
      </c>
      <c r="Z287" s="51"/>
      <c r="AA287" s="23"/>
    </row>
    <row r="288" spans="1:27" ht="19" x14ac:dyDescent="0.2">
      <c r="A288" s="4" t="s">
        <v>4451</v>
      </c>
      <c r="B288" s="4" t="s">
        <v>4452</v>
      </c>
      <c r="C288" s="4" t="s">
        <v>4453</v>
      </c>
      <c r="D288" s="4">
        <v>2011</v>
      </c>
      <c r="E288" s="16" t="s">
        <v>81</v>
      </c>
      <c r="F288" s="16" t="s">
        <v>81</v>
      </c>
      <c r="G288" s="21" t="s">
        <v>311</v>
      </c>
      <c r="H288" s="8" t="s">
        <v>144</v>
      </c>
      <c r="I288" s="8" t="s">
        <v>144</v>
      </c>
      <c r="J288" s="8" t="s">
        <v>144</v>
      </c>
      <c r="K288" s="41" t="s">
        <v>144</v>
      </c>
      <c r="L288" s="41" t="s">
        <v>144</v>
      </c>
      <c r="M288" s="28" t="s">
        <v>144</v>
      </c>
      <c r="N288" s="28" t="s">
        <v>144</v>
      </c>
      <c r="O288" s="28" t="s">
        <v>144</v>
      </c>
      <c r="P288" s="28" t="s">
        <v>144</v>
      </c>
      <c r="Q288" s="8" t="s">
        <v>144</v>
      </c>
      <c r="R288" s="28" t="s">
        <v>144</v>
      </c>
      <c r="S288" s="28" t="s">
        <v>144</v>
      </c>
      <c r="T288" s="28" t="s">
        <v>144</v>
      </c>
      <c r="U288" s="19" t="s">
        <v>144</v>
      </c>
      <c r="V288" s="17" t="s">
        <v>144</v>
      </c>
      <c r="W288" s="17" t="s">
        <v>144</v>
      </c>
      <c r="X288" s="17" t="s">
        <v>144</v>
      </c>
      <c r="Y288" s="17" t="s">
        <v>144</v>
      </c>
      <c r="Z288" s="51"/>
      <c r="AA288" s="23"/>
    </row>
    <row r="289" spans="1:27" ht="19" x14ac:dyDescent="0.2">
      <c r="A289" s="4" t="s">
        <v>4464</v>
      </c>
      <c r="B289" s="4" t="s">
        <v>4465</v>
      </c>
      <c r="C289" s="4" t="s">
        <v>4466</v>
      </c>
      <c r="D289" s="4">
        <v>2015</v>
      </c>
      <c r="E289" s="16" t="s">
        <v>81</v>
      </c>
      <c r="F289" s="16" t="s">
        <v>81</v>
      </c>
      <c r="G289" s="21" t="s">
        <v>172</v>
      </c>
      <c r="H289" s="8" t="s">
        <v>144</v>
      </c>
      <c r="I289" s="8" t="s">
        <v>144</v>
      </c>
      <c r="J289" s="8" t="s">
        <v>144</v>
      </c>
      <c r="K289" s="41" t="s">
        <v>144</v>
      </c>
      <c r="L289" s="41" t="s">
        <v>144</v>
      </c>
      <c r="M289" s="28" t="s">
        <v>144</v>
      </c>
      <c r="N289" s="28" t="s">
        <v>144</v>
      </c>
      <c r="O289" s="28" t="s">
        <v>144</v>
      </c>
      <c r="P289" s="28" t="s">
        <v>144</v>
      </c>
      <c r="Q289" s="8" t="s">
        <v>144</v>
      </c>
      <c r="R289" s="28" t="s">
        <v>144</v>
      </c>
      <c r="S289" s="28" t="s">
        <v>144</v>
      </c>
      <c r="T289" s="28" t="s">
        <v>144</v>
      </c>
      <c r="U289" s="19" t="s">
        <v>144</v>
      </c>
      <c r="V289" s="17" t="s">
        <v>144</v>
      </c>
      <c r="W289" s="17" t="s">
        <v>144</v>
      </c>
      <c r="X289" s="17" t="s">
        <v>144</v>
      </c>
      <c r="Y289" s="17" t="s">
        <v>144</v>
      </c>
      <c r="Z289" s="51"/>
      <c r="AA289" s="23"/>
    </row>
    <row r="290" spans="1:27" ht="19" x14ac:dyDescent="0.2">
      <c r="A290" s="4" t="s">
        <v>4477</v>
      </c>
      <c r="B290" s="4" t="s">
        <v>4478</v>
      </c>
      <c r="C290" s="4" t="s">
        <v>4479</v>
      </c>
      <c r="D290" s="4">
        <v>1997</v>
      </c>
      <c r="E290" s="16" t="s">
        <v>81</v>
      </c>
      <c r="F290" s="16" t="s">
        <v>81</v>
      </c>
      <c r="G290" s="21" t="s">
        <v>311</v>
      </c>
      <c r="H290" s="8" t="s">
        <v>144</v>
      </c>
      <c r="I290" s="8" t="s">
        <v>144</v>
      </c>
      <c r="J290" s="8" t="s">
        <v>144</v>
      </c>
      <c r="K290" s="41" t="s">
        <v>144</v>
      </c>
      <c r="L290" s="41" t="s">
        <v>144</v>
      </c>
      <c r="M290" s="28" t="s">
        <v>144</v>
      </c>
      <c r="N290" s="28" t="s">
        <v>144</v>
      </c>
      <c r="O290" s="28" t="s">
        <v>144</v>
      </c>
      <c r="P290" s="28" t="s">
        <v>144</v>
      </c>
      <c r="Q290" s="8" t="s">
        <v>144</v>
      </c>
      <c r="R290" s="28" t="s">
        <v>144</v>
      </c>
      <c r="S290" s="28" t="s">
        <v>144</v>
      </c>
      <c r="T290" s="28" t="s">
        <v>144</v>
      </c>
      <c r="U290" s="19" t="s">
        <v>144</v>
      </c>
      <c r="V290" s="17" t="s">
        <v>144</v>
      </c>
      <c r="W290" s="17" t="s">
        <v>144</v>
      </c>
      <c r="X290" s="17" t="s">
        <v>144</v>
      </c>
      <c r="Y290" s="17" t="s">
        <v>144</v>
      </c>
      <c r="Z290" s="51"/>
      <c r="AA290" s="23"/>
    </row>
    <row r="291" spans="1:27" ht="19" x14ac:dyDescent="0.2">
      <c r="A291" s="4" t="s">
        <v>4492</v>
      </c>
      <c r="B291" s="4" t="s">
        <v>4493</v>
      </c>
      <c r="C291" s="4" t="s">
        <v>4494</v>
      </c>
      <c r="D291" s="4">
        <v>2007</v>
      </c>
      <c r="E291" s="16" t="s">
        <v>81</v>
      </c>
      <c r="F291" s="16" t="s">
        <v>81</v>
      </c>
      <c r="G291" s="21" t="s">
        <v>789</v>
      </c>
      <c r="H291" s="8" t="s">
        <v>144</v>
      </c>
      <c r="I291" s="8" t="s">
        <v>144</v>
      </c>
      <c r="J291" s="8" t="s">
        <v>144</v>
      </c>
      <c r="K291" s="41" t="s">
        <v>144</v>
      </c>
      <c r="L291" s="41" t="s">
        <v>144</v>
      </c>
      <c r="M291" s="28" t="s">
        <v>144</v>
      </c>
      <c r="N291" s="28" t="s">
        <v>144</v>
      </c>
      <c r="O291" s="28" t="s">
        <v>144</v>
      </c>
      <c r="P291" s="28" t="s">
        <v>144</v>
      </c>
      <c r="Q291" s="8" t="s">
        <v>144</v>
      </c>
      <c r="R291" s="28" t="s">
        <v>144</v>
      </c>
      <c r="S291" s="28" t="s">
        <v>144</v>
      </c>
      <c r="T291" s="28" t="s">
        <v>144</v>
      </c>
      <c r="U291" s="19" t="s">
        <v>144</v>
      </c>
      <c r="V291" s="17" t="s">
        <v>144</v>
      </c>
      <c r="W291" s="17" t="s">
        <v>144</v>
      </c>
      <c r="X291" s="17" t="s">
        <v>144</v>
      </c>
      <c r="Y291" s="17" t="s">
        <v>144</v>
      </c>
      <c r="Z291" s="51"/>
      <c r="AA291" s="23"/>
    </row>
    <row r="292" spans="1:27" ht="19" x14ac:dyDescent="0.2">
      <c r="A292" s="4" t="s">
        <v>4504</v>
      </c>
      <c r="B292" s="4" t="s">
        <v>4505</v>
      </c>
      <c r="C292" s="4" t="s">
        <v>4506</v>
      </c>
      <c r="D292" s="4">
        <v>2012</v>
      </c>
      <c r="E292" s="16" t="s">
        <v>81</v>
      </c>
      <c r="F292" s="16" t="s">
        <v>81</v>
      </c>
      <c r="G292" s="21" t="s">
        <v>2729</v>
      </c>
      <c r="H292" s="8" t="s">
        <v>144</v>
      </c>
      <c r="I292" s="8" t="s">
        <v>144</v>
      </c>
      <c r="J292" s="8" t="s">
        <v>144</v>
      </c>
      <c r="K292" s="41" t="s">
        <v>144</v>
      </c>
      <c r="L292" s="41" t="s">
        <v>144</v>
      </c>
      <c r="M292" s="28" t="s">
        <v>144</v>
      </c>
      <c r="N292" s="28" t="s">
        <v>144</v>
      </c>
      <c r="O292" s="28" t="s">
        <v>144</v>
      </c>
      <c r="P292" s="28" t="s">
        <v>144</v>
      </c>
      <c r="Q292" s="8" t="s">
        <v>144</v>
      </c>
      <c r="R292" s="28" t="s">
        <v>144</v>
      </c>
      <c r="S292" s="28" t="s">
        <v>144</v>
      </c>
      <c r="T292" s="28" t="s">
        <v>144</v>
      </c>
      <c r="U292" s="19" t="s">
        <v>144</v>
      </c>
      <c r="V292" s="17" t="s">
        <v>144</v>
      </c>
      <c r="W292" s="17" t="s">
        <v>144</v>
      </c>
      <c r="X292" s="17" t="s">
        <v>144</v>
      </c>
      <c r="Y292" s="17" t="s">
        <v>144</v>
      </c>
      <c r="Z292" s="51"/>
      <c r="AA292" s="23" t="s">
        <v>4519</v>
      </c>
    </row>
    <row r="293" spans="1:27" ht="19" x14ac:dyDescent="0.2">
      <c r="A293" s="4" t="s">
        <v>4520</v>
      </c>
      <c r="B293" s="4" t="s">
        <v>4521</v>
      </c>
      <c r="C293" s="4" t="s">
        <v>4522</v>
      </c>
      <c r="D293" s="4">
        <v>2002</v>
      </c>
      <c r="E293" s="16" t="s">
        <v>81</v>
      </c>
      <c r="F293" s="16" t="s">
        <v>81</v>
      </c>
      <c r="G293" s="21" t="s">
        <v>1240</v>
      </c>
      <c r="H293" s="8" t="s">
        <v>144</v>
      </c>
      <c r="I293" s="8" t="s">
        <v>144</v>
      </c>
      <c r="J293" s="8" t="s">
        <v>144</v>
      </c>
      <c r="K293" s="41" t="s">
        <v>144</v>
      </c>
      <c r="L293" s="41" t="s">
        <v>144</v>
      </c>
      <c r="M293" s="28" t="s">
        <v>144</v>
      </c>
      <c r="N293" s="28" t="s">
        <v>144</v>
      </c>
      <c r="O293" s="28" t="s">
        <v>144</v>
      </c>
      <c r="P293" s="28" t="s">
        <v>144</v>
      </c>
      <c r="Q293" s="8" t="s">
        <v>144</v>
      </c>
      <c r="R293" s="28" t="s">
        <v>144</v>
      </c>
      <c r="S293" s="28" t="s">
        <v>144</v>
      </c>
      <c r="T293" s="28" t="s">
        <v>144</v>
      </c>
      <c r="U293" s="19" t="s">
        <v>144</v>
      </c>
      <c r="V293" s="17" t="s">
        <v>144</v>
      </c>
      <c r="W293" s="17" t="s">
        <v>144</v>
      </c>
      <c r="X293" s="17" t="s">
        <v>144</v>
      </c>
      <c r="Y293" s="17" t="s">
        <v>144</v>
      </c>
      <c r="Z293" s="51"/>
      <c r="AA293" s="23" t="s">
        <v>3988</v>
      </c>
    </row>
    <row r="294" spans="1:27" ht="19" x14ac:dyDescent="0.2">
      <c r="A294" s="4" t="s">
        <v>4531</v>
      </c>
      <c r="B294" s="4" t="s">
        <v>4532</v>
      </c>
      <c r="C294" s="4" t="s">
        <v>4533</v>
      </c>
      <c r="D294" s="4">
        <v>1992</v>
      </c>
      <c r="E294" s="16" t="s">
        <v>81</v>
      </c>
      <c r="F294" s="16" t="s">
        <v>81</v>
      </c>
      <c r="G294" s="21" t="s">
        <v>2592</v>
      </c>
      <c r="H294" s="8" t="s">
        <v>144</v>
      </c>
      <c r="I294" s="8" t="s">
        <v>144</v>
      </c>
      <c r="J294" s="8" t="s">
        <v>144</v>
      </c>
      <c r="K294" s="41" t="s">
        <v>144</v>
      </c>
      <c r="L294" s="41" t="s">
        <v>144</v>
      </c>
      <c r="M294" s="28" t="s">
        <v>144</v>
      </c>
      <c r="N294" s="28" t="s">
        <v>144</v>
      </c>
      <c r="O294" s="28" t="s">
        <v>144</v>
      </c>
      <c r="P294" s="28" t="s">
        <v>144</v>
      </c>
      <c r="Q294" s="8" t="s">
        <v>144</v>
      </c>
      <c r="R294" s="28" t="s">
        <v>144</v>
      </c>
      <c r="S294" s="28" t="s">
        <v>144</v>
      </c>
      <c r="T294" s="28" t="s">
        <v>144</v>
      </c>
      <c r="U294" s="19" t="s">
        <v>144</v>
      </c>
      <c r="V294" s="17" t="s">
        <v>144</v>
      </c>
      <c r="W294" s="17" t="s">
        <v>144</v>
      </c>
      <c r="X294" s="17" t="s">
        <v>144</v>
      </c>
      <c r="Y294" s="17" t="s">
        <v>144</v>
      </c>
      <c r="Z294" s="51"/>
      <c r="AA294" s="23"/>
    </row>
    <row r="295" spans="1:27" ht="19" x14ac:dyDescent="0.2">
      <c r="A295" s="4" t="s">
        <v>4549</v>
      </c>
      <c r="B295" s="4" t="s">
        <v>4550</v>
      </c>
      <c r="C295" s="4" t="s">
        <v>4551</v>
      </c>
      <c r="D295" s="4">
        <v>2014</v>
      </c>
      <c r="E295" s="16" t="s">
        <v>81</v>
      </c>
      <c r="F295" s="16" t="s">
        <v>82</v>
      </c>
      <c r="G295" s="21"/>
      <c r="H295" s="8" t="s">
        <v>83</v>
      </c>
      <c r="I295" s="8">
        <v>13</v>
      </c>
      <c r="J295" s="8">
        <v>7</v>
      </c>
      <c r="K295" s="41">
        <f>I295-J295</f>
        <v>6</v>
      </c>
      <c r="L295" s="41" t="s">
        <v>144</v>
      </c>
      <c r="M295" s="28">
        <f>J295/I295</f>
        <v>0.53846153846153844</v>
      </c>
      <c r="N295" s="28">
        <v>0.251</v>
      </c>
      <c r="O295" s="28">
        <v>0.80800000000000005</v>
      </c>
      <c r="P295" s="28" t="s">
        <v>82</v>
      </c>
      <c r="Q295" s="8" t="s">
        <v>4562</v>
      </c>
      <c r="R295" s="28" t="s">
        <v>82</v>
      </c>
      <c r="S295" s="28" t="s">
        <v>82</v>
      </c>
      <c r="T295" s="28" t="s">
        <v>82</v>
      </c>
      <c r="U295" s="19" t="s">
        <v>85</v>
      </c>
      <c r="V295" s="17" t="s">
        <v>4563</v>
      </c>
      <c r="W295" s="17">
        <v>23</v>
      </c>
      <c r="X295" s="17">
        <v>5.5</v>
      </c>
      <c r="Y295" s="17" t="s">
        <v>86</v>
      </c>
      <c r="Z295" s="51" t="s">
        <v>15012</v>
      </c>
      <c r="AA295" s="23"/>
    </row>
    <row r="296" spans="1:27" ht="19" x14ac:dyDescent="0.2">
      <c r="A296" s="4" t="s">
        <v>4564</v>
      </c>
      <c r="B296" s="4" t="s">
        <v>4565</v>
      </c>
      <c r="C296" s="4" t="s">
        <v>4566</v>
      </c>
      <c r="D296" s="4">
        <v>2010</v>
      </c>
      <c r="E296" s="16" t="s">
        <v>81</v>
      </c>
      <c r="F296" s="16" t="s">
        <v>82</v>
      </c>
      <c r="G296" s="21"/>
      <c r="H296" s="8" t="s">
        <v>4578</v>
      </c>
      <c r="I296" s="8">
        <v>29</v>
      </c>
      <c r="J296" s="8">
        <v>10</v>
      </c>
      <c r="K296" s="41">
        <v>19</v>
      </c>
      <c r="L296" s="41" t="s">
        <v>144</v>
      </c>
      <c r="M296" s="28">
        <v>0.3448</v>
      </c>
      <c r="N296" s="28">
        <v>0.17899999999999999</v>
      </c>
      <c r="O296" s="28">
        <v>0.54300000000000004</v>
      </c>
      <c r="P296" s="28" t="s">
        <v>82</v>
      </c>
      <c r="Q296" s="8" t="s">
        <v>86</v>
      </c>
      <c r="R296" s="28" t="s">
        <v>82</v>
      </c>
      <c r="S296" s="28" t="s">
        <v>82</v>
      </c>
      <c r="T296" s="28" t="s">
        <v>82</v>
      </c>
      <c r="U296" s="19" t="s">
        <v>85</v>
      </c>
      <c r="V296" s="17" t="s">
        <v>218</v>
      </c>
      <c r="W296" s="8" t="s">
        <v>4581</v>
      </c>
      <c r="X296" s="8" t="s">
        <v>4582</v>
      </c>
      <c r="Y296" s="8" t="s">
        <v>4583</v>
      </c>
      <c r="Z296" s="28" t="s">
        <v>14991</v>
      </c>
      <c r="AA296" s="23" t="s">
        <v>4584</v>
      </c>
    </row>
    <row r="297" spans="1:27" ht="19" x14ac:dyDescent="0.2">
      <c r="A297" s="4" t="s">
        <v>1091</v>
      </c>
      <c r="B297" s="4" t="s">
        <v>1092</v>
      </c>
      <c r="C297" s="4" t="s">
        <v>4585</v>
      </c>
      <c r="D297" s="4">
        <v>2005</v>
      </c>
      <c r="E297" s="16" t="s">
        <v>81</v>
      </c>
      <c r="F297" s="16" t="s">
        <v>82</v>
      </c>
      <c r="G297" s="21"/>
      <c r="H297" s="8" t="s">
        <v>4595</v>
      </c>
      <c r="I297" s="8">
        <v>36</v>
      </c>
      <c r="J297" s="8">
        <v>7</v>
      </c>
      <c r="K297" s="41">
        <f>I297-J297</f>
        <v>29</v>
      </c>
      <c r="L297" s="41" t="s">
        <v>144</v>
      </c>
      <c r="M297" s="28">
        <f>J297/I297</f>
        <v>0.19444444444444445</v>
      </c>
      <c r="N297" s="28">
        <v>8.2000000000000003E-2</v>
      </c>
      <c r="O297" s="28">
        <v>0.36</v>
      </c>
      <c r="P297" s="28" t="s">
        <v>14920</v>
      </c>
      <c r="Q297" s="8" t="s">
        <v>4596</v>
      </c>
      <c r="R297" s="28" t="s">
        <v>81</v>
      </c>
      <c r="S297" s="28" t="s">
        <v>85</v>
      </c>
      <c r="T297" s="57"/>
      <c r="U297" s="19" t="s">
        <v>4597</v>
      </c>
      <c r="V297" s="17" t="s">
        <v>4598</v>
      </c>
      <c r="W297" s="17">
        <v>21.91</v>
      </c>
      <c r="X297" s="17">
        <v>2.0299999999999998</v>
      </c>
      <c r="Y297" s="17" t="s">
        <v>86</v>
      </c>
      <c r="Z297" s="51" t="s">
        <v>15009</v>
      </c>
      <c r="AA297" s="23"/>
    </row>
    <row r="298" spans="1:27" ht="19" x14ac:dyDescent="0.2">
      <c r="A298" s="4" t="s">
        <v>4599</v>
      </c>
      <c r="B298" s="4" t="s">
        <v>4600</v>
      </c>
      <c r="C298" s="4" t="s">
        <v>4601</v>
      </c>
      <c r="D298" s="4">
        <v>1980</v>
      </c>
      <c r="E298" s="16" t="s">
        <v>81</v>
      </c>
      <c r="F298" s="16" t="s">
        <v>81</v>
      </c>
      <c r="G298" s="21" t="s">
        <v>789</v>
      </c>
      <c r="H298" s="8" t="s">
        <v>144</v>
      </c>
      <c r="I298" s="8" t="s">
        <v>144</v>
      </c>
      <c r="J298" s="8" t="s">
        <v>144</v>
      </c>
      <c r="K298" s="41" t="s">
        <v>144</v>
      </c>
      <c r="L298" s="41" t="s">
        <v>144</v>
      </c>
      <c r="M298" s="28" t="s">
        <v>144</v>
      </c>
      <c r="N298" s="28" t="s">
        <v>144</v>
      </c>
      <c r="O298" s="28" t="s">
        <v>144</v>
      </c>
      <c r="P298" s="28" t="s">
        <v>144</v>
      </c>
      <c r="Q298" s="8" t="s">
        <v>144</v>
      </c>
      <c r="R298" s="28"/>
      <c r="S298" s="28"/>
      <c r="T298" s="28"/>
      <c r="U298" s="19" t="s">
        <v>144</v>
      </c>
      <c r="V298" s="17" t="s">
        <v>144</v>
      </c>
      <c r="W298" s="17" t="s">
        <v>144</v>
      </c>
      <c r="X298" s="17" t="s">
        <v>144</v>
      </c>
      <c r="Y298" s="17" t="s">
        <v>144</v>
      </c>
      <c r="Z298" s="51"/>
      <c r="AA298" s="23"/>
    </row>
    <row r="299" spans="1:27" ht="19" x14ac:dyDescent="0.2">
      <c r="A299" s="4" t="s">
        <v>4610</v>
      </c>
      <c r="B299" s="4" t="s">
        <v>4611</v>
      </c>
      <c r="C299" s="4" t="s">
        <v>4612</v>
      </c>
      <c r="D299" s="4">
        <v>2009</v>
      </c>
      <c r="E299" s="16" t="s">
        <v>81</v>
      </c>
      <c r="F299" s="16" t="s">
        <v>81</v>
      </c>
      <c r="G299" s="21" t="s">
        <v>172</v>
      </c>
      <c r="H299" s="8" t="s">
        <v>144</v>
      </c>
      <c r="I299" s="8" t="s">
        <v>144</v>
      </c>
      <c r="J299" s="8" t="s">
        <v>144</v>
      </c>
      <c r="K299" s="41" t="s">
        <v>144</v>
      </c>
      <c r="L299" s="41" t="s">
        <v>144</v>
      </c>
      <c r="M299" s="28" t="s">
        <v>144</v>
      </c>
      <c r="N299" s="28" t="s">
        <v>144</v>
      </c>
      <c r="O299" s="28" t="s">
        <v>144</v>
      </c>
      <c r="P299" s="28" t="s">
        <v>144</v>
      </c>
      <c r="Q299" s="8" t="s">
        <v>144</v>
      </c>
      <c r="R299" s="28"/>
      <c r="S299" s="28"/>
      <c r="T299" s="28"/>
      <c r="U299" s="19" t="s">
        <v>144</v>
      </c>
      <c r="V299" s="17" t="s">
        <v>144</v>
      </c>
      <c r="W299" s="17" t="s">
        <v>144</v>
      </c>
      <c r="X299" s="17" t="s">
        <v>144</v>
      </c>
      <c r="Y299" s="17" t="s">
        <v>144</v>
      </c>
      <c r="Z299" s="51"/>
      <c r="AA299" s="23"/>
    </row>
    <row r="300" spans="1:27" ht="19" x14ac:dyDescent="0.2">
      <c r="A300" s="4" t="s">
        <v>4627</v>
      </c>
      <c r="B300" s="4" t="s">
        <v>4628</v>
      </c>
      <c r="C300" s="4" t="s">
        <v>4629</v>
      </c>
      <c r="D300" s="4">
        <v>1996</v>
      </c>
      <c r="E300" s="16" t="s">
        <v>81</v>
      </c>
      <c r="F300" s="16" t="s">
        <v>81</v>
      </c>
      <c r="G300" s="21" t="s">
        <v>172</v>
      </c>
      <c r="H300" s="8" t="s">
        <v>144</v>
      </c>
      <c r="I300" s="8" t="s">
        <v>144</v>
      </c>
      <c r="J300" s="8" t="s">
        <v>144</v>
      </c>
      <c r="K300" s="41" t="s">
        <v>144</v>
      </c>
      <c r="L300" s="41" t="s">
        <v>144</v>
      </c>
      <c r="M300" s="28" t="s">
        <v>144</v>
      </c>
      <c r="N300" s="28" t="s">
        <v>144</v>
      </c>
      <c r="O300" s="28" t="s">
        <v>144</v>
      </c>
      <c r="P300" s="28" t="s">
        <v>144</v>
      </c>
      <c r="Q300" s="8" t="s">
        <v>144</v>
      </c>
      <c r="R300" s="28" t="s">
        <v>144</v>
      </c>
      <c r="S300" s="28" t="s">
        <v>144</v>
      </c>
      <c r="T300" s="28" t="s">
        <v>144</v>
      </c>
      <c r="U300" s="19" t="s">
        <v>144</v>
      </c>
      <c r="V300" s="17" t="s">
        <v>144</v>
      </c>
      <c r="W300" s="8" t="s">
        <v>144</v>
      </c>
      <c r="X300" s="17" t="s">
        <v>144</v>
      </c>
      <c r="Y300" s="8" t="s">
        <v>144</v>
      </c>
      <c r="Z300" s="28"/>
      <c r="AA300" s="23" t="s">
        <v>14987</v>
      </c>
    </row>
    <row r="301" spans="1:27" ht="19" x14ac:dyDescent="0.2">
      <c r="A301" s="4" t="s">
        <v>4640</v>
      </c>
      <c r="B301" s="4" t="s">
        <v>4641</v>
      </c>
      <c r="C301" s="4" t="s">
        <v>4642</v>
      </c>
      <c r="D301" s="4">
        <v>1993</v>
      </c>
      <c r="E301" s="16" t="s">
        <v>81</v>
      </c>
      <c r="F301" s="16" t="s">
        <v>82</v>
      </c>
      <c r="G301" s="21"/>
      <c r="H301" s="8" t="s">
        <v>4654</v>
      </c>
      <c r="I301" s="8">
        <v>15</v>
      </c>
      <c r="J301" s="8">
        <v>15</v>
      </c>
      <c r="K301" s="41">
        <v>0</v>
      </c>
      <c r="L301" s="41" t="s">
        <v>144</v>
      </c>
      <c r="M301" s="28">
        <f>J301/I301</f>
        <v>1</v>
      </c>
      <c r="N301" s="28">
        <v>0.78200000000000003</v>
      </c>
      <c r="O301" s="28">
        <v>1</v>
      </c>
      <c r="P301" s="57" t="s">
        <v>14913</v>
      </c>
      <c r="Q301" s="8" t="s">
        <v>14948</v>
      </c>
      <c r="R301" s="28" t="s">
        <v>82</v>
      </c>
      <c r="S301" s="28" t="s">
        <v>82</v>
      </c>
      <c r="T301" s="28" t="s">
        <v>82</v>
      </c>
      <c r="U301" s="19" t="s">
        <v>85</v>
      </c>
      <c r="V301" s="17" t="s">
        <v>86</v>
      </c>
      <c r="W301" s="17">
        <v>23.4</v>
      </c>
      <c r="X301" s="17" t="s">
        <v>86</v>
      </c>
      <c r="Y301" s="17" t="s">
        <v>280</v>
      </c>
      <c r="Z301" s="51" t="s">
        <v>14949</v>
      </c>
      <c r="AA301" s="23" t="s">
        <v>4656</v>
      </c>
    </row>
    <row r="302" spans="1:27" ht="19" x14ac:dyDescent="0.2">
      <c r="A302" s="4" t="s">
        <v>1110</v>
      </c>
      <c r="B302" s="4" t="s">
        <v>1111</v>
      </c>
      <c r="C302" s="4" t="s">
        <v>4657</v>
      </c>
      <c r="D302" s="4">
        <v>1994</v>
      </c>
      <c r="E302" s="16" t="s">
        <v>81</v>
      </c>
      <c r="F302" s="16" t="s">
        <v>81</v>
      </c>
      <c r="G302" s="21" t="s">
        <v>3883</v>
      </c>
      <c r="H302" s="8" t="s">
        <v>144</v>
      </c>
      <c r="I302" s="8" t="s">
        <v>144</v>
      </c>
      <c r="J302" s="8" t="s">
        <v>144</v>
      </c>
      <c r="K302" s="41" t="s">
        <v>144</v>
      </c>
      <c r="L302" s="41" t="s">
        <v>144</v>
      </c>
      <c r="M302" s="28" t="s">
        <v>144</v>
      </c>
      <c r="N302" s="28" t="s">
        <v>144</v>
      </c>
      <c r="O302" s="28" t="s">
        <v>144</v>
      </c>
      <c r="P302" s="28" t="s">
        <v>144</v>
      </c>
      <c r="Q302" s="8" t="s">
        <v>144</v>
      </c>
      <c r="R302" s="28" t="s">
        <v>144</v>
      </c>
      <c r="S302" s="28" t="s">
        <v>144</v>
      </c>
      <c r="T302" s="28" t="s">
        <v>144</v>
      </c>
      <c r="U302" s="19" t="s">
        <v>144</v>
      </c>
      <c r="V302" s="17" t="s">
        <v>144</v>
      </c>
      <c r="W302" s="17" t="s">
        <v>144</v>
      </c>
      <c r="X302" s="17" t="s">
        <v>144</v>
      </c>
      <c r="Y302" s="17" t="s">
        <v>144</v>
      </c>
      <c r="Z302" s="51"/>
      <c r="AA302" s="23"/>
    </row>
    <row r="303" spans="1:27" ht="19" x14ac:dyDescent="0.2">
      <c r="A303" s="4" t="s">
        <v>4669</v>
      </c>
      <c r="B303" s="4" t="s">
        <v>4670</v>
      </c>
      <c r="C303" s="4" t="s">
        <v>4671</v>
      </c>
      <c r="D303" s="4">
        <v>1988</v>
      </c>
      <c r="E303" s="16" t="s">
        <v>81</v>
      </c>
      <c r="F303" s="16" t="s">
        <v>81</v>
      </c>
      <c r="G303" s="21" t="s">
        <v>2994</v>
      </c>
      <c r="H303" s="8" t="s">
        <v>144</v>
      </c>
      <c r="I303" s="8" t="s">
        <v>144</v>
      </c>
      <c r="J303" s="8" t="s">
        <v>144</v>
      </c>
      <c r="K303" s="41" t="s">
        <v>144</v>
      </c>
      <c r="L303" s="41" t="s">
        <v>144</v>
      </c>
      <c r="M303" s="28" t="s">
        <v>144</v>
      </c>
      <c r="N303" s="28" t="s">
        <v>144</v>
      </c>
      <c r="O303" s="28" t="s">
        <v>144</v>
      </c>
      <c r="P303" s="28" t="s">
        <v>144</v>
      </c>
      <c r="Q303" s="8" t="s">
        <v>144</v>
      </c>
      <c r="R303" s="28" t="s">
        <v>144</v>
      </c>
      <c r="S303" s="28" t="s">
        <v>144</v>
      </c>
      <c r="T303" s="28" t="s">
        <v>144</v>
      </c>
      <c r="U303" s="19" t="s">
        <v>144</v>
      </c>
      <c r="V303" s="17" t="s">
        <v>144</v>
      </c>
      <c r="W303" s="17" t="s">
        <v>144</v>
      </c>
      <c r="X303" s="17" t="s">
        <v>144</v>
      </c>
      <c r="Y303" s="17" t="s">
        <v>144</v>
      </c>
      <c r="Z303" s="51"/>
      <c r="AA303" s="23"/>
    </row>
    <row r="304" spans="1:27" ht="19" x14ac:dyDescent="0.2">
      <c r="A304" s="4" t="s">
        <v>4681</v>
      </c>
      <c r="B304" s="4" t="s">
        <v>4682</v>
      </c>
      <c r="C304" s="4" t="s">
        <v>4683</v>
      </c>
      <c r="D304" s="4">
        <v>1987</v>
      </c>
      <c r="E304" s="16" t="s">
        <v>81</v>
      </c>
      <c r="F304" s="16" t="s">
        <v>82</v>
      </c>
      <c r="G304" s="21"/>
      <c r="H304" s="8" t="s">
        <v>403</v>
      </c>
      <c r="I304" s="8">
        <v>10</v>
      </c>
      <c r="J304" s="8">
        <v>5</v>
      </c>
      <c r="K304" s="41">
        <v>5</v>
      </c>
      <c r="L304" s="41" t="s">
        <v>144</v>
      </c>
      <c r="M304" s="28">
        <f>J304/I304</f>
        <v>0.5</v>
      </c>
      <c r="N304" s="28">
        <v>0.187</v>
      </c>
      <c r="O304" s="28">
        <v>0.81299999999999994</v>
      </c>
      <c r="P304" s="28" t="s">
        <v>82</v>
      </c>
      <c r="Q304" s="8" t="s">
        <v>4693</v>
      </c>
      <c r="R304" s="28" t="s">
        <v>82</v>
      </c>
      <c r="S304" s="28" t="s">
        <v>82</v>
      </c>
      <c r="T304" s="28" t="s">
        <v>82</v>
      </c>
      <c r="U304" s="19" t="s">
        <v>85</v>
      </c>
      <c r="V304" s="17" t="s">
        <v>86</v>
      </c>
      <c r="W304" s="17">
        <v>32.6</v>
      </c>
      <c r="X304" s="17" t="s">
        <v>4694</v>
      </c>
      <c r="Y304" s="17" t="s">
        <v>86</v>
      </c>
      <c r="Z304" s="51" t="s">
        <v>14923</v>
      </c>
      <c r="AA304" s="23"/>
    </row>
    <row r="305" spans="1:28" ht="19" x14ac:dyDescent="0.2">
      <c r="A305" s="4" t="s">
        <v>4695</v>
      </c>
      <c r="B305" s="4" t="s">
        <v>4696</v>
      </c>
      <c r="C305" s="4" t="s">
        <v>4697</v>
      </c>
      <c r="D305" s="4">
        <v>1999</v>
      </c>
      <c r="E305" s="16" t="s">
        <v>81</v>
      </c>
      <c r="F305" s="16" t="s">
        <v>82</v>
      </c>
      <c r="G305" s="21"/>
      <c r="H305" s="8" t="s">
        <v>3052</v>
      </c>
      <c r="I305" s="8">
        <v>8</v>
      </c>
      <c r="J305" s="8">
        <v>5</v>
      </c>
      <c r="K305" s="41">
        <v>3</v>
      </c>
      <c r="L305" s="41" t="s">
        <v>144</v>
      </c>
      <c r="M305" s="28">
        <f>J305/I305</f>
        <v>0.625</v>
      </c>
      <c r="N305" s="28">
        <v>0.245</v>
      </c>
      <c r="O305" s="28">
        <v>0.91500000000000004</v>
      </c>
      <c r="P305" s="28" t="s">
        <v>82</v>
      </c>
      <c r="Q305" s="8" t="s">
        <v>4708</v>
      </c>
      <c r="R305" s="28" t="s">
        <v>82</v>
      </c>
      <c r="S305" s="28" t="s">
        <v>82</v>
      </c>
      <c r="T305" s="28" t="s">
        <v>82</v>
      </c>
      <c r="U305" s="19" t="s">
        <v>85</v>
      </c>
      <c r="V305" s="17" t="s">
        <v>86</v>
      </c>
      <c r="W305" s="17" t="s">
        <v>86</v>
      </c>
      <c r="X305" s="17" t="s">
        <v>86</v>
      </c>
      <c r="Y305" s="17" t="s">
        <v>4709</v>
      </c>
      <c r="Z305" s="51" t="s">
        <v>14923</v>
      </c>
      <c r="AA305" s="23"/>
    </row>
    <row r="306" spans="1:28" ht="19" x14ac:dyDescent="0.2">
      <c r="A306" s="4" t="s">
        <v>4710</v>
      </c>
      <c r="B306" s="4" t="s">
        <v>4711</v>
      </c>
      <c r="C306" s="4" t="s">
        <v>4712</v>
      </c>
      <c r="D306" s="4">
        <v>2012</v>
      </c>
      <c r="E306" s="16" t="s">
        <v>81</v>
      </c>
      <c r="F306" s="16" t="s">
        <v>81</v>
      </c>
      <c r="G306" s="21" t="s">
        <v>172</v>
      </c>
      <c r="H306" s="8" t="s">
        <v>144</v>
      </c>
      <c r="I306" s="8" t="s">
        <v>144</v>
      </c>
      <c r="J306" s="8" t="s">
        <v>144</v>
      </c>
      <c r="K306" s="41" t="s">
        <v>144</v>
      </c>
      <c r="L306" s="41" t="s">
        <v>144</v>
      </c>
      <c r="M306" s="28" t="s">
        <v>144</v>
      </c>
      <c r="N306" s="28" t="s">
        <v>144</v>
      </c>
      <c r="O306" s="28" t="s">
        <v>144</v>
      </c>
      <c r="P306" s="28" t="s">
        <v>144</v>
      </c>
      <c r="Q306" s="8" t="s">
        <v>144</v>
      </c>
      <c r="R306" s="28" t="s">
        <v>144</v>
      </c>
      <c r="S306" s="28" t="s">
        <v>144</v>
      </c>
      <c r="T306" s="28" t="s">
        <v>144</v>
      </c>
      <c r="U306" s="19" t="s">
        <v>144</v>
      </c>
      <c r="V306" s="17" t="s">
        <v>144</v>
      </c>
      <c r="W306" s="17" t="s">
        <v>144</v>
      </c>
      <c r="X306" s="17" t="s">
        <v>144</v>
      </c>
      <c r="Y306" s="17" t="s">
        <v>144</v>
      </c>
      <c r="Z306" s="51"/>
      <c r="AA306" s="23"/>
    </row>
    <row r="307" spans="1:28" ht="19" x14ac:dyDescent="0.2">
      <c r="A307" s="4" t="s">
        <v>1091</v>
      </c>
      <c r="B307" s="4" t="s">
        <v>1092</v>
      </c>
      <c r="C307" s="4" t="s">
        <v>4725</v>
      </c>
      <c r="D307" s="4">
        <v>2003</v>
      </c>
      <c r="E307" s="16" t="s">
        <v>81</v>
      </c>
      <c r="F307" s="16" t="s">
        <v>82</v>
      </c>
      <c r="G307" s="21"/>
      <c r="H307" s="8" t="s">
        <v>4595</v>
      </c>
      <c r="I307" s="8">
        <v>12</v>
      </c>
      <c r="J307" s="8">
        <v>0</v>
      </c>
      <c r="K307" s="41">
        <v>12</v>
      </c>
      <c r="L307" s="41" t="s">
        <v>82</v>
      </c>
      <c r="M307" s="28">
        <f>J307/I307</f>
        <v>0</v>
      </c>
      <c r="N307" s="28"/>
      <c r="O307" s="28">
        <v>0.26500000000000001</v>
      </c>
      <c r="P307" s="28" t="s">
        <v>5629</v>
      </c>
      <c r="Q307" s="8" t="s">
        <v>1572</v>
      </c>
      <c r="R307" s="28" t="s">
        <v>85</v>
      </c>
      <c r="S307" s="28" t="s">
        <v>85</v>
      </c>
      <c r="T307" s="28" t="s">
        <v>85</v>
      </c>
      <c r="U307" s="19" t="s">
        <v>85</v>
      </c>
      <c r="V307" s="17" t="s">
        <v>1572</v>
      </c>
      <c r="W307" s="17">
        <v>21.8</v>
      </c>
      <c r="X307" s="17" t="s">
        <v>4735</v>
      </c>
      <c r="Y307" s="17" t="s">
        <v>105</v>
      </c>
      <c r="Z307" s="51" t="s">
        <v>15010</v>
      </c>
      <c r="AA307" s="23" t="s">
        <v>534</v>
      </c>
    </row>
    <row r="308" spans="1:28" ht="19" x14ac:dyDescent="0.2">
      <c r="A308" s="4" t="s">
        <v>4736</v>
      </c>
      <c r="B308" s="4" t="s">
        <v>4737</v>
      </c>
      <c r="C308" s="4" t="s">
        <v>4738</v>
      </c>
      <c r="D308" s="4">
        <v>2012</v>
      </c>
      <c r="E308" s="16" t="s">
        <v>81</v>
      </c>
      <c r="F308" s="16" t="s">
        <v>81</v>
      </c>
      <c r="G308" s="21" t="s">
        <v>14950</v>
      </c>
      <c r="H308" s="8" t="s">
        <v>144</v>
      </c>
      <c r="I308" s="8" t="s">
        <v>144</v>
      </c>
      <c r="J308" s="8" t="s">
        <v>144</v>
      </c>
      <c r="K308" s="41" t="s">
        <v>144</v>
      </c>
      <c r="L308" s="41" t="s">
        <v>144</v>
      </c>
      <c r="M308" s="28" t="s">
        <v>144</v>
      </c>
      <c r="N308" s="28" t="s">
        <v>144</v>
      </c>
      <c r="O308" s="28" t="s">
        <v>144</v>
      </c>
      <c r="P308" s="28" t="s">
        <v>144</v>
      </c>
      <c r="Q308" s="8" t="s">
        <v>144</v>
      </c>
      <c r="R308" s="28" t="s">
        <v>144</v>
      </c>
      <c r="S308" s="28" t="s">
        <v>144</v>
      </c>
      <c r="T308" s="28" t="s">
        <v>144</v>
      </c>
      <c r="U308" s="19" t="s">
        <v>144</v>
      </c>
      <c r="V308" s="17" t="s">
        <v>144</v>
      </c>
      <c r="W308" s="17" t="s">
        <v>144</v>
      </c>
      <c r="X308" s="17" t="s">
        <v>144</v>
      </c>
      <c r="Y308" s="17" t="s">
        <v>144</v>
      </c>
      <c r="Z308" s="51"/>
      <c r="AA308" s="23"/>
    </row>
    <row r="309" spans="1:28" ht="19" x14ac:dyDescent="0.2">
      <c r="A309" s="4" t="s">
        <v>4753</v>
      </c>
      <c r="B309" s="4" t="s">
        <v>4754</v>
      </c>
      <c r="C309" s="4" t="s">
        <v>4755</v>
      </c>
      <c r="D309" s="4">
        <v>1995</v>
      </c>
      <c r="E309" s="16" t="s">
        <v>81</v>
      </c>
      <c r="F309" s="16" t="s">
        <v>82</v>
      </c>
      <c r="G309" s="21"/>
      <c r="H309" s="8" t="s">
        <v>83</v>
      </c>
      <c r="I309" s="8">
        <v>13</v>
      </c>
      <c r="J309" s="8">
        <v>2</v>
      </c>
      <c r="K309" s="41">
        <v>11</v>
      </c>
      <c r="L309" s="41" t="s">
        <v>144</v>
      </c>
      <c r="M309" s="28">
        <f>J309/I309</f>
        <v>0.15384615384615385</v>
      </c>
      <c r="N309" s="28">
        <v>1.9E-2</v>
      </c>
      <c r="O309" s="28">
        <v>0.45400000000000001</v>
      </c>
      <c r="P309" s="28" t="s">
        <v>14920</v>
      </c>
      <c r="Q309" s="8" t="s">
        <v>2812</v>
      </c>
      <c r="R309" s="28" t="s">
        <v>82</v>
      </c>
      <c r="S309" s="28" t="s">
        <v>82</v>
      </c>
      <c r="T309" s="28" t="s">
        <v>82</v>
      </c>
      <c r="U309" s="19" t="s">
        <v>85</v>
      </c>
      <c r="V309" s="17" t="s">
        <v>86</v>
      </c>
      <c r="W309" s="17" t="s">
        <v>4767</v>
      </c>
      <c r="X309" s="17" t="s">
        <v>86</v>
      </c>
      <c r="Y309" s="17" t="s">
        <v>4768</v>
      </c>
      <c r="Z309" s="51" t="s">
        <v>14931</v>
      </c>
      <c r="AA309" s="23" t="s">
        <v>4769</v>
      </c>
    </row>
    <row r="310" spans="1:28" ht="19" x14ac:dyDescent="0.2">
      <c r="A310" s="4" t="s">
        <v>4770</v>
      </c>
      <c r="B310" s="4" t="s">
        <v>4771</v>
      </c>
      <c r="C310" s="4" t="s">
        <v>4772</v>
      </c>
      <c r="D310" s="4">
        <v>1996</v>
      </c>
      <c r="E310" s="16" t="s">
        <v>81</v>
      </c>
      <c r="F310" s="16" t="s">
        <v>81</v>
      </c>
      <c r="G310" s="21" t="s">
        <v>172</v>
      </c>
      <c r="H310" s="8" t="s">
        <v>144</v>
      </c>
      <c r="I310" s="8" t="s">
        <v>144</v>
      </c>
      <c r="J310" s="8" t="s">
        <v>144</v>
      </c>
      <c r="K310" s="41" t="s">
        <v>144</v>
      </c>
      <c r="L310" s="41" t="s">
        <v>144</v>
      </c>
      <c r="M310" s="28" t="s">
        <v>144</v>
      </c>
      <c r="N310" s="28" t="s">
        <v>144</v>
      </c>
      <c r="O310" s="28" t="s">
        <v>144</v>
      </c>
      <c r="P310" s="28" t="s">
        <v>144</v>
      </c>
      <c r="Q310" s="8" t="s">
        <v>144</v>
      </c>
      <c r="R310" s="28" t="s">
        <v>144</v>
      </c>
      <c r="S310" s="28" t="s">
        <v>144</v>
      </c>
      <c r="T310" s="28" t="s">
        <v>144</v>
      </c>
      <c r="U310" s="19" t="s">
        <v>144</v>
      </c>
      <c r="V310" s="17" t="s">
        <v>144</v>
      </c>
      <c r="W310" s="17" t="s">
        <v>144</v>
      </c>
      <c r="X310" s="17" t="s">
        <v>144</v>
      </c>
      <c r="Y310" s="17" t="s">
        <v>144</v>
      </c>
      <c r="Z310" s="51"/>
      <c r="AA310" s="23"/>
    </row>
    <row r="311" spans="1:28" ht="19" x14ac:dyDescent="0.2">
      <c r="A311" s="4" t="s">
        <v>4783</v>
      </c>
      <c r="B311" s="4" t="s">
        <v>4784</v>
      </c>
      <c r="C311" s="4" t="s">
        <v>4785</v>
      </c>
      <c r="D311" s="4">
        <v>1986</v>
      </c>
      <c r="E311" s="16" t="s">
        <v>81</v>
      </c>
      <c r="F311" s="16" t="s">
        <v>81</v>
      </c>
      <c r="G311" s="21" t="s">
        <v>789</v>
      </c>
      <c r="H311" s="8" t="s">
        <v>144</v>
      </c>
      <c r="I311" s="8" t="s">
        <v>144</v>
      </c>
      <c r="J311" s="8" t="s">
        <v>144</v>
      </c>
      <c r="K311" s="41" t="s">
        <v>144</v>
      </c>
      <c r="L311" s="41" t="s">
        <v>144</v>
      </c>
      <c r="M311" s="28" t="s">
        <v>144</v>
      </c>
      <c r="N311" s="28" t="s">
        <v>144</v>
      </c>
      <c r="O311" s="28" t="s">
        <v>144</v>
      </c>
      <c r="P311" s="28" t="s">
        <v>144</v>
      </c>
      <c r="Q311" s="8" t="s">
        <v>144</v>
      </c>
      <c r="R311" s="28" t="s">
        <v>144</v>
      </c>
      <c r="S311" s="28" t="s">
        <v>144</v>
      </c>
      <c r="T311" s="28" t="s">
        <v>144</v>
      </c>
      <c r="U311" s="19" t="s">
        <v>144</v>
      </c>
      <c r="V311" s="17" t="s">
        <v>144</v>
      </c>
      <c r="W311" s="17" t="s">
        <v>144</v>
      </c>
      <c r="X311" s="17" t="s">
        <v>144</v>
      </c>
      <c r="Y311" s="17" t="s">
        <v>144</v>
      </c>
      <c r="Z311" s="51"/>
      <c r="AA311" s="23"/>
    </row>
    <row r="312" spans="1:28" ht="19" x14ac:dyDescent="0.2">
      <c r="A312" s="4" t="s">
        <v>4796</v>
      </c>
      <c r="B312" s="4" t="s">
        <v>4797</v>
      </c>
      <c r="C312" s="4" t="s">
        <v>4798</v>
      </c>
      <c r="D312" s="4">
        <v>1995</v>
      </c>
      <c r="E312" s="16" t="s">
        <v>81</v>
      </c>
      <c r="F312" s="16" t="s">
        <v>81</v>
      </c>
      <c r="G312" s="21" t="s">
        <v>789</v>
      </c>
      <c r="H312" s="8" t="s">
        <v>144</v>
      </c>
      <c r="I312" s="8" t="s">
        <v>144</v>
      </c>
      <c r="J312" s="8" t="s">
        <v>144</v>
      </c>
      <c r="K312" s="41" t="s">
        <v>144</v>
      </c>
      <c r="L312" s="41" t="s">
        <v>144</v>
      </c>
      <c r="M312" s="28" t="s">
        <v>144</v>
      </c>
      <c r="N312" s="28" t="s">
        <v>144</v>
      </c>
      <c r="O312" s="28" t="s">
        <v>144</v>
      </c>
      <c r="P312" s="28" t="s">
        <v>144</v>
      </c>
      <c r="Q312" s="8" t="s">
        <v>144</v>
      </c>
      <c r="R312" s="28" t="s">
        <v>144</v>
      </c>
      <c r="S312" s="28" t="s">
        <v>144</v>
      </c>
      <c r="T312" s="28" t="s">
        <v>144</v>
      </c>
      <c r="U312" s="19" t="s">
        <v>144</v>
      </c>
      <c r="V312" s="17" t="s">
        <v>144</v>
      </c>
      <c r="W312" s="17" t="s">
        <v>144</v>
      </c>
      <c r="X312" s="17" t="s">
        <v>144</v>
      </c>
      <c r="Y312" s="17" t="s">
        <v>144</v>
      </c>
      <c r="Z312" s="51"/>
      <c r="AA312" s="23"/>
    </row>
    <row r="313" spans="1:28" ht="19" x14ac:dyDescent="0.2">
      <c r="A313" s="4" t="s">
        <v>4811</v>
      </c>
      <c r="B313" s="4" t="s">
        <v>4812</v>
      </c>
      <c r="C313" s="4" t="s">
        <v>4813</v>
      </c>
      <c r="D313" s="4">
        <v>2008</v>
      </c>
      <c r="E313" s="16" t="s">
        <v>81</v>
      </c>
      <c r="F313" s="16" t="s">
        <v>82</v>
      </c>
      <c r="G313" s="21"/>
      <c r="H313" s="8" t="s">
        <v>83</v>
      </c>
      <c r="I313" s="8">
        <v>10</v>
      </c>
      <c r="J313" s="8">
        <v>4</v>
      </c>
      <c r="K313" s="41">
        <v>6</v>
      </c>
      <c r="L313" s="41" t="s">
        <v>144</v>
      </c>
      <c r="M313" s="28">
        <f>J313/I313</f>
        <v>0.4</v>
      </c>
      <c r="N313" s="28">
        <v>0.122</v>
      </c>
      <c r="O313" s="28">
        <v>0.73799999999999999</v>
      </c>
      <c r="P313" s="28" t="s">
        <v>82</v>
      </c>
      <c r="Q313" s="8" t="s">
        <v>4823</v>
      </c>
      <c r="R313" s="28" t="s">
        <v>82</v>
      </c>
      <c r="S313" s="8"/>
      <c r="T313" s="8"/>
      <c r="U313" s="19" t="s">
        <v>85</v>
      </c>
      <c r="V313" s="17" t="s">
        <v>218</v>
      </c>
      <c r="W313" s="17" t="s">
        <v>86</v>
      </c>
      <c r="X313" s="17" t="s">
        <v>86</v>
      </c>
      <c r="Y313" s="17" t="s">
        <v>4824</v>
      </c>
      <c r="Z313" s="51" t="s">
        <v>14923</v>
      </c>
      <c r="AA313" s="23" t="s">
        <v>4825</v>
      </c>
    </row>
    <row r="314" spans="1:28" ht="19" x14ac:dyDescent="0.2">
      <c r="A314" s="4" t="s">
        <v>3378</v>
      </c>
      <c r="B314" s="4" t="s">
        <v>3379</v>
      </c>
      <c r="C314" s="4" t="s">
        <v>4826</v>
      </c>
      <c r="D314" s="4">
        <v>2003</v>
      </c>
      <c r="E314" s="16" t="s">
        <v>81</v>
      </c>
      <c r="F314" s="16" t="s">
        <v>81</v>
      </c>
      <c r="G314" s="21" t="s">
        <v>2881</v>
      </c>
      <c r="H314" s="8" t="s">
        <v>144</v>
      </c>
      <c r="I314" s="8" t="s">
        <v>144</v>
      </c>
      <c r="J314" s="8" t="s">
        <v>144</v>
      </c>
      <c r="K314" s="41" t="s">
        <v>144</v>
      </c>
      <c r="L314" s="41" t="s">
        <v>144</v>
      </c>
      <c r="M314" s="28" t="s">
        <v>144</v>
      </c>
      <c r="N314" s="28" t="s">
        <v>144</v>
      </c>
      <c r="O314" s="28" t="s">
        <v>144</v>
      </c>
      <c r="P314" s="28" t="s">
        <v>144</v>
      </c>
      <c r="Q314" s="8" t="s">
        <v>144</v>
      </c>
      <c r="R314" s="28" t="s">
        <v>144</v>
      </c>
      <c r="S314" s="28" t="s">
        <v>144</v>
      </c>
      <c r="T314" s="28" t="s">
        <v>144</v>
      </c>
      <c r="U314" s="19" t="s">
        <v>144</v>
      </c>
      <c r="V314" s="17" t="s">
        <v>144</v>
      </c>
      <c r="W314" s="17" t="s">
        <v>144</v>
      </c>
      <c r="X314" s="17" t="s">
        <v>144</v>
      </c>
      <c r="Y314" s="17" t="s">
        <v>144</v>
      </c>
      <c r="Z314" s="51"/>
      <c r="AA314" s="23"/>
    </row>
    <row r="315" spans="1:28" ht="19" x14ac:dyDescent="0.2">
      <c r="A315" s="4" t="s">
        <v>4310</v>
      </c>
      <c r="B315" s="4" t="s">
        <v>4311</v>
      </c>
      <c r="C315" s="4" t="s">
        <v>4838</v>
      </c>
      <c r="D315" s="4">
        <v>2007</v>
      </c>
      <c r="E315" s="16" t="s">
        <v>81</v>
      </c>
      <c r="F315" s="16" t="s">
        <v>82</v>
      </c>
      <c r="G315" s="21"/>
      <c r="H315" s="8" t="s">
        <v>1761</v>
      </c>
      <c r="I315" s="8">
        <v>10</v>
      </c>
      <c r="J315" s="8">
        <v>0</v>
      </c>
      <c r="K315" s="41">
        <v>10</v>
      </c>
      <c r="L315" s="41" t="s">
        <v>82</v>
      </c>
      <c r="M315" s="28">
        <f>J315/I315</f>
        <v>0</v>
      </c>
      <c r="N315" s="28"/>
      <c r="O315" s="28">
        <v>0.308</v>
      </c>
      <c r="P315" s="28" t="s">
        <v>81</v>
      </c>
      <c r="Q315" s="8" t="s">
        <v>1572</v>
      </c>
      <c r="R315" s="28" t="s">
        <v>85</v>
      </c>
      <c r="S315" s="28" t="s">
        <v>85</v>
      </c>
      <c r="T315" s="28" t="s">
        <v>85</v>
      </c>
      <c r="U315" s="19" t="s">
        <v>85</v>
      </c>
      <c r="V315" s="17" t="s">
        <v>1572</v>
      </c>
      <c r="W315" s="17">
        <v>21.9</v>
      </c>
      <c r="X315" s="17">
        <v>1.2</v>
      </c>
      <c r="Y315" s="17" t="s">
        <v>86</v>
      </c>
      <c r="Z315" s="51" t="s">
        <v>14921</v>
      </c>
      <c r="AA315" s="23" t="s">
        <v>534</v>
      </c>
    </row>
    <row r="316" spans="1:28" ht="19" x14ac:dyDescent="0.2">
      <c r="A316" s="4" t="s">
        <v>4849</v>
      </c>
      <c r="B316" s="4" t="s">
        <v>4850</v>
      </c>
      <c r="C316" s="4" t="s">
        <v>4851</v>
      </c>
      <c r="D316" s="4">
        <v>2004</v>
      </c>
      <c r="E316" s="16" t="s">
        <v>81</v>
      </c>
      <c r="F316" s="16" t="s">
        <v>82</v>
      </c>
      <c r="G316" s="21"/>
      <c r="H316" s="8" t="s">
        <v>277</v>
      </c>
      <c r="I316" s="8">
        <v>7</v>
      </c>
      <c r="J316" s="8">
        <v>0</v>
      </c>
      <c r="K316" s="41">
        <v>7</v>
      </c>
      <c r="L316" s="41" t="s">
        <v>82</v>
      </c>
      <c r="M316" s="28">
        <f>J316/I316</f>
        <v>0</v>
      </c>
      <c r="N316" s="28"/>
      <c r="O316" s="28">
        <v>0.41</v>
      </c>
      <c r="P316" s="28" t="s">
        <v>81</v>
      </c>
      <c r="Q316" s="8" t="s">
        <v>1572</v>
      </c>
      <c r="R316" s="28" t="s">
        <v>85</v>
      </c>
      <c r="S316" s="28" t="s">
        <v>85</v>
      </c>
      <c r="T316" s="28" t="s">
        <v>85</v>
      </c>
      <c r="U316" s="19" t="s">
        <v>85</v>
      </c>
      <c r="V316" s="17" t="s">
        <v>1572</v>
      </c>
      <c r="W316" s="17" t="s">
        <v>86</v>
      </c>
      <c r="X316" s="17" t="s">
        <v>86</v>
      </c>
      <c r="Y316" s="17" t="s">
        <v>86</v>
      </c>
      <c r="Z316" s="51" t="s">
        <v>15025</v>
      </c>
      <c r="AA316" s="23" t="s">
        <v>534</v>
      </c>
      <c r="AB316" s="52" t="s">
        <v>15016</v>
      </c>
    </row>
    <row r="317" spans="1:28" ht="19" x14ac:dyDescent="0.2">
      <c r="A317" s="4" t="s">
        <v>4861</v>
      </c>
      <c r="B317" s="4" t="s">
        <v>4862</v>
      </c>
      <c r="C317" s="4" t="s">
        <v>4863</v>
      </c>
      <c r="D317" s="4">
        <v>2012</v>
      </c>
      <c r="E317" s="16" t="s">
        <v>81</v>
      </c>
      <c r="F317" s="16" t="s">
        <v>81</v>
      </c>
      <c r="G317" s="21" t="s">
        <v>2729</v>
      </c>
      <c r="H317" s="8" t="s">
        <v>144</v>
      </c>
      <c r="I317" s="8" t="s">
        <v>144</v>
      </c>
      <c r="J317" s="8" t="s">
        <v>144</v>
      </c>
      <c r="K317" s="41" t="s">
        <v>144</v>
      </c>
      <c r="L317" s="41" t="s">
        <v>144</v>
      </c>
      <c r="M317" s="28" t="s">
        <v>144</v>
      </c>
      <c r="N317" s="28" t="s">
        <v>144</v>
      </c>
      <c r="O317" s="28" t="s">
        <v>144</v>
      </c>
      <c r="P317" s="28" t="s">
        <v>144</v>
      </c>
      <c r="Q317" s="8" t="s">
        <v>144</v>
      </c>
      <c r="R317" s="28" t="s">
        <v>144</v>
      </c>
      <c r="S317" s="28" t="s">
        <v>144</v>
      </c>
      <c r="T317" s="28" t="s">
        <v>144</v>
      </c>
      <c r="U317" s="19" t="s">
        <v>144</v>
      </c>
      <c r="V317" s="17" t="s">
        <v>144</v>
      </c>
      <c r="W317" s="17" t="s">
        <v>144</v>
      </c>
      <c r="X317" s="17" t="s">
        <v>144</v>
      </c>
      <c r="Y317" s="17" t="s">
        <v>144</v>
      </c>
      <c r="Z317" s="51"/>
      <c r="AA317" s="23"/>
    </row>
    <row r="318" spans="1:28" ht="19" x14ac:dyDescent="0.2">
      <c r="A318" s="4" t="s">
        <v>4874</v>
      </c>
      <c r="B318" s="4" t="s">
        <v>4875</v>
      </c>
      <c r="C318" s="4" t="s">
        <v>4876</v>
      </c>
      <c r="D318" s="4">
        <v>1983</v>
      </c>
      <c r="E318" s="16" t="s">
        <v>81</v>
      </c>
      <c r="F318" s="16" t="s">
        <v>81</v>
      </c>
      <c r="G318" s="21" t="s">
        <v>3150</v>
      </c>
      <c r="H318" s="8" t="s">
        <v>144</v>
      </c>
      <c r="I318" s="8" t="s">
        <v>144</v>
      </c>
      <c r="J318" s="8" t="s">
        <v>144</v>
      </c>
      <c r="K318" s="41" t="s">
        <v>144</v>
      </c>
      <c r="L318" s="41" t="s">
        <v>144</v>
      </c>
      <c r="M318" s="28" t="s">
        <v>144</v>
      </c>
      <c r="N318" s="28" t="s">
        <v>144</v>
      </c>
      <c r="O318" s="28" t="s">
        <v>144</v>
      </c>
      <c r="P318" s="28" t="s">
        <v>144</v>
      </c>
      <c r="Q318" s="8" t="s">
        <v>144</v>
      </c>
      <c r="R318" s="28" t="s">
        <v>144</v>
      </c>
      <c r="S318" s="28" t="s">
        <v>144</v>
      </c>
      <c r="T318" s="28" t="s">
        <v>144</v>
      </c>
      <c r="U318" s="19" t="s">
        <v>144</v>
      </c>
      <c r="V318" s="17" t="s">
        <v>144</v>
      </c>
      <c r="W318" s="17" t="s">
        <v>144</v>
      </c>
      <c r="X318" s="17" t="s">
        <v>144</v>
      </c>
      <c r="Y318" s="17" t="s">
        <v>144</v>
      </c>
      <c r="Z318" s="51"/>
      <c r="AA318" s="23"/>
    </row>
    <row r="319" spans="1:28" ht="19" x14ac:dyDescent="0.2">
      <c r="A319" s="4" t="s">
        <v>4886</v>
      </c>
      <c r="B319" s="4" t="s">
        <v>4887</v>
      </c>
      <c r="C319" s="4" t="s">
        <v>4888</v>
      </c>
      <c r="D319" s="4">
        <v>2007</v>
      </c>
      <c r="E319" s="16" t="s">
        <v>81</v>
      </c>
      <c r="F319" s="16" t="s">
        <v>82</v>
      </c>
      <c r="G319" s="21"/>
      <c r="H319" s="8" t="s">
        <v>83</v>
      </c>
      <c r="I319" s="8">
        <v>7</v>
      </c>
      <c r="J319" s="8">
        <v>3</v>
      </c>
      <c r="K319" s="41">
        <v>4</v>
      </c>
      <c r="L319" s="41" t="s">
        <v>144</v>
      </c>
      <c r="M319" s="28">
        <f>J319/I319</f>
        <v>0.42857142857142855</v>
      </c>
      <c r="N319" s="28">
        <v>9.9000000000000005E-2</v>
      </c>
      <c r="O319" s="28">
        <v>0.81599999999999995</v>
      </c>
      <c r="P319" s="28" t="s">
        <v>82</v>
      </c>
      <c r="Q319" s="8" t="s">
        <v>4898</v>
      </c>
      <c r="R319" s="28" t="s">
        <v>82</v>
      </c>
      <c r="S319" s="28" t="s">
        <v>81</v>
      </c>
      <c r="T319" s="57" t="s">
        <v>81</v>
      </c>
      <c r="U319" s="19" t="s">
        <v>86</v>
      </c>
      <c r="V319" s="17" t="s">
        <v>4898</v>
      </c>
      <c r="W319" s="17" t="s">
        <v>4899</v>
      </c>
      <c r="X319" s="17" t="s">
        <v>86</v>
      </c>
      <c r="Y319" s="17" t="s">
        <v>4900</v>
      </c>
      <c r="Z319" s="51" t="s">
        <v>14955</v>
      </c>
      <c r="AA319" s="23" t="s">
        <v>14956</v>
      </c>
    </row>
    <row r="320" spans="1:28" ht="19" x14ac:dyDescent="0.2">
      <c r="A320" s="4" t="s">
        <v>4902</v>
      </c>
      <c r="B320" s="4" t="s">
        <v>4903</v>
      </c>
      <c r="C320" s="4" t="s">
        <v>4904</v>
      </c>
      <c r="D320" s="4">
        <v>2001</v>
      </c>
      <c r="E320" s="16" t="s">
        <v>81</v>
      </c>
      <c r="F320" s="16" t="s">
        <v>81</v>
      </c>
      <c r="G320" s="21" t="s">
        <v>2729</v>
      </c>
      <c r="H320" s="8" t="s">
        <v>144</v>
      </c>
      <c r="I320" s="8" t="s">
        <v>144</v>
      </c>
      <c r="J320" s="8" t="s">
        <v>144</v>
      </c>
      <c r="K320" s="41" t="s">
        <v>144</v>
      </c>
      <c r="L320" s="41" t="s">
        <v>144</v>
      </c>
      <c r="M320" s="28" t="s">
        <v>144</v>
      </c>
      <c r="N320" s="28" t="s">
        <v>144</v>
      </c>
      <c r="O320" s="28" t="s">
        <v>144</v>
      </c>
      <c r="P320" s="28" t="s">
        <v>144</v>
      </c>
      <c r="Q320" s="8" t="s">
        <v>144</v>
      </c>
      <c r="R320" s="28" t="s">
        <v>144</v>
      </c>
      <c r="S320" s="28" t="s">
        <v>144</v>
      </c>
      <c r="T320" s="28" t="s">
        <v>144</v>
      </c>
      <c r="U320" s="19" t="s">
        <v>144</v>
      </c>
      <c r="V320" s="17" t="s">
        <v>144</v>
      </c>
      <c r="W320" s="17" t="s">
        <v>144</v>
      </c>
      <c r="X320" s="17" t="s">
        <v>144</v>
      </c>
      <c r="Y320" s="17" t="s">
        <v>144</v>
      </c>
      <c r="Z320" s="51"/>
      <c r="AA320" s="23"/>
    </row>
    <row r="321" spans="1:27" ht="19" x14ac:dyDescent="0.2">
      <c r="A321" s="4" t="s">
        <v>4918</v>
      </c>
      <c r="B321" s="4" t="s">
        <v>4919</v>
      </c>
      <c r="C321" s="4" t="s">
        <v>4920</v>
      </c>
      <c r="D321" s="4">
        <v>1995</v>
      </c>
      <c r="E321" s="16" t="s">
        <v>81</v>
      </c>
      <c r="F321" s="16" t="s">
        <v>81</v>
      </c>
      <c r="G321" s="21" t="s">
        <v>172</v>
      </c>
      <c r="H321" s="8" t="s">
        <v>144</v>
      </c>
      <c r="I321" s="8" t="s">
        <v>144</v>
      </c>
      <c r="J321" s="8" t="s">
        <v>144</v>
      </c>
      <c r="K321" s="41" t="s">
        <v>144</v>
      </c>
      <c r="L321" s="41" t="s">
        <v>144</v>
      </c>
      <c r="M321" s="28" t="s">
        <v>144</v>
      </c>
      <c r="N321" s="28" t="s">
        <v>144</v>
      </c>
      <c r="O321" s="28" t="s">
        <v>144</v>
      </c>
      <c r="P321" s="28" t="s">
        <v>144</v>
      </c>
      <c r="Q321" s="8" t="s">
        <v>144</v>
      </c>
      <c r="R321" s="28" t="s">
        <v>144</v>
      </c>
      <c r="S321" s="28" t="s">
        <v>144</v>
      </c>
      <c r="T321" s="28" t="s">
        <v>144</v>
      </c>
      <c r="U321" s="19" t="s">
        <v>144</v>
      </c>
      <c r="V321" s="17" t="s">
        <v>144</v>
      </c>
      <c r="W321" s="17" t="s">
        <v>144</v>
      </c>
      <c r="X321" s="17" t="s">
        <v>144</v>
      </c>
      <c r="Y321" s="17" t="s">
        <v>144</v>
      </c>
      <c r="Z321" s="51"/>
      <c r="AA321" s="23"/>
    </row>
    <row r="322" spans="1:27" ht="19" x14ac:dyDescent="0.2">
      <c r="A322" s="4" t="s">
        <v>4934</v>
      </c>
      <c r="B322" s="4" t="s">
        <v>4935</v>
      </c>
      <c r="C322" s="4" t="s">
        <v>4936</v>
      </c>
      <c r="D322" s="4">
        <v>1993</v>
      </c>
      <c r="E322" s="16" t="s">
        <v>81</v>
      </c>
      <c r="F322" s="16" t="s">
        <v>81</v>
      </c>
      <c r="G322" s="21" t="s">
        <v>2343</v>
      </c>
      <c r="H322" s="8" t="s">
        <v>144</v>
      </c>
      <c r="I322" s="8" t="s">
        <v>144</v>
      </c>
      <c r="J322" s="8" t="s">
        <v>144</v>
      </c>
      <c r="K322" s="41" t="s">
        <v>144</v>
      </c>
      <c r="L322" s="41" t="s">
        <v>144</v>
      </c>
      <c r="M322" s="28" t="s">
        <v>144</v>
      </c>
      <c r="N322" s="28" t="s">
        <v>144</v>
      </c>
      <c r="O322" s="28" t="s">
        <v>144</v>
      </c>
      <c r="P322" s="28" t="s">
        <v>144</v>
      </c>
      <c r="Q322" s="8" t="s">
        <v>144</v>
      </c>
      <c r="R322" s="28" t="s">
        <v>144</v>
      </c>
      <c r="S322" s="28" t="s">
        <v>144</v>
      </c>
      <c r="T322" s="28" t="s">
        <v>144</v>
      </c>
      <c r="U322" s="19" t="s">
        <v>144</v>
      </c>
      <c r="V322" s="17" t="s">
        <v>144</v>
      </c>
      <c r="W322" s="17" t="s">
        <v>144</v>
      </c>
      <c r="X322" s="17" t="s">
        <v>144</v>
      </c>
      <c r="Y322" s="17" t="s">
        <v>144</v>
      </c>
      <c r="Z322" s="51"/>
      <c r="AA322" s="23"/>
    </row>
    <row r="323" spans="1:27" ht="19" x14ac:dyDescent="0.2">
      <c r="A323" s="4" t="s">
        <v>4948</v>
      </c>
      <c r="B323" s="4" t="s">
        <v>4949</v>
      </c>
      <c r="C323" s="4" t="s">
        <v>4950</v>
      </c>
      <c r="D323" s="4">
        <v>2015</v>
      </c>
      <c r="E323" s="16" t="s">
        <v>81</v>
      </c>
      <c r="F323" s="16" t="s">
        <v>81</v>
      </c>
      <c r="G323" s="21" t="s">
        <v>2729</v>
      </c>
      <c r="H323" s="8" t="s">
        <v>144</v>
      </c>
      <c r="I323" s="8" t="s">
        <v>144</v>
      </c>
      <c r="J323" s="8" t="s">
        <v>144</v>
      </c>
      <c r="K323" s="41" t="s">
        <v>144</v>
      </c>
      <c r="L323" s="41" t="s">
        <v>144</v>
      </c>
      <c r="M323" s="28" t="s">
        <v>144</v>
      </c>
      <c r="N323" s="28" t="s">
        <v>144</v>
      </c>
      <c r="O323" s="28" t="s">
        <v>144</v>
      </c>
      <c r="P323" s="28" t="s">
        <v>144</v>
      </c>
      <c r="Q323" s="8" t="s">
        <v>144</v>
      </c>
      <c r="R323" s="28" t="s">
        <v>144</v>
      </c>
      <c r="S323" s="28" t="s">
        <v>144</v>
      </c>
      <c r="T323" s="28" t="s">
        <v>144</v>
      </c>
      <c r="U323" s="19" t="s">
        <v>144</v>
      </c>
      <c r="V323" s="17" t="s">
        <v>144</v>
      </c>
      <c r="W323" s="17" t="s">
        <v>144</v>
      </c>
      <c r="X323" s="17" t="s">
        <v>144</v>
      </c>
      <c r="Y323" s="17" t="s">
        <v>144</v>
      </c>
      <c r="Z323" s="51"/>
      <c r="AA323" s="23"/>
    </row>
    <row r="324" spans="1:27" ht="19" x14ac:dyDescent="0.2">
      <c r="A324" s="4" t="s">
        <v>4961</v>
      </c>
      <c r="B324" s="4" t="s">
        <v>4962</v>
      </c>
      <c r="C324" s="4" t="s">
        <v>4963</v>
      </c>
      <c r="D324" s="4">
        <v>2007</v>
      </c>
      <c r="E324" s="16" t="s">
        <v>81</v>
      </c>
      <c r="F324" s="16" t="s">
        <v>81</v>
      </c>
      <c r="G324" s="21" t="s">
        <v>4125</v>
      </c>
      <c r="H324" s="8" t="s">
        <v>144</v>
      </c>
      <c r="I324" s="8" t="s">
        <v>144</v>
      </c>
      <c r="J324" s="8" t="s">
        <v>144</v>
      </c>
      <c r="K324" s="41" t="s">
        <v>144</v>
      </c>
      <c r="L324" s="41" t="s">
        <v>144</v>
      </c>
      <c r="M324" s="28" t="s">
        <v>144</v>
      </c>
      <c r="N324" s="28" t="s">
        <v>144</v>
      </c>
      <c r="O324" s="28" t="s">
        <v>144</v>
      </c>
      <c r="P324" s="28" t="s">
        <v>144</v>
      </c>
      <c r="Q324" s="8" t="s">
        <v>144</v>
      </c>
      <c r="R324" s="28" t="s">
        <v>144</v>
      </c>
      <c r="S324" s="28" t="s">
        <v>144</v>
      </c>
      <c r="T324" s="28" t="s">
        <v>144</v>
      </c>
      <c r="U324" s="19" t="s">
        <v>144</v>
      </c>
      <c r="V324" s="17" t="s">
        <v>144</v>
      </c>
      <c r="W324" s="17" t="s">
        <v>144</v>
      </c>
      <c r="X324" s="17" t="s">
        <v>144</v>
      </c>
      <c r="Y324" s="17" t="s">
        <v>144</v>
      </c>
      <c r="Z324" s="51" t="s">
        <v>144</v>
      </c>
      <c r="AA324" s="23"/>
    </row>
    <row r="325" spans="1:27" ht="19" x14ac:dyDescent="0.2">
      <c r="A325" s="4" t="s">
        <v>4978</v>
      </c>
      <c r="B325" s="4" t="s">
        <v>4979</v>
      </c>
      <c r="C325" s="4" t="s">
        <v>4980</v>
      </c>
      <c r="D325" s="4">
        <v>1995</v>
      </c>
      <c r="E325" s="16" t="s">
        <v>81</v>
      </c>
      <c r="F325" s="16" t="s">
        <v>81</v>
      </c>
      <c r="G325" s="21" t="s">
        <v>789</v>
      </c>
      <c r="H325" s="8" t="s">
        <v>144</v>
      </c>
      <c r="I325" s="8" t="s">
        <v>144</v>
      </c>
      <c r="J325" s="8" t="s">
        <v>144</v>
      </c>
      <c r="K325" s="41" t="s">
        <v>144</v>
      </c>
      <c r="L325" s="41" t="s">
        <v>144</v>
      </c>
      <c r="M325" s="28" t="s">
        <v>144</v>
      </c>
      <c r="N325" s="28" t="s">
        <v>144</v>
      </c>
      <c r="O325" s="28" t="s">
        <v>144</v>
      </c>
      <c r="P325" s="28" t="s">
        <v>144</v>
      </c>
      <c r="Q325" s="8" t="s">
        <v>144</v>
      </c>
      <c r="R325" s="28" t="s">
        <v>144</v>
      </c>
      <c r="S325" s="28" t="s">
        <v>144</v>
      </c>
      <c r="T325" s="28" t="s">
        <v>144</v>
      </c>
      <c r="U325" s="19" t="s">
        <v>144</v>
      </c>
      <c r="V325" s="17" t="s">
        <v>144</v>
      </c>
      <c r="W325" s="17" t="s">
        <v>144</v>
      </c>
      <c r="X325" s="17" t="s">
        <v>144</v>
      </c>
      <c r="Y325" s="17" t="s">
        <v>144</v>
      </c>
      <c r="Z325" s="51"/>
      <c r="AA325" s="23"/>
    </row>
    <row r="326" spans="1:27" ht="19" x14ac:dyDescent="0.2">
      <c r="A326" s="4" t="s">
        <v>4991</v>
      </c>
      <c r="B326" s="4" t="s">
        <v>4992</v>
      </c>
      <c r="C326" s="4" t="s">
        <v>4993</v>
      </c>
      <c r="D326" s="4">
        <v>1992</v>
      </c>
      <c r="E326" s="16" t="s">
        <v>81</v>
      </c>
      <c r="F326" s="16" t="s">
        <v>81</v>
      </c>
      <c r="G326" s="21" t="s">
        <v>172</v>
      </c>
      <c r="H326" s="8" t="s">
        <v>144</v>
      </c>
      <c r="I326" s="8" t="s">
        <v>144</v>
      </c>
      <c r="J326" s="8" t="s">
        <v>144</v>
      </c>
      <c r="K326" s="41" t="s">
        <v>144</v>
      </c>
      <c r="L326" s="41" t="s">
        <v>144</v>
      </c>
      <c r="M326" s="28" t="s">
        <v>144</v>
      </c>
      <c r="N326" s="28" t="s">
        <v>144</v>
      </c>
      <c r="O326" s="28" t="s">
        <v>144</v>
      </c>
      <c r="P326" s="28" t="s">
        <v>144</v>
      </c>
      <c r="Q326" s="8" t="s">
        <v>144</v>
      </c>
      <c r="R326" s="28" t="s">
        <v>144</v>
      </c>
      <c r="S326" s="28" t="s">
        <v>144</v>
      </c>
      <c r="T326" s="28" t="s">
        <v>144</v>
      </c>
      <c r="U326" s="19" t="s">
        <v>144</v>
      </c>
      <c r="V326" s="17" t="s">
        <v>144</v>
      </c>
      <c r="W326" s="17" t="s">
        <v>144</v>
      </c>
      <c r="X326" s="17" t="s">
        <v>144</v>
      </c>
      <c r="Y326" s="17" t="s">
        <v>144</v>
      </c>
      <c r="Z326" s="51"/>
      <c r="AA326" s="23"/>
    </row>
    <row r="327" spans="1:27" ht="19" x14ac:dyDescent="0.2">
      <c r="A327" s="4" t="s">
        <v>5006</v>
      </c>
      <c r="B327" s="4" t="s">
        <v>5007</v>
      </c>
      <c r="C327" s="4" t="s">
        <v>5008</v>
      </c>
      <c r="D327" s="4">
        <v>2004</v>
      </c>
      <c r="E327" s="16" t="s">
        <v>81</v>
      </c>
      <c r="F327" s="16" t="s">
        <v>82</v>
      </c>
      <c r="G327" s="21"/>
      <c r="H327" s="8" t="s">
        <v>5020</v>
      </c>
      <c r="I327" s="8">
        <v>24</v>
      </c>
      <c r="J327" s="8">
        <v>24</v>
      </c>
      <c r="K327" s="41">
        <v>0</v>
      </c>
      <c r="L327" s="41" t="s">
        <v>144</v>
      </c>
      <c r="M327" s="28">
        <v>1</v>
      </c>
      <c r="N327" s="28">
        <v>0.85799999999999998</v>
      </c>
      <c r="O327" s="28">
        <v>1</v>
      </c>
      <c r="P327" s="57" t="s">
        <v>14913</v>
      </c>
      <c r="Q327" s="27" t="s">
        <v>5022</v>
      </c>
      <c r="R327" s="56" t="s">
        <v>81</v>
      </c>
      <c r="S327" s="56" t="s">
        <v>85</v>
      </c>
      <c r="T327" s="55" t="s">
        <v>81</v>
      </c>
      <c r="U327" s="31" t="s">
        <v>5023</v>
      </c>
      <c r="V327" s="17" t="s">
        <v>5024</v>
      </c>
      <c r="W327" s="17" t="s">
        <v>5025</v>
      </c>
      <c r="X327" s="17" t="s">
        <v>86</v>
      </c>
      <c r="Y327" s="8" t="s">
        <v>5026</v>
      </c>
      <c r="Z327" s="28" t="s">
        <v>14923</v>
      </c>
      <c r="AA327" s="23" t="s">
        <v>14947</v>
      </c>
    </row>
    <row r="328" spans="1:27" ht="19" x14ac:dyDescent="0.2">
      <c r="A328" s="4" t="s">
        <v>5027</v>
      </c>
      <c r="B328" s="4" t="s">
        <v>5028</v>
      </c>
      <c r="C328" s="4" t="s">
        <v>5029</v>
      </c>
      <c r="D328" s="4">
        <v>2005</v>
      </c>
      <c r="E328" s="16" t="s">
        <v>81</v>
      </c>
      <c r="F328" s="16" t="s">
        <v>81</v>
      </c>
      <c r="G328" s="21" t="s">
        <v>1711</v>
      </c>
      <c r="H328" s="8" t="s">
        <v>144</v>
      </c>
      <c r="I328" s="8" t="s">
        <v>144</v>
      </c>
      <c r="J328" s="8" t="s">
        <v>144</v>
      </c>
      <c r="K328" s="41" t="s">
        <v>144</v>
      </c>
      <c r="L328" s="41" t="s">
        <v>144</v>
      </c>
      <c r="M328" s="28" t="s">
        <v>144</v>
      </c>
      <c r="N328" s="28" t="s">
        <v>144</v>
      </c>
      <c r="O328" s="28" t="s">
        <v>144</v>
      </c>
      <c r="P328" s="28" t="s">
        <v>144</v>
      </c>
      <c r="Q328" s="8" t="s">
        <v>144</v>
      </c>
      <c r="R328" s="28" t="s">
        <v>144</v>
      </c>
      <c r="S328" s="28" t="s">
        <v>144</v>
      </c>
      <c r="T328" s="28" t="s">
        <v>144</v>
      </c>
      <c r="U328" s="19" t="s">
        <v>144</v>
      </c>
      <c r="V328" s="17" t="s">
        <v>144</v>
      </c>
      <c r="W328" s="17" t="s">
        <v>144</v>
      </c>
      <c r="X328" s="17" t="s">
        <v>144</v>
      </c>
      <c r="Y328" s="17" t="s">
        <v>144</v>
      </c>
      <c r="Z328" s="51"/>
      <c r="AA328" s="23"/>
    </row>
    <row r="329" spans="1:27" ht="19" x14ac:dyDescent="0.2">
      <c r="A329" s="4" t="s">
        <v>5039</v>
      </c>
      <c r="B329" s="4" t="s">
        <v>5040</v>
      </c>
      <c r="C329" s="4" t="s">
        <v>5041</v>
      </c>
      <c r="D329" s="4">
        <v>2008</v>
      </c>
      <c r="E329" s="16" t="s">
        <v>81</v>
      </c>
      <c r="F329" s="16" t="s">
        <v>81</v>
      </c>
      <c r="G329" s="21" t="s">
        <v>5053</v>
      </c>
      <c r="H329" s="8" t="s">
        <v>144</v>
      </c>
      <c r="I329" s="8" t="s">
        <v>144</v>
      </c>
      <c r="J329" s="8" t="s">
        <v>144</v>
      </c>
      <c r="K329" s="41" t="s">
        <v>144</v>
      </c>
      <c r="L329" s="41" t="s">
        <v>144</v>
      </c>
      <c r="M329" s="28" t="s">
        <v>144</v>
      </c>
      <c r="N329" s="28" t="s">
        <v>144</v>
      </c>
      <c r="O329" s="28" t="s">
        <v>144</v>
      </c>
      <c r="P329" s="28" t="s">
        <v>144</v>
      </c>
      <c r="Q329" s="8" t="s">
        <v>144</v>
      </c>
      <c r="R329" s="28" t="s">
        <v>144</v>
      </c>
      <c r="S329" s="28" t="s">
        <v>144</v>
      </c>
      <c r="T329" s="28" t="s">
        <v>144</v>
      </c>
      <c r="U329" s="19" t="s">
        <v>144</v>
      </c>
      <c r="V329" s="17" t="s">
        <v>144</v>
      </c>
      <c r="W329" s="17" t="s">
        <v>144</v>
      </c>
      <c r="X329" s="17" t="s">
        <v>144</v>
      </c>
      <c r="Y329" s="17" t="s">
        <v>144</v>
      </c>
      <c r="Z329" s="51"/>
      <c r="AA329" s="23"/>
    </row>
    <row r="330" spans="1:27" ht="19" x14ac:dyDescent="0.2">
      <c r="A330" s="4" t="s">
        <v>5054</v>
      </c>
      <c r="B330" s="4" t="s">
        <v>5055</v>
      </c>
      <c r="C330" s="4" t="s">
        <v>5056</v>
      </c>
      <c r="D330" s="4">
        <v>1992</v>
      </c>
      <c r="E330" s="16" t="s">
        <v>81</v>
      </c>
      <c r="F330" s="16" t="s">
        <v>81</v>
      </c>
      <c r="G330" s="21" t="s">
        <v>5069</v>
      </c>
      <c r="H330" s="8" t="s">
        <v>144</v>
      </c>
      <c r="I330" s="8" t="s">
        <v>144</v>
      </c>
      <c r="J330" s="8" t="s">
        <v>144</v>
      </c>
      <c r="K330" s="41" t="s">
        <v>144</v>
      </c>
      <c r="L330" s="41" t="s">
        <v>144</v>
      </c>
      <c r="M330" s="28" t="s">
        <v>144</v>
      </c>
      <c r="N330" s="28" t="s">
        <v>144</v>
      </c>
      <c r="O330" s="28" t="s">
        <v>144</v>
      </c>
      <c r="P330" s="28" t="s">
        <v>144</v>
      </c>
      <c r="Q330" s="8" t="s">
        <v>144</v>
      </c>
      <c r="R330" s="28" t="s">
        <v>144</v>
      </c>
      <c r="S330" s="28" t="s">
        <v>144</v>
      </c>
      <c r="T330" s="28" t="s">
        <v>144</v>
      </c>
      <c r="U330" s="19" t="s">
        <v>144</v>
      </c>
      <c r="V330" s="17" t="s">
        <v>144</v>
      </c>
      <c r="W330" s="17" t="s">
        <v>144</v>
      </c>
      <c r="X330" s="17" t="s">
        <v>144</v>
      </c>
      <c r="Y330" s="17" t="s">
        <v>144</v>
      </c>
      <c r="Z330" s="51"/>
      <c r="AA330" s="23" t="s">
        <v>5070</v>
      </c>
    </row>
    <row r="331" spans="1:27" ht="19" x14ac:dyDescent="0.2">
      <c r="A331" s="4" t="s">
        <v>5071</v>
      </c>
      <c r="B331" s="4" t="s">
        <v>5072</v>
      </c>
      <c r="C331" s="4" t="s">
        <v>5073</v>
      </c>
      <c r="D331" s="4">
        <v>1991</v>
      </c>
      <c r="E331" s="16" t="s">
        <v>81</v>
      </c>
      <c r="F331" s="16" t="s">
        <v>81</v>
      </c>
      <c r="G331" s="21" t="s">
        <v>172</v>
      </c>
      <c r="H331" s="8" t="s">
        <v>144</v>
      </c>
      <c r="I331" s="8" t="s">
        <v>144</v>
      </c>
      <c r="J331" s="8" t="s">
        <v>144</v>
      </c>
      <c r="K331" s="41" t="s">
        <v>144</v>
      </c>
      <c r="L331" s="41" t="s">
        <v>144</v>
      </c>
      <c r="M331" s="28" t="s">
        <v>144</v>
      </c>
      <c r="N331" s="28" t="s">
        <v>144</v>
      </c>
      <c r="O331" s="28" t="s">
        <v>144</v>
      </c>
      <c r="P331" s="28" t="s">
        <v>144</v>
      </c>
      <c r="Q331" s="8" t="s">
        <v>144</v>
      </c>
      <c r="R331" s="28" t="s">
        <v>144</v>
      </c>
      <c r="S331" s="28" t="s">
        <v>144</v>
      </c>
      <c r="T331" s="28" t="s">
        <v>144</v>
      </c>
      <c r="U331" s="19" t="s">
        <v>144</v>
      </c>
      <c r="V331" s="17" t="s">
        <v>144</v>
      </c>
      <c r="W331" s="17" t="s">
        <v>144</v>
      </c>
      <c r="X331" s="17" t="s">
        <v>144</v>
      </c>
      <c r="Y331" s="17" t="s">
        <v>144</v>
      </c>
      <c r="Z331" s="51"/>
      <c r="AA331" s="23"/>
    </row>
    <row r="332" spans="1:27" ht="19" x14ac:dyDescent="0.2">
      <c r="A332" s="4" t="s">
        <v>5084</v>
      </c>
      <c r="B332" s="4" t="s">
        <v>5085</v>
      </c>
      <c r="C332" s="4" t="s">
        <v>5086</v>
      </c>
      <c r="D332" s="4">
        <v>1995</v>
      </c>
      <c r="E332" s="16" t="s">
        <v>81</v>
      </c>
      <c r="F332" s="16" t="s">
        <v>82</v>
      </c>
      <c r="G332" s="21"/>
      <c r="H332" s="8" t="s">
        <v>4654</v>
      </c>
      <c r="I332" s="8">
        <v>12</v>
      </c>
      <c r="J332" s="8">
        <v>6</v>
      </c>
      <c r="K332" s="41">
        <f>I332-J332</f>
        <v>6</v>
      </c>
      <c r="L332" s="41" t="s">
        <v>144</v>
      </c>
      <c r="M332" s="28">
        <f>J332/I332</f>
        <v>0.5</v>
      </c>
      <c r="N332" s="28">
        <v>0.21099999999999999</v>
      </c>
      <c r="O332" s="28">
        <v>0.78900000000000003</v>
      </c>
      <c r="P332" s="28" t="s">
        <v>82</v>
      </c>
      <c r="Q332" s="8" t="s">
        <v>5096</v>
      </c>
      <c r="R332" s="28" t="s">
        <v>81</v>
      </c>
      <c r="S332" s="28" t="s">
        <v>85</v>
      </c>
      <c r="T332" s="57"/>
      <c r="U332" s="19" t="s">
        <v>5097</v>
      </c>
      <c r="V332" s="17" t="s">
        <v>5098</v>
      </c>
      <c r="W332" s="17" t="s">
        <v>86</v>
      </c>
      <c r="X332" s="17" t="s">
        <v>86</v>
      </c>
      <c r="Y332" s="17" t="s">
        <v>5099</v>
      </c>
      <c r="Z332" s="51" t="s">
        <v>14923</v>
      </c>
      <c r="AA332" s="23" t="s">
        <v>5100</v>
      </c>
    </row>
    <row r="333" spans="1:27" ht="19" x14ac:dyDescent="0.2">
      <c r="A333" s="4" t="s">
        <v>5101</v>
      </c>
      <c r="B333" s="4" t="s">
        <v>5102</v>
      </c>
      <c r="C333" s="4" t="s">
        <v>5103</v>
      </c>
      <c r="D333" s="4">
        <v>1990</v>
      </c>
      <c r="E333" s="16" t="s">
        <v>81</v>
      </c>
      <c r="F333" s="16" t="s">
        <v>81</v>
      </c>
      <c r="G333" s="21" t="s">
        <v>311</v>
      </c>
      <c r="H333" s="8" t="s">
        <v>144</v>
      </c>
      <c r="I333" s="8" t="s">
        <v>144</v>
      </c>
      <c r="J333" s="8" t="s">
        <v>144</v>
      </c>
      <c r="K333" s="41" t="s">
        <v>144</v>
      </c>
      <c r="L333" s="41" t="s">
        <v>144</v>
      </c>
      <c r="M333" s="28" t="s">
        <v>144</v>
      </c>
      <c r="N333" s="28" t="s">
        <v>144</v>
      </c>
      <c r="O333" s="28" t="s">
        <v>144</v>
      </c>
      <c r="P333" s="28" t="s">
        <v>144</v>
      </c>
      <c r="Q333" s="8" t="s">
        <v>144</v>
      </c>
      <c r="R333" s="28" t="s">
        <v>144</v>
      </c>
      <c r="S333" s="28" t="s">
        <v>144</v>
      </c>
      <c r="T333" s="28" t="s">
        <v>144</v>
      </c>
      <c r="U333" s="19" t="s">
        <v>144</v>
      </c>
      <c r="V333" s="17" t="s">
        <v>144</v>
      </c>
      <c r="W333" s="17" t="s">
        <v>144</v>
      </c>
      <c r="X333" s="17" t="s">
        <v>144</v>
      </c>
      <c r="Y333" s="17" t="s">
        <v>144</v>
      </c>
      <c r="Z333" s="51"/>
      <c r="AA333" s="23"/>
    </row>
    <row r="334" spans="1:27" ht="19" x14ac:dyDescent="0.2">
      <c r="A334" s="4" t="s">
        <v>5119</v>
      </c>
      <c r="B334" s="4" t="s">
        <v>5120</v>
      </c>
      <c r="C334" s="4" t="s">
        <v>5121</v>
      </c>
      <c r="D334" s="4">
        <v>2011</v>
      </c>
      <c r="E334" s="16" t="s">
        <v>81</v>
      </c>
      <c r="F334" s="16" t="s">
        <v>81</v>
      </c>
      <c r="G334" s="21" t="s">
        <v>172</v>
      </c>
      <c r="H334" s="8" t="s">
        <v>144</v>
      </c>
      <c r="I334" s="8" t="s">
        <v>144</v>
      </c>
      <c r="J334" s="8" t="s">
        <v>144</v>
      </c>
      <c r="K334" s="41" t="s">
        <v>144</v>
      </c>
      <c r="L334" s="41" t="s">
        <v>144</v>
      </c>
      <c r="M334" s="28" t="s">
        <v>144</v>
      </c>
      <c r="N334" s="28" t="s">
        <v>144</v>
      </c>
      <c r="O334" s="28" t="s">
        <v>144</v>
      </c>
      <c r="P334" s="28" t="s">
        <v>144</v>
      </c>
      <c r="Q334" s="8" t="s">
        <v>144</v>
      </c>
      <c r="R334" s="28" t="s">
        <v>144</v>
      </c>
      <c r="S334" s="28" t="s">
        <v>144</v>
      </c>
      <c r="T334" s="28" t="s">
        <v>144</v>
      </c>
      <c r="U334" s="19" t="s">
        <v>144</v>
      </c>
      <c r="V334" s="17" t="s">
        <v>144</v>
      </c>
      <c r="W334" s="17" t="s">
        <v>144</v>
      </c>
      <c r="X334" s="17" t="s">
        <v>144</v>
      </c>
      <c r="Y334" s="17" t="s">
        <v>144</v>
      </c>
      <c r="Z334" s="51"/>
      <c r="AA334" s="23"/>
    </row>
    <row r="335" spans="1:27" ht="19" x14ac:dyDescent="0.2">
      <c r="A335" s="4" t="s">
        <v>4032</v>
      </c>
      <c r="B335" s="4" t="s">
        <v>4033</v>
      </c>
      <c r="C335" s="4" t="s">
        <v>5134</v>
      </c>
      <c r="D335" s="4">
        <v>2001</v>
      </c>
      <c r="E335" s="16" t="s">
        <v>81</v>
      </c>
      <c r="F335" s="16" t="s">
        <v>82</v>
      </c>
      <c r="G335" s="21"/>
      <c r="H335" s="8" t="s">
        <v>83</v>
      </c>
      <c r="I335" s="8">
        <v>4</v>
      </c>
      <c r="J335" s="8">
        <v>0</v>
      </c>
      <c r="K335" s="41">
        <f>I335-J335</f>
        <v>4</v>
      </c>
      <c r="L335" s="41" t="s">
        <v>81</v>
      </c>
      <c r="M335" s="28">
        <f>J335/I335</f>
        <v>0</v>
      </c>
      <c r="N335" s="28"/>
      <c r="O335" s="28">
        <v>0.60199999999999998</v>
      </c>
      <c r="P335" s="28" t="s">
        <v>82</v>
      </c>
      <c r="Q335" s="8" t="s">
        <v>1572</v>
      </c>
      <c r="R335" s="28" t="s">
        <v>85</v>
      </c>
      <c r="S335" s="28" t="s">
        <v>85</v>
      </c>
      <c r="T335" s="28" t="s">
        <v>85</v>
      </c>
      <c r="U335" s="19" t="s">
        <v>85</v>
      </c>
      <c r="V335" s="17" t="s">
        <v>1572</v>
      </c>
      <c r="W335" s="17" t="s">
        <v>86</v>
      </c>
      <c r="X335" s="17" t="s">
        <v>86</v>
      </c>
      <c r="Y335" s="17" t="s">
        <v>4043</v>
      </c>
      <c r="Z335" s="51" t="s">
        <v>14923</v>
      </c>
      <c r="AA335" s="23" t="s">
        <v>534</v>
      </c>
    </row>
    <row r="336" spans="1:27" ht="19" x14ac:dyDescent="0.2">
      <c r="A336" s="4" t="s">
        <v>5144</v>
      </c>
      <c r="B336" s="4" t="s">
        <v>5145</v>
      </c>
      <c r="C336" s="4" t="s">
        <v>5146</v>
      </c>
      <c r="D336" s="4">
        <v>2001</v>
      </c>
      <c r="E336" s="16" t="s">
        <v>81</v>
      </c>
      <c r="F336" s="16" t="s">
        <v>82</v>
      </c>
      <c r="G336" s="21"/>
      <c r="H336" s="8" t="s">
        <v>403</v>
      </c>
      <c r="I336" s="8">
        <v>66</v>
      </c>
      <c r="J336" s="8">
        <v>47</v>
      </c>
      <c r="K336" s="41">
        <f>I336-J336</f>
        <v>19</v>
      </c>
      <c r="L336" s="41" t="s">
        <v>144</v>
      </c>
      <c r="M336" s="28">
        <f>J336/I336</f>
        <v>0.71212121212121215</v>
      </c>
      <c r="N336" s="28">
        <v>0.58699999999999997</v>
      </c>
      <c r="O336" s="28">
        <v>0.81699999999999995</v>
      </c>
      <c r="P336" s="57" t="s">
        <v>14913</v>
      </c>
      <c r="Q336" s="8" t="s">
        <v>715</v>
      </c>
      <c r="R336" s="28" t="s">
        <v>82</v>
      </c>
      <c r="S336" s="28" t="s">
        <v>82</v>
      </c>
      <c r="T336" s="28" t="s">
        <v>82</v>
      </c>
      <c r="U336" s="19" t="s">
        <v>85</v>
      </c>
      <c r="V336" s="17" t="s">
        <v>218</v>
      </c>
      <c r="W336" s="17">
        <v>27.9</v>
      </c>
      <c r="X336" s="17" t="s">
        <v>5155</v>
      </c>
      <c r="Y336" s="17" t="s">
        <v>86</v>
      </c>
      <c r="Z336" s="51" t="s">
        <v>14960</v>
      </c>
      <c r="AA336" s="23"/>
    </row>
    <row r="337" spans="1:27" ht="19" x14ac:dyDescent="0.2">
      <c r="A337" s="4" t="s">
        <v>5156</v>
      </c>
      <c r="B337" s="4" t="s">
        <v>5157</v>
      </c>
      <c r="C337" s="4" t="s">
        <v>5158</v>
      </c>
      <c r="D337" s="4">
        <v>2014</v>
      </c>
      <c r="E337" s="16" t="s">
        <v>81</v>
      </c>
      <c r="F337" s="16" t="s">
        <v>81</v>
      </c>
      <c r="G337" s="21" t="s">
        <v>2729</v>
      </c>
      <c r="H337" s="8" t="s">
        <v>144</v>
      </c>
      <c r="I337" s="8" t="s">
        <v>144</v>
      </c>
      <c r="J337" s="8" t="s">
        <v>144</v>
      </c>
      <c r="K337" s="41" t="s">
        <v>144</v>
      </c>
      <c r="L337" s="41" t="s">
        <v>144</v>
      </c>
      <c r="M337" s="28" t="s">
        <v>144</v>
      </c>
      <c r="N337" s="28" t="s">
        <v>144</v>
      </c>
      <c r="O337" s="28" t="s">
        <v>144</v>
      </c>
      <c r="P337" s="28" t="s">
        <v>144</v>
      </c>
      <c r="Q337" s="8" t="s">
        <v>144</v>
      </c>
      <c r="R337" s="28" t="s">
        <v>144</v>
      </c>
      <c r="S337" s="28" t="s">
        <v>144</v>
      </c>
      <c r="T337" s="28" t="s">
        <v>144</v>
      </c>
      <c r="U337" s="19" t="s">
        <v>144</v>
      </c>
      <c r="V337" s="17" t="s">
        <v>144</v>
      </c>
      <c r="W337" s="17" t="s">
        <v>144</v>
      </c>
      <c r="X337" s="17" t="s">
        <v>144</v>
      </c>
      <c r="Y337" s="17" t="s">
        <v>144</v>
      </c>
      <c r="Z337" s="51"/>
      <c r="AA337" s="23"/>
    </row>
    <row r="338" spans="1:27" ht="19" x14ac:dyDescent="0.2">
      <c r="A338" s="4" t="s">
        <v>5170</v>
      </c>
      <c r="B338" s="4" t="s">
        <v>5171</v>
      </c>
      <c r="C338" s="4" t="s">
        <v>5172</v>
      </c>
      <c r="D338" s="4">
        <v>2004</v>
      </c>
      <c r="E338" s="16" t="s">
        <v>81</v>
      </c>
      <c r="F338" s="16" t="s">
        <v>81</v>
      </c>
      <c r="G338" s="21" t="s">
        <v>2729</v>
      </c>
      <c r="H338" s="8" t="s">
        <v>144</v>
      </c>
      <c r="I338" s="8" t="s">
        <v>144</v>
      </c>
      <c r="J338" s="8" t="s">
        <v>144</v>
      </c>
      <c r="K338" s="41" t="s">
        <v>144</v>
      </c>
      <c r="L338" s="41" t="s">
        <v>144</v>
      </c>
      <c r="M338" s="28" t="s">
        <v>144</v>
      </c>
      <c r="N338" s="28" t="s">
        <v>144</v>
      </c>
      <c r="O338" s="28" t="s">
        <v>144</v>
      </c>
      <c r="P338" s="28" t="s">
        <v>144</v>
      </c>
      <c r="Q338" s="8" t="s">
        <v>144</v>
      </c>
      <c r="R338" s="28" t="s">
        <v>144</v>
      </c>
      <c r="S338" s="28" t="s">
        <v>144</v>
      </c>
      <c r="T338" s="28" t="s">
        <v>144</v>
      </c>
      <c r="U338" s="19" t="s">
        <v>144</v>
      </c>
      <c r="V338" s="17" t="s">
        <v>144</v>
      </c>
      <c r="W338" s="17" t="s">
        <v>144</v>
      </c>
      <c r="X338" s="17" t="s">
        <v>144</v>
      </c>
      <c r="Y338" s="17" t="s">
        <v>144</v>
      </c>
      <c r="Z338" s="51"/>
      <c r="AA338" s="23"/>
    </row>
    <row r="339" spans="1:27" ht="19" x14ac:dyDescent="0.2">
      <c r="A339" s="4" t="s">
        <v>5183</v>
      </c>
      <c r="B339" s="4" t="s">
        <v>5184</v>
      </c>
      <c r="C339" s="4" t="s">
        <v>5185</v>
      </c>
      <c r="D339" s="4">
        <v>1982</v>
      </c>
      <c r="E339" s="16" t="s">
        <v>81</v>
      </c>
      <c r="F339" s="16" t="s">
        <v>81</v>
      </c>
      <c r="G339" s="21" t="s">
        <v>172</v>
      </c>
      <c r="H339" s="8" t="s">
        <v>144</v>
      </c>
      <c r="I339" s="8" t="s">
        <v>144</v>
      </c>
      <c r="J339" s="8" t="s">
        <v>144</v>
      </c>
      <c r="K339" s="41" t="s">
        <v>144</v>
      </c>
      <c r="L339" s="41" t="s">
        <v>144</v>
      </c>
      <c r="M339" s="28" t="s">
        <v>144</v>
      </c>
      <c r="N339" s="28" t="s">
        <v>144</v>
      </c>
      <c r="O339" s="28" t="s">
        <v>144</v>
      </c>
      <c r="P339" s="28" t="s">
        <v>144</v>
      </c>
      <c r="Q339" s="8" t="s">
        <v>144</v>
      </c>
      <c r="R339" s="28" t="s">
        <v>144</v>
      </c>
      <c r="S339" s="28" t="s">
        <v>144</v>
      </c>
      <c r="T339" s="28" t="s">
        <v>144</v>
      </c>
      <c r="U339" s="19" t="s">
        <v>144</v>
      </c>
      <c r="V339" s="17" t="s">
        <v>144</v>
      </c>
      <c r="W339" s="17" t="s">
        <v>144</v>
      </c>
      <c r="X339" s="17" t="s">
        <v>144</v>
      </c>
      <c r="Y339" s="17" t="s">
        <v>144</v>
      </c>
      <c r="Z339" s="51"/>
      <c r="AA339" s="23"/>
    </row>
    <row r="340" spans="1:27" ht="19" x14ac:dyDescent="0.2">
      <c r="A340" s="4" t="s">
        <v>5195</v>
      </c>
      <c r="B340" s="4" t="s">
        <v>5196</v>
      </c>
      <c r="C340" s="4" t="s">
        <v>5197</v>
      </c>
      <c r="D340" s="4">
        <v>1992</v>
      </c>
      <c r="E340" s="16" t="s">
        <v>81</v>
      </c>
      <c r="F340" s="16" t="s">
        <v>81</v>
      </c>
      <c r="G340" s="21" t="s">
        <v>247</v>
      </c>
      <c r="H340" s="8" t="s">
        <v>144</v>
      </c>
      <c r="I340" s="8" t="s">
        <v>144</v>
      </c>
      <c r="J340" s="8" t="s">
        <v>144</v>
      </c>
      <c r="K340" s="41" t="s">
        <v>144</v>
      </c>
      <c r="L340" s="41" t="s">
        <v>144</v>
      </c>
      <c r="M340" s="28" t="s">
        <v>144</v>
      </c>
      <c r="N340" s="28" t="s">
        <v>144</v>
      </c>
      <c r="O340" s="28" t="s">
        <v>144</v>
      </c>
      <c r="P340" s="28" t="s">
        <v>144</v>
      </c>
      <c r="Q340" s="8" t="s">
        <v>144</v>
      </c>
      <c r="R340" s="28" t="s">
        <v>144</v>
      </c>
      <c r="S340" s="28" t="s">
        <v>144</v>
      </c>
      <c r="T340" s="28" t="s">
        <v>144</v>
      </c>
      <c r="U340" s="19" t="s">
        <v>144</v>
      </c>
      <c r="V340" s="17" t="s">
        <v>144</v>
      </c>
      <c r="W340" s="17" t="s">
        <v>144</v>
      </c>
      <c r="X340" s="17" t="s">
        <v>144</v>
      </c>
      <c r="Y340" s="17" t="s">
        <v>144</v>
      </c>
      <c r="Z340" s="51"/>
      <c r="AA340" s="23"/>
    </row>
    <row r="341" spans="1:27" ht="19" x14ac:dyDescent="0.2">
      <c r="A341" s="4" t="s">
        <v>5208</v>
      </c>
      <c r="B341" s="4" t="s">
        <v>5209</v>
      </c>
      <c r="C341" s="4" t="s">
        <v>5210</v>
      </c>
      <c r="D341" s="4">
        <v>2013</v>
      </c>
      <c r="E341" s="16" t="s">
        <v>81</v>
      </c>
      <c r="F341" s="16" t="s">
        <v>82</v>
      </c>
      <c r="G341" s="21"/>
      <c r="H341" s="8" t="s">
        <v>1045</v>
      </c>
      <c r="I341" s="8">
        <v>9</v>
      </c>
      <c r="J341" s="8">
        <v>3</v>
      </c>
      <c r="K341" s="41">
        <f>I341-J341</f>
        <v>6</v>
      </c>
      <c r="L341" s="41" t="s">
        <v>144</v>
      </c>
      <c r="M341" s="28">
        <f>J341/I341</f>
        <v>0.33333333333333331</v>
      </c>
      <c r="N341" s="28">
        <v>7.4999999999999997E-2</v>
      </c>
      <c r="O341" s="28">
        <v>0.70099999999999996</v>
      </c>
      <c r="P341" s="28" t="s">
        <v>82</v>
      </c>
      <c r="Q341" s="8" t="s">
        <v>5222</v>
      </c>
      <c r="R341" s="28" t="s">
        <v>82</v>
      </c>
      <c r="S341" s="28" t="s">
        <v>82</v>
      </c>
      <c r="T341" s="28" t="s">
        <v>82</v>
      </c>
      <c r="U341" s="19" t="s">
        <v>85</v>
      </c>
      <c r="V341" s="17" t="s">
        <v>5223</v>
      </c>
      <c r="W341" s="17">
        <v>26.3</v>
      </c>
      <c r="X341" s="17" t="s">
        <v>5224</v>
      </c>
      <c r="Y341" s="17" t="s">
        <v>5225</v>
      </c>
      <c r="Z341" s="51" t="s">
        <v>15020</v>
      </c>
      <c r="AA341" s="23"/>
    </row>
    <row r="342" spans="1:27" ht="19" x14ac:dyDescent="0.2">
      <c r="A342" s="4" t="s">
        <v>5227</v>
      </c>
      <c r="B342" s="4" t="s">
        <v>5228</v>
      </c>
      <c r="C342" s="4" t="s">
        <v>5229</v>
      </c>
      <c r="D342" s="4">
        <v>1989</v>
      </c>
      <c r="E342" s="16" t="s">
        <v>81</v>
      </c>
      <c r="F342" s="16" t="s">
        <v>81</v>
      </c>
      <c r="G342" s="21" t="s">
        <v>789</v>
      </c>
      <c r="H342" s="8" t="s">
        <v>144</v>
      </c>
      <c r="I342" s="8" t="s">
        <v>144</v>
      </c>
      <c r="J342" s="8" t="s">
        <v>144</v>
      </c>
      <c r="K342" s="41" t="s">
        <v>144</v>
      </c>
      <c r="L342" s="41" t="s">
        <v>144</v>
      </c>
      <c r="M342" s="28" t="s">
        <v>144</v>
      </c>
      <c r="N342" s="28" t="s">
        <v>144</v>
      </c>
      <c r="O342" s="28" t="s">
        <v>144</v>
      </c>
      <c r="P342" s="28" t="s">
        <v>144</v>
      </c>
      <c r="Q342" s="8" t="s">
        <v>144</v>
      </c>
      <c r="R342" s="28" t="s">
        <v>144</v>
      </c>
      <c r="S342" s="28" t="s">
        <v>144</v>
      </c>
      <c r="T342" s="28" t="s">
        <v>144</v>
      </c>
      <c r="U342" s="19" t="s">
        <v>144</v>
      </c>
      <c r="V342" s="17" t="s">
        <v>144</v>
      </c>
      <c r="W342" s="17" t="s">
        <v>144</v>
      </c>
      <c r="X342" s="17" t="s">
        <v>144</v>
      </c>
      <c r="Y342" s="17" t="s">
        <v>144</v>
      </c>
      <c r="Z342" s="51"/>
      <c r="AA342" s="23" t="s">
        <v>3988</v>
      </c>
    </row>
    <row r="343" spans="1:27" ht="19" x14ac:dyDescent="0.2">
      <c r="A343" s="4" t="s">
        <v>5240</v>
      </c>
      <c r="B343" s="4" t="s">
        <v>5241</v>
      </c>
      <c r="C343" s="4" t="s">
        <v>5242</v>
      </c>
      <c r="D343" s="4">
        <v>1985</v>
      </c>
      <c r="E343" s="16" t="s">
        <v>81</v>
      </c>
      <c r="F343" s="16" t="s">
        <v>81</v>
      </c>
      <c r="G343" s="21" t="s">
        <v>2924</v>
      </c>
      <c r="H343" s="8" t="s">
        <v>144</v>
      </c>
      <c r="I343" s="8" t="s">
        <v>144</v>
      </c>
      <c r="J343" s="8" t="s">
        <v>144</v>
      </c>
      <c r="K343" s="41" t="s">
        <v>144</v>
      </c>
      <c r="L343" s="41" t="s">
        <v>144</v>
      </c>
      <c r="M343" s="28" t="s">
        <v>144</v>
      </c>
      <c r="N343" s="28" t="s">
        <v>144</v>
      </c>
      <c r="O343" s="28" t="s">
        <v>144</v>
      </c>
      <c r="P343" s="28" t="s">
        <v>144</v>
      </c>
      <c r="Q343" s="8" t="s">
        <v>144</v>
      </c>
      <c r="R343" s="28" t="s">
        <v>144</v>
      </c>
      <c r="S343" s="28" t="s">
        <v>144</v>
      </c>
      <c r="T343" s="28" t="s">
        <v>144</v>
      </c>
      <c r="U343" s="19" t="s">
        <v>144</v>
      </c>
      <c r="V343" s="17" t="s">
        <v>144</v>
      </c>
      <c r="W343" s="17" t="s">
        <v>144</v>
      </c>
      <c r="X343" s="17" t="s">
        <v>144</v>
      </c>
      <c r="Y343" s="17" t="s">
        <v>144</v>
      </c>
      <c r="Z343" s="51"/>
      <c r="AA343" s="23"/>
    </row>
    <row r="344" spans="1:27" ht="19" x14ac:dyDescent="0.2">
      <c r="A344" s="4" t="s">
        <v>5249</v>
      </c>
      <c r="B344" s="4" t="s">
        <v>5250</v>
      </c>
      <c r="C344" s="4" t="s">
        <v>5251</v>
      </c>
      <c r="D344" s="4">
        <v>1990</v>
      </c>
      <c r="E344" s="16" t="s">
        <v>81</v>
      </c>
      <c r="F344" s="16" t="s">
        <v>81</v>
      </c>
      <c r="G344" s="21" t="s">
        <v>789</v>
      </c>
      <c r="H344" s="8" t="s">
        <v>144</v>
      </c>
      <c r="I344" s="8" t="s">
        <v>144</v>
      </c>
      <c r="J344" s="8" t="s">
        <v>144</v>
      </c>
      <c r="K344" s="41" t="s">
        <v>144</v>
      </c>
      <c r="L344" s="41" t="s">
        <v>144</v>
      </c>
      <c r="M344" s="28" t="s">
        <v>144</v>
      </c>
      <c r="N344" s="28" t="s">
        <v>144</v>
      </c>
      <c r="O344" s="28" t="s">
        <v>144</v>
      </c>
      <c r="P344" s="28" t="s">
        <v>144</v>
      </c>
      <c r="Q344" s="8" t="s">
        <v>144</v>
      </c>
      <c r="R344" s="28" t="s">
        <v>144</v>
      </c>
      <c r="S344" s="28" t="s">
        <v>144</v>
      </c>
      <c r="T344" s="28" t="s">
        <v>144</v>
      </c>
      <c r="U344" s="19" t="s">
        <v>144</v>
      </c>
      <c r="V344" s="17" t="s">
        <v>144</v>
      </c>
      <c r="W344" s="17" t="s">
        <v>144</v>
      </c>
      <c r="X344" s="17" t="s">
        <v>144</v>
      </c>
      <c r="Y344" s="17" t="s">
        <v>144</v>
      </c>
      <c r="Z344" s="51"/>
      <c r="AA344" s="23"/>
    </row>
    <row r="345" spans="1:27" ht="19" x14ac:dyDescent="0.2">
      <c r="A345" s="4" t="s">
        <v>5261</v>
      </c>
      <c r="B345" s="4" t="s">
        <v>5262</v>
      </c>
      <c r="C345" s="4" t="s">
        <v>5263</v>
      </c>
      <c r="D345" s="4">
        <v>1990</v>
      </c>
      <c r="E345" s="16" t="s">
        <v>81</v>
      </c>
      <c r="F345" s="16" t="s">
        <v>81</v>
      </c>
      <c r="G345" s="21" t="s">
        <v>311</v>
      </c>
      <c r="H345" s="8" t="s">
        <v>144</v>
      </c>
      <c r="I345" s="8" t="s">
        <v>144</v>
      </c>
      <c r="J345" s="8" t="s">
        <v>144</v>
      </c>
      <c r="K345" s="41" t="s">
        <v>144</v>
      </c>
      <c r="L345" s="41" t="s">
        <v>144</v>
      </c>
      <c r="M345" s="28" t="s">
        <v>144</v>
      </c>
      <c r="N345" s="28" t="s">
        <v>144</v>
      </c>
      <c r="O345" s="28" t="s">
        <v>144</v>
      </c>
      <c r="P345" s="28" t="s">
        <v>144</v>
      </c>
      <c r="Q345" s="8" t="s">
        <v>144</v>
      </c>
      <c r="R345" s="28" t="s">
        <v>144</v>
      </c>
      <c r="S345" s="28" t="s">
        <v>144</v>
      </c>
      <c r="T345" s="28" t="s">
        <v>144</v>
      </c>
      <c r="U345" s="19" t="s">
        <v>144</v>
      </c>
      <c r="V345" s="17" t="s">
        <v>144</v>
      </c>
      <c r="W345" s="17" t="s">
        <v>144</v>
      </c>
      <c r="X345" s="17" t="s">
        <v>144</v>
      </c>
      <c r="Y345" s="17" t="s">
        <v>144</v>
      </c>
      <c r="Z345" s="51"/>
      <c r="AA345" s="23"/>
    </row>
    <row r="346" spans="1:27" ht="19" x14ac:dyDescent="0.2">
      <c r="A346" s="4" t="s">
        <v>5273</v>
      </c>
      <c r="B346" s="4" t="s">
        <v>5274</v>
      </c>
      <c r="C346" s="4" t="s">
        <v>5275</v>
      </c>
      <c r="D346" s="4">
        <v>1992</v>
      </c>
      <c r="E346" s="16" t="s">
        <v>81</v>
      </c>
      <c r="F346" s="16" t="s">
        <v>81</v>
      </c>
      <c r="G346" s="21" t="s">
        <v>172</v>
      </c>
      <c r="H346" s="8" t="s">
        <v>144</v>
      </c>
      <c r="I346" s="8" t="s">
        <v>144</v>
      </c>
      <c r="J346" s="8" t="s">
        <v>144</v>
      </c>
      <c r="K346" s="41" t="s">
        <v>144</v>
      </c>
      <c r="L346" s="41" t="s">
        <v>144</v>
      </c>
      <c r="M346" s="28" t="s">
        <v>144</v>
      </c>
      <c r="N346" s="28" t="s">
        <v>144</v>
      </c>
      <c r="O346" s="28" t="s">
        <v>144</v>
      </c>
      <c r="P346" s="28" t="s">
        <v>144</v>
      </c>
      <c r="Q346" s="8" t="s">
        <v>144</v>
      </c>
      <c r="R346" s="28" t="s">
        <v>144</v>
      </c>
      <c r="S346" s="28" t="s">
        <v>144</v>
      </c>
      <c r="T346" s="28" t="s">
        <v>144</v>
      </c>
      <c r="U346" s="19" t="s">
        <v>144</v>
      </c>
      <c r="V346" s="17" t="s">
        <v>144</v>
      </c>
      <c r="W346" s="17" t="s">
        <v>144</v>
      </c>
      <c r="X346" s="17" t="s">
        <v>144</v>
      </c>
      <c r="Y346" s="17" t="s">
        <v>144</v>
      </c>
      <c r="Z346" s="51"/>
      <c r="AA346" s="23"/>
    </row>
    <row r="347" spans="1:27" ht="19" x14ac:dyDescent="0.2">
      <c r="A347" s="4" t="s">
        <v>5286</v>
      </c>
      <c r="B347" s="4" t="s">
        <v>5287</v>
      </c>
      <c r="C347" s="4" t="s">
        <v>5288</v>
      </c>
      <c r="D347" s="4">
        <v>1995</v>
      </c>
      <c r="E347" s="16" t="s">
        <v>81</v>
      </c>
      <c r="F347" s="16" t="s">
        <v>81</v>
      </c>
      <c r="G347" s="21" t="s">
        <v>172</v>
      </c>
      <c r="H347" s="8" t="s">
        <v>144</v>
      </c>
      <c r="I347" s="8" t="s">
        <v>144</v>
      </c>
      <c r="J347" s="8" t="s">
        <v>144</v>
      </c>
      <c r="K347" s="41" t="s">
        <v>144</v>
      </c>
      <c r="L347" s="41" t="s">
        <v>144</v>
      </c>
      <c r="M347" s="28" t="s">
        <v>144</v>
      </c>
      <c r="N347" s="28" t="s">
        <v>144</v>
      </c>
      <c r="O347" s="28" t="s">
        <v>144</v>
      </c>
      <c r="P347" s="28" t="s">
        <v>144</v>
      </c>
      <c r="Q347" s="8" t="s">
        <v>144</v>
      </c>
      <c r="R347" s="28" t="s">
        <v>144</v>
      </c>
      <c r="S347" s="28" t="s">
        <v>144</v>
      </c>
      <c r="T347" s="28" t="s">
        <v>144</v>
      </c>
      <c r="U347" s="19" t="s">
        <v>144</v>
      </c>
      <c r="V347" s="17" t="s">
        <v>144</v>
      </c>
      <c r="W347" s="17" t="s">
        <v>144</v>
      </c>
      <c r="X347" s="17" t="s">
        <v>144</v>
      </c>
      <c r="Y347" s="17" t="s">
        <v>144</v>
      </c>
      <c r="Z347" s="51"/>
      <c r="AA347" s="23"/>
    </row>
    <row r="348" spans="1:27" ht="19" x14ac:dyDescent="0.2">
      <c r="A348" s="4" t="s">
        <v>5300</v>
      </c>
      <c r="B348" s="4" t="s">
        <v>5301</v>
      </c>
      <c r="C348" s="4" t="s">
        <v>5302</v>
      </c>
      <c r="D348" s="4">
        <v>2002</v>
      </c>
      <c r="E348" s="16" t="s">
        <v>81</v>
      </c>
      <c r="F348" s="16" t="s">
        <v>81</v>
      </c>
      <c r="G348" s="21" t="s">
        <v>789</v>
      </c>
      <c r="H348" s="8" t="s">
        <v>144</v>
      </c>
      <c r="I348" s="8" t="s">
        <v>144</v>
      </c>
      <c r="J348" s="8" t="s">
        <v>144</v>
      </c>
      <c r="K348" s="41" t="s">
        <v>144</v>
      </c>
      <c r="L348" s="41" t="s">
        <v>144</v>
      </c>
      <c r="M348" s="28" t="s">
        <v>144</v>
      </c>
      <c r="N348" s="28" t="s">
        <v>144</v>
      </c>
      <c r="O348" s="28" t="s">
        <v>144</v>
      </c>
      <c r="P348" s="28" t="s">
        <v>144</v>
      </c>
      <c r="Q348" s="8" t="s">
        <v>144</v>
      </c>
      <c r="R348" s="28" t="s">
        <v>144</v>
      </c>
      <c r="S348" s="28" t="s">
        <v>144</v>
      </c>
      <c r="T348" s="28" t="s">
        <v>144</v>
      </c>
      <c r="U348" s="19" t="s">
        <v>144</v>
      </c>
      <c r="V348" s="17" t="s">
        <v>144</v>
      </c>
      <c r="W348" s="17" t="s">
        <v>144</v>
      </c>
      <c r="X348" s="17" t="s">
        <v>144</v>
      </c>
      <c r="Y348" s="17" t="s">
        <v>144</v>
      </c>
      <c r="Z348" s="51"/>
      <c r="AA348" s="23"/>
    </row>
    <row r="349" spans="1:27" ht="19" x14ac:dyDescent="0.2">
      <c r="A349" s="4" t="s">
        <v>5313</v>
      </c>
      <c r="B349" s="4" t="s">
        <v>5314</v>
      </c>
      <c r="C349" s="4" t="s">
        <v>5315</v>
      </c>
      <c r="D349" s="4">
        <v>2010</v>
      </c>
      <c r="E349" s="16" t="s">
        <v>81</v>
      </c>
      <c r="F349" s="16" t="s">
        <v>81</v>
      </c>
      <c r="G349" s="21" t="s">
        <v>172</v>
      </c>
      <c r="H349" s="8" t="s">
        <v>144</v>
      </c>
      <c r="I349" s="8" t="s">
        <v>144</v>
      </c>
      <c r="J349" s="8" t="s">
        <v>144</v>
      </c>
      <c r="K349" s="41" t="s">
        <v>144</v>
      </c>
      <c r="L349" s="41" t="s">
        <v>144</v>
      </c>
      <c r="M349" s="28" t="s">
        <v>144</v>
      </c>
      <c r="N349" s="28" t="s">
        <v>144</v>
      </c>
      <c r="O349" s="28" t="s">
        <v>144</v>
      </c>
      <c r="P349" s="28" t="s">
        <v>144</v>
      </c>
      <c r="Q349" s="8" t="s">
        <v>144</v>
      </c>
      <c r="R349" s="28" t="s">
        <v>144</v>
      </c>
      <c r="S349" s="28" t="s">
        <v>144</v>
      </c>
      <c r="T349" s="28" t="s">
        <v>144</v>
      </c>
      <c r="U349" s="19" t="s">
        <v>144</v>
      </c>
      <c r="V349" s="17" t="s">
        <v>144</v>
      </c>
      <c r="W349" s="17" t="s">
        <v>144</v>
      </c>
      <c r="X349" s="17" t="s">
        <v>144</v>
      </c>
      <c r="Y349" s="17" t="s">
        <v>144</v>
      </c>
      <c r="Z349" s="51"/>
      <c r="AA349" s="23"/>
    </row>
    <row r="350" spans="1:27" ht="19" x14ac:dyDescent="0.2">
      <c r="A350" s="4" t="s">
        <v>5326</v>
      </c>
      <c r="B350" s="4" t="s">
        <v>5327</v>
      </c>
      <c r="C350" s="4" t="s">
        <v>5328</v>
      </c>
      <c r="D350" s="4">
        <v>2015</v>
      </c>
      <c r="E350" s="16" t="s">
        <v>81</v>
      </c>
      <c r="F350" s="16" t="s">
        <v>82</v>
      </c>
      <c r="G350" s="21"/>
      <c r="H350" s="8" t="s">
        <v>83</v>
      </c>
      <c r="I350" s="8">
        <v>24</v>
      </c>
      <c r="J350" s="8">
        <v>12</v>
      </c>
      <c r="K350" s="41">
        <f>I350-J350</f>
        <v>12</v>
      </c>
      <c r="L350" s="41" t="s">
        <v>144</v>
      </c>
      <c r="M350" s="28">
        <f>J350/I350</f>
        <v>0.5</v>
      </c>
      <c r="N350" s="28">
        <v>0.29099999999999998</v>
      </c>
      <c r="O350" s="28">
        <v>0.70899999999999996</v>
      </c>
      <c r="P350" s="28" t="s">
        <v>82</v>
      </c>
      <c r="Q350" s="8" t="s">
        <v>14927</v>
      </c>
      <c r="R350" s="28" t="s">
        <v>82</v>
      </c>
      <c r="S350" s="28" t="s">
        <v>82</v>
      </c>
      <c r="T350" s="28" t="s">
        <v>82</v>
      </c>
      <c r="U350" s="19" t="s">
        <v>85</v>
      </c>
      <c r="V350" s="17" t="s">
        <v>218</v>
      </c>
      <c r="W350" s="17">
        <v>24.3</v>
      </c>
      <c r="X350" s="17">
        <v>0.4</v>
      </c>
      <c r="Y350" s="17" t="s">
        <v>86</v>
      </c>
      <c r="Z350" s="51" t="s">
        <v>14926</v>
      </c>
      <c r="AA350" s="23"/>
    </row>
    <row r="351" spans="1:27" ht="19" x14ac:dyDescent="0.2">
      <c r="A351" s="4" t="s">
        <v>5339</v>
      </c>
      <c r="B351" s="4" t="s">
        <v>5340</v>
      </c>
      <c r="C351" s="4" t="s">
        <v>5341</v>
      </c>
      <c r="D351" s="4">
        <v>2011</v>
      </c>
      <c r="E351" s="16" t="s">
        <v>81</v>
      </c>
      <c r="F351" s="16" t="s">
        <v>82</v>
      </c>
      <c r="G351" s="21"/>
      <c r="H351" s="8" t="s">
        <v>2231</v>
      </c>
      <c r="I351" s="8">
        <v>12</v>
      </c>
      <c r="J351" s="8">
        <v>5</v>
      </c>
      <c r="K351" s="41">
        <f>I351-J351</f>
        <v>7</v>
      </c>
      <c r="L351" s="41" t="s">
        <v>144</v>
      </c>
      <c r="M351" s="28">
        <f>J351/I351</f>
        <v>0.41666666666666669</v>
      </c>
      <c r="N351" s="28">
        <v>0.152</v>
      </c>
      <c r="O351" s="28">
        <v>0.72299999999999998</v>
      </c>
      <c r="P351" s="28" t="s">
        <v>82</v>
      </c>
      <c r="Q351" s="17" t="s">
        <v>5357</v>
      </c>
      <c r="R351" s="51" t="s">
        <v>81</v>
      </c>
      <c r="S351" s="17"/>
      <c r="T351" s="17"/>
      <c r="U351" s="19" t="s">
        <v>5358</v>
      </c>
      <c r="V351" s="17" t="s">
        <v>5357</v>
      </c>
      <c r="W351" s="17">
        <v>25.8</v>
      </c>
      <c r="X351" s="17">
        <v>0.5</v>
      </c>
      <c r="Y351" s="17" t="s">
        <v>86</v>
      </c>
      <c r="Z351" s="51" t="s">
        <v>15005</v>
      </c>
      <c r="AA351" s="23"/>
    </row>
    <row r="352" spans="1:27" ht="19" x14ac:dyDescent="0.2">
      <c r="A352" s="4" t="s">
        <v>5359</v>
      </c>
      <c r="B352" s="4" t="s">
        <v>5360</v>
      </c>
      <c r="C352" s="4" t="s">
        <v>5361</v>
      </c>
      <c r="D352" s="4">
        <v>2014</v>
      </c>
      <c r="E352" s="16" t="s">
        <v>81</v>
      </c>
      <c r="F352" s="16" t="s">
        <v>81</v>
      </c>
      <c r="G352" s="21" t="s">
        <v>14951</v>
      </c>
      <c r="H352" s="8" t="s">
        <v>144</v>
      </c>
      <c r="I352" s="8" t="s">
        <v>144</v>
      </c>
      <c r="J352" s="8" t="s">
        <v>144</v>
      </c>
      <c r="K352" s="41" t="s">
        <v>144</v>
      </c>
      <c r="L352" s="41" t="s">
        <v>144</v>
      </c>
      <c r="M352" s="28" t="s">
        <v>144</v>
      </c>
      <c r="N352" s="28" t="s">
        <v>144</v>
      </c>
      <c r="O352" s="28" t="s">
        <v>144</v>
      </c>
      <c r="P352" s="28" t="s">
        <v>144</v>
      </c>
      <c r="Q352" s="8" t="s">
        <v>144</v>
      </c>
      <c r="R352" s="28" t="s">
        <v>144</v>
      </c>
      <c r="S352" s="28" t="s">
        <v>144</v>
      </c>
      <c r="T352" s="28" t="s">
        <v>144</v>
      </c>
      <c r="U352" s="19" t="s">
        <v>144</v>
      </c>
      <c r="V352" s="17" t="s">
        <v>144</v>
      </c>
      <c r="W352" s="17" t="s">
        <v>144</v>
      </c>
      <c r="X352" s="17" t="s">
        <v>144</v>
      </c>
      <c r="Y352" s="17" t="s">
        <v>144</v>
      </c>
      <c r="Z352" s="51"/>
      <c r="AA352" s="23"/>
    </row>
    <row r="353" spans="1:27" ht="19" x14ac:dyDescent="0.2">
      <c r="A353" s="4" t="s">
        <v>5371</v>
      </c>
      <c r="B353" s="4" t="s">
        <v>5372</v>
      </c>
      <c r="C353" s="4" t="s">
        <v>5373</v>
      </c>
      <c r="D353" s="4">
        <v>2014</v>
      </c>
      <c r="E353" s="16" t="s">
        <v>81</v>
      </c>
      <c r="F353" s="16" t="s">
        <v>81</v>
      </c>
      <c r="G353" s="21" t="s">
        <v>172</v>
      </c>
      <c r="H353" s="8" t="s">
        <v>144</v>
      </c>
      <c r="I353" s="8" t="s">
        <v>144</v>
      </c>
      <c r="J353" s="8" t="s">
        <v>144</v>
      </c>
      <c r="K353" s="41" t="s">
        <v>144</v>
      </c>
      <c r="L353" s="41" t="s">
        <v>144</v>
      </c>
      <c r="M353" s="28" t="s">
        <v>144</v>
      </c>
      <c r="N353" s="28" t="s">
        <v>144</v>
      </c>
      <c r="O353" s="28" t="s">
        <v>144</v>
      </c>
      <c r="P353" s="28" t="s">
        <v>144</v>
      </c>
      <c r="Q353" s="8" t="s">
        <v>144</v>
      </c>
      <c r="R353" s="28" t="s">
        <v>144</v>
      </c>
      <c r="S353" s="28" t="s">
        <v>144</v>
      </c>
      <c r="T353" s="28" t="s">
        <v>144</v>
      </c>
      <c r="U353" s="19" t="s">
        <v>144</v>
      </c>
      <c r="V353" s="17" t="s">
        <v>144</v>
      </c>
      <c r="W353" s="17" t="s">
        <v>144</v>
      </c>
      <c r="X353" s="17" t="s">
        <v>144</v>
      </c>
      <c r="Y353" s="17" t="s">
        <v>144</v>
      </c>
      <c r="Z353" s="51"/>
      <c r="AA353" s="23"/>
    </row>
    <row r="354" spans="1:27" ht="19" x14ac:dyDescent="0.2">
      <c r="A354" s="4" t="s">
        <v>5384</v>
      </c>
      <c r="B354" s="4" t="s">
        <v>5385</v>
      </c>
      <c r="C354" s="4" t="s">
        <v>5386</v>
      </c>
      <c r="D354" s="4">
        <v>1985</v>
      </c>
      <c r="E354" s="16" t="s">
        <v>81</v>
      </c>
      <c r="F354" s="16" t="s">
        <v>81</v>
      </c>
      <c r="G354" s="21" t="s">
        <v>5393</v>
      </c>
      <c r="H354" s="8" t="s">
        <v>144</v>
      </c>
      <c r="I354" s="8" t="s">
        <v>144</v>
      </c>
      <c r="J354" s="8" t="s">
        <v>144</v>
      </c>
      <c r="K354" s="41" t="s">
        <v>144</v>
      </c>
      <c r="L354" s="41" t="s">
        <v>144</v>
      </c>
      <c r="M354" s="28" t="s">
        <v>144</v>
      </c>
      <c r="N354" s="28" t="s">
        <v>144</v>
      </c>
      <c r="O354" s="28" t="s">
        <v>144</v>
      </c>
      <c r="P354" s="28" t="s">
        <v>144</v>
      </c>
      <c r="Q354" s="8" t="s">
        <v>144</v>
      </c>
      <c r="R354" s="28" t="s">
        <v>144</v>
      </c>
      <c r="S354" s="28" t="s">
        <v>144</v>
      </c>
      <c r="T354" s="28" t="s">
        <v>144</v>
      </c>
      <c r="U354" s="19" t="s">
        <v>144</v>
      </c>
      <c r="V354" s="17" t="s">
        <v>144</v>
      </c>
      <c r="W354" s="17" t="s">
        <v>144</v>
      </c>
      <c r="X354" s="17" t="s">
        <v>144</v>
      </c>
      <c r="Y354" s="17" t="s">
        <v>144</v>
      </c>
      <c r="Z354" s="51"/>
      <c r="AA354" s="23" t="s">
        <v>3988</v>
      </c>
    </row>
    <row r="355" spans="1:27" ht="19" x14ac:dyDescent="0.2">
      <c r="A355" s="4" t="s">
        <v>5394</v>
      </c>
      <c r="B355" s="4" t="s">
        <v>5395</v>
      </c>
      <c r="C355" s="4" t="s">
        <v>5396</v>
      </c>
      <c r="D355" s="4">
        <v>1996</v>
      </c>
      <c r="E355" s="16" t="s">
        <v>81</v>
      </c>
      <c r="F355" s="16" t="s">
        <v>81</v>
      </c>
      <c r="G355" s="21" t="s">
        <v>5406</v>
      </c>
      <c r="H355" s="8" t="s">
        <v>144</v>
      </c>
      <c r="I355" s="8" t="s">
        <v>144</v>
      </c>
      <c r="J355" s="8" t="s">
        <v>144</v>
      </c>
      <c r="K355" s="41" t="s">
        <v>144</v>
      </c>
      <c r="L355" s="41" t="s">
        <v>144</v>
      </c>
      <c r="M355" s="28" t="s">
        <v>144</v>
      </c>
      <c r="N355" s="28" t="s">
        <v>144</v>
      </c>
      <c r="O355" s="28" t="s">
        <v>144</v>
      </c>
      <c r="P355" s="28" t="s">
        <v>144</v>
      </c>
      <c r="Q355" s="8" t="s">
        <v>144</v>
      </c>
      <c r="R355" s="28" t="s">
        <v>144</v>
      </c>
      <c r="S355" s="28" t="s">
        <v>144</v>
      </c>
      <c r="T355" s="28" t="s">
        <v>144</v>
      </c>
      <c r="U355" s="19" t="s">
        <v>144</v>
      </c>
      <c r="V355" s="17" t="s">
        <v>144</v>
      </c>
      <c r="W355" s="17" t="s">
        <v>144</v>
      </c>
      <c r="X355" s="17" t="s">
        <v>144</v>
      </c>
      <c r="Y355" s="17" t="s">
        <v>144</v>
      </c>
      <c r="Z355" s="51"/>
      <c r="AA355" s="23"/>
    </row>
    <row r="356" spans="1:27" ht="19" x14ac:dyDescent="0.2">
      <c r="A356" s="4" t="s">
        <v>5407</v>
      </c>
      <c r="B356" s="4" t="s">
        <v>5408</v>
      </c>
      <c r="C356" s="4" t="s">
        <v>5409</v>
      </c>
      <c r="D356" s="4">
        <v>2004</v>
      </c>
      <c r="E356" s="16" t="s">
        <v>81</v>
      </c>
      <c r="F356" s="16" t="s">
        <v>81</v>
      </c>
      <c r="G356" s="21" t="s">
        <v>2619</v>
      </c>
      <c r="H356" s="8" t="s">
        <v>144</v>
      </c>
      <c r="I356" s="8" t="s">
        <v>144</v>
      </c>
      <c r="J356" s="8" t="s">
        <v>144</v>
      </c>
      <c r="K356" s="41" t="s">
        <v>144</v>
      </c>
      <c r="L356" s="41" t="s">
        <v>144</v>
      </c>
      <c r="M356" s="28" t="s">
        <v>144</v>
      </c>
      <c r="N356" s="28" t="s">
        <v>144</v>
      </c>
      <c r="O356" s="28" t="s">
        <v>144</v>
      </c>
      <c r="P356" s="28" t="s">
        <v>144</v>
      </c>
      <c r="Q356" s="8" t="s">
        <v>144</v>
      </c>
      <c r="R356" s="28" t="s">
        <v>144</v>
      </c>
      <c r="S356" s="28" t="s">
        <v>144</v>
      </c>
      <c r="T356" s="28" t="s">
        <v>144</v>
      </c>
      <c r="U356" s="19" t="s">
        <v>144</v>
      </c>
      <c r="V356" s="17" t="s">
        <v>144</v>
      </c>
      <c r="W356" s="17" t="s">
        <v>144</v>
      </c>
      <c r="X356" s="17" t="s">
        <v>144</v>
      </c>
      <c r="Y356" s="17" t="s">
        <v>144</v>
      </c>
      <c r="Z356" s="51"/>
      <c r="AA356" s="23"/>
    </row>
    <row r="357" spans="1:27" ht="19" x14ac:dyDescent="0.2">
      <c r="A357" s="4" t="s">
        <v>5422</v>
      </c>
      <c r="B357" s="4" t="s">
        <v>5423</v>
      </c>
      <c r="C357" s="4" t="s">
        <v>5424</v>
      </c>
      <c r="D357" s="4">
        <v>2008</v>
      </c>
      <c r="E357" s="16" t="s">
        <v>81</v>
      </c>
      <c r="F357" s="16" t="s">
        <v>81</v>
      </c>
      <c r="G357" s="21" t="s">
        <v>172</v>
      </c>
      <c r="H357" s="8" t="s">
        <v>144</v>
      </c>
      <c r="I357" s="8" t="s">
        <v>144</v>
      </c>
      <c r="J357" s="8" t="s">
        <v>144</v>
      </c>
      <c r="K357" s="41" t="s">
        <v>144</v>
      </c>
      <c r="L357" s="41" t="s">
        <v>144</v>
      </c>
      <c r="M357" s="28" t="s">
        <v>144</v>
      </c>
      <c r="N357" s="28" t="s">
        <v>144</v>
      </c>
      <c r="O357" s="28" t="s">
        <v>144</v>
      </c>
      <c r="P357" s="28" t="s">
        <v>144</v>
      </c>
      <c r="Q357" s="8" t="s">
        <v>144</v>
      </c>
      <c r="R357" s="28" t="s">
        <v>144</v>
      </c>
      <c r="S357" s="28" t="s">
        <v>144</v>
      </c>
      <c r="T357" s="28" t="s">
        <v>144</v>
      </c>
      <c r="U357" s="19" t="s">
        <v>144</v>
      </c>
      <c r="V357" s="17" t="s">
        <v>144</v>
      </c>
      <c r="W357" s="17" t="s">
        <v>144</v>
      </c>
      <c r="X357" s="17" t="s">
        <v>144</v>
      </c>
      <c r="Y357" s="17" t="s">
        <v>144</v>
      </c>
      <c r="Z357" s="51"/>
      <c r="AA357" s="23"/>
    </row>
    <row r="358" spans="1:27" ht="19" x14ac:dyDescent="0.2">
      <c r="A358" s="4" t="s">
        <v>5437</v>
      </c>
      <c r="B358" s="4" t="s">
        <v>5438</v>
      </c>
      <c r="C358" s="4" t="s">
        <v>5439</v>
      </c>
      <c r="D358" s="4">
        <v>2013</v>
      </c>
      <c r="E358" s="16" t="s">
        <v>81</v>
      </c>
      <c r="F358" s="16" t="s">
        <v>81</v>
      </c>
      <c r="G358" s="21" t="s">
        <v>172</v>
      </c>
      <c r="H358" s="8" t="s">
        <v>144</v>
      </c>
      <c r="I358" s="8" t="s">
        <v>144</v>
      </c>
      <c r="J358" s="8" t="s">
        <v>144</v>
      </c>
      <c r="K358" s="41" t="s">
        <v>144</v>
      </c>
      <c r="L358" s="41" t="s">
        <v>144</v>
      </c>
      <c r="M358" s="28" t="s">
        <v>144</v>
      </c>
      <c r="N358" s="28" t="s">
        <v>144</v>
      </c>
      <c r="O358" s="28" t="s">
        <v>144</v>
      </c>
      <c r="P358" s="28" t="s">
        <v>144</v>
      </c>
      <c r="Q358" s="8" t="s">
        <v>144</v>
      </c>
      <c r="R358" s="28" t="s">
        <v>144</v>
      </c>
      <c r="S358" s="28" t="s">
        <v>144</v>
      </c>
      <c r="T358" s="28" t="s">
        <v>144</v>
      </c>
      <c r="U358" s="19" t="s">
        <v>144</v>
      </c>
      <c r="V358" s="17" t="s">
        <v>144</v>
      </c>
      <c r="W358" s="17" t="s">
        <v>144</v>
      </c>
      <c r="X358" s="17" t="s">
        <v>144</v>
      </c>
      <c r="Y358" s="17" t="s">
        <v>144</v>
      </c>
      <c r="Z358" s="51"/>
      <c r="AA358" s="23"/>
    </row>
    <row r="359" spans="1:27" ht="19" x14ac:dyDescent="0.2">
      <c r="A359" s="4" t="s">
        <v>5456</v>
      </c>
      <c r="B359" s="4" t="s">
        <v>5457</v>
      </c>
      <c r="C359" s="4" t="s">
        <v>5458</v>
      </c>
      <c r="D359" s="4">
        <v>2002</v>
      </c>
      <c r="E359" s="16" t="s">
        <v>81</v>
      </c>
      <c r="F359" s="16" t="s">
        <v>81</v>
      </c>
      <c r="G359" s="21" t="s">
        <v>2924</v>
      </c>
      <c r="H359" s="8" t="s">
        <v>144</v>
      </c>
      <c r="I359" s="8" t="s">
        <v>144</v>
      </c>
      <c r="J359" s="8" t="s">
        <v>144</v>
      </c>
      <c r="K359" s="41" t="s">
        <v>144</v>
      </c>
      <c r="L359" s="41" t="s">
        <v>144</v>
      </c>
      <c r="M359" s="28" t="s">
        <v>144</v>
      </c>
      <c r="N359" s="28" t="s">
        <v>144</v>
      </c>
      <c r="O359" s="28" t="s">
        <v>144</v>
      </c>
      <c r="P359" s="28" t="s">
        <v>144</v>
      </c>
      <c r="Q359" s="8" t="s">
        <v>144</v>
      </c>
      <c r="R359" s="28" t="s">
        <v>144</v>
      </c>
      <c r="S359" s="28" t="s">
        <v>144</v>
      </c>
      <c r="T359" s="28" t="s">
        <v>144</v>
      </c>
      <c r="U359" s="19" t="s">
        <v>144</v>
      </c>
      <c r="V359" s="17" t="s">
        <v>144</v>
      </c>
      <c r="W359" s="17" t="s">
        <v>144</v>
      </c>
      <c r="X359" s="17" t="s">
        <v>144</v>
      </c>
      <c r="Y359" s="17" t="s">
        <v>144</v>
      </c>
      <c r="Z359" s="51"/>
      <c r="AA359" s="23" t="s">
        <v>3988</v>
      </c>
    </row>
    <row r="360" spans="1:27" ht="19" x14ac:dyDescent="0.2">
      <c r="A360" s="4" t="s">
        <v>2532</v>
      </c>
      <c r="B360" s="4" t="s">
        <v>2533</v>
      </c>
      <c r="C360" s="4" t="s">
        <v>5467</v>
      </c>
      <c r="D360" s="4">
        <v>1989</v>
      </c>
      <c r="E360" s="16" t="s">
        <v>81</v>
      </c>
      <c r="F360" s="16" t="s">
        <v>82</v>
      </c>
      <c r="G360" s="21"/>
      <c r="H360" s="8" t="s">
        <v>403</v>
      </c>
      <c r="I360" s="8">
        <v>10</v>
      </c>
      <c r="J360" s="8">
        <v>4</v>
      </c>
      <c r="K360" s="41">
        <v>6</v>
      </c>
      <c r="L360" s="41" t="s">
        <v>144</v>
      </c>
      <c r="M360" s="28">
        <v>0.4</v>
      </c>
      <c r="N360" s="28">
        <v>0.122</v>
      </c>
      <c r="O360" s="28">
        <v>0.73799999999999999</v>
      </c>
      <c r="P360" s="28" t="s">
        <v>82</v>
      </c>
      <c r="Q360" s="8" t="s">
        <v>5476</v>
      </c>
      <c r="R360" s="28" t="s">
        <v>82</v>
      </c>
      <c r="S360" s="8"/>
      <c r="T360" s="8"/>
      <c r="U360" s="19" t="s">
        <v>85</v>
      </c>
      <c r="V360" s="17" t="s">
        <v>218</v>
      </c>
      <c r="W360" s="8" t="s">
        <v>407</v>
      </c>
      <c r="X360" s="8" t="s">
        <v>5477</v>
      </c>
      <c r="Y360" s="17" t="s">
        <v>86</v>
      </c>
      <c r="Z360" s="51" t="s">
        <v>14923</v>
      </c>
      <c r="AA360" s="23"/>
    </row>
    <row r="361" spans="1:27" ht="19" x14ac:dyDescent="0.2">
      <c r="A361" s="4" t="s">
        <v>5478</v>
      </c>
      <c r="B361" s="4" t="s">
        <v>5479</v>
      </c>
      <c r="C361" s="4" t="s">
        <v>5480</v>
      </c>
      <c r="D361" s="4">
        <v>2002</v>
      </c>
      <c r="E361" s="16" t="s">
        <v>81</v>
      </c>
      <c r="F361" s="16" t="s">
        <v>81</v>
      </c>
      <c r="G361" s="21" t="s">
        <v>789</v>
      </c>
      <c r="H361" s="8" t="s">
        <v>144</v>
      </c>
      <c r="I361" s="8" t="s">
        <v>144</v>
      </c>
      <c r="J361" s="8" t="s">
        <v>144</v>
      </c>
      <c r="K361" s="41" t="s">
        <v>144</v>
      </c>
      <c r="L361" s="41" t="s">
        <v>144</v>
      </c>
      <c r="M361" s="28" t="s">
        <v>144</v>
      </c>
      <c r="N361" s="28" t="s">
        <v>144</v>
      </c>
      <c r="O361" s="28" t="s">
        <v>144</v>
      </c>
      <c r="P361" s="28" t="s">
        <v>144</v>
      </c>
      <c r="Q361" s="8" t="s">
        <v>144</v>
      </c>
      <c r="R361" s="28" t="s">
        <v>144</v>
      </c>
      <c r="S361" s="28" t="s">
        <v>144</v>
      </c>
      <c r="T361" s="28" t="s">
        <v>144</v>
      </c>
      <c r="U361" s="19" t="s">
        <v>144</v>
      </c>
      <c r="V361" s="17" t="s">
        <v>144</v>
      </c>
      <c r="W361" s="17" t="s">
        <v>144</v>
      </c>
      <c r="X361" s="17" t="s">
        <v>144</v>
      </c>
      <c r="Y361" s="17" t="s">
        <v>144</v>
      </c>
      <c r="Z361" s="51"/>
      <c r="AA361" s="23"/>
    </row>
    <row r="362" spans="1:27" ht="19" x14ac:dyDescent="0.2">
      <c r="A362" s="4" t="s">
        <v>5491</v>
      </c>
      <c r="B362" s="4" t="s">
        <v>5492</v>
      </c>
      <c r="C362" s="4" t="s">
        <v>5493</v>
      </c>
      <c r="D362" s="4">
        <v>1994</v>
      </c>
      <c r="E362" s="16" t="s">
        <v>81</v>
      </c>
      <c r="F362" s="16" t="s">
        <v>81</v>
      </c>
      <c r="G362" s="21" t="s">
        <v>5506</v>
      </c>
      <c r="H362" s="8" t="s">
        <v>144</v>
      </c>
      <c r="I362" s="8" t="s">
        <v>144</v>
      </c>
      <c r="J362" s="8" t="s">
        <v>144</v>
      </c>
      <c r="K362" s="41" t="s">
        <v>144</v>
      </c>
      <c r="L362" s="41" t="s">
        <v>144</v>
      </c>
      <c r="M362" s="28" t="s">
        <v>144</v>
      </c>
      <c r="N362" s="28" t="s">
        <v>144</v>
      </c>
      <c r="O362" s="28" t="s">
        <v>144</v>
      </c>
      <c r="P362" s="28"/>
      <c r="Q362" s="8" t="s">
        <v>144</v>
      </c>
      <c r="R362" s="28" t="s">
        <v>144</v>
      </c>
      <c r="S362" s="28" t="s">
        <v>144</v>
      </c>
      <c r="T362" s="28" t="s">
        <v>144</v>
      </c>
      <c r="U362" s="19" t="s">
        <v>144</v>
      </c>
      <c r="V362" s="17" t="s">
        <v>144</v>
      </c>
      <c r="W362" s="17" t="s">
        <v>144</v>
      </c>
      <c r="X362" s="17" t="s">
        <v>144</v>
      </c>
      <c r="Y362" s="17" t="s">
        <v>144</v>
      </c>
      <c r="Z362" s="51"/>
      <c r="AA362" s="23"/>
    </row>
    <row r="363" spans="1:27" ht="19" x14ac:dyDescent="0.2">
      <c r="A363" s="4" t="s">
        <v>5507</v>
      </c>
      <c r="B363" s="4" t="s">
        <v>5508</v>
      </c>
      <c r="C363" s="4" t="s">
        <v>5509</v>
      </c>
      <c r="D363" s="4">
        <v>2010</v>
      </c>
      <c r="E363" s="16" t="s">
        <v>81</v>
      </c>
      <c r="F363" s="16" t="s">
        <v>82</v>
      </c>
      <c r="G363" s="21"/>
      <c r="H363" s="8" t="s">
        <v>1832</v>
      </c>
      <c r="I363" s="8">
        <v>12</v>
      </c>
      <c r="J363" s="8">
        <v>0</v>
      </c>
      <c r="K363" s="41">
        <f>I363-J363</f>
        <v>12</v>
      </c>
      <c r="L363" s="41" t="s">
        <v>82</v>
      </c>
      <c r="M363" s="28">
        <f>J363/I363</f>
        <v>0</v>
      </c>
      <c r="N363" s="28"/>
      <c r="O363" s="28">
        <v>0.26500000000000001</v>
      </c>
      <c r="P363" s="28" t="s">
        <v>81</v>
      </c>
      <c r="Q363" s="8" t="s">
        <v>1572</v>
      </c>
      <c r="R363" s="28" t="s">
        <v>85</v>
      </c>
      <c r="S363" s="28" t="s">
        <v>85</v>
      </c>
      <c r="T363" s="28" t="s">
        <v>85</v>
      </c>
      <c r="U363" s="19" t="s">
        <v>85</v>
      </c>
      <c r="V363" s="17" t="s">
        <v>1572</v>
      </c>
      <c r="W363" s="17">
        <v>23.6</v>
      </c>
      <c r="X363" s="17" t="s">
        <v>5521</v>
      </c>
      <c r="Y363" s="17" t="s">
        <v>618</v>
      </c>
      <c r="Z363" s="51" t="s">
        <v>15007</v>
      </c>
      <c r="AA363" s="23"/>
    </row>
    <row r="364" spans="1:27" ht="19" x14ac:dyDescent="0.2">
      <c r="A364" s="4" t="s">
        <v>5522</v>
      </c>
      <c r="B364" s="4" t="s">
        <v>5523</v>
      </c>
      <c r="C364" s="4" t="s">
        <v>5524</v>
      </c>
      <c r="D364" s="4">
        <v>2011</v>
      </c>
      <c r="E364" s="16" t="s">
        <v>81</v>
      </c>
      <c r="F364" s="16" t="s">
        <v>5629</v>
      </c>
      <c r="G364" s="21" t="s">
        <v>14990</v>
      </c>
      <c r="H364" s="8" t="s">
        <v>144</v>
      </c>
      <c r="I364" s="8" t="s">
        <v>144</v>
      </c>
      <c r="J364" s="8" t="s">
        <v>144</v>
      </c>
      <c r="K364" s="41" t="s">
        <v>144</v>
      </c>
      <c r="L364" s="41" t="s">
        <v>144</v>
      </c>
      <c r="M364" s="28" t="s">
        <v>144</v>
      </c>
      <c r="N364" s="28" t="s">
        <v>144</v>
      </c>
      <c r="O364" s="28" t="s">
        <v>144</v>
      </c>
      <c r="P364" s="28" t="s">
        <v>144</v>
      </c>
      <c r="Q364" s="8" t="s">
        <v>144</v>
      </c>
      <c r="R364" s="28" t="s">
        <v>144</v>
      </c>
      <c r="S364" s="28" t="s">
        <v>144</v>
      </c>
      <c r="T364" s="28" t="s">
        <v>144</v>
      </c>
      <c r="U364" s="19" t="s">
        <v>144</v>
      </c>
      <c r="V364" s="17" t="s">
        <v>144</v>
      </c>
      <c r="W364" s="17" t="s">
        <v>144</v>
      </c>
      <c r="X364" s="17" t="s">
        <v>144</v>
      </c>
      <c r="Y364" s="17" t="s">
        <v>144</v>
      </c>
      <c r="Z364" s="51"/>
      <c r="AA364" s="23"/>
    </row>
    <row r="365" spans="1:27" ht="19" x14ac:dyDescent="0.2">
      <c r="A365" s="4" t="s">
        <v>5538</v>
      </c>
      <c r="B365" s="4" t="s">
        <v>5539</v>
      </c>
      <c r="C365" s="4" t="s">
        <v>5540</v>
      </c>
      <c r="D365" s="4">
        <v>1994</v>
      </c>
      <c r="E365" s="16" t="s">
        <v>81</v>
      </c>
      <c r="F365" s="16" t="s">
        <v>81</v>
      </c>
      <c r="G365" s="21" t="s">
        <v>2343</v>
      </c>
      <c r="H365" s="8" t="s">
        <v>144</v>
      </c>
      <c r="I365" s="8" t="s">
        <v>144</v>
      </c>
      <c r="J365" s="8" t="s">
        <v>144</v>
      </c>
      <c r="K365" s="41" t="s">
        <v>144</v>
      </c>
      <c r="L365" s="41" t="s">
        <v>144</v>
      </c>
      <c r="M365" s="28" t="s">
        <v>144</v>
      </c>
      <c r="N365" s="28" t="s">
        <v>144</v>
      </c>
      <c r="O365" s="28" t="s">
        <v>144</v>
      </c>
      <c r="P365" s="28" t="s">
        <v>144</v>
      </c>
      <c r="Q365" s="8" t="s">
        <v>144</v>
      </c>
      <c r="R365" s="28" t="s">
        <v>144</v>
      </c>
      <c r="S365" s="28" t="s">
        <v>144</v>
      </c>
      <c r="T365" s="28" t="s">
        <v>144</v>
      </c>
      <c r="U365" s="19" t="s">
        <v>144</v>
      </c>
      <c r="V365" s="17" t="s">
        <v>144</v>
      </c>
      <c r="W365" s="17" t="s">
        <v>144</v>
      </c>
      <c r="X365" s="17" t="s">
        <v>144</v>
      </c>
      <c r="Y365" s="17" t="s">
        <v>144</v>
      </c>
      <c r="Z365" s="51"/>
      <c r="AA365" s="23" t="s">
        <v>3988</v>
      </c>
    </row>
    <row r="366" spans="1:27" ht="19" x14ac:dyDescent="0.2">
      <c r="A366" s="4" t="s">
        <v>5552</v>
      </c>
      <c r="B366" s="4" t="s">
        <v>5553</v>
      </c>
      <c r="C366" s="4" t="s">
        <v>5554</v>
      </c>
      <c r="D366" s="4">
        <v>1991</v>
      </c>
      <c r="E366" s="16" t="s">
        <v>81</v>
      </c>
      <c r="F366" s="16" t="s">
        <v>81</v>
      </c>
      <c r="G366" s="21" t="s">
        <v>2924</v>
      </c>
      <c r="H366" s="8" t="s">
        <v>144</v>
      </c>
      <c r="I366" s="8" t="s">
        <v>144</v>
      </c>
      <c r="J366" s="8" t="s">
        <v>144</v>
      </c>
      <c r="K366" s="41" t="s">
        <v>144</v>
      </c>
      <c r="L366" s="41" t="s">
        <v>144</v>
      </c>
      <c r="M366" s="28" t="s">
        <v>144</v>
      </c>
      <c r="N366" s="28" t="s">
        <v>144</v>
      </c>
      <c r="O366" s="28" t="s">
        <v>144</v>
      </c>
      <c r="P366" s="28" t="s">
        <v>144</v>
      </c>
      <c r="Q366" s="8" t="s">
        <v>144</v>
      </c>
      <c r="R366" s="28" t="s">
        <v>144</v>
      </c>
      <c r="S366" s="28" t="s">
        <v>144</v>
      </c>
      <c r="T366" s="28" t="s">
        <v>144</v>
      </c>
      <c r="U366" s="19" t="s">
        <v>144</v>
      </c>
      <c r="V366" s="17" t="s">
        <v>144</v>
      </c>
      <c r="W366" s="17" t="s">
        <v>144</v>
      </c>
      <c r="X366" s="17" t="s">
        <v>144</v>
      </c>
      <c r="Y366" s="17" t="s">
        <v>144</v>
      </c>
      <c r="Z366" s="51"/>
      <c r="AA366" s="23"/>
    </row>
    <row r="367" spans="1:27" ht="19" x14ac:dyDescent="0.2">
      <c r="A367" s="4" t="s">
        <v>5564</v>
      </c>
      <c r="B367" s="4" t="s">
        <v>5565</v>
      </c>
      <c r="C367" s="4" t="s">
        <v>5566</v>
      </c>
      <c r="D367" s="4">
        <v>2002</v>
      </c>
      <c r="E367" s="16" t="s">
        <v>81</v>
      </c>
      <c r="F367" s="16" t="s">
        <v>81</v>
      </c>
      <c r="G367" s="21" t="s">
        <v>172</v>
      </c>
      <c r="H367" s="8" t="s">
        <v>144</v>
      </c>
      <c r="I367" s="8" t="s">
        <v>144</v>
      </c>
      <c r="J367" s="8" t="s">
        <v>144</v>
      </c>
      <c r="K367" s="41" t="s">
        <v>144</v>
      </c>
      <c r="L367" s="41" t="s">
        <v>144</v>
      </c>
      <c r="M367" s="28" t="s">
        <v>144</v>
      </c>
      <c r="N367" s="28" t="s">
        <v>144</v>
      </c>
      <c r="O367" s="28" t="s">
        <v>144</v>
      </c>
      <c r="P367" s="28" t="s">
        <v>144</v>
      </c>
      <c r="Q367" s="8" t="s">
        <v>144</v>
      </c>
      <c r="R367" s="28" t="s">
        <v>144</v>
      </c>
      <c r="S367" s="28" t="s">
        <v>144</v>
      </c>
      <c r="T367" s="28" t="s">
        <v>144</v>
      </c>
      <c r="U367" s="19" t="s">
        <v>144</v>
      </c>
      <c r="V367" s="17" t="s">
        <v>144</v>
      </c>
      <c r="W367" s="17" t="s">
        <v>144</v>
      </c>
      <c r="X367" s="17" t="s">
        <v>144</v>
      </c>
      <c r="Y367" s="17" t="s">
        <v>144</v>
      </c>
      <c r="Z367" s="51"/>
      <c r="AA367" s="23"/>
    </row>
    <row r="368" spans="1:27" ht="19" x14ac:dyDescent="0.2">
      <c r="A368" s="4" t="s">
        <v>5583</v>
      </c>
      <c r="B368" s="4" t="s">
        <v>5584</v>
      </c>
      <c r="C368" s="4" t="s">
        <v>5585</v>
      </c>
      <c r="D368" s="4">
        <v>1997</v>
      </c>
      <c r="E368" s="16" t="s">
        <v>81</v>
      </c>
      <c r="F368" s="16" t="s">
        <v>81</v>
      </c>
      <c r="G368" s="21" t="s">
        <v>4639</v>
      </c>
      <c r="H368" s="8" t="s">
        <v>144</v>
      </c>
      <c r="I368" s="8" t="s">
        <v>144</v>
      </c>
      <c r="J368" s="8" t="s">
        <v>144</v>
      </c>
      <c r="K368" s="41" t="s">
        <v>144</v>
      </c>
      <c r="L368" s="41" t="s">
        <v>144</v>
      </c>
      <c r="M368" s="28" t="s">
        <v>144</v>
      </c>
      <c r="N368" s="28" t="s">
        <v>144</v>
      </c>
      <c r="O368" s="28" t="s">
        <v>144</v>
      </c>
      <c r="P368" s="28" t="s">
        <v>144</v>
      </c>
      <c r="Q368" s="8" t="s">
        <v>144</v>
      </c>
      <c r="R368" s="28" t="s">
        <v>144</v>
      </c>
      <c r="S368" s="28" t="s">
        <v>144</v>
      </c>
      <c r="T368" s="28" t="s">
        <v>144</v>
      </c>
      <c r="U368" s="19" t="s">
        <v>144</v>
      </c>
      <c r="V368" s="17" t="s">
        <v>144</v>
      </c>
      <c r="W368" s="17" t="s">
        <v>144</v>
      </c>
      <c r="X368" s="17" t="s">
        <v>144</v>
      </c>
      <c r="Y368" s="17" t="s">
        <v>144</v>
      </c>
      <c r="Z368" s="51"/>
      <c r="AA368" s="23"/>
    </row>
    <row r="369" spans="1:28" ht="19" x14ac:dyDescent="0.2">
      <c r="A369" s="4" t="s">
        <v>5598</v>
      </c>
      <c r="B369" s="4" t="s">
        <v>5599</v>
      </c>
      <c r="C369" s="4" t="s">
        <v>5600</v>
      </c>
      <c r="D369" s="4">
        <v>1999</v>
      </c>
      <c r="E369" s="16" t="s">
        <v>81</v>
      </c>
      <c r="F369" s="16" t="s">
        <v>82</v>
      </c>
      <c r="G369" s="21"/>
      <c r="H369" s="8" t="s">
        <v>83</v>
      </c>
      <c r="I369" s="8">
        <v>16</v>
      </c>
      <c r="J369" s="8">
        <v>4</v>
      </c>
      <c r="K369" s="41">
        <f>I369-J369</f>
        <v>12</v>
      </c>
      <c r="L369" s="41" t="s">
        <v>144</v>
      </c>
      <c r="M369" s="28">
        <f>J369/I369</f>
        <v>0.25</v>
      </c>
      <c r="N369" s="28">
        <v>7.2999999999999995E-2</v>
      </c>
      <c r="O369" s="28">
        <v>0.52400000000000002</v>
      </c>
      <c r="P369" s="28" t="s">
        <v>82</v>
      </c>
      <c r="Q369" s="8" t="s">
        <v>715</v>
      </c>
      <c r="R369" s="28" t="s">
        <v>82</v>
      </c>
      <c r="S369" s="28" t="s">
        <v>82</v>
      </c>
      <c r="T369" s="28" t="s">
        <v>82</v>
      </c>
      <c r="U369" s="19" t="s">
        <v>85</v>
      </c>
      <c r="V369" s="25" t="s">
        <v>5612</v>
      </c>
      <c r="W369" s="17">
        <v>26</v>
      </c>
      <c r="X369" s="17" t="s">
        <v>5613</v>
      </c>
      <c r="Y369" s="17" t="s">
        <v>86</v>
      </c>
      <c r="Z369" s="51" t="s">
        <v>14926</v>
      </c>
      <c r="AA369" s="23"/>
    </row>
    <row r="370" spans="1:28" ht="19" x14ac:dyDescent="0.2">
      <c r="A370" s="4" t="s">
        <v>5614</v>
      </c>
      <c r="B370" s="4" t="s">
        <v>5615</v>
      </c>
      <c r="C370" s="4" t="s">
        <v>5616</v>
      </c>
      <c r="D370" s="4">
        <v>2000</v>
      </c>
      <c r="E370" s="16" t="s">
        <v>81</v>
      </c>
      <c r="F370" s="16" t="s">
        <v>5629</v>
      </c>
      <c r="G370" s="21" t="s">
        <v>5630</v>
      </c>
      <c r="H370" s="8" t="s">
        <v>144</v>
      </c>
      <c r="I370" s="8" t="s">
        <v>144</v>
      </c>
      <c r="J370" s="8" t="s">
        <v>144</v>
      </c>
      <c r="K370" s="41"/>
      <c r="L370" s="41" t="s">
        <v>144</v>
      </c>
      <c r="M370" s="28" t="s">
        <v>144</v>
      </c>
      <c r="N370" s="28" t="s">
        <v>144</v>
      </c>
      <c r="O370" s="28" t="s">
        <v>144</v>
      </c>
      <c r="P370" s="28" t="s">
        <v>144</v>
      </c>
      <c r="Q370" s="8" t="s">
        <v>144</v>
      </c>
      <c r="R370" s="28" t="s">
        <v>144</v>
      </c>
      <c r="S370" s="28" t="s">
        <v>144</v>
      </c>
      <c r="T370" s="28" t="s">
        <v>144</v>
      </c>
      <c r="U370" s="19" t="s">
        <v>144</v>
      </c>
      <c r="V370" s="17" t="s">
        <v>144</v>
      </c>
      <c r="W370" s="17" t="s">
        <v>144</v>
      </c>
      <c r="X370" s="17" t="s">
        <v>144</v>
      </c>
      <c r="Y370" s="17" t="s">
        <v>144</v>
      </c>
      <c r="Z370" s="51"/>
      <c r="AA370" s="23"/>
    </row>
    <row r="371" spans="1:28" ht="19" x14ac:dyDescent="0.2">
      <c r="A371" s="4" t="s">
        <v>5631</v>
      </c>
      <c r="B371" s="4" t="s">
        <v>5632</v>
      </c>
      <c r="C371" s="4" t="s">
        <v>5633</v>
      </c>
      <c r="D371" s="4">
        <v>2000</v>
      </c>
      <c r="E371" s="16" t="s">
        <v>81</v>
      </c>
      <c r="F371" s="16" t="s">
        <v>81</v>
      </c>
      <c r="G371" s="21" t="s">
        <v>172</v>
      </c>
      <c r="H371" s="8" t="s">
        <v>144</v>
      </c>
      <c r="I371" s="8" t="s">
        <v>144</v>
      </c>
      <c r="J371" s="8" t="s">
        <v>144</v>
      </c>
      <c r="K371" s="41"/>
      <c r="L371" s="41" t="s">
        <v>144</v>
      </c>
      <c r="M371" s="28" t="s">
        <v>144</v>
      </c>
      <c r="N371" s="28" t="s">
        <v>144</v>
      </c>
      <c r="O371" s="28" t="s">
        <v>144</v>
      </c>
      <c r="P371" s="28" t="s">
        <v>144</v>
      </c>
      <c r="Q371" s="8" t="s">
        <v>144</v>
      </c>
      <c r="R371" s="28" t="s">
        <v>144</v>
      </c>
      <c r="S371" s="28" t="s">
        <v>144</v>
      </c>
      <c r="T371" s="28" t="s">
        <v>144</v>
      </c>
      <c r="U371" s="19" t="s">
        <v>144</v>
      </c>
      <c r="V371" s="17" t="s">
        <v>144</v>
      </c>
      <c r="W371" s="17" t="s">
        <v>144</v>
      </c>
      <c r="X371" s="17" t="s">
        <v>144</v>
      </c>
      <c r="Y371" s="17" t="s">
        <v>144</v>
      </c>
      <c r="Z371" s="51"/>
      <c r="AA371" s="23"/>
    </row>
    <row r="372" spans="1:28" ht="19" x14ac:dyDescent="0.2">
      <c r="A372" s="4" t="s">
        <v>5643</v>
      </c>
      <c r="B372" s="4" t="s">
        <v>5644</v>
      </c>
      <c r="C372" s="4" t="s">
        <v>5645</v>
      </c>
      <c r="D372" s="4">
        <v>2013</v>
      </c>
      <c r="E372" s="16" t="s">
        <v>81</v>
      </c>
      <c r="F372" s="16" t="s">
        <v>81</v>
      </c>
      <c r="G372" s="21" t="s">
        <v>14930</v>
      </c>
      <c r="H372" s="8" t="s">
        <v>144</v>
      </c>
      <c r="I372" s="8" t="s">
        <v>144</v>
      </c>
      <c r="J372" s="8" t="s">
        <v>144</v>
      </c>
      <c r="K372" s="41" t="s">
        <v>144</v>
      </c>
      <c r="L372" s="41" t="s">
        <v>144</v>
      </c>
      <c r="M372" s="28" t="s">
        <v>144</v>
      </c>
      <c r="N372" s="28" t="s">
        <v>144</v>
      </c>
      <c r="O372" s="28" t="s">
        <v>144</v>
      </c>
      <c r="P372" s="28" t="s">
        <v>144</v>
      </c>
      <c r="Q372" s="8" t="s">
        <v>144</v>
      </c>
      <c r="R372" s="28" t="s">
        <v>144</v>
      </c>
      <c r="S372" s="28" t="s">
        <v>144</v>
      </c>
      <c r="T372" s="28" t="s">
        <v>144</v>
      </c>
      <c r="U372" s="19" t="s">
        <v>144</v>
      </c>
      <c r="V372" s="17" t="s">
        <v>144</v>
      </c>
      <c r="W372" s="17" t="s">
        <v>144</v>
      </c>
      <c r="X372" s="17" t="s">
        <v>144</v>
      </c>
      <c r="Y372" s="17" t="s">
        <v>144</v>
      </c>
      <c r="Z372" s="51"/>
      <c r="AA372" s="23"/>
    </row>
    <row r="373" spans="1:28" ht="19" x14ac:dyDescent="0.2">
      <c r="A373" s="4" t="s">
        <v>5660</v>
      </c>
      <c r="B373" s="4" t="s">
        <v>5661</v>
      </c>
      <c r="C373" s="4" t="s">
        <v>5662</v>
      </c>
      <c r="D373" s="4">
        <v>2008</v>
      </c>
      <c r="E373" s="16" t="s">
        <v>81</v>
      </c>
      <c r="F373" s="16" t="s">
        <v>81</v>
      </c>
      <c r="G373" s="21" t="s">
        <v>4977</v>
      </c>
      <c r="H373" s="8" t="s">
        <v>144</v>
      </c>
      <c r="I373" s="8" t="s">
        <v>144</v>
      </c>
      <c r="J373" s="8" t="s">
        <v>144</v>
      </c>
      <c r="K373" s="41" t="s">
        <v>144</v>
      </c>
      <c r="L373" s="41" t="s">
        <v>144</v>
      </c>
      <c r="M373" s="28" t="s">
        <v>144</v>
      </c>
      <c r="N373" s="28" t="s">
        <v>144</v>
      </c>
      <c r="O373" s="28" t="s">
        <v>144</v>
      </c>
      <c r="P373" s="28" t="s">
        <v>144</v>
      </c>
      <c r="Q373" s="8" t="s">
        <v>144</v>
      </c>
      <c r="R373" s="28" t="s">
        <v>144</v>
      </c>
      <c r="S373" s="28" t="s">
        <v>144</v>
      </c>
      <c r="T373" s="28" t="s">
        <v>144</v>
      </c>
      <c r="U373" s="19" t="s">
        <v>144</v>
      </c>
      <c r="V373" s="17" t="s">
        <v>144</v>
      </c>
      <c r="W373" s="17" t="s">
        <v>144</v>
      </c>
      <c r="X373" s="17" t="s">
        <v>144</v>
      </c>
      <c r="Y373" s="17" t="s">
        <v>144</v>
      </c>
      <c r="Z373" s="51"/>
      <c r="AA373" s="23" t="s">
        <v>1177</v>
      </c>
    </row>
    <row r="374" spans="1:28" ht="19" x14ac:dyDescent="0.2">
      <c r="A374" s="4" t="s">
        <v>5673</v>
      </c>
      <c r="B374" s="4" t="s">
        <v>5674</v>
      </c>
      <c r="C374" s="4" t="s">
        <v>5675</v>
      </c>
      <c r="D374" s="4">
        <v>2016</v>
      </c>
      <c r="E374" s="16" t="s">
        <v>81</v>
      </c>
      <c r="F374" s="16" t="s">
        <v>82</v>
      </c>
      <c r="G374" s="21"/>
      <c r="H374" s="8" t="s">
        <v>83</v>
      </c>
      <c r="I374" s="8">
        <v>17</v>
      </c>
      <c r="J374" s="8">
        <v>9</v>
      </c>
      <c r="K374" s="41">
        <f>I374-J374</f>
        <v>8</v>
      </c>
      <c r="L374" s="41" t="s">
        <v>144</v>
      </c>
      <c r="M374" s="28">
        <f>J374/I374</f>
        <v>0.52941176470588236</v>
      </c>
      <c r="N374" s="28">
        <v>0.27800000000000002</v>
      </c>
      <c r="O374" s="28">
        <v>0.77</v>
      </c>
      <c r="P374" s="28" t="s">
        <v>82</v>
      </c>
      <c r="Q374" s="8" t="s">
        <v>5688</v>
      </c>
      <c r="R374" s="28" t="s">
        <v>82</v>
      </c>
      <c r="S374" s="28" t="s">
        <v>82</v>
      </c>
      <c r="T374" s="28" t="s">
        <v>82</v>
      </c>
      <c r="U374" s="19" t="s">
        <v>85</v>
      </c>
      <c r="V374" s="17" t="s">
        <v>5689</v>
      </c>
      <c r="W374" s="17">
        <v>22.5</v>
      </c>
      <c r="X374" s="17" t="s">
        <v>5690</v>
      </c>
      <c r="Y374" s="17" t="s">
        <v>86</v>
      </c>
      <c r="Z374" s="51" t="s">
        <v>14958</v>
      </c>
      <c r="AA374" s="23"/>
    </row>
    <row r="375" spans="1:28" ht="19" x14ac:dyDescent="0.2">
      <c r="A375" s="4" t="s">
        <v>5691</v>
      </c>
      <c r="B375" s="4" t="s">
        <v>5692</v>
      </c>
      <c r="C375" s="4" t="s">
        <v>5693</v>
      </c>
      <c r="D375" s="4">
        <v>1987</v>
      </c>
      <c r="E375" s="16" t="s">
        <v>81</v>
      </c>
      <c r="F375" s="16" t="s">
        <v>82</v>
      </c>
      <c r="G375" s="21"/>
      <c r="H375" s="8" t="s">
        <v>5703</v>
      </c>
      <c r="I375" s="8">
        <v>11</v>
      </c>
      <c r="J375" s="8">
        <v>0</v>
      </c>
      <c r="K375" s="41">
        <f>I375-J375</f>
        <v>11</v>
      </c>
      <c r="L375" s="41" t="s">
        <v>82</v>
      </c>
      <c r="M375" s="28">
        <f>J375/I375</f>
        <v>0</v>
      </c>
      <c r="N375" s="28"/>
      <c r="O375" s="28">
        <v>0.28499999999999998</v>
      </c>
      <c r="P375" s="28" t="s">
        <v>81</v>
      </c>
      <c r="Q375" s="8" t="s">
        <v>1572</v>
      </c>
      <c r="R375" s="28" t="s">
        <v>85</v>
      </c>
      <c r="S375" s="28" t="s">
        <v>85</v>
      </c>
      <c r="T375" s="28" t="s">
        <v>85</v>
      </c>
      <c r="U375" s="19" t="s">
        <v>85</v>
      </c>
      <c r="V375" s="17" t="s">
        <v>1572</v>
      </c>
      <c r="W375" s="17" t="s">
        <v>86</v>
      </c>
      <c r="X375" s="17" t="s">
        <v>86</v>
      </c>
      <c r="Y375" s="17" t="s">
        <v>5704</v>
      </c>
      <c r="Z375" s="51" t="s">
        <v>15015</v>
      </c>
      <c r="AA375" s="23"/>
      <c r="AB375" s="52" t="s">
        <v>15016</v>
      </c>
    </row>
    <row r="376" spans="1:28" ht="19" x14ac:dyDescent="0.2">
      <c r="A376" s="4" t="s">
        <v>5491</v>
      </c>
      <c r="B376" s="4" t="s">
        <v>5492</v>
      </c>
      <c r="C376" s="4" t="s">
        <v>5705</v>
      </c>
      <c r="D376" s="4">
        <v>1996</v>
      </c>
      <c r="E376" s="16" t="s">
        <v>81</v>
      </c>
      <c r="F376" s="16" t="s">
        <v>81</v>
      </c>
      <c r="G376" s="21" t="s">
        <v>2343</v>
      </c>
      <c r="H376" s="8" t="s">
        <v>144</v>
      </c>
      <c r="I376" s="8" t="s">
        <v>144</v>
      </c>
      <c r="J376" s="8" t="s">
        <v>144</v>
      </c>
      <c r="K376" s="41" t="s">
        <v>144</v>
      </c>
      <c r="L376" s="41" t="s">
        <v>144</v>
      </c>
      <c r="M376" s="28" t="s">
        <v>144</v>
      </c>
      <c r="N376" s="28" t="s">
        <v>144</v>
      </c>
      <c r="O376" s="28" t="s">
        <v>144</v>
      </c>
      <c r="P376" s="28" t="s">
        <v>144</v>
      </c>
      <c r="Q376" s="8" t="s">
        <v>144</v>
      </c>
      <c r="R376" s="28" t="s">
        <v>144</v>
      </c>
      <c r="S376" s="28" t="s">
        <v>144</v>
      </c>
      <c r="T376" s="28" t="s">
        <v>144</v>
      </c>
      <c r="U376" s="19" t="s">
        <v>144</v>
      </c>
      <c r="V376" s="17" t="s">
        <v>144</v>
      </c>
      <c r="W376" s="17" t="s">
        <v>144</v>
      </c>
      <c r="X376" s="17" t="s">
        <v>144</v>
      </c>
      <c r="Y376" s="17" t="s">
        <v>144</v>
      </c>
      <c r="Z376" s="51"/>
      <c r="AA376" s="23"/>
    </row>
    <row r="377" spans="1:28" ht="19" x14ac:dyDescent="0.2">
      <c r="A377" s="4" t="s">
        <v>5718</v>
      </c>
      <c r="B377" s="4" t="s">
        <v>5719</v>
      </c>
      <c r="C377" s="4" t="s">
        <v>5720</v>
      </c>
      <c r="D377" s="4">
        <v>1991</v>
      </c>
      <c r="E377" s="16" t="s">
        <v>81</v>
      </c>
      <c r="F377" s="16" t="s">
        <v>81</v>
      </c>
      <c r="G377" s="21" t="s">
        <v>5737</v>
      </c>
      <c r="H377" s="8" t="s">
        <v>144</v>
      </c>
      <c r="I377" s="8" t="s">
        <v>144</v>
      </c>
      <c r="J377" s="8" t="s">
        <v>144</v>
      </c>
      <c r="K377" s="41" t="s">
        <v>144</v>
      </c>
      <c r="L377" s="41" t="s">
        <v>144</v>
      </c>
      <c r="M377" s="28" t="s">
        <v>144</v>
      </c>
      <c r="N377" s="28" t="s">
        <v>144</v>
      </c>
      <c r="O377" s="28" t="s">
        <v>144</v>
      </c>
      <c r="P377" s="28" t="s">
        <v>144</v>
      </c>
      <c r="Q377" s="8" t="s">
        <v>144</v>
      </c>
      <c r="R377" s="28" t="s">
        <v>144</v>
      </c>
      <c r="S377" s="28" t="s">
        <v>144</v>
      </c>
      <c r="T377" s="28" t="s">
        <v>144</v>
      </c>
      <c r="U377" s="19" t="s">
        <v>144</v>
      </c>
      <c r="V377" s="17" t="s">
        <v>144</v>
      </c>
      <c r="W377" s="17" t="s">
        <v>144</v>
      </c>
      <c r="X377" s="17" t="s">
        <v>144</v>
      </c>
      <c r="Y377" s="17" t="s">
        <v>144</v>
      </c>
      <c r="Z377" s="51"/>
      <c r="AA377" s="23"/>
    </row>
    <row r="378" spans="1:28" ht="19" x14ac:dyDescent="0.2">
      <c r="A378" s="4" t="s">
        <v>5738</v>
      </c>
      <c r="B378" s="4" t="s">
        <v>5739</v>
      </c>
      <c r="C378" s="4" t="s">
        <v>5740</v>
      </c>
      <c r="D378" s="4">
        <v>2005</v>
      </c>
      <c r="E378" s="16" t="s">
        <v>81</v>
      </c>
      <c r="F378" s="16" t="s">
        <v>81</v>
      </c>
      <c r="G378" s="21" t="s">
        <v>2343</v>
      </c>
      <c r="H378" s="8" t="s">
        <v>144</v>
      </c>
      <c r="I378" s="8" t="s">
        <v>144</v>
      </c>
      <c r="J378" s="8" t="s">
        <v>144</v>
      </c>
      <c r="K378" s="41" t="s">
        <v>144</v>
      </c>
      <c r="L378" s="41" t="s">
        <v>144</v>
      </c>
      <c r="M378" s="28" t="s">
        <v>144</v>
      </c>
      <c r="N378" s="28" t="s">
        <v>144</v>
      </c>
      <c r="O378" s="28" t="s">
        <v>144</v>
      </c>
      <c r="P378" s="28" t="s">
        <v>144</v>
      </c>
      <c r="Q378" s="8" t="s">
        <v>144</v>
      </c>
      <c r="R378" s="28" t="s">
        <v>144</v>
      </c>
      <c r="S378" s="28" t="s">
        <v>144</v>
      </c>
      <c r="T378" s="28" t="s">
        <v>144</v>
      </c>
      <c r="U378" s="19" t="s">
        <v>144</v>
      </c>
      <c r="V378" s="17" t="s">
        <v>144</v>
      </c>
      <c r="W378" s="17" t="s">
        <v>144</v>
      </c>
      <c r="X378" s="17" t="s">
        <v>144</v>
      </c>
      <c r="Y378" s="17" t="s">
        <v>144</v>
      </c>
      <c r="Z378" s="51"/>
      <c r="AA378" s="23"/>
    </row>
    <row r="379" spans="1:28" ht="18.75" customHeight="1" x14ac:dyDescent="0.2">
      <c r="A379" s="4" t="s">
        <v>5754</v>
      </c>
      <c r="B379" s="4" t="s">
        <v>5755</v>
      </c>
      <c r="C379" s="4" t="s">
        <v>5756</v>
      </c>
      <c r="D379" s="4">
        <v>2003</v>
      </c>
      <c r="E379" s="16" t="s">
        <v>81</v>
      </c>
      <c r="F379" s="16" t="s">
        <v>82</v>
      </c>
      <c r="G379" s="21"/>
      <c r="H379" s="8" t="s">
        <v>2231</v>
      </c>
      <c r="I379" s="8">
        <v>14</v>
      </c>
      <c r="J379" s="8">
        <v>8</v>
      </c>
      <c r="K379" s="41">
        <f>I379-J379</f>
        <v>6</v>
      </c>
      <c r="L379" s="41" t="s">
        <v>144</v>
      </c>
      <c r="M379" s="28">
        <f>J379/I379</f>
        <v>0.5714285714285714</v>
      </c>
      <c r="N379" s="28">
        <v>0.28899999999999998</v>
      </c>
      <c r="O379" s="28">
        <v>0.82299999999999995</v>
      </c>
      <c r="P379" s="28" t="s">
        <v>82</v>
      </c>
      <c r="Q379" s="8" t="s">
        <v>5770</v>
      </c>
      <c r="R379" s="28" t="s">
        <v>81</v>
      </c>
      <c r="S379" s="28" t="s">
        <v>85</v>
      </c>
      <c r="T379" s="57"/>
      <c r="U379" s="19" t="s">
        <v>5771</v>
      </c>
      <c r="V379" s="17" t="s">
        <v>5772</v>
      </c>
      <c r="W379" s="17">
        <v>26.1</v>
      </c>
      <c r="X379" s="17" t="s">
        <v>5224</v>
      </c>
      <c r="Y379" s="17" t="s">
        <v>5773</v>
      </c>
      <c r="Z379" s="39" t="s">
        <v>14979</v>
      </c>
      <c r="AA379" s="23"/>
    </row>
    <row r="380" spans="1:28" ht="19" x14ac:dyDescent="0.2">
      <c r="A380" s="4" t="s">
        <v>5774</v>
      </c>
      <c r="B380" s="4" t="s">
        <v>5775</v>
      </c>
      <c r="C380" s="4" t="s">
        <v>5776</v>
      </c>
      <c r="D380" s="4">
        <v>1993</v>
      </c>
      <c r="E380" s="16" t="s">
        <v>81</v>
      </c>
      <c r="F380" s="16" t="s">
        <v>82</v>
      </c>
      <c r="G380" s="21"/>
      <c r="H380" s="8" t="s">
        <v>83</v>
      </c>
      <c r="I380" s="8">
        <v>24</v>
      </c>
      <c r="J380" s="8">
        <v>18</v>
      </c>
      <c r="K380" s="41">
        <v>6</v>
      </c>
      <c r="L380" s="41" t="s">
        <v>144</v>
      </c>
      <c r="M380" s="28">
        <v>0.75</v>
      </c>
      <c r="N380" s="28">
        <v>0.53300000000000003</v>
      </c>
      <c r="O380" s="28">
        <v>0.90200000000000002</v>
      </c>
      <c r="P380" s="57" t="s">
        <v>14913</v>
      </c>
      <c r="Q380" s="4" t="s">
        <v>5776</v>
      </c>
      <c r="R380" s="28" t="s">
        <v>82</v>
      </c>
      <c r="S380" s="28" t="s">
        <v>82</v>
      </c>
      <c r="T380" s="28" t="s">
        <v>82</v>
      </c>
      <c r="U380" s="19" t="s">
        <v>85</v>
      </c>
      <c r="V380" s="17" t="s">
        <v>5789</v>
      </c>
      <c r="W380" s="17" t="s">
        <v>5790</v>
      </c>
      <c r="X380" s="17" t="s">
        <v>5791</v>
      </c>
      <c r="Y380" s="17" t="s">
        <v>86</v>
      </c>
      <c r="Z380" s="51" t="s">
        <v>14994</v>
      </c>
      <c r="AA380" s="23" t="s">
        <v>3609</v>
      </c>
    </row>
    <row r="381" spans="1:28" ht="19" x14ac:dyDescent="0.2">
      <c r="A381" s="4" t="s">
        <v>499</v>
      </c>
      <c r="B381" s="4" t="s">
        <v>500</v>
      </c>
      <c r="C381" s="4" t="s">
        <v>5792</v>
      </c>
      <c r="D381" s="4">
        <v>1988</v>
      </c>
      <c r="E381" s="16" t="s">
        <v>81</v>
      </c>
      <c r="F381" s="16" t="s">
        <v>81</v>
      </c>
      <c r="G381" s="21" t="s">
        <v>872</v>
      </c>
      <c r="H381" s="8" t="s">
        <v>144</v>
      </c>
      <c r="I381" s="8" t="s">
        <v>144</v>
      </c>
      <c r="J381" s="8" t="s">
        <v>144</v>
      </c>
      <c r="K381" s="41" t="s">
        <v>144</v>
      </c>
      <c r="L381" s="41" t="s">
        <v>144</v>
      </c>
      <c r="M381" s="28" t="s">
        <v>144</v>
      </c>
      <c r="N381" s="28" t="s">
        <v>144</v>
      </c>
      <c r="O381" s="28" t="s">
        <v>144</v>
      </c>
      <c r="P381" s="28" t="s">
        <v>144</v>
      </c>
      <c r="Q381" s="8" t="s">
        <v>144</v>
      </c>
      <c r="R381" s="28" t="s">
        <v>144</v>
      </c>
      <c r="S381" s="28" t="s">
        <v>144</v>
      </c>
      <c r="T381" s="28" t="s">
        <v>144</v>
      </c>
      <c r="U381" s="19" t="s">
        <v>144</v>
      </c>
      <c r="V381" s="17" t="s">
        <v>144</v>
      </c>
      <c r="W381" s="17" t="s">
        <v>144</v>
      </c>
      <c r="X381" s="17" t="s">
        <v>144</v>
      </c>
      <c r="Y381" s="17" t="s">
        <v>144</v>
      </c>
      <c r="Z381" s="51"/>
      <c r="AA381" s="23"/>
    </row>
    <row r="382" spans="1:28" ht="19" x14ac:dyDescent="0.2">
      <c r="A382" s="4" t="s">
        <v>5803</v>
      </c>
      <c r="B382" s="4" t="s">
        <v>5804</v>
      </c>
      <c r="C382" s="4" t="s">
        <v>5805</v>
      </c>
      <c r="D382" s="4">
        <v>1993</v>
      </c>
      <c r="E382" s="16" t="s">
        <v>81</v>
      </c>
      <c r="F382" s="16" t="s">
        <v>81</v>
      </c>
      <c r="G382" s="21" t="s">
        <v>789</v>
      </c>
      <c r="H382" s="8" t="s">
        <v>144</v>
      </c>
      <c r="I382" s="8" t="s">
        <v>144</v>
      </c>
      <c r="J382" s="8" t="s">
        <v>144</v>
      </c>
      <c r="K382" s="41" t="s">
        <v>144</v>
      </c>
      <c r="L382" s="41" t="s">
        <v>144</v>
      </c>
      <c r="M382" s="28" t="s">
        <v>144</v>
      </c>
      <c r="N382" s="28" t="s">
        <v>144</v>
      </c>
      <c r="O382" s="28" t="s">
        <v>144</v>
      </c>
      <c r="P382" s="28" t="s">
        <v>144</v>
      </c>
      <c r="Q382" s="8" t="s">
        <v>144</v>
      </c>
      <c r="R382" s="28" t="s">
        <v>144</v>
      </c>
      <c r="S382" s="28" t="s">
        <v>144</v>
      </c>
      <c r="T382" s="28" t="s">
        <v>144</v>
      </c>
      <c r="U382" s="19" t="s">
        <v>144</v>
      </c>
      <c r="V382" s="17" t="s">
        <v>144</v>
      </c>
      <c r="W382" s="17" t="s">
        <v>144</v>
      </c>
      <c r="X382" s="17" t="s">
        <v>144</v>
      </c>
      <c r="Y382" s="17" t="s">
        <v>144</v>
      </c>
      <c r="Z382" s="51"/>
      <c r="AA382" s="23"/>
    </row>
    <row r="383" spans="1:28" ht="19" x14ac:dyDescent="0.2">
      <c r="A383" s="4" t="s">
        <v>5817</v>
      </c>
      <c r="B383" s="4" t="s">
        <v>5818</v>
      </c>
      <c r="C383" s="4" t="s">
        <v>5819</v>
      </c>
      <c r="D383" s="4">
        <v>1993</v>
      </c>
      <c r="E383" s="16" t="s">
        <v>81</v>
      </c>
      <c r="F383" s="16" t="s">
        <v>81</v>
      </c>
      <c r="G383" s="21" t="s">
        <v>789</v>
      </c>
      <c r="H383" s="8" t="s">
        <v>144</v>
      </c>
      <c r="I383" s="8" t="s">
        <v>144</v>
      </c>
      <c r="J383" s="8" t="s">
        <v>144</v>
      </c>
      <c r="K383" s="41" t="s">
        <v>144</v>
      </c>
      <c r="L383" s="41" t="s">
        <v>144</v>
      </c>
      <c r="M383" s="28" t="s">
        <v>144</v>
      </c>
      <c r="N383" s="28" t="s">
        <v>144</v>
      </c>
      <c r="O383" s="28" t="s">
        <v>144</v>
      </c>
      <c r="P383" s="28" t="s">
        <v>144</v>
      </c>
      <c r="Q383" s="8" t="s">
        <v>144</v>
      </c>
      <c r="R383" s="28" t="s">
        <v>144</v>
      </c>
      <c r="S383" s="28" t="s">
        <v>144</v>
      </c>
      <c r="T383" s="28" t="s">
        <v>144</v>
      </c>
      <c r="U383" s="19" t="s">
        <v>144</v>
      </c>
      <c r="V383" s="17" t="s">
        <v>144</v>
      </c>
      <c r="W383" s="17" t="s">
        <v>144</v>
      </c>
      <c r="X383" s="17" t="s">
        <v>144</v>
      </c>
      <c r="Y383" s="17" t="s">
        <v>144</v>
      </c>
      <c r="Z383" s="51"/>
      <c r="AA383" s="23"/>
    </row>
    <row r="384" spans="1:28" ht="19" x14ac:dyDescent="0.2">
      <c r="A384" s="4" t="s">
        <v>5829</v>
      </c>
      <c r="B384" s="4" t="s">
        <v>5830</v>
      </c>
      <c r="C384" s="4" t="s">
        <v>5831</v>
      </c>
      <c r="D384" s="4">
        <v>2010</v>
      </c>
      <c r="E384" s="16" t="s">
        <v>81</v>
      </c>
      <c r="F384" s="16" t="s">
        <v>82</v>
      </c>
      <c r="G384" s="21"/>
      <c r="H384" s="8" t="s">
        <v>5843</v>
      </c>
      <c r="I384" s="8">
        <v>18</v>
      </c>
      <c r="J384" s="8" t="s">
        <v>86</v>
      </c>
      <c r="K384" s="41" t="s">
        <v>86</v>
      </c>
      <c r="L384" s="41" t="s">
        <v>144</v>
      </c>
      <c r="M384" s="28" t="s">
        <v>86</v>
      </c>
      <c r="N384" s="28" t="s">
        <v>144</v>
      </c>
      <c r="O384" s="28" t="s">
        <v>144</v>
      </c>
      <c r="P384" s="28" t="s">
        <v>144</v>
      </c>
      <c r="Q384" s="8" t="s">
        <v>5788</v>
      </c>
      <c r="R384" s="28" t="s">
        <v>82</v>
      </c>
      <c r="S384" s="28" t="s">
        <v>82</v>
      </c>
      <c r="T384" s="28" t="s">
        <v>82</v>
      </c>
      <c r="U384" s="19" t="s">
        <v>85</v>
      </c>
      <c r="V384" s="17" t="s">
        <v>86</v>
      </c>
      <c r="W384" s="17" t="s">
        <v>5846</v>
      </c>
      <c r="X384" s="17" t="s">
        <v>5847</v>
      </c>
      <c r="Y384" s="17" t="s">
        <v>5848</v>
      </c>
      <c r="Z384" s="51" t="s">
        <v>14998</v>
      </c>
      <c r="AA384" s="23" t="s">
        <v>5849</v>
      </c>
    </row>
    <row r="385" spans="1:27" ht="18" customHeight="1" x14ac:dyDescent="0.2">
      <c r="A385" s="4" t="s">
        <v>5850</v>
      </c>
      <c r="B385" s="4" t="s">
        <v>5851</v>
      </c>
      <c r="C385" s="4" t="s">
        <v>5852</v>
      </c>
      <c r="D385" s="4">
        <v>1998</v>
      </c>
      <c r="E385" s="16" t="s">
        <v>81</v>
      </c>
      <c r="F385" s="16" t="s">
        <v>82</v>
      </c>
      <c r="G385" s="21"/>
      <c r="H385" s="8" t="s">
        <v>2231</v>
      </c>
      <c r="I385" s="8">
        <v>14</v>
      </c>
      <c r="J385" s="8">
        <v>10</v>
      </c>
      <c r="K385" s="41">
        <v>4</v>
      </c>
      <c r="L385" s="41" t="s">
        <v>144</v>
      </c>
      <c r="M385" s="28">
        <v>0.71430000000000005</v>
      </c>
      <c r="N385" s="28">
        <v>0.41899999999999998</v>
      </c>
      <c r="O385" s="28">
        <v>0.91600000000000004</v>
      </c>
      <c r="P385" s="28" t="s">
        <v>82</v>
      </c>
      <c r="Q385" s="17" t="s">
        <v>5866</v>
      </c>
      <c r="R385" s="51" t="s">
        <v>81</v>
      </c>
      <c r="S385" s="51" t="s">
        <v>85</v>
      </c>
      <c r="T385" s="59"/>
      <c r="U385" s="19" t="s">
        <v>5867</v>
      </c>
      <c r="V385" s="17" t="s">
        <v>5868</v>
      </c>
      <c r="W385" s="17">
        <v>21.7</v>
      </c>
      <c r="X385" s="17" t="s">
        <v>86</v>
      </c>
      <c r="Y385" s="17" t="s">
        <v>5869</v>
      </c>
      <c r="Z385" s="39" t="s">
        <v>14976</v>
      </c>
      <c r="AA385" s="23" t="s">
        <v>14977</v>
      </c>
    </row>
    <row r="386" spans="1:27" ht="19" x14ac:dyDescent="0.2">
      <c r="A386" s="4" t="s">
        <v>5870</v>
      </c>
      <c r="B386" s="4" t="s">
        <v>5871</v>
      </c>
      <c r="C386" s="4" t="s">
        <v>5872</v>
      </c>
      <c r="D386" s="4">
        <v>1993</v>
      </c>
      <c r="E386" s="16" t="s">
        <v>81</v>
      </c>
      <c r="F386" s="16" t="s">
        <v>81</v>
      </c>
      <c r="G386" s="21" t="s">
        <v>2343</v>
      </c>
      <c r="H386" s="8" t="s">
        <v>144</v>
      </c>
      <c r="I386" s="8" t="s">
        <v>144</v>
      </c>
      <c r="J386" s="8" t="s">
        <v>144</v>
      </c>
      <c r="K386" s="41" t="s">
        <v>144</v>
      </c>
      <c r="L386" s="41" t="s">
        <v>144</v>
      </c>
      <c r="M386" s="28" t="s">
        <v>144</v>
      </c>
      <c r="N386" s="28" t="s">
        <v>144</v>
      </c>
      <c r="O386" s="28" t="s">
        <v>144</v>
      </c>
      <c r="P386" s="28" t="s">
        <v>144</v>
      </c>
      <c r="Q386" s="8" t="s">
        <v>144</v>
      </c>
      <c r="R386" s="28" t="s">
        <v>144</v>
      </c>
      <c r="S386" s="28" t="s">
        <v>144</v>
      </c>
      <c r="T386" s="28" t="s">
        <v>144</v>
      </c>
      <c r="U386" s="19" t="s">
        <v>144</v>
      </c>
      <c r="V386" s="17" t="s">
        <v>144</v>
      </c>
      <c r="W386" s="17" t="s">
        <v>144</v>
      </c>
      <c r="X386" s="17" t="s">
        <v>144</v>
      </c>
      <c r="Y386" s="17" t="s">
        <v>144</v>
      </c>
      <c r="Z386" s="51"/>
      <c r="AA386" s="23"/>
    </row>
    <row r="387" spans="1:27" ht="19" x14ac:dyDescent="0.2">
      <c r="A387" s="4" t="s">
        <v>5885</v>
      </c>
      <c r="B387" s="4" t="s">
        <v>5886</v>
      </c>
      <c r="C387" s="4" t="s">
        <v>5887</v>
      </c>
      <c r="D387" s="4">
        <v>2007</v>
      </c>
      <c r="E387" s="16" t="s">
        <v>81</v>
      </c>
      <c r="F387" s="16" t="s">
        <v>81</v>
      </c>
      <c r="G387" s="21" t="s">
        <v>789</v>
      </c>
      <c r="H387" s="8" t="s">
        <v>144</v>
      </c>
      <c r="I387" s="8" t="s">
        <v>144</v>
      </c>
      <c r="J387" s="8" t="s">
        <v>144</v>
      </c>
      <c r="K387" s="41" t="s">
        <v>144</v>
      </c>
      <c r="L387" s="41" t="s">
        <v>144</v>
      </c>
      <c r="M387" s="28" t="s">
        <v>144</v>
      </c>
      <c r="N387" s="28" t="s">
        <v>144</v>
      </c>
      <c r="O387" s="28" t="s">
        <v>144</v>
      </c>
      <c r="P387" s="28" t="s">
        <v>144</v>
      </c>
      <c r="Q387" s="8" t="s">
        <v>144</v>
      </c>
      <c r="R387" s="28" t="s">
        <v>144</v>
      </c>
      <c r="S387" s="28" t="s">
        <v>144</v>
      </c>
      <c r="T387" s="28" t="s">
        <v>144</v>
      </c>
      <c r="U387" s="19" t="s">
        <v>144</v>
      </c>
      <c r="V387" s="17" t="s">
        <v>144</v>
      </c>
      <c r="W387" s="17" t="s">
        <v>144</v>
      </c>
      <c r="X387" s="17" t="s">
        <v>144</v>
      </c>
      <c r="Y387" s="17" t="s">
        <v>144</v>
      </c>
      <c r="Z387" s="51"/>
      <c r="AA387" s="23"/>
    </row>
    <row r="388" spans="1:27" ht="19" x14ac:dyDescent="0.2">
      <c r="A388" s="4" t="s">
        <v>5898</v>
      </c>
      <c r="B388" s="4" t="s">
        <v>5899</v>
      </c>
      <c r="C388" s="4" t="s">
        <v>5900</v>
      </c>
      <c r="D388" s="4">
        <v>2007</v>
      </c>
      <c r="E388" s="16" t="s">
        <v>81</v>
      </c>
      <c r="F388" s="16" t="s">
        <v>81</v>
      </c>
      <c r="G388" s="21" t="s">
        <v>5910</v>
      </c>
      <c r="H388" s="8" t="s">
        <v>144</v>
      </c>
      <c r="I388" s="8" t="s">
        <v>144</v>
      </c>
      <c r="J388" s="8" t="s">
        <v>144</v>
      </c>
      <c r="K388" s="41" t="s">
        <v>144</v>
      </c>
      <c r="L388" s="41" t="s">
        <v>144</v>
      </c>
      <c r="M388" s="28" t="s">
        <v>144</v>
      </c>
      <c r="N388" s="28" t="s">
        <v>144</v>
      </c>
      <c r="O388" s="28" t="s">
        <v>144</v>
      </c>
      <c r="P388" s="28" t="s">
        <v>144</v>
      </c>
      <c r="Q388" s="8" t="s">
        <v>144</v>
      </c>
      <c r="R388" s="28" t="s">
        <v>144</v>
      </c>
      <c r="S388" s="28" t="s">
        <v>144</v>
      </c>
      <c r="T388" s="28" t="s">
        <v>144</v>
      </c>
      <c r="U388" s="19" t="s">
        <v>144</v>
      </c>
      <c r="V388" s="17" t="s">
        <v>144</v>
      </c>
      <c r="W388" s="17" t="s">
        <v>144</v>
      </c>
      <c r="X388" s="17" t="s">
        <v>144</v>
      </c>
      <c r="Y388" s="17" t="s">
        <v>144</v>
      </c>
      <c r="Z388" s="51"/>
      <c r="AA388" s="23"/>
    </row>
    <row r="389" spans="1:27" ht="19" x14ac:dyDescent="0.2">
      <c r="A389" s="4" t="s">
        <v>5911</v>
      </c>
      <c r="B389" s="4" t="s">
        <v>5912</v>
      </c>
      <c r="C389" s="4" t="s">
        <v>5913</v>
      </c>
      <c r="D389" s="4">
        <v>2014</v>
      </c>
      <c r="E389" s="16" t="s">
        <v>81</v>
      </c>
      <c r="F389" s="16" t="s">
        <v>5629</v>
      </c>
      <c r="G389" s="21" t="s">
        <v>14933</v>
      </c>
      <c r="H389" s="8" t="s">
        <v>144</v>
      </c>
      <c r="I389" s="8" t="s">
        <v>144</v>
      </c>
      <c r="J389" s="8" t="s">
        <v>144</v>
      </c>
      <c r="K389" s="41" t="s">
        <v>144</v>
      </c>
      <c r="L389" s="41" t="s">
        <v>144</v>
      </c>
      <c r="M389" s="28" t="s">
        <v>144</v>
      </c>
      <c r="N389" s="28" t="s">
        <v>144</v>
      </c>
      <c r="O389" s="28" t="s">
        <v>144</v>
      </c>
      <c r="P389" s="28" t="s">
        <v>144</v>
      </c>
      <c r="Q389" s="8" t="s">
        <v>144</v>
      </c>
      <c r="R389" s="28" t="s">
        <v>144</v>
      </c>
      <c r="S389" s="28" t="s">
        <v>144</v>
      </c>
      <c r="T389" s="28" t="s">
        <v>144</v>
      </c>
      <c r="U389" s="19" t="s">
        <v>144</v>
      </c>
      <c r="V389" s="17" t="s">
        <v>144</v>
      </c>
      <c r="W389" s="17" t="s">
        <v>144</v>
      </c>
      <c r="X389" s="17" t="s">
        <v>144</v>
      </c>
      <c r="Y389" s="17" t="s">
        <v>144</v>
      </c>
      <c r="Z389" s="51" t="s">
        <v>1177</v>
      </c>
      <c r="AA389" s="23" t="s">
        <v>14934</v>
      </c>
    </row>
    <row r="390" spans="1:27" ht="19" x14ac:dyDescent="0.2">
      <c r="A390" s="4" t="s">
        <v>5929</v>
      </c>
      <c r="B390" s="4" t="s">
        <v>5930</v>
      </c>
      <c r="C390" s="4" t="s">
        <v>5931</v>
      </c>
      <c r="D390" s="4">
        <v>1981</v>
      </c>
      <c r="E390" s="16" t="s">
        <v>81</v>
      </c>
      <c r="F390" s="16" t="s">
        <v>81</v>
      </c>
      <c r="G390" s="21" t="s">
        <v>5941</v>
      </c>
      <c r="H390" s="8" t="s">
        <v>144</v>
      </c>
      <c r="I390" s="8" t="s">
        <v>144</v>
      </c>
      <c r="J390" s="8" t="s">
        <v>144</v>
      </c>
      <c r="K390" s="41" t="s">
        <v>144</v>
      </c>
      <c r="L390" s="41" t="s">
        <v>144</v>
      </c>
      <c r="M390" s="28" t="s">
        <v>144</v>
      </c>
      <c r="N390" s="28" t="s">
        <v>144</v>
      </c>
      <c r="O390" s="28" t="s">
        <v>144</v>
      </c>
      <c r="P390" s="28" t="s">
        <v>144</v>
      </c>
      <c r="Q390" s="8" t="s">
        <v>144</v>
      </c>
      <c r="R390" s="28" t="s">
        <v>144</v>
      </c>
      <c r="S390" s="28" t="s">
        <v>144</v>
      </c>
      <c r="T390" s="28" t="s">
        <v>144</v>
      </c>
      <c r="U390" s="19" t="s">
        <v>144</v>
      </c>
      <c r="V390" s="17" t="s">
        <v>144</v>
      </c>
      <c r="W390" s="17" t="s">
        <v>144</v>
      </c>
      <c r="X390" s="17" t="s">
        <v>144</v>
      </c>
      <c r="Y390" s="17" t="s">
        <v>144</v>
      </c>
      <c r="Z390" s="51"/>
      <c r="AA390" s="23"/>
    </row>
    <row r="391" spans="1:27" ht="19" x14ac:dyDescent="0.2">
      <c r="A391" s="4" t="s">
        <v>5942</v>
      </c>
      <c r="B391" s="4" t="s">
        <v>5943</v>
      </c>
      <c r="C391" s="4" t="s">
        <v>5944</v>
      </c>
      <c r="D391" s="4">
        <v>1987</v>
      </c>
      <c r="E391" s="16" t="s">
        <v>81</v>
      </c>
      <c r="F391" s="16" t="s">
        <v>81</v>
      </c>
      <c r="G391" s="21" t="s">
        <v>172</v>
      </c>
      <c r="H391" s="8" t="s">
        <v>144</v>
      </c>
      <c r="I391" s="8" t="s">
        <v>144</v>
      </c>
      <c r="J391" s="8" t="s">
        <v>144</v>
      </c>
      <c r="K391" s="41" t="s">
        <v>144</v>
      </c>
      <c r="L391" s="41" t="s">
        <v>144</v>
      </c>
      <c r="M391" s="28" t="s">
        <v>144</v>
      </c>
      <c r="N391" s="28" t="s">
        <v>144</v>
      </c>
      <c r="O391" s="28" t="s">
        <v>144</v>
      </c>
      <c r="P391" s="28" t="s">
        <v>144</v>
      </c>
      <c r="Q391" s="8" t="s">
        <v>144</v>
      </c>
      <c r="R391" s="28" t="s">
        <v>144</v>
      </c>
      <c r="S391" s="28" t="s">
        <v>144</v>
      </c>
      <c r="T391" s="28" t="s">
        <v>144</v>
      </c>
      <c r="U391" s="19" t="s">
        <v>144</v>
      </c>
      <c r="V391" s="17" t="s">
        <v>144</v>
      </c>
      <c r="W391" s="17" t="s">
        <v>144</v>
      </c>
      <c r="X391" s="17" t="s">
        <v>144</v>
      </c>
      <c r="Y391" s="17" t="s">
        <v>144</v>
      </c>
      <c r="Z391" s="51"/>
      <c r="AA391" s="23"/>
    </row>
    <row r="392" spans="1:27" ht="19" x14ac:dyDescent="0.2">
      <c r="A392" s="4" t="s">
        <v>5957</v>
      </c>
      <c r="B392" s="4" t="s">
        <v>5958</v>
      </c>
      <c r="C392" s="4" t="s">
        <v>5959</v>
      </c>
      <c r="D392" s="4">
        <v>1988</v>
      </c>
      <c r="E392" s="16" t="s">
        <v>81</v>
      </c>
      <c r="F392" s="16" t="s">
        <v>81</v>
      </c>
      <c r="G392" s="21" t="s">
        <v>172</v>
      </c>
      <c r="H392" s="8" t="s">
        <v>144</v>
      </c>
      <c r="I392" s="8" t="s">
        <v>144</v>
      </c>
      <c r="J392" s="8" t="s">
        <v>144</v>
      </c>
      <c r="K392" s="41" t="s">
        <v>144</v>
      </c>
      <c r="L392" s="41" t="s">
        <v>144</v>
      </c>
      <c r="M392" s="28" t="s">
        <v>144</v>
      </c>
      <c r="N392" s="28" t="s">
        <v>144</v>
      </c>
      <c r="O392" s="28" t="s">
        <v>144</v>
      </c>
      <c r="P392" s="28" t="s">
        <v>144</v>
      </c>
      <c r="Q392" s="8" t="s">
        <v>144</v>
      </c>
      <c r="R392" s="28" t="s">
        <v>144</v>
      </c>
      <c r="S392" s="28" t="s">
        <v>144</v>
      </c>
      <c r="T392" s="28" t="s">
        <v>144</v>
      </c>
      <c r="U392" s="19" t="s">
        <v>144</v>
      </c>
      <c r="V392" s="17" t="s">
        <v>144</v>
      </c>
      <c r="W392" s="17" t="s">
        <v>144</v>
      </c>
      <c r="X392" s="17" t="s">
        <v>144</v>
      </c>
      <c r="Y392" s="17" t="s">
        <v>144</v>
      </c>
      <c r="Z392" s="51"/>
      <c r="AA392" s="23"/>
    </row>
    <row r="393" spans="1:27" ht="19" x14ac:dyDescent="0.2">
      <c r="A393" s="4" t="s">
        <v>5968</v>
      </c>
      <c r="B393" s="4" t="s">
        <v>5969</v>
      </c>
      <c r="C393" s="4" t="s">
        <v>5970</v>
      </c>
      <c r="D393" s="4">
        <v>2011</v>
      </c>
      <c r="E393" s="16" t="s">
        <v>81</v>
      </c>
      <c r="F393" s="16" t="s">
        <v>81</v>
      </c>
      <c r="G393" s="21" t="s">
        <v>2994</v>
      </c>
      <c r="H393" s="8" t="s">
        <v>144</v>
      </c>
      <c r="I393" s="8" t="s">
        <v>144</v>
      </c>
      <c r="J393" s="8" t="s">
        <v>144</v>
      </c>
      <c r="K393" s="41" t="s">
        <v>144</v>
      </c>
      <c r="L393" s="41" t="s">
        <v>144</v>
      </c>
      <c r="M393" s="28" t="s">
        <v>144</v>
      </c>
      <c r="N393" s="28" t="s">
        <v>144</v>
      </c>
      <c r="O393" s="28" t="s">
        <v>144</v>
      </c>
      <c r="P393" s="28" t="s">
        <v>144</v>
      </c>
      <c r="Q393" s="8" t="s">
        <v>144</v>
      </c>
      <c r="R393" s="28" t="s">
        <v>144</v>
      </c>
      <c r="S393" s="28" t="s">
        <v>144</v>
      </c>
      <c r="T393" s="28" t="s">
        <v>144</v>
      </c>
      <c r="U393" s="19" t="s">
        <v>144</v>
      </c>
      <c r="V393" s="17" t="s">
        <v>144</v>
      </c>
      <c r="W393" s="17" t="s">
        <v>144</v>
      </c>
      <c r="X393" s="17" t="s">
        <v>144</v>
      </c>
      <c r="Y393" s="17" t="s">
        <v>144</v>
      </c>
      <c r="Z393" s="51"/>
      <c r="AA393" s="23"/>
    </row>
    <row r="394" spans="1:27" ht="19" x14ac:dyDescent="0.2">
      <c r="A394" s="4" t="s">
        <v>5983</v>
      </c>
      <c r="B394" s="4" t="s">
        <v>5984</v>
      </c>
      <c r="C394" s="4" t="s">
        <v>5985</v>
      </c>
      <c r="D394" s="4">
        <v>1991</v>
      </c>
      <c r="E394" s="16" t="s">
        <v>81</v>
      </c>
      <c r="F394" s="16" t="s">
        <v>81</v>
      </c>
      <c r="G394" s="21" t="s">
        <v>311</v>
      </c>
      <c r="H394" s="8" t="s">
        <v>144</v>
      </c>
      <c r="I394" s="8" t="s">
        <v>144</v>
      </c>
      <c r="J394" s="8" t="s">
        <v>144</v>
      </c>
      <c r="K394" s="41" t="s">
        <v>144</v>
      </c>
      <c r="L394" s="41" t="s">
        <v>144</v>
      </c>
      <c r="M394" s="28" t="s">
        <v>144</v>
      </c>
      <c r="N394" s="28" t="s">
        <v>144</v>
      </c>
      <c r="O394" s="28" t="s">
        <v>144</v>
      </c>
      <c r="P394" s="28" t="s">
        <v>144</v>
      </c>
      <c r="Q394" s="8" t="s">
        <v>144</v>
      </c>
      <c r="R394" s="28" t="s">
        <v>144</v>
      </c>
      <c r="S394" s="28" t="s">
        <v>144</v>
      </c>
      <c r="T394" s="28" t="s">
        <v>144</v>
      </c>
      <c r="U394" s="19" t="s">
        <v>144</v>
      </c>
      <c r="V394" s="17" t="s">
        <v>144</v>
      </c>
      <c r="W394" s="17" t="s">
        <v>144</v>
      </c>
      <c r="X394" s="17" t="s">
        <v>144</v>
      </c>
      <c r="Y394" s="17" t="s">
        <v>144</v>
      </c>
      <c r="Z394" s="51"/>
      <c r="AA394" s="23"/>
    </row>
    <row r="395" spans="1:27" ht="19" x14ac:dyDescent="0.2">
      <c r="A395" s="32"/>
      <c r="B395" s="32"/>
      <c r="C395" s="32"/>
      <c r="D395" s="32"/>
      <c r="E395" s="33"/>
      <c r="F395" s="33" t="s">
        <v>15032</v>
      </c>
      <c r="G395" s="34">
        <f>COUNTBLANK(G2:G394)</f>
        <v>131</v>
      </c>
      <c r="H395" s="35"/>
      <c r="I395" s="35"/>
      <c r="J395" s="35"/>
      <c r="K395" s="35" t="s">
        <v>15033</v>
      </c>
      <c r="L395" s="48">
        <f>COUNTIF(L2:L394, "*Yes*")</f>
        <v>4</v>
      </c>
      <c r="M395" s="35">
        <f>AVERAGE(M2:M394)</f>
        <v>0.29911503696259423</v>
      </c>
      <c r="N395" s="35"/>
      <c r="O395" s="35" t="s">
        <v>81</v>
      </c>
      <c r="P395" s="48">
        <f>COUNTIF(P2:P394, "*Yes*")</f>
        <v>56</v>
      </c>
      <c r="Q395" s="35"/>
      <c r="R395" s="35">
        <f>COUNTIF(R2:R394, "*Yes*")</f>
        <v>14</v>
      </c>
      <c r="S395" s="35">
        <f>COUNTIF(S2:S394, "*Yes*")</f>
        <v>2</v>
      </c>
      <c r="T395" s="35"/>
      <c r="U395" s="36"/>
      <c r="V395" s="37"/>
      <c r="W395" s="37"/>
      <c r="X395" s="37"/>
      <c r="Y395" s="37" t="s">
        <v>15034</v>
      </c>
      <c r="Z395">
        <f>COUNTIF(Z2:Z394, "*acute change*")</f>
        <v>103</v>
      </c>
      <c r="AA395" s="38"/>
    </row>
    <row r="396" spans="1:27" ht="19" x14ac:dyDescent="0.2">
      <c r="A396" s="32"/>
      <c r="B396" s="32"/>
      <c r="C396" s="32"/>
      <c r="D396" s="32"/>
      <c r="E396" s="33"/>
      <c r="F396" s="60">
        <f>COUNTIF(F2:F394, "*No*")</f>
        <v>131</v>
      </c>
      <c r="G396" s="34"/>
      <c r="H396" s="35"/>
      <c r="I396" s="35"/>
      <c r="J396" s="35"/>
      <c r="K396" s="35" t="s">
        <v>15035</v>
      </c>
      <c r="L396" s="48">
        <f>COUNTIF(L2:L394, "*No*")</f>
        <v>40</v>
      </c>
      <c r="M396" s="35">
        <f>AVERAGEIF(M2:M394, "&lt;&gt;0")</f>
        <v>0.4769672211025151</v>
      </c>
      <c r="N396" s="35"/>
      <c r="O396" s="35" t="s">
        <v>82</v>
      </c>
      <c r="P396" s="35">
        <f>COUNTIF(P2:P394, "*No*")</f>
        <v>62</v>
      </c>
      <c r="Q396" s="35"/>
      <c r="R396" s="35"/>
      <c r="S396" s="35"/>
      <c r="T396" s="35"/>
      <c r="U396" s="36"/>
      <c r="V396" s="37"/>
      <c r="W396" s="37"/>
      <c r="X396" s="37"/>
      <c r="Y396" s="37" t="s">
        <v>15036</v>
      </c>
      <c r="Z396">
        <f>COUNTIF(Z2:Z394, "*phase shift*")</f>
        <v>37</v>
      </c>
      <c r="AA396" s="38"/>
    </row>
    <row r="397" spans="1:27" ht="19" x14ac:dyDescent="0.2">
      <c r="A397" s="32"/>
      <c r="B397" s="32"/>
      <c r="C397" s="32"/>
      <c r="D397" s="32"/>
      <c r="E397" s="33"/>
      <c r="F397" s="33"/>
      <c r="G397" s="34"/>
      <c r="H397" s="35"/>
      <c r="I397" s="35"/>
      <c r="J397" s="35"/>
      <c r="K397" s="35" t="s">
        <v>86</v>
      </c>
      <c r="L397" s="35"/>
      <c r="M397" s="48">
        <f>COUNTIF(M2:M394, "*unknown*")</f>
        <v>13</v>
      </c>
      <c r="N397" s="48"/>
      <c r="O397" s="48" t="s">
        <v>14913</v>
      </c>
      <c r="P397" s="35">
        <f>COUNTIF(P2:P394, "*Yes (F)*")</f>
        <v>12</v>
      </c>
      <c r="Q397" s="35"/>
      <c r="R397" s="35"/>
      <c r="S397" s="35"/>
      <c r="T397" s="35"/>
      <c r="U397" s="36"/>
      <c r="V397" s="37"/>
      <c r="W397" s="37"/>
      <c r="X397" s="37"/>
      <c r="Y397" s="37" t="s">
        <v>15037</v>
      </c>
      <c r="Z397">
        <f>COUNTIF(Z2:Z394, "*sleep timing*")</f>
        <v>11</v>
      </c>
      <c r="AA397" s="38"/>
    </row>
    <row r="398" spans="1:27" ht="19" x14ac:dyDescent="0.2">
      <c r="A398" s="32"/>
      <c r="B398" s="32"/>
      <c r="C398" s="32"/>
      <c r="D398" s="32"/>
      <c r="E398" s="33"/>
      <c r="F398" s="33" t="s">
        <v>15038</v>
      </c>
      <c r="G398" s="34">
        <f>COUNTA(G2:G394)</f>
        <v>262</v>
      </c>
      <c r="H398" s="35"/>
      <c r="I398" s="35"/>
      <c r="J398" s="35"/>
      <c r="K398" s="35" t="s">
        <v>15039</v>
      </c>
      <c r="L398" s="35"/>
      <c r="M398" s="35">
        <f>COUNTIF(M2:M394,"0")</f>
        <v>44</v>
      </c>
      <c r="N398" s="35"/>
      <c r="O398" s="35" t="s">
        <v>15040</v>
      </c>
      <c r="P398" s="35">
        <f>COUNTIF(P2:P394, "*Yes (M)*")</f>
        <v>7</v>
      </c>
      <c r="Q398" s="35"/>
      <c r="R398" s="35"/>
      <c r="S398" s="35"/>
      <c r="T398" s="35"/>
      <c r="U398" s="36"/>
      <c r="V398" s="37"/>
      <c r="W398" s="37"/>
      <c r="X398" s="37"/>
      <c r="Y398" s="37" t="s">
        <v>15041</v>
      </c>
      <c r="Z398">
        <f>COUNTIF(Z2:Z394, "*DSL*")</f>
        <v>1</v>
      </c>
      <c r="AA398" s="38"/>
    </row>
    <row r="399" spans="1:27" ht="19" x14ac:dyDescent="0.2">
      <c r="A399" s="32"/>
      <c r="B399" s="32"/>
      <c r="C399" s="32"/>
      <c r="D399" s="32"/>
      <c r="E399" s="33"/>
      <c r="F399" s="60">
        <f>COUNTIF(F5:F397, "*Yes*")</f>
        <v>262</v>
      </c>
      <c r="G399" s="34"/>
      <c r="H399" s="35"/>
      <c r="I399" s="35"/>
      <c r="J399" s="35"/>
      <c r="K399" s="35" t="s">
        <v>15042</v>
      </c>
      <c r="L399" s="35"/>
      <c r="M399" s="35">
        <f>COUNTIF(M2:M394,"1")</f>
        <v>5</v>
      </c>
      <c r="N399" s="35"/>
      <c r="O399" s="35"/>
      <c r="P399" s="35"/>
      <c r="Q399" s="35"/>
      <c r="R399" s="35"/>
      <c r="S399" s="35"/>
      <c r="T399" s="35"/>
      <c r="U399" s="36"/>
      <c r="V399" s="37"/>
      <c r="W399" s="37"/>
      <c r="X399" s="37"/>
      <c r="Y399" s="37" t="s">
        <v>15043</v>
      </c>
      <c r="Z399">
        <f>COUNTIF(Z2:Z394, "*PSQ*")</f>
        <v>1</v>
      </c>
      <c r="AA399" s="38"/>
    </row>
    <row r="400" spans="1:27" x14ac:dyDescent="0.2">
      <c r="G400" t="s">
        <v>83</v>
      </c>
      <c r="H400">
        <f>COUNTIF(H2:H394, "*USA*")</f>
        <v>71</v>
      </c>
      <c r="R400" t="s">
        <v>15044</v>
      </c>
      <c r="Y400" s="54" t="s">
        <v>15045</v>
      </c>
      <c r="Z400">
        <f>COUNTIF(Z2:Z394, "*temperature*")</f>
        <v>23</v>
      </c>
    </row>
    <row r="401" spans="7:26" x14ac:dyDescent="0.2">
      <c r="G401" t="s">
        <v>121</v>
      </c>
      <c r="H401">
        <f>COUNTIF(H2:H394, "*UK*")</f>
        <v>21</v>
      </c>
      <c r="Q401" t="s">
        <v>1177</v>
      </c>
      <c r="Y401" s="54" t="s">
        <v>15046</v>
      </c>
      <c r="Z401">
        <f>COUNTIF(Z2:Z394, "*EEG*")</f>
        <v>22</v>
      </c>
    </row>
    <row r="402" spans="7:26" x14ac:dyDescent="0.2">
      <c r="G402" t="s">
        <v>2231</v>
      </c>
      <c r="H402">
        <f>COUNTIF(H2:H394, "*Canada*")</f>
        <v>7</v>
      </c>
      <c r="X402" t="s">
        <v>15047</v>
      </c>
      <c r="Y402" s="54" t="s">
        <v>15048</v>
      </c>
      <c r="Z402">
        <f>COUNTIF(Z2:Z394, "*HAM-D*")</f>
        <v>3</v>
      </c>
    </row>
    <row r="403" spans="7:26" x14ac:dyDescent="0.2">
      <c r="G403" t="s">
        <v>5843</v>
      </c>
      <c r="H403">
        <f>COUNTIF(H2:H394, "*Spain*")</f>
        <v>1</v>
      </c>
      <c r="Y403" t="s">
        <v>15049</v>
      </c>
      <c r="Z403">
        <f>COUNTIF(Z2:Z394, "*BHM*")</f>
        <v>1</v>
      </c>
    </row>
    <row r="404" spans="7:26" x14ac:dyDescent="0.2">
      <c r="G404" t="s">
        <v>4595</v>
      </c>
      <c r="H404">
        <f>COUNTIF(H2:H394, "*Netherlands*")</f>
        <v>6</v>
      </c>
      <c r="K404" t="s">
        <v>1177</v>
      </c>
      <c r="Y404" t="s">
        <v>15050</v>
      </c>
      <c r="Z404">
        <f>COUNTIF(Z2:Z394, "*SIGH-SAD*")</f>
        <v>2</v>
      </c>
    </row>
    <row r="405" spans="7:26" x14ac:dyDescent="0.2">
      <c r="G405" t="s">
        <v>15051</v>
      </c>
      <c r="H405">
        <f>COUNTIF(H2:H394, "*Mexico*")</f>
        <v>1</v>
      </c>
      <c r="Y405" t="s">
        <v>15052</v>
      </c>
      <c r="Z405">
        <f>COUNTIF(Z2:Z394, "*CGI*")</f>
        <v>1</v>
      </c>
    </row>
    <row r="406" spans="7:26" x14ac:dyDescent="0.2">
      <c r="G406" t="s">
        <v>4654</v>
      </c>
      <c r="H406">
        <f>COUNTIF(H2:H394, "*Italy*")</f>
        <v>4</v>
      </c>
      <c r="Y406" t="s">
        <v>15053</v>
      </c>
      <c r="Z406">
        <f>COUNTIF(Z2:Z394, "*BDI*")</f>
        <v>1</v>
      </c>
    </row>
    <row r="407" spans="7:26" x14ac:dyDescent="0.2">
      <c r="G407" t="s">
        <v>1045</v>
      </c>
      <c r="H407">
        <f>COUNTIF(H2:H394, "*Germany*")</f>
        <v>6</v>
      </c>
      <c r="Y407" t="s">
        <v>15054</v>
      </c>
      <c r="Z407">
        <f>COUNTIF(Z2:Z394, "*POM*")</f>
        <v>3</v>
      </c>
    </row>
    <row r="408" spans="7:26" x14ac:dyDescent="0.2">
      <c r="G408" t="s">
        <v>5020</v>
      </c>
      <c r="H408">
        <f>COUNTIF(H2:H394, "*France*")</f>
        <v>6</v>
      </c>
      <c r="Y408" t="s">
        <v>15055</v>
      </c>
      <c r="Z408">
        <f>COUNTIF(Z2:Z394, "*VAS-D*")</f>
        <v>1</v>
      </c>
    </row>
    <row r="409" spans="7:26" x14ac:dyDescent="0.2">
      <c r="G409" t="s">
        <v>1761</v>
      </c>
      <c r="H409">
        <f>COUNTIF(H2:H394, "*Japan*")</f>
        <v>9</v>
      </c>
      <c r="Y409" t="s">
        <v>15056</v>
      </c>
      <c r="Z409">
        <f>COUNTIF(Z82:Z394, "*VAS-M*")</f>
        <v>1</v>
      </c>
    </row>
    <row r="410" spans="7:26" x14ac:dyDescent="0.2">
      <c r="G410" t="s">
        <v>277</v>
      </c>
      <c r="H410">
        <f>COUNTIF(H2:H394, "*Switzerland*")</f>
        <v>8</v>
      </c>
      <c r="Y410" t="s">
        <v>15057</v>
      </c>
      <c r="Z410">
        <f>COUNTIF(Z2:Z394, "*heart rate*")</f>
        <v>4</v>
      </c>
    </row>
    <row r="411" spans="7:26" x14ac:dyDescent="0.2">
      <c r="G411" t="s">
        <v>403</v>
      </c>
      <c r="H411">
        <f>COUNTIF(H2:H394, "*Australia*")</f>
        <v>16</v>
      </c>
      <c r="Y411" t="s">
        <v>15058</v>
      </c>
      <c r="Z411">
        <f>COUNTIF(Z2:Z394, "*pupil*")</f>
        <v>2</v>
      </c>
    </row>
    <row r="412" spans="7:26" x14ac:dyDescent="0.2">
      <c r="G412" t="s">
        <v>15059</v>
      </c>
      <c r="H412">
        <f>COUNTIF(H2:H394, "*Brazil*")</f>
        <v>3</v>
      </c>
      <c r="Y412" t="s">
        <v>15060</v>
      </c>
      <c r="Z412">
        <f>COUNTIF(Z2:Z394, "*cortisol*")</f>
        <v>10</v>
      </c>
    </row>
    <row r="413" spans="7:26" x14ac:dyDescent="0.2">
      <c r="G413" t="s">
        <v>3052</v>
      </c>
      <c r="H413">
        <f>COUNTIF(H2:H394, "*Finland*")</f>
        <v>2</v>
      </c>
      <c r="Y413" t="s">
        <v>15061</v>
      </c>
      <c r="Z413">
        <f>COUNTIF(Z2:Z394, "*alpha amylase*")</f>
        <v>2</v>
      </c>
    </row>
    <row r="414" spans="7:26" x14ac:dyDescent="0.2">
      <c r="G414" t="s">
        <v>15062</v>
      </c>
      <c r="H414">
        <f>COUNTIF(H2:H394, "*Singapore*")</f>
        <v>1</v>
      </c>
      <c r="Y414" t="s">
        <v>15063</v>
      </c>
      <c r="Z414">
        <f>COUNTIF(Z2:Z394, "*cardiac activity*")</f>
        <v>1</v>
      </c>
    </row>
    <row r="415" spans="7:26" x14ac:dyDescent="0.2">
      <c r="G415" t="s">
        <v>15064</v>
      </c>
      <c r="H415">
        <f>COUNTIF(H2:H394, "*Russian Federation*")</f>
        <v>1</v>
      </c>
      <c r="Y415" t="s">
        <v>15065</v>
      </c>
      <c r="Z415">
        <f>COUNTIF(Z2:Z394, "*adrenaline*")</f>
        <v>1</v>
      </c>
    </row>
    <row r="416" spans="7:26" x14ac:dyDescent="0.2">
      <c r="G416" t="s">
        <v>15066</v>
      </c>
      <c r="H416">
        <f>COUNTIF(H2:H394, "*Denmark*")</f>
        <v>1</v>
      </c>
      <c r="Y416" t="s">
        <v>15067</v>
      </c>
      <c r="Z416">
        <f>COUNTIF(Z2:Z394, "*noradrenaline*")</f>
        <v>1</v>
      </c>
    </row>
    <row r="417" spans="7:29" x14ac:dyDescent="0.2">
      <c r="G417" t="s">
        <v>823</v>
      </c>
      <c r="H417">
        <f>COUNTIF(H2:H394, "*Sweden*")</f>
        <v>1</v>
      </c>
      <c r="Y417" t="s">
        <v>15068</v>
      </c>
      <c r="Z417">
        <f>COUNTIF(Z2:Z394, "*prolactin*")</f>
        <v>1</v>
      </c>
    </row>
    <row r="418" spans="7:29" x14ac:dyDescent="0.2">
      <c r="G418" t="s">
        <v>15069</v>
      </c>
      <c r="H418">
        <f>COUNTIF(H2:H394, "*Israel*")</f>
        <v>0</v>
      </c>
      <c r="K418" t="s">
        <v>1177</v>
      </c>
      <c r="Y418" t="s">
        <v>15070</v>
      </c>
      <c r="Z418">
        <f>COUNTIF(Z2:Z394, "*growth hormone*")</f>
        <v>1</v>
      </c>
    </row>
    <row r="419" spans="7:29" x14ac:dyDescent="0.2">
      <c r="G419" t="s">
        <v>15071</v>
      </c>
      <c r="H419">
        <f>COUNTIF(H2:H394, "*Belgium*")</f>
        <v>3</v>
      </c>
      <c r="Y419" t="s">
        <v>15072</v>
      </c>
      <c r="Z419">
        <f>COUNTIF(Z2:Z394, "*estradiol*")</f>
        <v>1</v>
      </c>
    </row>
    <row r="420" spans="7:29" x14ac:dyDescent="0.2">
      <c r="Y420" t="s">
        <v>15073</v>
      </c>
      <c r="Z420">
        <f>COUNTIF(Z2:Z394, "*thyrotropin*")</f>
        <v>2</v>
      </c>
    </row>
    <row r="421" spans="7:29" x14ac:dyDescent="0.2">
      <c r="Y421" t="s">
        <v>15074</v>
      </c>
      <c r="Z421">
        <f>COUNTIF(Z2:Z394, "*blood flow*")</f>
        <v>2</v>
      </c>
    </row>
    <row r="422" spans="7:29" x14ac:dyDescent="0.2">
      <c r="Y422" t="s">
        <v>15075</v>
      </c>
      <c r="Z422">
        <f>COUNTIF(Z2:Z394, "*lipocalin*")</f>
        <v>1</v>
      </c>
      <c r="AC422" t="s">
        <v>1177</v>
      </c>
    </row>
    <row r="423" spans="7:29" x14ac:dyDescent="0.2">
      <c r="Y423" t="s">
        <v>15076</v>
      </c>
      <c r="Z423">
        <f>COUNTIF(Z2:Z394, "*DVT*")</f>
        <v>1</v>
      </c>
    </row>
    <row r="424" spans="7:29" x14ac:dyDescent="0.2">
      <c r="Y424" t="s">
        <v>15077</v>
      </c>
      <c r="Z424">
        <f>COUNTIF(Z4:Z396, "*lipocalin*")</f>
        <v>1</v>
      </c>
    </row>
    <row r="425" spans="7:29" x14ac:dyDescent="0.2">
      <c r="Y425" t="s">
        <v>15078</v>
      </c>
      <c r="Z425">
        <f>COUNTIF(Z2:Z394, "*SEM*")</f>
        <v>2</v>
      </c>
    </row>
    <row r="426" spans="7:29" x14ac:dyDescent="0.2">
      <c r="Y426" t="s">
        <v>15079</v>
      </c>
      <c r="Z426">
        <f>COUNTIF(Z2:Z394, "*MERS*")</f>
        <v>2</v>
      </c>
    </row>
    <row r="427" spans="7:29" x14ac:dyDescent="0.2">
      <c r="Y427" t="s">
        <v>15080</v>
      </c>
      <c r="Z427">
        <f>COUNTIF(Z2:Z394, "*VCS*")</f>
        <v>2</v>
      </c>
      <c r="AB427" t="s">
        <v>1177</v>
      </c>
    </row>
    <row r="428" spans="7:29" x14ac:dyDescent="0.2">
      <c r="Y428" t="s">
        <v>15081</v>
      </c>
      <c r="Z428">
        <f>COUNTIF(Z2:Z394, "*THAT*")</f>
        <v>1</v>
      </c>
    </row>
    <row r="429" spans="7:29" x14ac:dyDescent="0.2">
      <c r="Y429" t="s">
        <v>15082</v>
      </c>
      <c r="Z429">
        <f>COUNTIF(Z2:Z394, "*Norris*")</f>
        <v>1</v>
      </c>
    </row>
    <row r="430" spans="7:29" x14ac:dyDescent="0.2">
      <c r="Y430" t="s">
        <v>15083</v>
      </c>
      <c r="Z430">
        <f>COUNTIF(Z2:Z394, "*KSS*")</f>
        <v>22</v>
      </c>
    </row>
    <row r="431" spans="7:29" x14ac:dyDescent="0.2">
      <c r="Y431" t="s">
        <v>15084</v>
      </c>
      <c r="Z431">
        <f>COUNTIF(Z2:Z394, "*KDT*")</f>
        <v>5</v>
      </c>
    </row>
    <row r="432" spans="7:29" x14ac:dyDescent="0.2">
      <c r="Y432" t="s">
        <v>15085</v>
      </c>
      <c r="Z432">
        <f>COUNTIF(Z2:Z394, "*VAS-F*")</f>
        <v>3</v>
      </c>
    </row>
    <row r="433" spans="25:26" x14ac:dyDescent="0.2">
      <c r="Y433" t="s">
        <v>15086</v>
      </c>
      <c r="Z433">
        <f>COUNTIF(Z2:Z394, "*VAS-E*")</f>
        <v>1</v>
      </c>
    </row>
    <row r="434" spans="25:26" x14ac:dyDescent="0.2">
      <c r="Y434" t="s">
        <v>15087</v>
      </c>
      <c r="Z434">
        <f>COUNTIF(Z2:Z394, "*VAS-S*")</f>
        <v>1</v>
      </c>
    </row>
    <row r="435" spans="25:26" x14ac:dyDescent="0.2">
      <c r="Y435" t="s">
        <v>15088</v>
      </c>
      <c r="Z435">
        <f>COUNTIF(Z2:Z394, "*Epworth*")</f>
        <v>1</v>
      </c>
    </row>
    <row r="436" spans="25:26" x14ac:dyDescent="0.2">
      <c r="Y436" t="s">
        <v>15089</v>
      </c>
      <c r="Z436">
        <f>COUNTIF(Z2:Z394, "*SSS*")</f>
        <v>7</v>
      </c>
    </row>
    <row r="437" spans="25:26" x14ac:dyDescent="0.2">
      <c r="Y437" t="s">
        <v>15090</v>
      </c>
      <c r="Z437">
        <f>COUNTIF(Z2:Z394, "*ATASS*")</f>
        <v>1</v>
      </c>
    </row>
    <row r="438" spans="25:26" x14ac:dyDescent="0.2">
      <c r="Y438" t="s">
        <v>15091</v>
      </c>
      <c r="Z438">
        <f>COUNTIF(Z2:Z394, "*FSS*")</f>
        <v>1</v>
      </c>
    </row>
    <row r="439" spans="25:26" x14ac:dyDescent="0.2">
      <c r="Y439" t="s">
        <v>15092</v>
      </c>
      <c r="Z439">
        <f>COUNTIF(Z2:Z394, "*Activation*")</f>
        <v>1</v>
      </c>
    </row>
    <row r="440" spans="25:26" x14ac:dyDescent="0.2">
      <c r="Y440" t="s">
        <v>15093</v>
      </c>
      <c r="Z440">
        <f>COUNTIF(Z2:Z394, "*fatigue scale*")</f>
        <v>1</v>
      </c>
    </row>
    <row r="441" spans="25:26" x14ac:dyDescent="0.2">
      <c r="Y441" t="s">
        <v>15094</v>
      </c>
      <c r="Z441">
        <f>COUNTIF(Z2:Z394, "*NOGO*")</f>
        <v>4</v>
      </c>
    </row>
    <row r="442" spans="25:26" x14ac:dyDescent="0.2">
      <c r="Y442" t="s">
        <v>15095</v>
      </c>
      <c r="Z442">
        <f>COUNTIF(Z2:Z394, "*estimation*")</f>
        <v>2</v>
      </c>
    </row>
    <row r="443" spans="25:26" x14ac:dyDescent="0.2">
      <c r="Y443" t="s">
        <v>15096</v>
      </c>
      <c r="Z443">
        <f>COUNTIF(Z2:Z394, "*word-pair*")</f>
        <v>1</v>
      </c>
    </row>
    <row r="444" spans="25:26" x14ac:dyDescent="0.2">
      <c r="Y444" t="s">
        <v>15097</v>
      </c>
      <c r="Z444">
        <f>COUNTIF(Z2:Z394, "*PVT*")</f>
        <v>4</v>
      </c>
    </row>
    <row r="445" spans="25:26" x14ac:dyDescent="0.2">
      <c r="Y445" t="s">
        <v>15098</v>
      </c>
      <c r="Z445">
        <f>COUNTIF(Z2:Z394, "*PVSAT*")</f>
        <v>1</v>
      </c>
    </row>
    <row r="446" spans="25:26" x14ac:dyDescent="0.2">
      <c r="Y446" t="s">
        <v>15099</v>
      </c>
      <c r="Z446">
        <f>COUNTIF(Z2:Z394, "*CPT*")</f>
        <v>1</v>
      </c>
    </row>
    <row r="447" spans="25:26" x14ac:dyDescent="0.2">
      <c r="Y447" t="s">
        <v>15100</v>
      </c>
      <c r="Z447">
        <f>COUNTIF(Z2:Z394, "*WAVT*")</f>
        <v>2</v>
      </c>
    </row>
    <row r="448" spans="25:26" x14ac:dyDescent="0.2">
      <c r="Y448" t="s">
        <v>15101</v>
      </c>
      <c r="Z448">
        <f>COUNTIF(Z2:Z394, "*ART*")</f>
        <v>8</v>
      </c>
    </row>
    <row r="449" spans="25:26" x14ac:dyDescent="0.2">
      <c r="Y449" t="s">
        <v>15102</v>
      </c>
      <c r="Z449">
        <f>COUNTIF(Z2:Z394, "*4-CH*")</f>
        <v>2</v>
      </c>
    </row>
    <row r="450" spans="25:26" x14ac:dyDescent="0.2">
      <c r="Y450" t="s">
        <v>15103</v>
      </c>
      <c r="Z450">
        <f>COUNTIF(Z2:Z394, "*MWT*")</f>
        <v>1</v>
      </c>
    </row>
    <row r="451" spans="25:26" x14ac:dyDescent="0.2">
      <c r="Y451" t="s">
        <v>15104</v>
      </c>
      <c r="Z451">
        <f>COUNTIF(Z2:Z394, "*SAM*")</f>
        <v>1</v>
      </c>
    </row>
    <row r="452" spans="25:26" x14ac:dyDescent="0.2">
      <c r="Y452" t="s">
        <v>15105</v>
      </c>
      <c r="Z452">
        <f>COUNTIF(Z2:Z394, "*SAM*")</f>
        <v>1</v>
      </c>
    </row>
    <row r="453" spans="25:26" x14ac:dyDescent="0.2">
      <c r="Y453" t="s">
        <v>15106</v>
      </c>
      <c r="Z453">
        <f>COUNTIF(Z2:Z394, "*symbol substitution*")</f>
        <v>2</v>
      </c>
    </row>
    <row r="454" spans="25:26" x14ac:dyDescent="0.2">
      <c r="Y454" t="s">
        <v>15107</v>
      </c>
      <c r="Z454">
        <f>COUNTIF(Z2:Z394, "*symbol copying*")</f>
        <v>1</v>
      </c>
    </row>
    <row r="455" spans="25:26" x14ac:dyDescent="0.2">
      <c r="Y455" t="s">
        <v>15108</v>
      </c>
      <c r="Z455">
        <f>COUNTIF(Z2:Z394, "*dual task*")</f>
        <v>1</v>
      </c>
    </row>
    <row r="456" spans="25:26" x14ac:dyDescent="0.2">
      <c r="Y456" t="s">
        <v>15109</v>
      </c>
      <c r="Z456">
        <f>COUNTIF(Z2:Z394, "*calculation*")</f>
        <v>1</v>
      </c>
    </row>
    <row r="457" spans="25:26" x14ac:dyDescent="0.2">
      <c r="Y457" t="s">
        <v>15110</v>
      </c>
      <c r="Z457">
        <f>COUNTIF(Z2:Z394, "*letter cancellation*")</f>
        <v>1</v>
      </c>
    </row>
    <row r="458" spans="25:26" x14ac:dyDescent="0.2">
      <c r="Y458" t="s">
        <v>15111</v>
      </c>
      <c r="Z458">
        <f>COUNTIF(Z2:Z394, "*stopping*")</f>
        <v>1</v>
      </c>
    </row>
    <row r="459" spans="25:26" x14ac:dyDescent="0.2">
      <c r="Y459" t="s">
        <v>15112</v>
      </c>
      <c r="Z459">
        <f>COUNTIF(Z2:Z394, "*Baddeley*")</f>
        <v>1</v>
      </c>
    </row>
    <row r="460" spans="25:26" x14ac:dyDescent="0.2">
      <c r="Y460" t="s">
        <v>15113</v>
      </c>
      <c r="Z460">
        <f>COUNTIF(Z2:Z394, "*Fitness*")</f>
        <v>1</v>
      </c>
    </row>
    <row r="461" spans="25:26" x14ac:dyDescent="0.2">
      <c r="Y461" t="s">
        <v>15114</v>
      </c>
      <c r="Z461">
        <f>COUNTIF(Z2:Z394, "*Parkinsons*")</f>
        <v>1</v>
      </c>
    </row>
    <row r="462" spans="25:26" x14ac:dyDescent="0.2">
      <c r="Y462" t="s">
        <v>15115</v>
      </c>
      <c r="Z462">
        <f>COUNTIF(Z2:Z394, "*Driving*")</f>
        <v>1</v>
      </c>
    </row>
    <row r="463" spans="25:26" x14ac:dyDescent="0.2">
      <c r="Y463" t="s">
        <v>15116</v>
      </c>
      <c r="Z463">
        <f>COUNTIF(Z2:Z394, "*Ambulatory*")</f>
        <v>1</v>
      </c>
    </row>
    <row r="464" spans="25:26" x14ac:dyDescent="0.2">
      <c r="Y464" t="s">
        <v>15117</v>
      </c>
      <c r="Z464">
        <f>COUNTIF(Z2:Z394, "*Work*")</f>
        <v>1</v>
      </c>
    </row>
    <row r="465" spans="25:26" x14ac:dyDescent="0.2">
      <c r="Y465" t="s">
        <v>15118</v>
      </c>
      <c r="Z465">
        <f>COUNTIF(Z2:Z394, "*contrast*")</f>
        <v>1</v>
      </c>
    </row>
    <row r="466" spans="25:26" x14ac:dyDescent="0.2">
      <c r="Y466" t="s">
        <v>15119</v>
      </c>
      <c r="Z466">
        <f>COUNTIF(Z2:Z394, "*Ophthalmic*")</f>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F4E44-1AAD-4FD7-BB05-11FDB7BEF29B}">
  <dimension ref="A1:AJ558"/>
  <sheetViews>
    <sheetView topLeftCell="A305" workbookViewId="0">
      <selection activeCell="A308" sqref="A308"/>
    </sheetView>
  </sheetViews>
  <sheetFormatPr baseColWidth="10" defaultColWidth="8.83203125" defaultRowHeight="16" x14ac:dyDescent="0.2"/>
  <cols>
    <col min="3" max="3" width="9" style="60"/>
    <col min="4" max="4" width="9" style="69"/>
    <col min="7" max="7" width="9" style="70"/>
    <col min="10" max="10" width="9" style="70"/>
    <col min="13" max="13" width="9" style="70"/>
    <col min="16" max="16" width="9" style="70"/>
    <col min="19" max="19" width="9" style="74"/>
    <col min="22" max="22" width="9" style="70"/>
    <col min="25" max="25" width="9" style="70"/>
    <col min="28" max="28" width="9" style="70"/>
    <col min="31" max="31" width="9" style="70"/>
    <col min="33" max="33" width="13.1640625" customWidth="1"/>
    <col min="34" max="34" width="11.83203125" style="71" customWidth="1"/>
  </cols>
  <sheetData>
    <row r="1" spans="1:35" ht="63.75" customHeight="1" x14ac:dyDescent="0.2">
      <c r="A1" s="87" t="s">
        <v>0</v>
      </c>
      <c r="B1" s="87" t="s">
        <v>3</v>
      </c>
      <c r="C1" s="89" t="s">
        <v>15120</v>
      </c>
      <c r="D1" s="91" t="s">
        <v>15121</v>
      </c>
      <c r="E1" s="88" t="s">
        <v>15122</v>
      </c>
      <c r="F1" s="2" t="s">
        <v>15123</v>
      </c>
      <c r="G1" s="90" t="s">
        <v>15124</v>
      </c>
      <c r="H1" s="88" t="s">
        <v>15122</v>
      </c>
      <c r="I1" s="2" t="s">
        <v>15125</v>
      </c>
      <c r="J1" s="90" t="s">
        <v>15126</v>
      </c>
      <c r="K1" s="88" t="s">
        <v>15122</v>
      </c>
      <c r="L1" s="2" t="s">
        <v>55</v>
      </c>
      <c r="M1" s="90" t="s">
        <v>55</v>
      </c>
      <c r="N1" s="88" t="s">
        <v>15122</v>
      </c>
      <c r="O1" s="2" t="s">
        <v>56</v>
      </c>
      <c r="P1" s="90" t="s">
        <v>56</v>
      </c>
      <c r="Q1" s="88" t="s">
        <v>15122</v>
      </c>
      <c r="R1" s="18" t="s">
        <v>57</v>
      </c>
      <c r="S1" s="96" t="s">
        <v>57</v>
      </c>
      <c r="T1" s="88" t="s">
        <v>15122</v>
      </c>
      <c r="U1" s="2" t="s">
        <v>58</v>
      </c>
      <c r="V1" s="90" t="s">
        <v>58</v>
      </c>
      <c r="W1" s="88" t="s">
        <v>15122</v>
      </c>
      <c r="X1" s="2" t="s">
        <v>59</v>
      </c>
      <c r="Y1" s="90" t="s">
        <v>59</v>
      </c>
      <c r="Z1" s="88" t="s">
        <v>15122</v>
      </c>
      <c r="AA1" s="2" t="s">
        <v>60</v>
      </c>
      <c r="AB1" s="90" t="s">
        <v>60</v>
      </c>
      <c r="AC1" s="88" t="s">
        <v>15122</v>
      </c>
      <c r="AD1" s="2" t="s">
        <v>61</v>
      </c>
      <c r="AE1" s="90" t="s">
        <v>61</v>
      </c>
      <c r="AF1" s="88" t="s">
        <v>15122</v>
      </c>
      <c r="AG1" s="39" t="s">
        <v>14919</v>
      </c>
      <c r="AH1" s="94" t="s">
        <v>15127</v>
      </c>
      <c r="AI1" s="88" t="s">
        <v>15122</v>
      </c>
    </row>
    <row r="2" spans="1:35" ht="19" x14ac:dyDescent="0.2">
      <c r="A2" s="4" t="s">
        <v>4126</v>
      </c>
      <c r="B2" s="4">
        <v>2002</v>
      </c>
      <c r="C2" s="86" t="s">
        <v>81</v>
      </c>
      <c r="D2" s="69" t="s">
        <v>81</v>
      </c>
      <c r="E2">
        <v>1</v>
      </c>
      <c r="F2" s="8" t="s">
        <v>144</v>
      </c>
      <c r="I2" s="8" t="s">
        <v>144</v>
      </c>
      <c r="L2" s="8" t="s">
        <v>144</v>
      </c>
      <c r="O2" s="8" t="s">
        <v>144</v>
      </c>
      <c r="R2" s="19" t="s">
        <v>144</v>
      </c>
      <c r="U2" s="17" t="s">
        <v>144</v>
      </c>
      <c r="X2" s="17" t="s">
        <v>144</v>
      </c>
      <c r="AA2" s="17" t="s">
        <v>144</v>
      </c>
      <c r="AD2" s="17" t="s">
        <v>144</v>
      </c>
      <c r="AG2" s="51"/>
    </row>
    <row r="3" spans="1:35" ht="19" x14ac:dyDescent="0.2">
      <c r="A3" s="4" t="s">
        <v>4110</v>
      </c>
      <c r="B3" s="4">
        <v>2013</v>
      </c>
      <c r="C3" s="86" t="s">
        <v>81</v>
      </c>
      <c r="D3" s="69" t="s">
        <v>81</v>
      </c>
      <c r="E3">
        <v>1</v>
      </c>
      <c r="F3" s="8" t="s">
        <v>144</v>
      </c>
      <c r="I3" s="8" t="s">
        <v>144</v>
      </c>
      <c r="L3" s="8" t="s">
        <v>144</v>
      </c>
      <c r="O3" s="8" t="s">
        <v>144</v>
      </c>
      <c r="R3" s="19" t="s">
        <v>144</v>
      </c>
      <c r="U3" s="17" t="s">
        <v>144</v>
      </c>
      <c r="X3" s="17" t="s">
        <v>144</v>
      </c>
      <c r="AA3" s="17" t="s">
        <v>144</v>
      </c>
      <c r="AD3" s="17" t="s">
        <v>144</v>
      </c>
      <c r="AG3" s="51" t="s">
        <v>144</v>
      </c>
    </row>
    <row r="4" spans="1:35" ht="19" x14ac:dyDescent="0.2">
      <c r="A4" s="4" t="s">
        <v>3281</v>
      </c>
      <c r="B4" s="4">
        <v>1998</v>
      </c>
      <c r="C4" s="86" t="s">
        <v>81</v>
      </c>
      <c r="D4" s="69" t="s">
        <v>81</v>
      </c>
      <c r="E4">
        <v>1</v>
      </c>
      <c r="F4" s="8" t="s">
        <v>144</v>
      </c>
      <c r="I4" s="8" t="s">
        <v>144</v>
      </c>
      <c r="L4" s="8" t="s">
        <v>144</v>
      </c>
      <c r="O4" s="8" t="s">
        <v>144</v>
      </c>
      <c r="R4" s="19" t="s">
        <v>144</v>
      </c>
      <c r="U4" s="17" t="s">
        <v>144</v>
      </c>
      <c r="X4" s="17" t="s">
        <v>144</v>
      </c>
      <c r="AA4" s="17" t="s">
        <v>144</v>
      </c>
      <c r="AD4" s="17" t="s">
        <v>144</v>
      </c>
      <c r="AG4" s="82"/>
    </row>
    <row r="5" spans="1:35" ht="19" x14ac:dyDescent="0.2">
      <c r="A5" s="4" t="s">
        <v>5817</v>
      </c>
      <c r="B5" s="4">
        <v>1993</v>
      </c>
      <c r="C5" s="86" t="s">
        <v>81</v>
      </c>
      <c r="D5" s="69" t="s">
        <v>81</v>
      </c>
      <c r="E5">
        <v>1</v>
      </c>
      <c r="F5" s="8" t="s">
        <v>144</v>
      </c>
      <c r="I5" s="8" t="s">
        <v>144</v>
      </c>
      <c r="L5" s="8" t="s">
        <v>144</v>
      </c>
      <c r="O5" s="8" t="s">
        <v>144</v>
      </c>
      <c r="R5" s="19" t="s">
        <v>144</v>
      </c>
      <c r="U5" s="17" t="s">
        <v>144</v>
      </c>
      <c r="X5" s="17" t="s">
        <v>144</v>
      </c>
      <c r="AA5" s="17" t="s">
        <v>144</v>
      </c>
      <c r="AD5" s="17" t="s">
        <v>144</v>
      </c>
      <c r="AG5" s="51"/>
    </row>
    <row r="6" spans="1:35" ht="19" x14ac:dyDescent="0.2">
      <c r="A6" s="4" t="s">
        <v>5286</v>
      </c>
      <c r="B6" s="4">
        <v>1995</v>
      </c>
      <c r="C6" s="86" t="s">
        <v>81</v>
      </c>
      <c r="D6" s="69" t="s">
        <v>81</v>
      </c>
      <c r="E6">
        <v>1</v>
      </c>
      <c r="F6" s="8" t="s">
        <v>144</v>
      </c>
      <c r="I6" s="8" t="s">
        <v>144</v>
      </c>
      <c r="L6" s="8" t="s">
        <v>144</v>
      </c>
      <c r="O6" s="8" t="s">
        <v>144</v>
      </c>
      <c r="R6" s="19" t="s">
        <v>144</v>
      </c>
      <c r="U6" s="17" t="s">
        <v>144</v>
      </c>
      <c r="X6" s="17" t="s">
        <v>144</v>
      </c>
      <c r="AA6" s="17" t="s">
        <v>144</v>
      </c>
      <c r="AD6" s="17" t="s">
        <v>144</v>
      </c>
      <c r="AG6" s="51"/>
    </row>
    <row r="7" spans="1:35" ht="19" x14ac:dyDescent="0.2">
      <c r="A7" s="4" t="s">
        <v>3710</v>
      </c>
      <c r="B7" s="4">
        <v>2003</v>
      </c>
      <c r="C7" s="86" t="s">
        <v>81</v>
      </c>
      <c r="D7" s="69" t="s">
        <v>81</v>
      </c>
      <c r="E7">
        <v>1</v>
      </c>
      <c r="F7" s="8" t="s">
        <v>144</v>
      </c>
      <c r="I7" s="8" t="s">
        <v>144</v>
      </c>
      <c r="L7" s="8" t="s">
        <v>144</v>
      </c>
      <c r="O7" s="8" t="s">
        <v>144</v>
      </c>
      <c r="R7" s="19" t="s">
        <v>144</v>
      </c>
      <c r="U7" s="17" t="s">
        <v>144</v>
      </c>
      <c r="X7" s="17" t="s">
        <v>144</v>
      </c>
      <c r="AA7" s="17" t="s">
        <v>144</v>
      </c>
      <c r="AD7" s="17" t="s">
        <v>144</v>
      </c>
      <c r="AG7" s="51"/>
    </row>
    <row r="8" spans="1:35" ht="19" x14ac:dyDescent="0.2">
      <c r="A8" s="4" t="s">
        <v>3972</v>
      </c>
      <c r="B8" s="4">
        <v>2012</v>
      </c>
      <c r="C8" s="86" t="s">
        <v>81</v>
      </c>
      <c r="D8" s="69" t="s">
        <v>81</v>
      </c>
      <c r="E8">
        <v>1</v>
      </c>
      <c r="F8" s="8" t="s">
        <v>144</v>
      </c>
      <c r="I8" s="8" t="s">
        <v>144</v>
      </c>
      <c r="L8" s="8" t="s">
        <v>144</v>
      </c>
      <c r="O8" s="8" t="s">
        <v>144</v>
      </c>
      <c r="R8" s="19" t="s">
        <v>144</v>
      </c>
      <c r="U8" s="17" t="s">
        <v>144</v>
      </c>
      <c r="X8" s="17" t="s">
        <v>144</v>
      </c>
      <c r="AA8" s="17" t="s">
        <v>144</v>
      </c>
      <c r="AD8" s="17" t="s">
        <v>144</v>
      </c>
      <c r="AG8" s="51"/>
    </row>
    <row r="9" spans="1:35" ht="19" x14ac:dyDescent="0.2">
      <c r="A9" s="4" t="s">
        <v>1747</v>
      </c>
      <c r="B9" s="4">
        <v>2001</v>
      </c>
      <c r="C9" s="86" t="s">
        <v>82</v>
      </c>
      <c r="D9" s="69" t="s">
        <v>82</v>
      </c>
      <c r="E9">
        <v>1</v>
      </c>
      <c r="F9" s="8" t="s">
        <v>1761</v>
      </c>
      <c r="G9" s="70" t="s">
        <v>1761</v>
      </c>
      <c r="H9">
        <v>1</v>
      </c>
      <c r="I9" s="8">
        <v>30</v>
      </c>
      <c r="J9" s="70">
        <v>30</v>
      </c>
      <c r="K9">
        <v>1</v>
      </c>
      <c r="L9" s="8">
        <v>8</v>
      </c>
      <c r="M9" s="70">
        <v>8</v>
      </c>
      <c r="N9">
        <v>1</v>
      </c>
      <c r="O9" s="8" t="s">
        <v>263</v>
      </c>
      <c r="P9" s="70" t="s">
        <v>15128</v>
      </c>
      <c r="Q9">
        <v>1</v>
      </c>
      <c r="R9" s="19" t="s">
        <v>85</v>
      </c>
      <c r="S9" s="74" t="s">
        <v>85</v>
      </c>
      <c r="T9">
        <v>1</v>
      </c>
      <c r="U9" s="17" t="s">
        <v>86</v>
      </c>
      <c r="V9" s="70" t="s">
        <v>86</v>
      </c>
      <c r="W9">
        <v>1</v>
      </c>
      <c r="X9" s="17" t="s">
        <v>1764</v>
      </c>
      <c r="Y9" s="70" t="s">
        <v>15129</v>
      </c>
      <c r="Z9">
        <v>1</v>
      </c>
      <c r="AA9" s="17" t="s">
        <v>1765</v>
      </c>
      <c r="AB9" s="70" t="s">
        <v>15130</v>
      </c>
      <c r="AC9">
        <v>1</v>
      </c>
      <c r="AD9" s="17" t="s">
        <v>1766</v>
      </c>
      <c r="AE9" s="70" t="s">
        <v>15131</v>
      </c>
      <c r="AF9">
        <v>1</v>
      </c>
      <c r="AG9" s="51" t="s">
        <v>14921</v>
      </c>
      <c r="AH9" s="71" t="s">
        <v>15132</v>
      </c>
      <c r="AI9">
        <v>1</v>
      </c>
    </row>
    <row r="10" spans="1:35" ht="19" x14ac:dyDescent="0.2">
      <c r="A10" s="4" t="s">
        <v>1931</v>
      </c>
      <c r="B10" s="4">
        <v>1998</v>
      </c>
      <c r="C10" s="86" t="s">
        <v>82</v>
      </c>
      <c r="D10" s="69" t="s">
        <v>82</v>
      </c>
      <c r="E10">
        <v>1</v>
      </c>
      <c r="F10" s="8" t="s">
        <v>1761</v>
      </c>
      <c r="G10" s="70" t="s">
        <v>1761</v>
      </c>
      <c r="H10">
        <v>1</v>
      </c>
      <c r="I10" s="8">
        <v>5</v>
      </c>
      <c r="J10" s="70">
        <v>5</v>
      </c>
      <c r="K10">
        <v>1</v>
      </c>
      <c r="L10" s="8">
        <v>0</v>
      </c>
      <c r="M10" s="70">
        <v>0</v>
      </c>
      <c r="N10">
        <v>1</v>
      </c>
      <c r="O10" s="8" t="s">
        <v>1572</v>
      </c>
      <c r="P10" s="70" t="s">
        <v>15133</v>
      </c>
      <c r="Q10">
        <v>1</v>
      </c>
      <c r="R10" s="19" t="s">
        <v>85</v>
      </c>
      <c r="S10" s="74" t="s">
        <v>85</v>
      </c>
      <c r="T10">
        <v>1</v>
      </c>
      <c r="U10" s="17" t="s">
        <v>1572</v>
      </c>
      <c r="V10" s="70" t="s">
        <v>15133</v>
      </c>
      <c r="W10">
        <v>1</v>
      </c>
      <c r="X10" s="17">
        <v>33.6</v>
      </c>
      <c r="Y10" s="70">
        <v>33.6</v>
      </c>
      <c r="Z10">
        <v>1</v>
      </c>
      <c r="AA10" s="17">
        <v>6.6</v>
      </c>
      <c r="AB10" s="70">
        <v>6.6</v>
      </c>
      <c r="AC10">
        <v>1</v>
      </c>
      <c r="AD10" s="17" t="s">
        <v>1943</v>
      </c>
      <c r="AE10" s="70" t="s">
        <v>1943</v>
      </c>
      <c r="AF10">
        <v>1</v>
      </c>
      <c r="AG10" s="51" t="s">
        <v>14923</v>
      </c>
      <c r="AH10" s="71" t="s">
        <v>15134</v>
      </c>
      <c r="AI10">
        <v>1</v>
      </c>
    </row>
    <row r="11" spans="1:35" ht="19" x14ac:dyDescent="0.2">
      <c r="A11" s="4" t="s">
        <v>4531</v>
      </c>
      <c r="B11" s="4">
        <v>1992</v>
      </c>
      <c r="C11" s="86" t="s">
        <v>81</v>
      </c>
      <c r="D11" s="69" t="s">
        <v>81</v>
      </c>
      <c r="E11">
        <v>1</v>
      </c>
      <c r="F11" s="8" t="s">
        <v>144</v>
      </c>
      <c r="I11" s="8" t="s">
        <v>144</v>
      </c>
      <c r="L11" s="8" t="s">
        <v>144</v>
      </c>
      <c r="O11" s="8" t="s">
        <v>144</v>
      </c>
      <c r="R11" s="19" t="s">
        <v>144</v>
      </c>
      <c r="U11" s="17" t="s">
        <v>144</v>
      </c>
      <c r="X11" s="17" t="s">
        <v>144</v>
      </c>
      <c r="AA11" s="17" t="s">
        <v>144</v>
      </c>
      <c r="AD11" s="17" t="s">
        <v>144</v>
      </c>
      <c r="AG11" s="51"/>
    </row>
    <row r="12" spans="1:35" ht="19" x14ac:dyDescent="0.2">
      <c r="A12" s="4" t="s">
        <v>1439</v>
      </c>
      <c r="B12" s="4">
        <v>1985</v>
      </c>
      <c r="C12" s="86" t="s">
        <v>81</v>
      </c>
      <c r="D12" s="69" t="s">
        <v>81</v>
      </c>
      <c r="E12">
        <v>1</v>
      </c>
      <c r="F12" s="50" t="s">
        <v>144</v>
      </c>
      <c r="I12" s="8" t="s">
        <v>144</v>
      </c>
      <c r="L12" s="8" t="s">
        <v>144</v>
      </c>
      <c r="O12" s="8" t="s">
        <v>144</v>
      </c>
      <c r="R12" s="19" t="s">
        <v>144</v>
      </c>
      <c r="U12" s="17" t="s">
        <v>144</v>
      </c>
      <c r="X12" s="17" t="s">
        <v>144</v>
      </c>
      <c r="AA12" s="17" t="s">
        <v>144</v>
      </c>
      <c r="AD12" s="17" t="s">
        <v>144</v>
      </c>
      <c r="AG12" s="51" t="s">
        <v>144</v>
      </c>
    </row>
    <row r="13" spans="1:35" ht="19" x14ac:dyDescent="0.2">
      <c r="A13" s="4" t="s">
        <v>2896</v>
      </c>
      <c r="B13" s="4">
        <v>2013</v>
      </c>
      <c r="C13" s="86" t="s">
        <v>81</v>
      </c>
      <c r="D13" s="69" t="s">
        <v>81</v>
      </c>
      <c r="E13">
        <v>1</v>
      </c>
      <c r="F13" s="8" t="s">
        <v>144</v>
      </c>
      <c r="I13" s="8" t="s">
        <v>144</v>
      </c>
      <c r="L13" s="8" t="s">
        <v>144</v>
      </c>
      <c r="O13" s="8" t="s">
        <v>144</v>
      </c>
      <c r="R13" s="19" t="s">
        <v>144</v>
      </c>
      <c r="U13" s="17" t="s">
        <v>144</v>
      </c>
      <c r="X13" s="17" t="s">
        <v>144</v>
      </c>
      <c r="AA13" s="17" t="s">
        <v>144</v>
      </c>
      <c r="AD13" s="17" t="s">
        <v>144</v>
      </c>
      <c r="AG13" s="51"/>
    </row>
    <row r="14" spans="1:35" ht="19" x14ac:dyDescent="0.2">
      <c r="A14" s="4" t="s">
        <v>4162</v>
      </c>
      <c r="B14" s="4">
        <v>1999</v>
      </c>
      <c r="C14" s="86" t="s">
        <v>81</v>
      </c>
      <c r="D14" s="69" t="s">
        <v>81</v>
      </c>
      <c r="E14">
        <v>1</v>
      </c>
      <c r="F14" s="8" t="s">
        <v>144</v>
      </c>
      <c r="I14" s="8" t="s">
        <v>144</v>
      </c>
      <c r="L14" s="8" t="s">
        <v>144</v>
      </c>
      <c r="O14" s="8" t="s">
        <v>144</v>
      </c>
      <c r="R14" s="19" t="s">
        <v>144</v>
      </c>
      <c r="U14" s="17" t="s">
        <v>144</v>
      </c>
      <c r="X14" s="17" t="s">
        <v>144</v>
      </c>
      <c r="AA14" s="17" t="s">
        <v>144</v>
      </c>
      <c r="AD14" s="17" t="s">
        <v>144</v>
      </c>
      <c r="AG14" s="51"/>
    </row>
    <row r="15" spans="1:35" ht="19" x14ac:dyDescent="0.2">
      <c r="A15" s="4" t="s">
        <v>1807</v>
      </c>
      <c r="B15" s="4">
        <v>2002</v>
      </c>
      <c r="C15" s="86" t="s">
        <v>81</v>
      </c>
      <c r="D15" s="69" t="s">
        <v>81</v>
      </c>
      <c r="E15">
        <v>1</v>
      </c>
      <c r="F15" s="8" t="s">
        <v>144</v>
      </c>
      <c r="I15" s="8" t="s">
        <v>144</v>
      </c>
      <c r="L15" s="8" t="s">
        <v>144</v>
      </c>
      <c r="O15" s="8" t="s">
        <v>144</v>
      </c>
      <c r="R15" s="19" t="s">
        <v>144</v>
      </c>
      <c r="U15" s="17" t="s">
        <v>144</v>
      </c>
      <c r="X15" s="17" t="s">
        <v>144</v>
      </c>
      <c r="AA15" s="17" t="s">
        <v>144</v>
      </c>
      <c r="AD15" s="17" t="s">
        <v>144</v>
      </c>
      <c r="AG15" s="51"/>
    </row>
    <row r="16" spans="1:35" ht="19" x14ac:dyDescent="0.2">
      <c r="A16" s="4" t="s">
        <v>1977</v>
      </c>
      <c r="B16" s="4">
        <v>2004</v>
      </c>
      <c r="C16" s="86" t="s">
        <v>81</v>
      </c>
      <c r="D16" s="69" t="s">
        <v>81</v>
      </c>
      <c r="E16">
        <v>1</v>
      </c>
      <c r="F16" s="8" t="s">
        <v>144</v>
      </c>
      <c r="I16" s="8" t="s">
        <v>144</v>
      </c>
      <c r="L16" s="8" t="s">
        <v>144</v>
      </c>
      <c r="O16" s="8" t="s">
        <v>144</v>
      </c>
      <c r="R16" s="19" t="s">
        <v>144</v>
      </c>
      <c r="U16" s="17" t="s">
        <v>144</v>
      </c>
      <c r="X16" s="17" t="s">
        <v>144</v>
      </c>
      <c r="AA16" s="17" t="s">
        <v>144</v>
      </c>
      <c r="AD16" s="17" t="s">
        <v>144</v>
      </c>
      <c r="AG16" s="51" t="s">
        <v>144</v>
      </c>
    </row>
    <row r="17" spans="1:35" ht="19" x14ac:dyDescent="0.2">
      <c r="A17" s="4" t="s">
        <v>4669</v>
      </c>
      <c r="B17" s="4">
        <v>1988</v>
      </c>
      <c r="C17" s="86" t="s">
        <v>81</v>
      </c>
      <c r="D17" s="69" t="s">
        <v>81</v>
      </c>
      <c r="E17">
        <v>1</v>
      </c>
      <c r="F17" s="8" t="s">
        <v>144</v>
      </c>
      <c r="I17" s="8" t="s">
        <v>144</v>
      </c>
      <c r="L17" s="8" t="s">
        <v>144</v>
      </c>
      <c r="O17" s="8" t="s">
        <v>144</v>
      </c>
      <c r="R17" s="19" t="s">
        <v>144</v>
      </c>
      <c r="U17" s="17" t="s">
        <v>144</v>
      </c>
      <c r="X17" s="17" t="s">
        <v>144</v>
      </c>
      <c r="AA17" s="17" t="s">
        <v>144</v>
      </c>
      <c r="AD17" s="17" t="s">
        <v>144</v>
      </c>
      <c r="AG17" s="51"/>
    </row>
    <row r="18" spans="1:35" ht="19" x14ac:dyDescent="0.2">
      <c r="A18" s="4" t="s">
        <v>4256</v>
      </c>
      <c r="B18" s="4">
        <v>1987</v>
      </c>
      <c r="C18" s="86" t="s">
        <v>81</v>
      </c>
      <c r="D18" s="69" t="s">
        <v>81</v>
      </c>
      <c r="E18">
        <v>1</v>
      </c>
      <c r="F18" s="8" t="s">
        <v>144</v>
      </c>
      <c r="I18" s="8" t="s">
        <v>144</v>
      </c>
      <c r="L18" s="8" t="s">
        <v>144</v>
      </c>
      <c r="O18" s="8" t="s">
        <v>144</v>
      </c>
      <c r="R18" s="19" t="s">
        <v>144</v>
      </c>
      <c r="U18" s="17" t="s">
        <v>144</v>
      </c>
      <c r="X18" s="17" t="s">
        <v>144</v>
      </c>
      <c r="AA18" s="17" t="s">
        <v>144</v>
      </c>
      <c r="AD18" s="17" t="s">
        <v>144</v>
      </c>
      <c r="AG18" s="51"/>
    </row>
    <row r="19" spans="1:35" ht="19" x14ac:dyDescent="0.2">
      <c r="A19" s="4" t="s">
        <v>3009</v>
      </c>
      <c r="B19" s="4">
        <v>1998</v>
      </c>
      <c r="C19" s="86" t="s">
        <v>81</v>
      </c>
      <c r="D19" s="69" t="s">
        <v>81</v>
      </c>
      <c r="E19">
        <v>1</v>
      </c>
      <c r="F19" s="8" t="s">
        <v>144</v>
      </c>
      <c r="I19" s="8" t="s">
        <v>144</v>
      </c>
      <c r="L19" s="8" t="s">
        <v>144</v>
      </c>
      <c r="O19" s="8" t="s">
        <v>144</v>
      </c>
      <c r="R19" s="19" t="s">
        <v>144</v>
      </c>
      <c r="U19" s="17" t="s">
        <v>144</v>
      </c>
      <c r="X19" s="17" t="s">
        <v>144</v>
      </c>
      <c r="AA19" s="17" t="s">
        <v>144</v>
      </c>
      <c r="AD19" s="17" t="s">
        <v>144</v>
      </c>
      <c r="AG19" s="51"/>
    </row>
    <row r="20" spans="1:35" ht="19" x14ac:dyDescent="0.2">
      <c r="A20" s="4" t="s">
        <v>1110</v>
      </c>
      <c r="B20" s="4">
        <v>1995</v>
      </c>
      <c r="C20" s="86" t="s">
        <v>81</v>
      </c>
      <c r="D20" s="69" t="s">
        <v>81</v>
      </c>
      <c r="E20">
        <v>1</v>
      </c>
      <c r="F20" s="8" t="s">
        <v>144</v>
      </c>
      <c r="I20" s="8" t="s">
        <v>144</v>
      </c>
      <c r="L20" s="8" t="s">
        <v>144</v>
      </c>
      <c r="O20" s="8" t="s">
        <v>144</v>
      </c>
      <c r="R20" s="19" t="s">
        <v>144</v>
      </c>
      <c r="U20" s="17" t="s">
        <v>144</v>
      </c>
      <c r="X20" s="17" t="s">
        <v>144</v>
      </c>
      <c r="AA20" s="17" t="s">
        <v>144</v>
      </c>
      <c r="AD20" s="17" t="s">
        <v>144</v>
      </c>
      <c r="AG20" s="51" t="s">
        <v>144</v>
      </c>
    </row>
    <row r="21" spans="1:35" ht="19" x14ac:dyDescent="0.2">
      <c r="A21" s="4" t="s">
        <v>1110</v>
      </c>
      <c r="B21" s="4">
        <v>1994</v>
      </c>
      <c r="C21" s="86" t="s">
        <v>81</v>
      </c>
      <c r="D21" s="69" t="s">
        <v>81</v>
      </c>
      <c r="E21">
        <v>1</v>
      </c>
      <c r="F21" s="8" t="s">
        <v>144</v>
      </c>
      <c r="I21" s="8" t="s">
        <v>144</v>
      </c>
      <c r="L21" s="8" t="s">
        <v>144</v>
      </c>
      <c r="O21" s="8" t="s">
        <v>144</v>
      </c>
      <c r="R21" s="19" t="s">
        <v>144</v>
      </c>
      <c r="U21" s="17" t="s">
        <v>144</v>
      </c>
      <c r="X21" s="17" t="s">
        <v>144</v>
      </c>
      <c r="AA21" s="17" t="s">
        <v>144</v>
      </c>
      <c r="AD21" s="17" t="s">
        <v>144</v>
      </c>
      <c r="AG21" s="51"/>
    </row>
    <row r="22" spans="1:35" ht="19" x14ac:dyDescent="0.2">
      <c r="A22" s="4" t="s">
        <v>671</v>
      </c>
      <c r="B22" s="4">
        <v>1984</v>
      </c>
      <c r="C22" s="86" t="s">
        <v>81</v>
      </c>
      <c r="D22" s="69" t="s">
        <v>81</v>
      </c>
      <c r="E22">
        <v>1</v>
      </c>
      <c r="F22" s="8" t="s">
        <v>144</v>
      </c>
      <c r="I22" s="8" t="s">
        <v>144</v>
      </c>
      <c r="L22" s="8" t="s">
        <v>144</v>
      </c>
      <c r="O22" s="8" t="s">
        <v>144</v>
      </c>
      <c r="R22" s="19" t="s">
        <v>144</v>
      </c>
      <c r="U22" s="17" t="s">
        <v>144</v>
      </c>
      <c r="X22" s="17" t="s">
        <v>144</v>
      </c>
      <c r="AA22" s="17" t="s">
        <v>144</v>
      </c>
      <c r="AD22" s="17" t="s">
        <v>144</v>
      </c>
      <c r="AG22" s="51"/>
    </row>
    <row r="23" spans="1:35" ht="19" x14ac:dyDescent="0.2">
      <c r="A23" s="4" t="s">
        <v>1655</v>
      </c>
      <c r="B23" s="4">
        <v>1985</v>
      </c>
      <c r="C23" s="86" t="s">
        <v>81</v>
      </c>
      <c r="D23" s="69" t="s">
        <v>81</v>
      </c>
      <c r="E23">
        <v>1</v>
      </c>
      <c r="F23" s="8" t="s">
        <v>144</v>
      </c>
      <c r="I23" s="8" t="s">
        <v>144</v>
      </c>
      <c r="L23" s="8" t="s">
        <v>144</v>
      </c>
      <c r="O23" s="8" t="s">
        <v>144</v>
      </c>
      <c r="R23" s="19" t="s">
        <v>144</v>
      </c>
      <c r="U23" s="17" t="s">
        <v>144</v>
      </c>
      <c r="X23" s="17" t="s">
        <v>144</v>
      </c>
      <c r="AA23" s="17" t="s">
        <v>144</v>
      </c>
      <c r="AD23" s="17" t="s">
        <v>144</v>
      </c>
      <c r="AG23" s="51" t="s">
        <v>144</v>
      </c>
    </row>
    <row r="24" spans="1:35" ht="19" x14ac:dyDescent="0.2">
      <c r="A24" s="4" t="s">
        <v>5983</v>
      </c>
      <c r="B24" s="4">
        <v>1991</v>
      </c>
      <c r="C24" s="86" t="s">
        <v>81</v>
      </c>
      <c r="D24" s="69" t="s">
        <v>81</v>
      </c>
      <c r="E24">
        <v>1</v>
      </c>
      <c r="F24" s="8" t="s">
        <v>144</v>
      </c>
      <c r="I24" s="8" t="s">
        <v>144</v>
      </c>
      <c r="L24" s="8" t="s">
        <v>144</v>
      </c>
      <c r="O24" s="8" t="s">
        <v>144</v>
      </c>
      <c r="R24" s="19" t="s">
        <v>144</v>
      </c>
      <c r="U24" s="17" t="s">
        <v>144</v>
      </c>
      <c r="X24" s="17" t="s">
        <v>144</v>
      </c>
      <c r="AA24" s="17" t="s">
        <v>144</v>
      </c>
      <c r="AD24" s="17" t="s">
        <v>144</v>
      </c>
      <c r="AG24" s="51"/>
    </row>
    <row r="25" spans="1:35" ht="19" x14ac:dyDescent="0.2">
      <c r="A25" s="4" t="s">
        <v>450</v>
      </c>
      <c r="B25" s="4">
        <v>2005</v>
      </c>
      <c r="C25" s="86" t="s">
        <v>81</v>
      </c>
      <c r="D25" s="69" t="s">
        <v>81</v>
      </c>
      <c r="E25">
        <v>1</v>
      </c>
      <c r="F25" s="8" t="s">
        <v>144</v>
      </c>
      <c r="I25" s="8" t="s">
        <v>144</v>
      </c>
      <c r="L25" s="8" t="s">
        <v>144</v>
      </c>
      <c r="O25" s="8" t="s">
        <v>144</v>
      </c>
      <c r="R25" s="19" t="s">
        <v>144</v>
      </c>
      <c r="U25" s="25" t="s">
        <v>144</v>
      </c>
      <c r="X25" s="17" t="s">
        <v>144</v>
      </c>
      <c r="AA25" s="17" t="s">
        <v>144</v>
      </c>
      <c r="AD25" s="17" t="s">
        <v>144</v>
      </c>
      <c r="AG25" s="51"/>
    </row>
    <row r="26" spans="1:35" ht="19" x14ac:dyDescent="0.2">
      <c r="A26" s="4" t="s">
        <v>5371</v>
      </c>
      <c r="B26" s="4">
        <v>2014</v>
      </c>
      <c r="C26" s="86" t="s">
        <v>81</v>
      </c>
      <c r="D26" s="69" t="s">
        <v>81</v>
      </c>
      <c r="E26">
        <v>1</v>
      </c>
      <c r="F26" s="8" t="s">
        <v>144</v>
      </c>
      <c r="I26" s="8" t="s">
        <v>144</v>
      </c>
      <c r="L26" s="8" t="s">
        <v>144</v>
      </c>
      <c r="O26" s="8" t="s">
        <v>144</v>
      </c>
      <c r="R26" s="19" t="s">
        <v>144</v>
      </c>
      <c r="U26" s="17" t="s">
        <v>144</v>
      </c>
      <c r="X26" s="17" t="s">
        <v>144</v>
      </c>
      <c r="AA26" s="17" t="s">
        <v>144</v>
      </c>
      <c r="AD26" s="17" t="s">
        <v>144</v>
      </c>
      <c r="AG26" s="51"/>
    </row>
    <row r="27" spans="1:35" ht="19" x14ac:dyDescent="0.2">
      <c r="A27" s="4" t="s">
        <v>1835</v>
      </c>
      <c r="B27" s="4">
        <v>2003</v>
      </c>
      <c r="C27" s="86" t="s">
        <v>81</v>
      </c>
      <c r="D27" s="69" t="s">
        <v>81</v>
      </c>
      <c r="E27">
        <v>1</v>
      </c>
      <c r="F27" s="8" t="s">
        <v>144</v>
      </c>
      <c r="I27" s="8" t="s">
        <v>144</v>
      </c>
      <c r="L27" s="8" t="s">
        <v>144</v>
      </c>
      <c r="O27" s="8" t="s">
        <v>144</v>
      </c>
      <c r="R27" s="19" t="s">
        <v>144</v>
      </c>
      <c r="U27" s="17" t="s">
        <v>144</v>
      </c>
      <c r="X27" s="17" t="s">
        <v>144</v>
      </c>
      <c r="AA27" s="17" t="s">
        <v>144</v>
      </c>
      <c r="AD27" s="17" t="s">
        <v>144</v>
      </c>
      <c r="AG27" s="51" t="s">
        <v>144</v>
      </c>
    </row>
    <row r="28" spans="1:35" ht="19" x14ac:dyDescent="0.2">
      <c r="A28" s="4" t="s">
        <v>1835</v>
      </c>
      <c r="B28" s="4">
        <v>2002</v>
      </c>
      <c r="C28" s="86" t="s">
        <v>81</v>
      </c>
      <c r="D28" s="69" t="s">
        <v>81</v>
      </c>
      <c r="E28">
        <v>1</v>
      </c>
      <c r="F28" s="8" t="s">
        <v>144</v>
      </c>
      <c r="I28" s="8" t="s">
        <v>144</v>
      </c>
      <c r="L28" s="8" t="s">
        <v>144</v>
      </c>
      <c r="O28" s="8" t="s">
        <v>144</v>
      </c>
      <c r="R28" s="19" t="s">
        <v>144</v>
      </c>
      <c r="U28" s="17" t="s">
        <v>144</v>
      </c>
      <c r="X28" s="17" t="s">
        <v>144</v>
      </c>
      <c r="AA28" s="17" t="s">
        <v>144</v>
      </c>
      <c r="AD28" s="17" t="s">
        <v>144</v>
      </c>
      <c r="AG28" s="51"/>
    </row>
    <row r="29" spans="1:35" ht="19" x14ac:dyDescent="0.2">
      <c r="A29" s="4" t="s">
        <v>745</v>
      </c>
      <c r="B29" s="4">
        <v>1999</v>
      </c>
      <c r="C29" s="86" t="s">
        <v>81</v>
      </c>
      <c r="D29" s="69" t="s">
        <v>81</v>
      </c>
      <c r="E29">
        <v>1</v>
      </c>
      <c r="F29" s="8" t="s">
        <v>144</v>
      </c>
      <c r="I29" s="8" t="s">
        <v>144</v>
      </c>
      <c r="L29" s="8" t="s">
        <v>144</v>
      </c>
      <c r="O29" s="8" t="s">
        <v>144</v>
      </c>
      <c r="R29" s="19" t="s">
        <v>144</v>
      </c>
      <c r="U29" s="17" t="s">
        <v>144</v>
      </c>
      <c r="X29" s="17" t="s">
        <v>144</v>
      </c>
      <c r="AA29" s="17" t="s">
        <v>144</v>
      </c>
      <c r="AD29" s="17" t="s">
        <v>144</v>
      </c>
      <c r="AG29" s="51" t="s">
        <v>144</v>
      </c>
    </row>
    <row r="30" spans="1:35" ht="19" x14ac:dyDescent="0.2">
      <c r="A30" s="4" t="s">
        <v>2266</v>
      </c>
      <c r="B30" s="4">
        <v>1994</v>
      </c>
      <c r="C30" s="86" t="s">
        <v>81</v>
      </c>
      <c r="D30" s="69" t="s">
        <v>81</v>
      </c>
      <c r="E30">
        <v>1</v>
      </c>
      <c r="F30" s="8" t="s">
        <v>144</v>
      </c>
      <c r="I30" s="8" t="s">
        <v>144</v>
      </c>
      <c r="L30" s="8" t="s">
        <v>144</v>
      </c>
      <c r="O30" s="8" t="s">
        <v>144</v>
      </c>
      <c r="R30" s="19" t="s">
        <v>144</v>
      </c>
      <c r="U30" s="17" t="s">
        <v>144</v>
      </c>
      <c r="X30" s="17" t="s">
        <v>144</v>
      </c>
      <c r="AA30" s="17" t="s">
        <v>144</v>
      </c>
      <c r="AD30" s="17" t="s">
        <v>144</v>
      </c>
      <c r="AG30" s="51"/>
    </row>
    <row r="31" spans="1:35" ht="19" x14ac:dyDescent="0.2">
      <c r="A31" s="4" t="s">
        <v>654</v>
      </c>
      <c r="B31" s="4">
        <v>1987</v>
      </c>
      <c r="C31" s="86" t="s">
        <v>82</v>
      </c>
      <c r="D31" s="69" t="s">
        <v>82</v>
      </c>
      <c r="E31">
        <v>1</v>
      </c>
      <c r="F31" s="8" t="s">
        <v>669</v>
      </c>
      <c r="G31" s="70" t="s">
        <v>121</v>
      </c>
      <c r="H31">
        <v>1</v>
      </c>
      <c r="I31" s="8">
        <v>5</v>
      </c>
      <c r="J31" s="70">
        <v>5</v>
      </c>
      <c r="K31">
        <v>1</v>
      </c>
      <c r="L31" s="8">
        <v>0</v>
      </c>
      <c r="M31" s="70">
        <v>0</v>
      </c>
      <c r="N31">
        <v>1</v>
      </c>
      <c r="O31" s="8" t="s">
        <v>278</v>
      </c>
      <c r="P31" s="70" t="s">
        <v>15133</v>
      </c>
      <c r="Q31">
        <v>1</v>
      </c>
      <c r="R31" s="19" t="s">
        <v>85</v>
      </c>
      <c r="S31" s="74" t="s">
        <v>85</v>
      </c>
      <c r="T31">
        <v>1</v>
      </c>
      <c r="U31" s="17" t="s">
        <v>278</v>
      </c>
      <c r="V31" s="70" t="s">
        <v>15133</v>
      </c>
      <c r="W31">
        <v>1</v>
      </c>
      <c r="X31" s="17" t="s">
        <v>86</v>
      </c>
      <c r="Y31" s="70" t="s">
        <v>86</v>
      </c>
      <c r="Z31">
        <v>1</v>
      </c>
      <c r="AA31" s="17" t="s">
        <v>86</v>
      </c>
      <c r="AB31" s="70" t="s">
        <v>86</v>
      </c>
      <c r="AC31">
        <v>1</v>
      </c>
      <c r="AD31" s="17" t="s">
        <v>670</v>
      </c>
      <c r="AE31" s="70" t="s">
        <v>670</v>
      </c>
      <c r="AF31">
        <v>1</v>
      </c>
      <c r="AG31" s="51" t="s">
        <v>14926</v>
      </c>
      <c r="AH31" s="71" t="s">
        <v>15135</v>
      </c>
      <c r="AI31" s="53">
        <v>0</v>
      </c>
    </row>
    <row r="32" spans="1:35" ht="19" x14ac:dyDescent="0.2">
      <c r="A32" s="4" t="s">
        <v>2676</v>
      </c>
      <c r="B32" s="4">
        <v>2012</v>
      </c>
      <c r="C32" s="86" t="s">
        <v>81</v>
      </c>
      <c r="D32" s="69" t="s">
        <v>81</v>
      </c>
      <c r="E32">
        <v>1</v>
      </c>
      <c r="F32" s="8" t="s">
        <v>144</v>
      </c>
      <c r="I32" s="8" t="s">
        <v>144</v>
      </c>
      <c r="L32" s="8" t="s">
        <v>144</v>
      </c>
      <c r="O32" s="8" t="s">
        <v>144</v>
      </c>
      <c r="R32" s="19" t="s">
        <v>144</v>
      </c>
      <c r="U32" s="17" t="s">
        <v>144</v>
      </c>
      <c r="X32" s="17" t="s">
        <v>144</v>
      </c>
      <c r="AA32" s="17" t="s">
        <v>144</v>
      </c>
      <c r="AD32" s="17" t="s">
        <v>144</v>
      </c>
      <c r="AG32" s="51"/>
    </row>
    <row r="33" spans="1:35" ht="19" x14ac:dyDescent="0.2">
      <c r="A33" s="4" t="s">
        <v>5227</v>
      </c>
      <c r="B33" s="4">
        <v>1989</v>
      </c>
      <c r="C33" s="86" t="s">
        <v>81</v>
      </c>
      <c r="D33" s="69" t="s">
        <v>81</v>
      </c>
      <c r="E33">
        <v>1</v>
      </c>
      <c r="F33" s="8" t="s">
        <v>144</v>
      </c>
      <c r="I33" s="8" t="s">
        <v>144</v>
      </c>
      <c r="L33" s="8" t="s">
        <v>144</v>
      </c>
      <c r="O33" s="8" t="s">
        <v>144</v>
      </c>
      <c r="R33" s="19" t="s">
        <v>144</v>
      </c>
      <c r="U33" s="17" t="s">
        <v>144</v>
      </c>
      <c r="X33" s="17" t="s">
        <v>144</v>
      </c>
      <c r="AA33" s="17" t="s">
        <v>144</v>
      </c>
      <c r="AD33" s="17" t="s">
        <v>144</v>
      </c>
      <c r="AG33" s="51"/>
    </row>
    <row r="34" spans="1:35" ht="19" x14ac:dyDescent="0.2">
      <c r="A34" s="4" t="s">
        <v>4681</v>
      </c>
      <c r="B34" s="4">
        <v>1987</v>
      </c>
      <c r="C34" s="86" t="s">
        <v>82</v>
      </c>
      <c r="D34" s="69" t="s">
        <v>82</v>
      </c>
      <c r="E34" s="84">
        <v>1</v>
      </c>
      <c r="F34" s="8" t="s">
        <v>403</v>
      </c>
      <c r="G34" s="70" t="s">
        <v>403</v>
      </c>
      <c r="H34">
        <v>1</v>
      </c>
      <c r="I34" s="8">
        <v>10</v>
      </c>
      <c r="J34" s="70">
        <v>10</v>
      </c>
      <c r="K34">
        <v>1</v>
      </c>
      <c r="L34" s="8">
        <v>5</v>
      </c>
      <c r="M34" s="70">
        <v>5</v>
      </c>
      <c r="N34">
        <v>1</v>
      </c>
      <c r="O34" s="8" t="s">
        <v>4693</v>
      </c>
      <c r="P34" s="70" t="s">
        <v>15136</v>
      </c>
      <c r="Q34">
        <v>1</v>
      </c>
      <c r="R34" s="19" t="s">
        <v>85</v>
      </c>
      <c r="S34" s="74" t="s">
        <v>15137</v>
      </c>
      <c r="T34">
        <v>1</v>
      </c>
      <c r="U34" s="17" t="s">
        <v>86</v>
      </c>
      <c r="V34" s="70" t="s">
        <v>86</v>
      </c>
      <c r="W34">
        <v>1</v>
      </c>
      <c r="X34" s="17">
        <v>32.6</v>
      </c>
      <c r="Y34" s="70">
        <v>32.6</v>
      </c>
      <c r="Z34">
        <v>1</v>
      </c>
      <c r="AA34" s="17" t="s">
        <v>4694</v>
      </c>
      <c r="AB34" s="70" t="s">
        <v>15138</v>
      </c>
      <c r="AC34">
        <v>1</v>
      </c>
      <c r="AD34" s="17" t="s">
        <v>86</v>
      </c>
      <c r="AE34" s="70" t="s">
        <v>86</v>
      </c>
      <c r="AF34">
        <v>1</v>
      </c>
      <c r="AG34" s="51" t="s">
        <v>14923</v>
      </c>
      <c r="AH34" s="71" t="s">
        <v>14923</v>
      </c>
      <c r="AI34">
        <v>1</v>
      </c>
    </row>
    <row r="35" spans="1:35" ht="19" x14ac:dyDescent="0.2">
      <c r="A35" s="4" t="s">
        <v>1587</v>
      </c>
      <c r="B35" s="4">
        <v>2001</v>
      </c>
      <c r="C35" s="86" t="s">
        <v>82</v>
      </c>
      <c r="D35" s="69" t="s">
        <v>82</v>
      </c>
      <c r="E35">
        <v>1</v>
      </c>
      <c r="F35" s="8" t="s">
        <v>1220</v>
      </c>
      <c r="G35" s="70" t="s">
        <v>83</v>
      </c>
      <c r="H35">
        <v>1</v>
      </c>
      <c r="I35" s="8">
        <v>16</v>
      </c>
      <c r="J35" s="70">
        <v>16</v>
      </c>
      <c r="K35">
        <v>1</v>
      </c>
      <c r="L35" s="8">
        <v>6</v>
      </c>
      <c r="M35" s="70">
        <v>6</v>
      </c>
      <c r="N35">
        <v>1</v>
      </c>
      <c r="O35" s="8" t="s">
        <v>1598</v>
      </c>
      <c r="P35" s="70" t="s">
        <v>15139</v>
      </c>
      <c r="Q35">
        <v>1</v>
      </c>
      <c r="R35" s="19" t="s">
        <v>85</v>
      </c>
      <c r="S35" s="74" t="s">
        <v>15137</v>
      </c>
      <c r="T35">
        <v>1</v>
      </c>
      <c r="U35" s="17" t="s">
        <v>86</v>
      </c>
      <c r="V35" s="70" t="s">
        <v>86</v>
      </c>
      <c r="W35">
        <v>1</v>
      </c>
      <c r="X35" s="17">
        <v>25.7</v>
      </c>
      <c r="Y35" s="70">
        <v>25.7</v>
      </c>
      <c r="Z35">
        <v>1</v>
      </c>
      <c r="AA35" s="17">
        <v>0.8</v>
      </c>
      <c r="AB35" s="70">
        <v>0.8</v>
      </c>
      <c r="AC35">
        <v>1</v>
      </c>
      <c r="AD35" s="17" t="s">
        <v>86</v>
      </c>
      <c r="AE35" s="70" t="s">
        <v>86</v>
      </c>
      <c r="AF35">
        <v>1</v>
      </c>
      <c r="AG35" s="51" t="s">
        <v>14923</v>
      </c>
      <c r="AH35" s="71" t="s">
        <v>14923</v>
      </c>
      <c r="AI35">
        <v>1</v>
      </c>
    </row>
    <row r="36" spans="1:35" ht="19" x14ac:dyDescent="0.2">
      <c r="A36" s="4" t="s">
        <v>5326</v>
      </c>
      <c r="B36" s="4">
        <v>2015</v>
      </c>
      <c r="C36" s="86" t="s">
        <v>82</v>
      </c>
      <c r="D36" s="69" t="s">
        <v>82</v>
      </c>
      <c r="E36">
        <v>1</v>
      </c>
      <c r="F36" s="8" t="s">
        <v>83</v>
      </c>
      <c r="G36" s="70" t="s">
        <v>83</v>
      </c>
      <c r="H36">
        <v>1</v>
      </c>
      <c r="I36" s="8">
        <v>24</v>
      </c>
      <c r="J36" s="70">
        <v>24</v>
      </c>
      <c r="K36">
        <v>1</v>
      </c>
      <c r="L36" s="8">
        <v>12</v>
      </c>
      <c r="M36" s="70">
        <v>12</v>
      </c>
      <c r="N36">
        <v>1</v>
      </c>
      <c r="O36" s="8" t="s">
        <v>14927</v>
      </c>
      <c r="P36" s="70" t="s">
        <v>15140</v>
      </c>
      <c r="Q36">
        <v>1</v>
      </c>
      <c r="R36" s="19" t="s">
        <v>85</v>
      </c>
      <c r="S36" s="74" t="s">
        <v>15137</v>
      </c>
      <c r="T36">
        <v>1</v>
      </c>
      <c r="U36" s="17" t="s">
        <v>218</v>
      </c>
      <c r="V36" s="70" t="s">
        <v>86</v>
      </c>
      <c r="W36">
        <v>1</v>
      </c>
      <c r="X36" s="17">
        <v>24.3</v>
      </c>
      <c r="Y36" s="70">
        <v>24.3</v>
      </c>
      <c r="Z36">
        <v>1</v>
      </c>
      <c r="AA36" s="17">
        <v>0.4</v>
      </c>
      <c r="AB36" s="70">
        <v>0.4</v>
      </c>
      <c r="AC36">
        <v>1</v>
      </c>
      <c r="AD36" s="17" t="s">
        <v>86</v>
      </c>
      <c r="AE36" s="70" t="s">
        <v>86</v>
      </c>
      <c r="AF36">
        <v>1</v>
      </c>
      <c r="AG36" s="51" t="s">
        <v>14926</v>
      </c>
      <c r="AH36" s="71" t="s">
        <v>14923</v>
      </c>
      <c r="AI36">
        <v>1</v>
      </c>
    </row>
    <row r="37" spans="1:35" ht="19" x14ac:dyDescent="0.2">
      <c r="A37" s="4" t="s">
        <v>88</v>
      </c>
      <c r="B37" s="4">
        <v>2001</v>
      </c>
      <c r="C37" s="86" t="s">
        <v>82</v>
      </c>
      <c r="D37" s="69" t="s">
        <v>82</v>
      </c>
      <c r="E37">
        <v>1</v>
      </c>
      <c r="F37" s="8" t="s">
        <v>83</v>
      </c>
      <c r="G37" s="70" t="s">
        <v>83</v>
      </c>
      <c r="H37">
        <v>1</v>
      </c>
      <c r="I37" s="8">
        <v>72</v>
      </c>
      <c r="J37" s="70">
        <v>72</v>
      </c>
      <c r="K37">
        <v>1</v>
      </c>
      <c r="L37" s="8">
        <v>37</v>
      </c>
      <c r="M37" s="70">
        <v>37</v>
      </c>
      <c r="N37">
        <v>1</v>
      </c>
      <c r="O37" s="8" t="s">
        <v>104</v>
      </c>
      <c r="P37" s="70" t="s">
        <v>15141</v>
      </c>
      <c r="Q37">
        <v>1</v>
      </c>
      <c r="R37" s="19" t="s">
        <v>85</v>
      </c>
      <c r="S37" s="74" t="s">
        <v>15137</v>
      </c>
      <c r="T37">
        <v>1</v>
      </c>
      <c r="U37" s="17" t="s">
        <v>86</v>
      </c>
      <c r="V37" s="70" t="s">
        <v>86</v>
      </c>
      <c r="W37">
        <v>1</v>
      </c>
      <c r="X37" s="17">
        <v>24.5</v>
      </c>
      <c r="Y37" s="70">
        <v>24.5</v>
      </c>
      <c r="Z37">
        <v>1</v>
      </c>
      <c r="AA37" s="17">
        <v>0.3</v>
      </c>
      <c r="AB37" s="70">
        <v>0.3</v>
      </c>
      <c r="AC37">
        <v>1</v>
      </c>
      <c r="AD37" s="17" t="s">
        <v>105</v>
      </c>
      <c r="AE37" s="70" t="s">
        <v>105</v>
      </c>
      <c r="AF37">
        <v>1</v>
      </c>
      <c r="AG37" s="51" t="s">
        <v>14928</v>
      </c>
      <c r="AH37" s="71" t="s">
        <v>14923</v>
      </c>
      <c r="AI37">
        <v>1</v>
      </c>
    </row>
    <row r="38" spans="1:35" ht="19" x14ac:dyDescent="0.2">
      <c r="A38" s="4" t="s">
        <v>684</v>
      </c>
      <c r="B38" s="4">
        <v>1988</v>
      </c>
      <c r="C38" s="86" t="s">
        <v>82</v>
      </c>
      <c r="D38" s="69" t="s">
        <v>82</v>
      </c>
      <c r="E38">
        <v>1</v>
      </c>
      <c r="F38" s="8" t="s">
        <v>83</v>
      </c>
      <c r="G38" s="70" t="s">
        <v>83</v>
      </c>
      <c r="H38">
        <v>1</v>
      </c>
      <c r="I38" s="8">
        <v>6</v>
      </c>
      <c r="J38" s="70">
        <v>6</v>
      </c>
      <c r="K38">
        <v>1</v>
      </c>
      <c r="L38" s="8">
        <v>0</v>
      </c>
      <c r="M38" s="70">
        <v>0</v>
      </c>
      <c r="N38">
        <v>1</v>
      </c>
      <c r="O38" s="8" t="s">
        <v>278</v>
      </c>
      <c r="P38" s="70" t="s">
        <v>15133</v>
      </c>
      <c r="Q38">
        <v>1</v>
      </c>
      <c r="R38" s="19" t="s">
        <v>85</v>
      </c>
      <c r="S38" s="74" t="s">
        <v>15137</v>
      </c>
      <c r="T38">
        <v>1</v>
      </c>
      <c r="U38" s="17" t="s">
        <v>278</v>
      </c>
      <c r="V38" s="70" t="s">
        <v>15133</v>
      </c>
      <c r="W38">
        <v>1</v>
      </c>
      <c r="X38" s="17" t="s">
        <v>86</v>
      </c>
      <c r="Y38" s="70" t="s">
        <v>86</v>
      </c>
      <c r="Z38">
        <v>1</v>
      </c>
      <c r="AA38" s="17" t="s">
        <v>86</v>
      </c>
      <c r="AB38" s="70" t="s">
        <v>86</v>
      </c>
      <c r="AC38">
        <v>1</v>
      </c>
      <c r="AD38" s="17" t="s">
        <v>699</v>
      </c>
      <c r="AE38" s="70" t="s">
        <v>699</v>
      </c>
      <c r="AF38">
        <v>1</v>
      </c>
      <c r="AG38" s="51" t="s">
        <v>14926</v>
      </c>
      <c r="AH38" s="71" t="s">
        <v>14923</v>
      </c>
      <c r="AI38">
        <v>1</v>
      </c>
    </row>
    <row r="39" spans="1:35" ht="19" x14ac:dyDescent="0.2">
      <c r="A39" s="4" t="s">
        <v>3672</v>
      </c>
      <c r="B39" s="4">
        <v>1985</v>
      </c>
      <c r="C39" s="86" t="s">
        <v>82</v>
      </c>
      <c r="D39" s="69" t="s">
        <v>82</v>
      </c>
      <c r="E39">
        <v>1</v>
      </c>
      <c r="F39" s="8" t="s">
        <v>83</v>
      </c>
      <c r="G39" s="70" t="s">
        <v>83</v>
      </c>
      <c r="H39">
        <v>1</v>
      </c>
      <c r="I39" s="8">
        <v>3</v>
      </c>
      <c r="J39" s="70">
        <v>3</v>
      </c>
      <c r="K39">
        <v>1</v>
      </c>
      <c r="L39" s="8">
        <v>0</v>
      </c>
      <c r="M39" s="70">
        <v>0</v>
      </c>
      <c r="N39">
        <v>1</v>
      </c>
      <c r="O39" s="8" t="s">
        <v>1572</v>
      </c>
      <c r="P39" s="70" t="s">
        <v>15133</v>
      </c>
      <c r="Q39">
        <v>1</v>
      </c>
      <c r="R39" s="19" t="s">
        <v>85</v>
      </c>
      <c r="S39" s="74" t="s">
        <v>15137</v>
      </c>
      <c r="T39">
        <v>1</v>
      </c>
      <c r="U39" s="17" t="s">
        <v>1572</v>
      </c>
      <c r="V39" s="70" t="s">
        <v>15133</v>
      </c>
      <c r="W39">
        <v>1</v>
      </c>
      <c r="X39" s="17" t="s">
        <v>86</v>
      </c>
      <c r="Y39" s="70" t="s">
        <v>86</v>
      </c>
      <c r="Z39">
        <v>1</v>
      </c>
      <c r="AA39" s="17" t="s">
        <v>86</v>
      </c>
      <c r="AB39" s="70" t="s">
        <v>86</v>
      </c>
      <c r="AC39">
        <v>1</v>
      </c>
      <c r="AD39" s="17" t="s">
        <v>699</v>
      </c>
      <c r="AE39" s="70" t="s">
        <v>699</v>
      </c>
      <c r="AF39">
        <v>1</v>
      </c>
      <c r="AG39" s="51" t="s">
        <v>14926</v>
      </c>
      <c r="AH39" s="71" t="s">
        <v>14923</v>
      </c>
      <c r="AI39">
        <v>1</v>
      </c>
    </row>
    <row r="40" spans="1:35" ht="19" x14ac:dyDescent="0.2">
      <c r="A40" s="4" t="s">
        <v>3960</v>
      </c>
      <c r="B40" s="4">
        <v>1984</v>
      </c>
      <c r="C40" s="86" t="s">
        <v>81</v>
      </c>
      <c r="D40" s="69" t="s">
        <v>81</v>
      </c>
      <c r="E40">
        <v>1</v>
      </c>
      <c r="F40" s="8" t="s">
        <v>144</v>
      </c>
      <c r="I40" s="8" t="s">
        <v>144</v>
      </c>
      <c r="L40" s="8" t="s">
        <v>144</v>
      </c>
      <c r="O40" s="8" t="s">
        <v>144</v>
      </c>
      <c r="R40" s="19" t="s">
        <v>144</v>
      </c>
      <c r="T40" t="s">
        <v>1177</v>
      </c>
      <c r="U40" s="17" t="s">
        <v>144</v>
      </c>
      <c r="X40" s="17" t="s">
        <v>144</v>
      </c>
      <c r="AA40" s="17" t="s">
        <v>144</v>
      </c>
      <c r="AD40" s="17" t="s">
        <v>144</v>
      </c>
      <c r="AG40" s="51"/>
    </row>
    <row r="41" spans="1:35" ht="19" x14ac:dyDescent="0.2">
      <c r="A41" s="4" t="s">
        <v>1197</v>
      </c>
      <c r="B41" s="4">
        <v>1983</v>
      </c>
      <c r="C41" s="86" t="s">
        <v>81</v>
      </c>
      <c r="D41" s="69" t="s">
        <v>81</v>
      </c>
      <c r="E41">
        <v>1</v>
      </c>
      <c r="F41" s="8" t="s">
        <v>144</v>
      </c>
      <c r="I41" s="8" t="s">
        <v>144</v>
      </c>
      <c r="L41" s="8" t="s">
        <v>144</v>
      </c>
      <c r="O41" s="8" t="s">
        <v>144</v>
      </c>
      <c r="R41" s="19" t="s">
        <v>144</v>
      </c>
      <c r="U41" s="17" t="s">
        <v>144</v>
      </c>
      <c r="X41" s="17" t="s">
        <v>144</v>
      </c>
      <c r="AA41" s="17" t="s">
        <v>144</v>
      </c>
      <c r="AD41" s="17" t="s">
        <v>144</v>
      </c>
      <c r="AG41" s="51" t="s">
        <v>144</v>
      </c>
    </row>
    <row r="42" spans="1:35" ht="19" x14ac:dyDescent="0.2">
      <c r="A42" s="4" t="s">
        <v>777</v>
      </c>
      <c r="B42" s="4">
        <v>1984</v>
      </c>
      <c r="C42" s="86" t="s">
        <v>81</v>
      </c>
      <c r="D42" s="69" t="s">
        <v>81</v>
      </c>
      <c r="E42">
        <v>1</v>
      </c>
      <c r="F42" s="8" t="s">
        <v>144</v>
      </c>
      <c r="I42" s="8" t="s">
        <v>144</v>
      </c>
      <c r="L42" s="8" t="s">
        <v>144</v>
      </c>
      <c r="O42" s="8" t="s">
        <v>144</v>
      </c>
      <c r="R42" s="19" t="s">
        <v>144</v>
      </c>
      <c r="U42" s="17" t="s">
        <v>144</v>
      </c>
      <c r="X42" s="17" t="s">
        <v>144</v>
      </c>
      <c r="AA42" s="17" t="s">
        <v>144</v>
      </c>
      <c r="AD42" s="17" t="s">
        <v>144</v>
      </c>
      <c r="AG42" s="51" t="s">
        <v>144</v>
      </c>
    </row>
    <row r="43" spans="1:35" ht="19" x14ac:dyDescent="0.2">
      <c r="A43" s="4" t="s">
        <v>981</v>
      </c>
      <c r="B43" s="4">
        <v>1997</v>
      </c>
      <c r="C43" s="86" t="s">
        <v>81</v>
      </c>
      <c r="D43" s="69" t="s">
        <v>81</v>
      </c>
      <c r="E43">
        <v>1</v>
      </c>
      <c r="F43" s="8" t="s">
        <v>144</v>
      </c>
      <c r="I43" s="8" t="s">
        <v>144</v>
      </c>
      <c r="L43" s="8" t="s">
        <v>144</v>
      </c>
      <c r="O43" s="8" t="s">
        <v>144</v>
      </c>
      <c r="R43" s="19" t="s">
        <v>144</v>
      </c>
      <c r="U43" s="17" t="s">
        <v>144</v>
      </c>
      <c r="X43" s="17" t="s">
        <v>144</v>
      </c>
      <c r="AA43" s="17" t="s">
        <v>144</v>
      </c>
      <c r="AD43" s="17" t="s">
        <v>144</v>
      </c>
      <c r="AG43" s="51" t="s">
        <v>144</v>
      </c>
    </row>
    <row r="44" spans="1:35" ht="19" x14ac:dyDescent="0.2">
      <c r="A44" s="4" t="s">
        <v>1123</v>
      </c>
      <c r="B44" s="4">
        <v>2008</v>
      </c>
      <c r="C44" s="86" t="s">
        <v>82</v>
      </c>
      <c r="D44" s="69" t="s">
        <v>82</v>
      </c>
      <c r="E44">
        <v>1</v>
      </c>
      <c r="F44" s="8" t="s">
        <v>83</v>
      </c>
      <c r="G44" s="70" t="s">
        <v>83</v>
      </c>
      <c r="H44">
        <v>1</v>
      </c>
      <c r="I44" s="8">
        <v>26</v>
      </c>
      <c r="J44" s="70">
        <v>26</v>
      </c>
      <c r="K44">
        <v>1</v>
      </c>
      <c r="L44" s="8">
        <v>14</v>
      </c>
      <c r="M44" s="70">
        <v>14</v>
      </c>
      <c r="N44">
        <v>1</v>
      </c>
      <c r="O44" s="8" t="s">
        <v>1046</v>
      </c>
      <c r="P44" s="70" t="s">
        <v>15142</v>
      </c>
      <c r="Q44">
        <v>1</v>
      </c>
      <c r="R44" s="19" t="s">
        <v>86</v>
      </c>
      <c r="S44" s="74" t="s">
        <v>15137</v>
      </c>
      <c r="T44">
        <v>1</v>
      </c>
      <c r="U44" s="17" t="s">
        <v>86</v>
      </c>
      <c r="V44" s="70" t="s">
        <v>86</v>
      </c>
      <c r="W44">
        <v>1</v>
      </c>
      <c r="X44" s="17">
        <v>24.5</v>
      </c>
      <c r="Y44" s="70">
        <v>24.5</v>
      </c>
      <c r="Z44">
        <v>1</v>
      </c>
      <c r="AA44" s="17">
        <v>0.6</v>
      </c>
      <c r="AB44" s="70">
        <v>0.6</v>
      </c>
      <c r="AC44">
        <v>1</v>
      </c>
      <c r="AD44" s="17" t="s">
        <v>86</v>
      </c>
      <c r="AE44" s="70" t="s">
        <v>86</v>
      </c>
      <c r="AF44">
        <v>1</v>
      </c>
      <c r="AG44" s="51" t="s">
        <v>14929</v>
      </c>
      <c r="AH44" s="71" t="s">
        <v>15143</v>
      </c>
      <c r="AI44">
        <v>1</v>
      </c>
    </row>
    <row r="45" spans="1:35" ht="19" x14ac:dyDescent="0.2">
      <c r="A45" s="4" t="s">
        <v>5643</v>
      </c>
      <c r="B45" s="4">
        <v>2013</v>
      </c>
      <c r="C45" s="86" t="s">
        <v>81</v>
      </c>
      <c r="D45" s="69" t="s">
        <v>81</v>
      </c>
      <c r="E45">
        <v>1</v>
      </c>
      <c r="F45" s="8" t="s">
        <v>144</v>
      </c>
      <c r="I45" s="8" t="s">
        <v>144</v>
      </c>
      <c r="L45" s="8" t="s">
        <v>144</v>
      </c>
      <c r="O45" s="8" t="s">
        <v>144</v>
      </c>
      <c r="R45" s="19" t="s">
        <v>144</v>
      </c>
      <c r="U45" s="17" t="s">
        <v>144</v>
      </c>
      <c r="X45" s="17" t="s">
        <v>144</v>
      </c>
      <c r="AA45" s="17" t="s">
        <v>144</v>
      </c>
      <c r="AD45" s="17" t="s">
        <v>144</v>
      </c>
      <c r="AG45" s="51"/>
    </row>
    <row r="46" spans="1:35" ht="19" x14ac:dyDescent="0.2">
      <c r="A46" s="4" t="s">
        <v>4753</v>
      </c>
      <c r="B46" s="4">
        <v>1995</v>
      </c>
      <c r="C46" s="86" t="s">
        <v>82</v>
      </c>
      <c r="D46" s="69" t="s">
        <v>82</v>
      </c>
      <c r="E46">
        <v>1</v>
      </c>
      <c r="F46" s="8" t="s">
        <v>83</v>
      </c>
      <c r="G46" s="70" t="s">
        <v>83</v>
      </c>
      <c r="H46">
        <v>1</v>
      </c>
      <c r="I46" s="8">
        <v>13</v>
      </c>
      <c r="J46" s="70">
        <v>13</v>
      </c>
      <c r="K46">
        <v>1</v>
      </c>
      <c r="L46" s="8">
        <v>2</v>
      </c>
      <c r="M46" s="70">
        <v>2</v>
      </c>
      <c r="N46">
        <v>1</v>
      </c>
      <c r="O46" s="8" t="s">
        <v>2812</v>
      </c>
      <c r="P46" s="70" t="s">
        <v>15144</v>
      </c>
      <c r="Q46" s="53">
        <v>0</v>
      </c>
      <c r="R46" s="19" t="s">
        <v>85</v>
      </c>
      <c r="S46" s="74" t="s">
        <v>15137</v>
      </c>
      <c r="T46">
        <v>1</v>
      </c>
      <c r="U46" s="17" t="s">
        <v>86</v>
      </c>
      <c r="V46" s="70" t="s">
        <v>86</v>
      </c>
      <c r="W46">
        <v>1</v>
      </c>
      <c r="X46" s="17" t="s">
        <v>4767</v>
      </c>
      <c r="Y46" s="70" t="s">
        <v>15145</v>
      </c>
      <c r="Z46">
        <v>1</v>
      </c>
      <c r="AA46" s="17" t="s">
        <v>86</v>
      </c>
      <c r="AB46" s="70" t="s">
        <v>15146</v>
      </c>
      <c r="AC46">
        <v>1</v>
      </c>
      <c r="AD46" s="17" t="s">
        <v>4768</v>
      </c>
      <c r="AE46" s="70" t="s">
        <v>4768</v>
      </c>
      <c r="AF46">
        <v>1</v>
      </c>
      <c r="AG46" s="51" t="s">
        <v>14931</v>
      </c>
      <c r="AH46" s="71" t="s">
        <v>15147</v>
      </c>
      <c r="AI46" s="53">
        <v>0</v>
      </c>
    </row>
    <row r="47" spans="1:35" ht="19" x14ac:dyDescent="0.2">
      <c r="A47" s="4" t="s">
        <v>5394</v>
      </c>
      <c r="B47" s="4">
        <v>1996</v>
      </c>
      <c r="C47" s="86" t="s">
        <v>81</v>
      </c>
      <c r="D47" s="69" t="s">
        <v>81</v>
      </c>
      <c r="E47">
        <v>1</v>
      </c>
      <c r="F47" s="8" t="s">
        <v>144</v>
      </c>
      <c r="I47" s="8" t="s">
        <v>144</v>
      </c>
      <c r="L47" s="8" t="s">
        <v>144</v>
      </c>
      <c r="O47" s="8" t="s">
        <v>144</v>
      </c>
      <c r="R47" s="19" t="s">
        <v>144</v>
      </c>
      <c r="U47" s="17" t="s">
        <v>144</v>
      </c>
      <c r="X47" s="17" t="s">
        <v>144</v>
      </c>
      <c r="AA47" s="17" t="s">
        <v>144</v>
      </c>
      <c r="AD47" s="17" t="s">
        <v>144</v>
      </c>
      <c r="AG47" s="51"/>
    </row>
    <row r="48" spans="1:35" ht="19" x14ac:dyDescent="0.2">
      <c r="A48" s="4" t="s">
        <v>3090</v>
      </c>
      <c r="B48" s="4">
        <v>2000</v>
      </c>
      <c r="C48" s="86" t="s">
        <v>81</v>
      </c>
      <c r="D48" s="69" t="s">
        <v>81</v>
      </c>
      <c r="E48" s="84">
        <v>1</v>
      </c>
      <c r="F48" s="8" t="s">
        <v>144</v>
      </c>
      <c r="G48" s="70" t="s">
        <v>144</v>
      </c>
      <c r="H48" t="s">
        <v>144</v>
      </c>
      <c r="I48" s="8" t="s">
        <v>144</v>
      </c>
      <c r="J48" s="70" t="s">
        <v>144</v>
      </c>
      <c r="K48" t="s">
        <v>144</v>
      </c>
      <c r="L48" s="8" t="s">
        <v>144</v>
      </c>
      <c r="M48" s="70" t="s">
        <v>144</v>
      </c>
      <c r="N48" t="s">
        <v>144</v>
      </c>
      <c r="O48" s="8" t="s">
        <v>144</v>
      </c>
      <c r="P48" s="70" t="s">
        <v>144</v>
      </c>
      <c r="Q48" t="s">
        <v>144</v>
      </c>
      <c r="R48" s="19" t="s">
        <v>144</v>
      </c>
      <c r="S48" s="74" t="s">
        <v>144</v>
      </c>
      <c r="U48" s="17" t="s">
        <v>144</v>
      </c>
      <c r="V48" s="70" t="s">
        <v>144</v>
      </c>
      <c r="W48" t="s">
        <v>144</v>
      </c>
      <c r="X48" s="17" t="s">
        <v>144</v>
      </c>
      <c r="Y48" s="70" t="s">
        <v>144</v>
      </c>
      <c r="AA48" s="17" t="s">
        <v>144</v>
      </c>
      <c r="AB48" s="70" t="s">
        <v>144</v>
      </c>
      <c r="AD48" s="17" t="s">
        <v>144</v>
      </c>
      <c r="AE48" s="70" t="s">
        <v>144</v>
      </c>
      <c r="AG48" s="51"/>
      <c r="AH48" s="71" t="s">
        <v>144</v>
      </c>
      <c r="AI48" t="s">
        <v>144</v>
      </c>
    </row>
    <row r="49" spans="1:36" ht="19" x14ac:dyDescent="0.2">
      <c r="A49" s="4" t="s">
        <v>2298</v>
      </c>
      <c r="B49" s="4">
        <v>1999</v>
      </c>
      <c r="C49" s="86" t="s">
        <v>82</v>
      </c>
      <c r="D49" s="69" t="s">
        <v>81</v>
      </c>
      <c r="E49" s="53">
        <v>0</v>
      </c>
      <c r="F49" s="8" t="s">
        <v>83</v>
      </c>
      <c r="G49" s="70" t="s">
        <v>1177</v>
      </c>
      <c r="H49" t="s">
        <v>144</v>
      </c>
      <c r="I49" s="8">
        <v>142</v>
      </c>
      <c r="J49" s="70" t="s">
        <v>144</v>
      </c>
      <c r="K49" t="s">
        <v>144</v>
      </c>
      <c r="L49" s="8">
        <v>0</v>
      </c>
      <c r="M49" s="70" t="s">
        <v>144</v>
      </c>
      <c r="N49" t="s">
        <v>144</v>
      </c>
      <c r="O49" s="8" t="s">
        <v>1572</v>
      </c>
      <c r="P49" s="70" t="s">
        <v>144</v>
      </c>
      <c r="Q49" t="s">
        <v>144</v>
      </c>
      <c r="R49" s="19" t="s">
        <v>85</v>
      </c>
      <c r="S49" s="74" t="s">
        <v>144</v>
      </c>
      <c r="T49" t="s">
        <v>144</v>
      </c>
      <c r="U49" s="17" t="s">
        <v>1572</v>
      </c>
      <c r="V49" s="70" t="s">
        <v>144</v>
      </c>
      <c r="W49" t="s">
        <v>144</v>
      </c>
      <c r="X49" s="17">
        <v>41</v>
      </c>
      <c r="Y49" s="70" t="s">
        <v>144</v>
      </c>
      <c r="Z49" t="s">
        <v>144</v>
      </c>
      <c r="AA49" s="17">
        <v>0.6</v>
      </c>
      <c r="AB49" s="70" t="s">
        <v>144</v>
      </c>
      <c r="AC49" t="s">
        <v>144</v>
      </c>
      <c r="AD49" s="17" t="s">
        <v>2314</v>
      </c>
      <c r="AE49" s="70" t="s">
        <v>144</v>
      </c>
      <c r="AF49" t="s">
        <v>144</v>
      </c>
      <c r="AG49" s="51" t="s">
        <v>14923</v>
      </c>
      <c r="AH49" s="71" t="s">
        <v>144</v>
      </c>
      <c r="AI49" t="s">
        <v>144</v>
      </c>
    </row>
    <row r="50" spans="1:36" ht="19" x14ac:dyDescent="0.2">
      <c r="A50" s="4" t="s">
        <v>1165</v>
      </c>
      <c r="B50" s="4">
        <v>2008</v>
      </c>
      <c r="C50" s="86" t="s">
        <v>81</v>
      </c>
      <c r="D50" s="69" t="s">
        <v>81</v>
      </c>
      <c r="E50">
        <v>1</v>
      </c>
      <c r="F50" s="8" t="s">
        <v>144</v>
      </c>
      <c r="I50" s="8" t="s">
        <v>144</v>
      </c>
      <c r="J50" s="70" t="s">
        <v>1177</v>
      </c>
      <c r="L50" s="8" t="s">
        <v>144</v>
      </c>
      <c r="M50" s="70" t="s">
        <v>1177</v>
      </c>
      <c r="O50" s="8" t="s">
        <v>144</v>
      </c>
      <c r="P50" s="70" t="s">
        <v>1177</v>
      </c>
      <c r="R50" s="19" t="s">
        <v>144</v>
      </c>
      <c r="S50" s="74" t="s">
        <v>1177</v>
      </c>
      <c r="U50" s="17" t="s">
        <v>144</v>
      </c>
      <c r="V50" s="70" t="s">
        <v>1177</v>
      </c>
      <c r="X50" s="17" t="s">
        <v>144</v>
      </c>
      <c r="Y50" s="70" t="s">
        <v>1177</v>
      </c>
      <c r="AA50" s="17" t="s">
        <v>144</v>
      </c>
      <c r="AB50" s="70" t="s">
        <v>1177</v>
      </c>
      <c r="AD50" s="17" t="s">
        <v>144</v>
      </c>
      <c r="AE50" s="70" t="s">
        <v>1177</v>
      </c>
      <c r="AG50" s="51" t="s">
        <v>144</v>
      </c>
    </row>
    <row r="51" spans="1:36" ht="19" x14ac:dyDescent="0.2">
      <c r="A51" s="4" t="s">
        <v>5911</v>
      </c>
      <c r="B51" s="4">
        <v>2014</v>
      </c>
      <c r="C51" s="86" t="s">
        <v>5629</v>
      </c>
      <c r="D51" s="69" t="s">
        <v>82</v>
      </c>
      <c r="E51" s="53">
        <v>0</v>
      </c>
      <c r="F51" s="8" t="s">
        <v>144</v>
      </c>
      <c r="G51" s="70" t="s">
        <v>83</v>
      </c>
      <c r="H51" t="s">
        <v>144</v>
      </c>
      <c r="I51" s="8" t="s">
        <v>144</v>
      </c>
      <c r="J51" s="70">
        <v>8</v>
      </c>
      <c r="K51" t="s">
        <v>144</v>
      </c>
      <c r="L51" s="8" t="s">
        <v>144</v>
      </c>
      <c r="M51" s="70">
        <v>5</v>
      </c>
      <c r="N51" t="s">
        <v>144</v>
      </c>
      <c r="O51" s="8" t="s">
        <v>144</v>
      </c>
      <c r="P51" s="70" t="s">
        <v>15148</v>
      </c>
      <c r="Q51" t="s">
        <v>144</v>
      </c>
      <c r="R51" s="19" t="s">
        <v>144</v>
      </c>
      <c r="S51" s="74" t="s">
        <v>15137</v>
      </c>
      <c r="U51" s="17" t="s">
        <v>144</v>
      </c>
      <c r="V51" s="70" t="s">
        <v>15149</v>
      </c>
      <c r="X51" s="17" t="s">
        <v>144</v>
      </c>
      <c r="Y51" s="70">
        <v>25.6</v>
      </c>
      <c r="AA51" s="17" t="s">
        <v>144</v>
      </c>
      <c r="AB51" s="70" t="s">
        <v>5928</v>
      </c>
      <c r="AD51" s="17" t="s">
        <v>144</v>
      </c>
      <c r="AE51" s="70" t="s">
        <v>86</v>
      </c>
      <c r="AG51" s="51" t="s">
        <v>1177</v>
      </c>
      <c r="AH51" s="71" t="s">
        <v>15150</v>
      </c>
      <c r="AI51" t="s">
        <v>144</v>
      </c>
    </row>
    <row r="52" spans="1:36" ht="19.5" customHeight="1" x14ac:dyDescent="0.2">
      <c r="A52" s="4" t="s">
        <v>3344</v>
      </c>
      <c r="B52" s="4">
        <v>2001</v>
      </c>
      <c r="C52" s="86" t="s">
        <v>82</v>
      </c>
      <c r="D52" s="69" t="s">
        <v>82</v>
      </c>
      <c r="E52">
        <v>1</v>
      </c>
      <c r="F52" s="8" t="s">
        <v>3358</v>
      </c>
      <c r="G52" s="70" t="s">
        <v>3358</v>
      </c>
      <c r="H52">
        <v>1</v>
      </c>
      <c r="I52" s="8">
        <v>16</v>
      </c>
      <c r="J52" s="70">
        <v>16</v>
      </c>
      <c r="K52">
        <v>1</v>
      </c>
      <c r="L52" s="8">
        <v>8</v>
      </c>
      <c r="M52" s="70">
        <v>8</v>
      </c>
      <c r="N52">
        <v>1</v>
      </c>
      <c r="O52" s="29" t="s">
        <v>3359</v>
      </c>
      <c r="P52" s="70" t="s">
        <v>15151</v>
      </c>
      <c r="Q52">
        <v>1</v>
      </c>
      <c r="R52" s="19" t="s">
        <v>3360</v>
      </c>
      <c r="S52" s="74" t="s">
        <v>15151</v>
      </c>
      <c r="T52">
        <v>1</v>
      </c>
      <c r="U52" s="17" t="s">
        <v>3361</v>
      </c>
      <c r="V52" s="70" t="s">
        <v>15152</v>
      </c>
      <c r="W52">
        <v>1</v>
      </c>
      <c r="X52" s="17">
        <v>21.3</v>
      </c>
      <c r="Y52" s="70">
        <v>21.3</v>
      </c>
      <c r="Z52">
        <v>1</v>
      </c>
      <c r="AA52" s="17">
        <v>2.7</v>
      </c>
      <c r="AB52" s="70">
        <v>2.7</v>
      </c>
      <c r="AC52">
        <v>1</v>
      </c>
      <c r="AD52" s="17" t="s">
        <v>86</v>
      </c>
      <c r="AE52" s="70" t="s">
        <v>86</v>
      </c>
      <c r="AF52">
        <v>1</v>
      </c>
      <c r="AG52" s="51" t="s">
        <v>14935</v>
      </c>
      <c r="AH52" s="71" t="s">
        <v>15153</v>
      </c>
      <c r="AI52">
        <v>1</v>
      </c>
    </row>
    <row r="53" spans="1:36" ht="19" x14ac:dyDescent="0.2">
      <c r="A53" s="4" t="s">
        <v>329</v>
      </c>
      <c r="B53" s="4">
        <v>1992</v>
      </c>
      <c r="C53" s="86" t="s">
        <v>81</v>
      </c>
      <c r="D53" s="69" t="s">
        <v>81</v>
      </c>
      <c r="E53">
        <v>1</v>
      </c>
      <c r="F53" s="8" t="s">
        <v>144</v>
      </c>
      <c r="I53" s="8" t="s">
        <v>144</v>
      </c>
      <c r="L53" s="8" t="s">
        <v>144</v>
      </c>
      <c r="O53" s="8" t="s">
        <v>144</v>
      </c>
      <c r="R53" s="19" t="s">
        <v>144</v>
      </c>
      <c r="U53" s="17" t="s">
        <v>144</v>
      </c>
      <c r="V53" s="70" t="s">
        <v>1177</v>
      </c>
      <c r="X53" s="17" t="s">
        <v>144</v>
      </c>
      <c r="AA53" s="17" t="s">
        <v>144</v>
      </c>
      <c r="AD53" s="17" t="s">
        <v>144</v>
      </c>
      <c r="AG53" s="51"/>
      <c r="AJ53" t="s">
        <v>1177</v>
      </c>
    </row>
    <row r="54" spans="1:36" ht="19" x14ac:dyDescent="0.2">
      <c r="A54" s="4" t="s">
        <v>1795</v>
      </c>
      <c r="B54" s="4">
        <v>1997</v>
      </c>
      <c r="C54" s="86" t="s">
        <v>81</v>
      </c>
      <c r="D54" s="69" t="s">
        <v>81</v>
      </c>
      <c r="E54">
        <v>1</v>
      </c>
      <c r="F54" s="8" t="s">
        <v>144</v>
      </c>
      <c r="I54" s="8" t="s">
        <v>144</v>
      </c>
      <c r="L54" s="8" t="s">
        <v>144</v>
      </c>
      <c r="O54" s="8" t="s">
        <v>144</v>
      </c>
      <c r="R54" s="19" t="s">
        <v>144</v>
      </c>
      <c r="U54" s="17" t="s">
        <v>144</v>
      </c>
      <c r="V54" s="70" t="s">
        <v>1177</v>
      </c>
      <c r="X54" s="17" t="s">
        <v>144</v>
      </c>
      <c r="AA54" s="17" t="s">
        <v>144</v>
      </c>
      <c r="AD54" s="17" t="s">
        <v>144</v>
      </c>
      <c r="AG54" s="51"/>
    </row>
    <row r="55" spans="1:36" ht="19" x14ac:dyDescent="0.2">
      <c r="A55" s="4" t="s">
        <v>858</v>
      </c>
      <c r="B55" s="4">
        <v>1991</v>
      </c>
      <c r="C55" s="86" t="s">
        <v>81</v>
      </c>
      <c r="D55" s="69" t="s">
        <v>81</v>
      </c>
      <c r="E55">
        <v>1</v>
      </c>
      <c r="F55" s="8" t="s">
        <v>144</v>
      </c>
      <c r="I55" s="8" t="s">
        <v>144</v>
      </c>
      <c r="L55" s="8" t="s">
        <v>144</v>
      </c>
      <c r="O55" s="8" t="s">
        <v>144</v>
      </c>
      <c r="R55" s="19" t="s">
        <v>144</v>
      </c>
      <c r="U55" s="17" t="s">
        <v>144</v>
      </c>
      <c r="X55" s="17" t="s">
        <v>144</v>
      </c>
      <c r="AA55" s="17" t="s">
        <v>144</v>
      </c>
      <c r="AD55" s="17" t="s">
        <v>144</v>
      </c>
      <c r="AG55" s="51" t="s">
        <v>144</v>
      </c>
    </row>
    <row r="56" spans="1:36" ht="19" x14ac:dyDescent="0.2">
      <c r="A56" s="4" t="s">
        <v>936</v>
      </c>
      <c r="B56" s="4">
        <v>1991</v>
      </c>
      <c r="C56" s="86" t="s">
        <v>81</v>
      </c>
      <c r="D56" s="69" t="s">
        <v>81</v>
      </c>
      <c r="E56">
        <v>1</v>
      </c>
      <c r="F56" s="8" t="s">
        <v>144</v>
      </c>
      <c r="I56" s="8" t="s">
        <v>144</v>
      </c>
      <c r="L56" s="8" t="s">
        <v>144</v>
      </c>
      <c r="O56" s="8" t="s">
        <v>144</v>
      </c>
      <c r="R56" s="19" t="s">
        <v>144</v>
      </c>
      <c r="U56" s="17" t="s">
        <v>144</v>
      </c>
      <c r="X56" s="17" t="s">
        <v>144</v>
      </c>
      <c r="AA56" s="17" t="s">
        <v>144</v>
      </c>
      <c r="AD56" s="17" t="s">
        <v>144</v>
      </c>
      <c r="AG56" s="51" t="s">
        <v>144</v>
      </c>
    </row>
    <row r="57" spans="1:36" ht="19" x14ac:dyDescent="0.2">
      <c r="A57" s="4" t="s">
        <v>516</v>
      </c>
      <c r="B57" s="4">
        <v>2011</v>
      </c>
      <c r="C57" s="86" t="s">
        <v>82</v>
      </c>
      <c r="D57" s="69" t="s">
        <v>82</v>
      </c>
      <c r="E57">
        <v>1</v>
      </c>
      <c r="F57" s="8" t="s">
        <v>531</v>
      </c>
      <c r="G57" s="70" t="s">
        <v>531</v>
      </c>
      <c r="H57">
        <v>1</v>
      </c>
      <c r="I57" s="8">
        <v>13</v>
      </c>
      <c r="J57" s="70">
        <v>13</v>
      </c>
      <c r="K57">
        <v>1</v>
      </c>
      <c r="L57" s="8">
        <v>0</v>
      </c>
      <c r="M57" s="70">
        <v>0</v>
      </c>
      <c r="N57">
        <v>1</v>
      </c>
      <c r="O57" s="8" t="s">
        <v>278</v>
      </c>
      <c r="P57" s="70" t="s">
        <v>15133</v>
      </c>
      <c r="Q57">
        <v>1</v>
      </c>
      <c r="R57" s="19" t="s">
        <v>85</v>
      </c>
      <c r="S57" s="74" t="s">
        <v>15137</v>
      </c>
      <c r="T57">
        <v>1</v>
      </c>
      <c r="U57" s="17" t="s">
        <v>278</v>
      </c>
      <c r="V57" s="70" t="s">
        <v>15133</v>
      </c>
      <c r="W57">
        <v>1</v>
      </c>
      <c r="X57" s="17">
        <v>23.8</v>
      </c>
      <c r="Y57" s="70" t="s">
        <v>86</v>
      </c>
      <c r="Z57" s="53">
        <v>0</v>
      </c>
      <c r="AA57" s="17" t="s">
        <v>532</v>
      </c>
      <c r="AB57" s="70" t="s">
        <v>86</v>
      </c>
      <c r="AC57" s="53">
        <v>0</v>
      </c>
      <c r="AD57" s="17" t="s">
        <v>533</v>
      </c>
      <c r="AE57" s="70" t="s">
        <v>533</v>
      </c>
      <c r="AF57">
        <v>1</v>
      </c>
      <c r="AG57" s="51" t="s">
        <v>14938</v>
      </c>
      <c r="AH57" s="71" t="s">
        <v>15154</v>
      </c>
      <c r="AI57" s="53">
        <v>0</v>
      </c>
    </row>
    <row r="58" spans="1:36" ht="19" x14ac:dyDescent="0.2">
      <c r="A58" s="4" t="s">
        <v>2151</v>
      </c>
      <c r="B58" s="4">
        <v>1998</v>
      </c>
      <c r="C58" s="86" t="s">
        <v>82</v>
      </c>
      <c r="D58" s="69" t="s">
        <v>82</v>
      </c>
      <c r="E58">
        <v>1</v>
      </c>
      <c r="F58" s="8" t="s">
        <v>2164</v>
      </c>
      <c r="G58" s="70" t="s">
        <v>15155</v>
      </c>
      <c r="H58">
        <v>1</v>
      </c>
      <c r="I58" s="8">
        <v>10</v>
      </c>
      <c r="J58" s="70">
        <v>10</v>
      </c>
      <c r="K58">
        <v>1</v>
      </c>
      <c r="L58" s="8">
        <v>0</v>
      </c>
      <c r="M58" s="70">
        <v>0</v>
      </c>
      <c r="N58">
        <v>1</v>
      </c>
      <c r="O58" s="8" t="s">
        <v>1572</v>
      </c>
      <c r="P58" s="70" t="s">
        <v>15133</v>
      </c>
      <c r="Q58">
        <v>1</v>
      </c>
      <c r="R58" s="19" t="s">
        <v>85</v>
      </c>
      <c r="S58" s="74" t="s">
        <v>15137</v>
      </c>
      <c r="T58">
        <v>1</v>
      </c>
      <c r="U58" s="17" t="s">
        <v>1572</v>
      </c>
      <c r="V58" s="70" t="s">
        <v>15133</v>
      </c>
      <c r="W58">
        <v>1</v>
      </c>
      <c r="X58" s="17">
        <v>27</v>
      </c>
      <c r="Y58" s="70">
        <v>27</v>
      </c>
      <c r="Z58">
        <v>1</v>
      </c>
      <c r="AA58" s="17">
        <v>5</v>
      </c>
      <c r="AB58" s="70">
        <v>5</v>
      </c>
      <c r="AC58">
        <v>1</v>
      </c>
      <c r="AD58" s="17" t="s">
        <v>86</v>
      </c>
      <c r="AE58" s="70" t="s">
        <v>86</v>
      </c>
      <c r="AF58">
        <v>1</v>
      </c>
      <c r="AG58" s="51" t="s">
        <v>14939</v>
      </c>
      <c r="AH58" s="71" t="s">
        <v>15156</v>
      </c>
      <c r="AI58" s="53">
        <v>0</v>
      </c>
    </row>
    <row r="59" spans="1:36" ht="19" x14ac:dyDescent="0.2">
      <c r="A59" s="4" t="s">
        <v>266</v>
      </c>
      <c r="B59" s="4">
        <v>2005</v>
      </c>
      <c r="C59" s="86" t="s">
        <v>82</v>
      </c>
      <c r="D59" s="69" t="s">
        <v>82</v>
      </c>
      <c r="E59">
        <v>1</v>
      </c>
      <c r="F59" s="8" t="s">
        <v>277</v>
      </c>
      <c r="G59" s="70" t="s">
        <v>15157</v>
      </c>
      <c r="H59">
        <v>1</v>
      </c>
      <c r="I59" s="8">
        <v>9</v>
      </c>
      <c r="J59" s="70">
        <v>10</v>
      </c>
      <c r="K59" s="53">
        <v>0</v>
      </c>
      <c r="L59" s="8">
        <v>0</v>
      </c>
      <c r="M59" s="70">
        <v>0</v>
      </c>
      <c r="N59">
        <v>1</v>
      </c>
      <c r="O59" s="8" t="s">
        <v>278</v>
      </c>
      <c r="P59" s="70" t="s">
        <v>15133</v>
      </c>
      <c r="Q59">
        <v>1</v>
      </c>
      <c r="R59" s="19" t="s">
        <v>85</v>
      </c>
      <c r="S59" s="74" t="s">
        <v>15137</v>
      </c>
      <c r="T59">
        <v>1</v>
      </c>
      <c r="U59" s="17" t="s">
        <v>85</v>
      </c>
      <c r="V59" s="70" t="s">
        <v>15133</v>
      </c>
      <c r="W59">
        <v>1</v>
      </c>
      <c r="X59" s="17">
        <v>25.9</v>
      </c>
      <c r="Y59" s="70">
        <v>25.9</v>
      </c>
      <c r="Z59">
        <v>1</v>
      </c>
      <c r="AA59" s="17" t="s">
        <v>279</v>
      </c>
      <c r="AB59" s="70" t="s">
        <v>15158</v>
      </c>
      <c r="AC59">
        <v>1</v>
      </c>
      <c r="AD59" s="17" t="s">
        <v>280</v>
      </c>
      <c r="AE59" s="70" t="s">
        <v>280</v>
      </c>
      <c r="AF59">
        <v>1</v>
      </c>
      <c r="AG59" s="51" t="s">
        <v>14940</v>
      </c>
      <c r="AH59" s="71" t="s">
        <v>15159</v>
      </c>
      <c r="AI59">
        <v>1</v>
      </c>
    </row>
    <row r="60" spans="1:36" ht="19" x14ac:dyDescent="0.2">
      <c r="A60" s="4" t="s">
        <v>312</v>
      </c>
      <c r="B60" s="4">
        <v>2000</v>
      </c>
      <c r="C60" s="86" t="s">
        <v>82</v>
      </c>
      <c r="D60" s="69" t="s">
        <v>82</v>
      </c>
      <c r="E60">
        <v>1</v>
      </c>
      <c r="F60" s="8" t="s">
        <v>83</v>
      </c>
      <c r="G60" s="70" t="s">
        <v>83</v>
      </c>
      <c r="H60">
        <v>1</v>
      </c>
      <c r="I60" s="8" t="s">
        <v>14912</v>
      </c>
      <c r="J60" s="70">
        <v>23</v>
      </c>
      <c r="K60">
        <v>1</v>
      </c>
      <c r="L60" s="8">
        <v>1</v>
      </c>
      <c r="M60" s="70">
        <v>1</v>
      </c>
      <c r="N60">
        <v>1</v>
      </c>
      <c r="O60" s="8" t="s">
        <v>328</v>
      </c>
      <c r="P60" s="70" t="s">
        <v>328</v>
      </c>
      <c r="Q60">
        <v>1</v>
      </c>
      <c r="R60" s="19" t="s">
        <v>85</v>
      </c>
      <c r="S60" s="74" t="s">
        <v>15137</v>
      </c>
      <c r="T60">
        <v>1</v>
      </c>
      <c r="U60" s="17" t="s">
        <v>86</v>
      </c>
      <c r="V60" s="70" t="s">
        <v>86</v>
      </c>
      <c r="W60">
        <v>1</v>
      </c>
      <c r="X60" s="17">
        <v>27.8</v>
      </c>
      <c r="Y60" s="70">
        <v>27.8</v>
      </c>
      <c r="Z60">
        <v>1</v>
      </c>
      <c r="AA60" s="17" t="s">
        <v>158</v>
      </c>
      <c r="AB60" s="70" t="s">
        <v>158</v>
      </c>
      <c r="AC60">
        <v>1</v>
      </c>
      <c r="AD60" s="17" t="s">
        <v>159</v>
      </c>
      <c r="AE60" s="70" t="s">
        <v>159</v>
      </c>
      <c r="AF60">
        <v>1</v>
      </c>
      <c r="AG60" s="51" t="s">
        <v>14941</v>
      </c>
      <c r="AH60" s="71" t="s">
        <v>15160</v>
      </c>
      <c r="AI60">
        <v>1</v>
      </c>
    </row>
    <row r="61" spans="1:36" ht="19" x14ac:dyDescent="0.2">
      <c r="A61" s="4" t="s">
        <v>427</v>
      </c>
      <c r="B61" s="4">
        <v>2015</v>
      </c>
      <c r="C61" s="86" t="s">
        <v>82</v>
      </c>
      <c r="D61" s="69" t="s">
        <v>82</v>
      </c>
      <c r="E61">
        <v>1</v>
      </c>
      <c r="F61" s="8" t="s">
        <v>445</v>
      </c>
      <c r="G61" s="70" t="s">
        <v>445</v>
      </c>
      <c r="H61">
        <v>1</v>
      </c>
      <c r="I61" s="8">
        <v>12</v>
      </c>
      <c r="J61" s="70">
        <v>12</v>
      </c>
      <c r="K61">
        <v>1</v>
      </c>
      <c r="L61" s="8">
        <v>6</v>
      </c>
      <c r="M61" s="70">
        <v>6</v>
      </c>
      <c r="N61">
        <v>1</v>
      </c>
      <c r="O61" s="8" t="s">
        <v>447</v>
      </c>
      <c r="P61" s="70" t="s">
        <v>15161</v>
      </c>
      <c r="Q61">
        <v>1</v>
      </c>
      <c r="R61" s="19" t="s">
        <v>85</v>
      </c>
      <c r="S61" s="74" t="s">
        <v>15137</v>
      </c>
      <c r="T61">
        <v>1</v>
      </c>
      <c r="U61" s="17" t="s">
        <v>448</v>
      </c>
      <c r="V61" s="70" t="s">
        <v>15162</v>
      </c>
      <c r="W61">
        <v>1</v>
      </c>
      <c r="X61" s="17">
        <v>24.92</v>
      </c>
      <c r="Y61" s="70">
        <v>24.92</v>
      </c>
      <c r="Z61">
        <v>1</v>
      </c>
      <c r="AA61" s="17" t="s">
        <v>449</v>
      </c>
      <c r="AB61" s="70" t="s">
        <v>449</v>
      </c>
      <c r="AC61">
        <v>1</v>
      </c>
      <c r="AD61" s="17" t="s">
        <v>86</v>
      </c>
      <c r="AE61" s="70" t="s">
        <v>86</v>
      </c>
      <c r="AF61">
        <v>1</v>
      </c>
      <c r="AG61" s="51" t="s">
        <v>14942</v>
      </c>
      <c r="AH61" s="71" t="s">
        <v>15163</v>
      </c>
      <c r="AI61">
        <v>1</v>
      </c>
    </row>
    <row r="62" spans="1:36" ht="19" x14ac:dyDescent="0.2">
      <c r="A62" s="4" t="s">
        <v>1421</v>
      </c>
      <c r="B62" s="4">
        <v>2012</v>
      </c>
      <c r="C62" s="86" t="s">
        <v>82</v>
      </c>
      <c r="D62" s="69" t="s">
        <v>82</v>
      </c>
      <c r="E62">
        <v>1</v>
      </c>
      <c r="F62" s="8" t="s">
        <v>1432</v>
      </c>
      <c r="G62" s="70" t="s">
        <v>1432</v>
      </c>
      <c r="H62">
        <v>1</v>
      </c>
      <c r="I62" s="8">
        <v>52</v>
      </c>
      <c r="J62" s="70">
        <v>39</v>
      </c>
      <c r="K62" s="53">
        <v>0</v>
      </c>
      <c r="L62" s="8">
        <v>20</v>
      </c>
      <c r="M62" s="70">
        <v>16</v>
      </c>
      <c r="N62" s="53">
        <v>0</v>
      </c>
      <c r="O62" s="8" t="s">
        <v>1435</v>
      </c>
      <c r="P62" s="70" t="s">
        <v>15164</v>
      </c>
      <c r="Q62">
        <v>1</v>
      </c>
      <c r="R62" s="19" t="s">
        <v>85</v>
      </c>
      <c r="S62" s="74" t="s">
        <v>15137</v>
      </c>
      <c r="T62">
        <v>1</v>
      </c>
      <c r="U62" s="17" t="s">
        <v>1436</v>
      </c>
      <c r="V62" s="70" t="s">
        <v>15165</v>
      </c>
      <c r="W62">
        <v>1</v>
      </c>
      <c r="X62" s="17" t="s">
        <v>1437</v>
      </c>
      <c r="Y62" s="70">
        <v>22.18</v>
      </c>
      <c r="Z62">
        <v>1</v>
      </c>
      <c r="AA62" s="17" t="s">
        <v>1438</v>
      </c>
      <c r="AB62" s="70">
        <v>3.62</v>
      </c>
      <c r="AC62">
        <v>1</v>
      </c>
      <c r="AD62" s="17" t="s">
        <v>86</v>
      </c>
      <c r="AE62" s="70" t="s">
        <v>86</v>
      </c>
      <c r="AF62">
        <v>1</v>
      </c>
      <c r="AG62" s="51" t="s">
        <v>14943</v>
      </c>
      <c r="AH62" s="71" t="s">
        <v>15166</v>
      </c>
      <c r="AI62">
        <v>1</v>
      </c>
    </row>
    <row r="63" spans="1:36" ht="19" x14ac:dyDescent="0.2">
      <c r="A63" s="4" t="s">
        <v>1944</v>
      </c>
      <c r="B63" s="4">
        <v>2011</v>
      </c>
      <c r="C63" s="86" t="s">
        <v>82</v>
      </c>
      <c r="D63" s="69" t="s">
        <v>82</v>
      </c>
      <c r="E63">
        <v>1</v>
      </c>
      <c r="F63" s="8" t="s">
        <v>83</v>
      </c>
      <c r="G63" s="70" t="s">
        <v>83</v>
      </c>
      <c r="H63">
        <v>1</v>
      </c>
      <c r="I63" s="8">
        <v>17</v>
      </c>
      <c r="J63" s="70">
        <v>17</v>
      </c>
      <c r="K63">
        <v>1</v>
      </c>
      <c r="L63" s="8">
        <v>7</v>
      </c>
      <c r="M63" s="70">
        <v>7</v>
      </c>
      <c r="N63">
        <v>1</v>
      </c>
      <c r="O63" s="8" t="s">
        <v>1955</v>
      </c>
      <c r="P63" s="70" t="s">
        <v>15167</v>
      </c>
      <c r="Q63">
        <v>1</v>
      </c>
      <c r="R63" s="19" t="s">
        <v>85</v>
      </c>
      <c r="S63" s="74" t="s">
        <v>15137</v>
      </c>
      <c r="T63">
        <v>1</v>
      </c>
      <c r="U63" s="17" t="s">
        <v>1956</v>
      </c>
      <c r="V63" s="70" t="s">
        <v>15168</v>
      </c>
      <c r="W63">
        <v>1</v>
      </c>
      <c r="X63" s="17">
        <v>23.82</v>
      </c>
      <c r="Y63" s="70">
        <v>23.82</v>
      </c>
      <c r="Z63">
        <v>1</v>
      </c>
      <c r="AA63" s="17" t="s">
        <v>1957</v>
      </c>
      <c r="AB63" s="70">
        <v>2.77</v>
      </c>
      <c r="AC63">
        <v>1</v>
      </c>
      <c r="AD63" s="17" t="s">
        <v>105</v>
      </c>
      <c r="AE63" s="70" t="s">
        <v>105</v>
      </c>
      <c r="AF63">
        <v>1</v>
      </c>
      <c r="AG63" s="51" t="s">
        <v>14944</v>
      </c>
      <c r="AH63" s="71" t="s">
        <v>14921</v>
      </c>
      <c r="AI63">
        <v>1</v>
      </c>
    </row>
    <row r="64" spans="1:36" ht="19" x14ac:dyDescent="0.2">
      <c r="A64" s="4" t="s">
        <v>2283</v>
      </c>
      <c r="B64" s="4">
        <v>2003</v>
      </c>
      <c r="C64" s="86" t="s">
        <v>81</v>
      </c>
      <c r="D64" s="69" t="s">
        <v>81</v>
      </c>
      <c r="E64">
        <v>1</v>
      </c>
      <c r="F64" s="8" t="s">
        <v>144</v>
      </c>
      <c r="I64" s="8" t="s">
        <v>144</v>
      </c>
      <c r="L64" s="8" t="s">
        <v>144</v>
      </c>
      <c r="O64" s="8" t="s">
        <v>144</v>
      </c>
      <c r="R64" s="19" t="s">
        <v>144</v>
      </c>
      <c r="U64" s="17" t="s">
        <v>144</v>
      </c>
      <c r="X64" s="17" t="s">
        <v>144</v>
      </c>
      <c r="AA64" s="17" t="s">
        <v>144</v>
      </c>
      <c r="AD64" s="17" t="s">
        <v>144</v>
      </c>
      <c r="AG64" s="51"/>
    </row>
    <row r="65" spans="1:35" ht="19" x14ac:dyDescent="0.2">
      <c r="A65" s="4" t="s">
        <v>638</v>
      </c>
      <c r="B65" s="4">
        <v>2011</v>
      </c>
      <c r="C65" s="86" t="s">
        <v>82</v>
      </c>
      <c r="D65" s="69" t="s">
        <v>82</v>
      </c>
      <c r="E65">
        <v>1</v>
      </c>
      <c r="F65" s="8" t="s">
        <v>651</v>
      </c>
      <c r="G65" s="70" t="s">
        <v>651</v>
      </c>
      <c r="H65">
        <v>1</v>
      </c>
      <c r="I65" s="8">
        <v>16</v>
      </c>
      <c r="J65" s="70">
        <v>16</v>
      </c>
      <c r="K65">
        <v>1</v>
      </c>
      <c r="L65" s="8">
        <v>0</v>
      </c>
      <c r="M65" s="70">
        <v>0</v>
      </c>
      <c r="N65">
        <v>1</v>
      </c>
      <c r="O65" s="8" t="s">
        <v>278</v>
      </c>
      <c r="P65" s="70" t="s">
        <v>15133</v>
      </c>
      <c r="Q65">
        <v>1</v>
      </c>
      <c r="R65" s="19" t="s">
        <v>85</v>
      </c>
      <c r="S65" s="74" t="s">
        <v>15137</v>
      </c>
      <c r="T65">
        <v>1</v>
      </c>
      <c r="U65" s="17" t="s">
        <v>278</v>
      </c>
      <c r="V65" s="70" t="s">
        <v>15133</v>
      </c>
      <c r="W65">
        <v>1</v>
      </c>
      <c r="X65" s="17">
        <v>24.3</v>
      </c>
      <c r="Y65" s="70">
        <v>24.3</v>
      </c>
      <c r="Z65">
        <v>1</v>
      </c>
      <c r="AA65" s="17" t="s">
        <v>652</v>
      </c>
      <c r="AB65" s="70" t="s">
        <v>652</v>
      </c>
      <c r="AC65">
        <v>1</v>
      </c>
      <c r="AD65" s="17" t="s">
        <v>653</v>
      </c>
      <c r="AE65" s="70" t="s">
        <v>653</v>
      </c>
      <c r="AF65">
        <v>1</v>
      </c>
      <c r="AG65" s="51" t="s">
        <v>14945</v>
      </c>
      <c r="AH65" s="71" t="s">
        <v>15169</v>
      </c>
      <c r="AI65">
        <v>1</v>
      </c>
    </row>
    <row r="66" spans="1:35" ht="19" x14ac:dyDescent="0.2">
      <c r="A66" s="4" t="s">
        <v>3194</v>
      </c>
      <c r="B66" s="4">
        <v>2012</v>
      </c>
      <c r="C66" s="86" t="s">
        <v>82</v>
      </c>
      <c r="D66" s="69" t="s">
        <v>82</v>
      </c>
      <c r="E66">
        <v>1</v>
      </c>
      <c r="F66" s="8" t="s">
        <v>3208</v>
      </c>
      <c r="G66" s="70" t="s">
        <v>651</v>
      </c>
      <c r="H66">
        <v>1</v>
      </c>
      <c r="I66" s="8">
        <v>18</v>
      </c>
      <c r="J66" s="70">
        <v>18</v>
      </c>
      <c r="K66">
        <v>1</v>
      </c>
      <c r="L66" s="8">
        <v>0</v>
      </c>
      <c r="M66" s="70">
        <v>0</v>
      </c>
      <c r="N66">
        <v>1</v>
      </c>
      <c r="O66" s="8" t="s">
        <v>1572</v>
      </c>
      <c r="P66" s="70" t="s">
        <v>15133</v>
      </c>
      <c r="Q66">
        <v>1</v>
      </c>
      <c r="R66" s="19" t="s">
        <v>85</v>
      </c>
      <c r="S66" s="74" t="s">
        <v>15137</v>
      </c>
      <c r="T66">
        <v>1</v>
      </c>
      <c r="U66" s="17" t="s">
        <v>1572</v>
      </c>
      <c r="V66" s="70" t="s">
        <v>15133</v>
      </c>
      <c r="W66">
        <v>1</v>
      </c>
      <c r="X66" s="17">
        <v>25.9</v>
      </c>
      <c r="Y66" s="70">
        <v>25.9</v>
      </c>
      <c r="Z66">
        <v>1</v>
      </c>
      <c r="AA66" s="17" t="s">
        <v>3209</v>
      </c>
      <c r="AB66" s="70">
        <v>1.2</v>
      </c>
      <c r="AC66">
        <v>1</v>
      </c>
      <c r="AD66" s="17" t="s">
        <v>653</v>
      </c>
      <c r="AE66" s="70" t="s">
        <v>653</v>
      </c>
      <c r="AF66">
        <v>1</v>
      </c>
      <c r="AG66" s="51" t="s">
        <v>14946</v>
      </c>
      <c r="AH66" s="71" t="s">
        <v>15170</v>
      </c>
      <c r="AI66">
        <v>1</v>
      </c>
    </row>
    <row r="67" spans="1:35" ht="19" x14ac:dyDescent="0.2">
      <c r="A67" s="4" t="s">
        <v>4599</v>
      </c>
      <c r="B67" s="4">
        <v>1980</v>
      </c>
      <c r="C67" s="86" t="s">
        <v>81</v>
      </c>
      <c r="D67" s="69" t="s">
        <v>81</v>
      </c>
      <c r="E67">
        <v>1</v>
      </c>
      <c r="F67" s="8" t="s">
        <v>144</v>
      </c>
      <c r="I67" s="8" t="s">
        <v>144</v>
      </c>
      <c r="L67" s="8" t="s">
        <v>144</v>
      </c>
      <c r="O67" s="8" t="s">
        <v>144</v>
      </c>
      <c r="R67" s="19" t="s">
        <v>144</v>
      </c>
      <c r="U67" s="17" t="s">
        <v>144</v>
      </c>
      <c r="X67" s="17" t="s">
        <v>144</v>
      </c>
      <c r="AA67" s="17" t="s">
        <v>144</v>
      </c>
      <c r="AD67" s="17" t="s">
        <v>144</v>
      </c>
      <c r="AG67" s="51"/>
    </row>
    <row r="68" spans="1:35" ht="19" x14ac:dyDescent="0.2">
      <c r="A68" s="4" t="s">
        <v>3566</v>
      </c>
      <c r="B68" s="4">
        <v>1987</v>
      </c>
      <c r="C68" s="86" t="s">
        <v>81</v>
      </c>
      <c r="D68" s="69" t="s">
        <v>81</v>
      </c>
      <c r="E68">
        <v>1</v>
      </c>
      <c r="F68" s="8" t="s">
        <v>144</v>
      </c>
      <c r="I68" s="8" t="s">
        <v>144</v>
      </c>
      <c r="L68" s="8" t="s">
        <v>144</v>
      </c>
      <c r="O68" s="8" t="s">
        <v>144</v>
      </c>
      <c r="R68" s="19" t="s">
        <v>144</v>
      </c>
      <c r="U68" s="17" t="s">
        <v>144</v>
      </c>
      <c r="X68" s="17" t="s">
        <v>144</v>
      </c>
      <c r="AA68" s="17" t="s">
        <v>144</v>
      </c>
      <c r="AD68" s="17" t="s">
        <v>144</v>
      </c>
      <c r="AG68" s="51"/>
    </row>
    <row r="69" spans="1:35" ht="19" x14ac:dyDescent="0.2">
      <c r="A69" s="4" t="s">
        <v>3926</v>
      </c>
      <c r="B69" s="4">
        <v>1998</v>
      </c>
      <c r="C69" s="86" t="s">
        <v>81</v>
      </c>
      <c r="D69" s="69" t="s">
        <v>81</v>
      </c>
      <c r="E69">
        <v>1</v>
      </c>
      <c r="F69" s="8" t="s">
        <v>144</v>
      </c>
      <c r="I69" s="8" t="s">
        <v>144</v>
      </c>
      <c r="L69" s="8" t="s">
        <v>144</v>
      </c>
      <c r="O69" s="8" t="s">
        <v>144</v>
      </c>
      <c r="R69" s="19" t="s">
        <v>144</v>
      </c>
      <c r="U69" s="17" t="s">
        <v>144</v>
      </c>
      <c r="X69" s="17" t="s">
        <v>144</v>
      </c>
      <c r="AA69" s="17" t="s">
        <v>144</v>
      </c>
      <c r="AD69" s="17" t="s">
        <v>144</v>
      </c>
      <c r="AG69" s="51" t="s">
        <v>144</v>
      </c>
    </row>
    <row r="70" spans="1:35" ht="19" x14ac:dyDescent="0.2">
      <c r="A70" s="4" t="s">
        <v>231</v>
      </c>
      <c r="B70" s="4">
        <v>2005</v>
      </c>
      <c r="C70" s="86" t="s">
        <v>81</v>
      </c>
      <c r="D70" s="69" t="s">
        <v>81</v>
      </c>
      <c r="E70">
        <v>1</v>
      </c>
      <c r="F70" s="8" t="s">
        <v>144</v>
      </c>
      <c r="I70" s="8" t="s">
        <v>144</v>
      </c>
      <c r="L70" s="8" t="s">
        <v>144</v>
      </c>
      <c r="O70" s="8" t="s">
        <v>144</v>
      </c>
      <c r="R70" s="19" t="s">
        <v>144</v>
      </c>
      <c r="U70" s="17" t="s">
        <v>144</v>
      </c>
      <c r="X70" s="17" t="s">
        <v>144</v>
      </c>
      <c r="AA70" s="17" t="s">
        <v>144</v>
      </c>
      <c r="AD70" s="17" t="s">
        <v>144</v>
      </c>
      <c r="AG70" s="51"/>
    </row>
    <row r="71" spans="1:35" ht="19" x14ac:dyDescent="0.2">
      <c r="A71" s="4" t="s">
        <v>5006</v>
      </c>
      <c r="B71" s="4">
        <v>2004</v>
      </c>
      <c r="C71" s="86" t="s">
        <v>82</v>
      </c>
      <c r="D71" s="69" t="s">
        <v>82</v>
      </c>
      <c r="E71">
        <v>1</v>
      </c>
      <c r="F71" s="8" t="s">
        <v>5020</v>
      </c>
      <c r="G71" s="70" t="s">
        <v>5020</v>
      </c>
      <c r="H71">
        <v>1</v>
      </c>
      <c r="I71" s="8">
        <v>24</v>
      </c>
      <c r="J71" s="70">
        <v>24</v>
      </c>
      <c r="K71">
        <v>1</v>
      </c>
      <c r="L71" s="8">
        <v>24</v>
      </c>
      <c r="M71" s="70">
        <v>24</v>
      </c>
      <c r="N71">
        <v>1</v>
      </c>
      <c r="O71" s="27" t="s">
        <v>5022</v>
      </c>
      <c r="P71" s="70" t="s">
        <v>15171</v>
      </c>
      <c r="Q71">
        <v>1</v>
      </c>
      <c r="R71" s="31" t="s">
        <v>5023</v>
      </c>
      <c r="S71" s="74" t="s">
        <v>15172</v>
      </c>
      <c r="T71">
        <v>1</v>
      </c>
      <c r="U71" s="17" t="s">
        <v>5024</v>
      </c>
      <c r="V71" s="70" t="s">
        <v>15173</v>
      </c>
      <c r="W71">
        <v>1</v>
      </c>
      <c r="X71" s="17" t="s">
        <v>5025</v>
      </c>
      <c r="Y71" s="70" t="s">
        <v>86</v>
      </c>
      <c r="Z71" s="53">
        <v>0</v>
      </c>
      <c r="AA71" s="17" t="s">
        <v>86</v>
      </c>
      <c r="AB71" s="70" t="s">
        <v>86</v>
      </c>
      <c r="AC71">
        <v>1</v>
      </c>
      <c r="AD71" s="8" t="s">
        <v>5026</v>
      </c>
      <c r="AE71" s="70" t="s">
        <v>980</v>
      </c>
      <c r="AF71">
        <v>1</v>
      </c>
      <c r="AG71" s="28" t="s">
        <v>14923</v>
      </c>
      <c r="AH71" s="71" t="s">
        <v>14923</v>
      </c>
      <c r="AI71">
        <v>1</v>
      </c>
    </row>
    <row r="72" spans="1:35" ht="19" x14ac:dyDescent="0.2">
      <c r="A72" s="4" t="s">
        <v>4710</v>
      </c>
      <c r="B72" s="4">
        <v>2012</v>
      </c>
      <c r="C72" s="86" t="s">
        <v>81</v>
      </c>
      <c r="D72" s="69" t="s">
        <v>81</v>
      </c>
      <c r="E72">
        <v>1</v>
      </c>
      <c r="F72" s="8" t="s">
        <v>144</v>
      </c>
      <c r="I72" s="8" t="s">
        <v>144</v>
      </c>
      <c r="L72" s="8" t="s">
        <v>144</v>
      </c>
      <c r="O72" s="8" t="s">
        <v>144</v>
      </c>
      <c r="P72" s="70" t="s">
        <v>1177</v>
      </c>
      <c r="R72" s="19" t="s">
        <v>144</v>
      </c>
      <c r="U72" s="17" t="s">
        <v>144</v>
      </c>
      <c r="X72" s="17" t="s">
        <v>144</v>
      </c>
      <c r="AA72" s="17" t="s">
        <v>144</v>
      </c>
      <c r="AD72" s="17" t="s">
        <v>144</v>
      </c>
      <c r="AG72" s="51"/>
    </row>
    <row r="73" spans="1:35" ht="19" x14ac:dyDescent="0.2">
      <c r="A73" s="4" t="s">
        <v>4477</v>
      </c>
      <c r="B73" s="4">
        <v>1997</v>
      </c>
      <c r="C73" s="86" t="s">
        <v>81</v>
      </c>
      <c r="D73" s="69" t="s">
        <v>81</v>
      </c>
      <c r="E73">
        <v>1</v>
      </c>
      <c r="F73" s="8" t="s">
        <v>144</v>
      </c>
      <c r="I73" s="8" t="s">
        <v>144</v>
      </c>
      <c r="L73" s="8" t="s">
        <v>144</v>
      </c>
      <c r="O73" s="8" t="s">
        <v>144</v>
      </c>
      <c r="R73" s="19" t="s">
        <v>144</v>
      </c>
      <c r="U73" s="17" t="s">
        <v>144</v>
      </c>
      <c r="X73" s="17" t="s">
        <v>144</v>
      </c>
      <c r="AA73" s="17" t="s">
        <v>144</v>
      </c>
      <c r="AD73" s="17" t="s">
        <v>144</v>
      </c>
      <c r="AG73" s="51"/>
    </row>
    <row r="74" spans="1:35" ht="19" x14ac:dyDescent="0.2">
      <c r="A74" s="4" t="s">
        <v>3640</v>
      </c>
      <c r="B74" s="4">
        <v>2006</v>
      </c>
      <c r="C74" s="86" t="s">
        <v>81</v>
      </c>
      <c r="D74" s="69" t="s">
        <v>81</v>
      </c>
      <c r="E74">
        <v>1</v>
      </c>
      <c r="F74" s="8" t="s">
        <v>144</v>
      </c>
      <c r="I74" s="8" t="s">
        <v>144</v>
      </c>
      <c r="L74" s="8" t="s">
        <v>144</v>
      </c>
      <c r="O74" s="8" t="s">
        <v>144</v>
      </c>
      <c r="R74" s="19" t="s">
        <v>144</v>
      </c>
      <c r="U74" s="17" t="s">
        <v>144</v>
      </c>
      <c r="X74" s="17" t="s">
        <v>144</v>
      </c>
      <c r="AA74" s="17" t="s">
        <v>144</v>
      </c>
      <c r="AD74" s="17" t="s">
        <v>144</v>
      </c>
      <c r="AG74" s="51" t="s">
        <v>144</v>
      </c>
    </row>
    <row r="75" spans="1:35" ht="19" x14ac:dyDescent="0.2">
      <c r="A75" s="4" t="s">
        <v>4640</v>
      </c>
      <c r="B75" s="4">
        <v>1993</v>
      </c>
      <c r="C75" s="86" t="s">
        <v>82</v>
      </c>
      <c r="D75" s="69" t="s">
        <v>82</v>
      </c>
      <c r="E75">
        <v>1</v>
      </c>
      <c r="F75" s="8" t="s">
        <v>4654</v>
      </c>
      <c r="G75" s="70" t="s">
        <v>4654</v>
      </c>
      <c r="H75">
        <v>1</v>
      </c>
      <c r="I75" s="8">
        <v>15</v>
      </c>
      <c r="J75" s="70">
        <v>15</v>
      </c>
      <c r="K75">
        <v>1</v>
      </c>
      <c r="L75" s="8">
        <v>15</v>
      </c>
      <c r="M75" s="70">
        <v>15</v>
      </c>
      <c r="N75">
        <v>1</v>
      </c>
      <c r="O75" s="8" t="s">
        <v>14948</v>
      </c>
      <c r="P75" s="70" t="s">
        <v>15144</v>
      </c>
      <c r="Q75">
        <v>1</v>
      </c>
      <c r="R75" s="19" t="s">
        <v>85</v>
      </c>
      <c r="T75">
        <v>1</v>
      </c>
      <c r="U75" s="17" t="s">
        <v>86</v>
      </c>
      <c r="V75" s="70" t="s">
        <v>86</v>
      </c>
      <c r="W75">
        <v>1</v>
      </c>
      <c r="X75" s="17">
        <v>23.4</v>
      </c>
      <c r="Y75" s="70">
        <v>23.7</v>
      </c>
      <c r="Z75" s="53">
        <v>0</v>
      </c>
      <c r="AA75" s="17" t="s">
        <v>86</v>
      </c>
      <c r="AB75" s="70" t="s">
        <v>86</v>
      </c>
      <c r="AC75">
        <v>1</v>
      </c>
      <c r="AD75" s="17" t="s">
        <v>280</v>
      </c>
      <c r="AE75" s="70" t="s">
        <v>280</v>
      </c>
      <c r="AF75">
        <v>1</v>
      </c>
      <c r="AG75" s="51" t="s">
        <v>14949</v>
      </c>
      <c r="AH75" s="71" t="s">
        <v>15174</v>
      </c>
      <c r="AI75">
        <v>1</v>
      </c>
    </row>
    <row r="76" spans="1:35" ht="19" x14ac:dyDescent="0.2">
      <c r="A76" s="4" t="s">
        <v>2490</v>
      </c>
      <c r="B76" s="4">
        <v>2000</v>
      </c>
      <c r="C76" s="86" t="s">
        <v>81</v>
      </c>
      <c r="D76" s="69" t="s">
        <v>81</v>
      </c>
      <c r="E76">
        <v>1</v>
      </c>
      <c r="F76" s="8" t="s">
        <v>144</v>
      </c>
      <c r="I76" s="8" t="s">
        <v>144</v>
      </c>
      <c r="L76" s="8" t="s">
        <v>144</v>
      </c>
      <c r="O76" s="8" t="s">
        <v>144</v>
      </c>
      <c r="R76" s="19" t="s">
        <v>144</v>
      </c>
      <c r="U76" s="17" t="s">
        <v>144</v>
      </c>
      <c r="X76" s="17" t="s">
        <v>144</v>
      </c>
      <c r="AA76" s="17" t="s">
        <v>144</v>
      </c>
      <c r="AD76" s="17" t="s">
        <v>144</v>
      </c>
      <c r="AG76" s="51"/>
      <c r="AH76" s="95"/>
    </row>
    <row r="77" spans="1:35" ht="19" x14ac:dyDescent="0.2">
      <c r="A77" s="4" t="s">
        <v>3842</v>
      </c>
      <c r="B77" s="4">
        <v>2015</v>
      </c>
      <c r="C77" s="86" t="s">
        <v>81</v>
      </c>
      <c r="D77" s="69" t="s">
        <v>81</v>
      </c>
      <c r="E77">
        <v>1</v>
      </c>
      <c r="F77" s="8" t="s">
        <v>144</v>
      </c>
      <c r="I77" s="8" t="s">
        <v>144</v>
      </c>
      <c r="L77" s="8" t="s">
        <v>144</v>
      </c>
      <c r="O77" s="8" t="s">
        <v>144</v>
      </c>
      <c r="R77" s="19" t="s">
        <v>144</v>
      </c>
      <c r="U77" s="17" t="s">
        <v>144</v>
      </c>
      <c r="X77" s="17" t="s">
        <v>144</v>
      </c>
      <c r="AA77" s="17" t="s">
        <v>144</v>
      </c>
      <c r="AD77" s="17" t="s">
        <v>144</v>
      </c>
      <c r="AG77" s="51" t="s">
        <v>144</v>
      </c>
    </row>
    <row r="78" spans="1:35" ht="19" x14ac:dyDescent="0.2">
      <c r="A78" s="4" t="s">
        <v>282</v>
      </c>
      <c r="B78" s="4">
        <v>1995</v>
      </c>
      <c r="C78" s="86" t="s">
        <v>82</v>
      </c>
      <c r="D78" s="69" t="s">
        <v>82</v>
      </c>
      <c r="E78">
        <v>1</v>
      </c>
      <c r="F78" s="8" t="s">
        <v>83</v>
      </c>
      <c r="G78" s="70" t="s">
        <v>83</v>
      </c>
      <c r="H78">
        <v>1</v>
      </c>
      <c r="I78" s="8">
        <v>17</v>
      </c>
      <c r="J78" s="70">
        <v>17</v>
      </c>
      <c r="K78">
        <v>1</v>
      </c>
      <c r="L78" s="8">
        <v>2</v>
      </c>
      <c r="M78" s="70">
        <v>2</v>
      </c>
      <c r="N78">
        <v>1</v>
      </c>
      <c r="O78" s="8" t="s">
        <v>263</v>
      </c>
      <c r="P78" s="70" t="s">
        <v>15175</v>
      </c>
      <c r="Q78" s="53">
        <v>0</v>
      </c>
      <c r="R78" s="19" t="s">
        <v>85</v>
      </c>
      <c r="S78" s="74" t="s">
        <v>86</v>
      </c>
      <c r="T78">
        <v>1</v>
      </c>
      <c r="U78" s="17" t="s">
        <v>86</v>
      </c>
      <c r="V78" s="70" t="s">
        <v>15176</v>
      </c>
      <c r="W78">
        <v>1</v>
      </c>
      <c r="X78" s="17" t="s">
        <v>86</v>
      </c>
      <c r="Y78" s="70" t="s">
        <v>86</v>
      </c>
      <c r="Z78">
        <v>1</v>
      </c>
      <c r="AA78" s="17" t="s">
        <v>86</v>
      </c>
      <c r="AB78" s="70" t="s">
        <v>86</v>
      </c>
      <c r="AC78">
        <v>1</v>
      </c>
      <c r="AD78" s="17" t="s">
        <v>297</v>
      </c>
      <c r="AE78" s="70" t="s">
        <v>15177</v>
      </c>
      <c r="AF78">
        <v>1</v>
      </c>
      <c r="AG78" s="51" t="s">
        <v>14953</v>
      </c>
      <c r="AH78" s="71" t="s">
        <v>15031</v>
      </c>
      <c r="AI78">
        <v>1</v>
      </c>
    </row>
    <row r="79" spans="1:35" ht="19" x14ac:dyDescent="0.2">
      <c r="A79" s="4" t="s">
        <v>1010</v>
      </c>
      <c r="B79" s="4">
        <v>2000</v>
      </c>
      <c r="C79" s="86" t="s">
        <v>81</v>
      </c>
      <c r="D79" s="69" t="s">
        <v>81</v>
      </c>
      <c r="E79">
        <v>1</v>
      </c>
      <c r="F79" s="8" t="s">
        <v>144</v>
      </c>
      <c r="I79" s="8" t="s">
        <v>144</v>
      </c>
      <c r="K79" t="s">
        <v>1177</v>
      </c>
      <c r="L79" s="8" t="s">
        <v>144</v>
      </c>
      <c r="O79" s="8" t="s">
        <v>144</v>
      </c>
      <c r="R79" s="19" t="s">
        <v>144</v>
      </c>
      <c r="U79" s="17" t="s">
        <v>144</v>
      </c>
      <c r="X79" s="17" t="s">
        <v>144</v>
      </c>
      <c r="AA79" s="17" t="s">
        <v>144</v>
      </c>
      <c r="AD79" s="17" t="s">
        <v>144</v>
      </c>
      <c r="AG79" s="51" t="s">
        <v>144</v>
      </c>
    </row>
    <row r="80" spans="1:35" ht="19" x14ac:dyDescent="0.2">
      <c r="A80" s="4" t="s">
        <v>2940</v>
      </c>
      <c r="B80" s="4">
        <v>1983</v>
      </c>
      <c r="C80" s="86" t="s">
        <v>81</v>
      </c>
      <c r="D80" s="69" t="s">
        <v>81</v>
      </c>
      <c r="E80">
        <v>1</v>
      </c>
      <c r="F80" s="8" t="s">
        <v>144</v>
      </c>
      <c r="I80" s="8" t="s">
        <v>144</v>
      </c>
      <c r="L80" s="8" t="s">
        <v>144</v>
      </c>
      <c r="O80" s="8" t="s">
        <v>144</v>
      </c>
      <c r="R80" s="19" t="s">
        <v>144</v>
      </c>
      <c r="U80" s="17" t="s">
        <v>144</v>
      </c>
      <c r="X80" s="17" t="s">
        <v>144</v>
      </c>
      <c r="AA80" s="17" t="s">
        <v>144</v>
      </c>
      <c r="AD80" s="17" t="s">
        <v>144</v>
      </c>
      <c r="AG80" s="51"/>
    </row>
    <row r="81" spans="1:35" ht="19" x14ac:dyDescent="0.2">
      <c r="A81" s="4" t="s">
        <v>2401</v>
      </c>
      <c r="B81" s="4">
        <v>1999</v>
      </c>
      <c r="C81" s="86" t="s">
        <v>81</v>
      </c>
      <c r="D81" s="69" t="s">
        <v>81</v>
      </c>
      <c r="E81">
        <v>1</v>
      </c>
      <c r="F81" s="8" t="s">
        <v>144</v>
      </c>
      <c r="I81" s="8" t="s">
        <v>144</v>
      </c>
      <c r="L81" s="8" t="s">
        <v>144</v>
      </c>
      <c r="O81" s="8" t="s">
        <v>144</v>
      </c>
      <c r="R81" s="19" t="s">
        <v>144</v>
      </c>
      <c r="U81" s="17" t="s">
        <v>144</v>
      </c>
      <c r="X81" s="17" t="s">
        <v>144</v>
      </c>
      <c r="AA81" s="17" t="s">
        <v>144</v>
      </c>
      <c r="AD81" s="17" t="s">
        <v>144</v>
      </c>
      <c r="AG81" s="51"/>
    </row>
    <row r="82" spans="1:35" ht="19" x14ac:dyDescent="0.2">
      <c r="A82" s="4" t="s">
        <v>2926</v>
      </c>
      <c r="B82" s="4">
        <v>1997</v>
      </c>
      <c r="C82" s="86" t="s">
        <v>81</v>
      </c>
      <c r="D82" s="69" t="s">
        <v>81</v>
      </c>
      <c r="E82">
        <v>1</v>
      </c>
      <c r="F82" s="8" t="s">
        <v>144</v>
      </c>
      <c r="I82" s="8" t="s">
        <v>144</v>
      </c>
      <c r="L82" s="8" t="s">
        <v>144</v>
      </c>
      <c r="O82" s="8" t="s">
        <v>144</v>
      </c>
      <c r="R82" s="19" t="s">
        <v>144</v>
      </c>
      <c r="U82" s="17" t="s">
        <v>144</v>
      </c>
      <c r="X82" s="17" t="s">
        <v>144</v>
      </c>
      <c r="AA82" s="17" t="s">
        <v>144</v>
      </c>
      <c r="AD82" s="17" t="s">
        <v>144</v>
      </c>
      <c r="AG82" s="51"/>
    </row>
    <row r="83" spans="1:35" ht="19" x14ac:dyDescent="0.2">
      <c r="A83" s="4" t="s">
        <v>2315</v>
      </c>
      <c r="B83" s="4">
        <v>2014</v>
      </c>
      <c r="C83" s="86" t="s">
        <v>81</v>
      </c>
      <c r="D83" s="69" t="s">
        <v>81</v>
      </c>
      <c r="E83">
        <v>1</v>
      </c>
      <c r="F83" s="8" t="s">
        <v>144</v>
      </c>
      <c r="I83" s="8" t="s">
        <v>144</v>
      </c>
      <c r="L83" s="8" t="s">
        <v>144</v>
      </c>
      <c r="O83" s="8" t="s">
        <v>144</v>
      </c>
      <c r="R83" s="19" t="s">
        <v>144</v>
      </c>
      <c r="U83" s="17" t="s">
        <v>144</v>
      </c>
      <c r="X83" s="17" t="s">
        <v>144</v>
      </c>
      <c r="AA83" s="17" t="s">
        <v>144</v>
      </c>
      <c r="AD83" s="17" t="s">
        <v>144</v>
      </c>
      <c r="AG83" s="51" t="s">
        <v>144</v>
      </c>
    </row>
    <row r="84" spans="1:35" ht="19" x14ac:dyDescent="0.2">
      <c r="A84" s="4" t="s">
        <v>1398</v>
      </c>
      <c r="B84" s="4">
        <v>2001</v>
      </c>
      <c r="C84" s="86" t="s">
        <v>81</v>
      </c>
      <c r="D84" s="69" t="s">
        <v>81</v>
      </c>
      <c r="E84">
        <v>1</v>
      </c>
      <c r="F84" s="8" t="s">
        <v>144</v>
      </c>
      <c r="I84" s="8" t="s">
        <v>144</v>
      </c>
      <c r="L84" s="8" t="s">
        <v>144</v>
      </c>
      <c r="O84" s="8" t="s">
        <v>144</v>
      </c>
      <c r="R84" s="19" t="s">
        <v>144</v>
      </c>
      <c r="U84" s="17" t="s">
        <v>144</v>
      </c>
      <c r="X84" s="17" t="s">
        <v>144</v>
      </c>
      <c r="AA84" s="17" t="s">
        <v>144</v>
      </c>
      <c r="AD84" s="17" t="s">
        <v>144</v>
      </c>
      <c r="AG84" s="51"/>
    </row>
    <row r="85" spans="1:35" ht="19" x14ac:dyDescent="0.2">
      <c r="A85" s="4" t="s">
        <v>173</v>
      </c>
      <c r="B85" s="4">
        <v>2001</v>
      </c>
      <c r="C85" s="86" t="s">
        <v>81</v>
      </c>
      <c r="D85" s="69" t="s">
        <v>81</v>
      </c>
      <c r="E85">
        <v>1</v>
      </c>
      <c r="F85" s="8" t="s">
        <v>144</v>
      </c>
      <c r="I85" s="8" t="s">
        <v>144</v>
      </c>
      <c r="L85" s="8" t="s">
        <v>144</v>
      </c>
      <c r="O85" s="8" t="s">
        <v>144</v>
      </c>
      <c r="R85" s="19" t="s">
        <v>144</v>
      </c>
      <c r="U85" s="17" t="s">
        <v>144</v>
      </c>
      <c r="X85" s="17" t="s">
        <v>144</v>
      </c>
      <c r="AA85" s="17" t="s">
        <v>144</v>
      </c>
      <c r="AD85" s="17" t="s">
        <v>144</v>
      </c>
      <c r="AG85" s="51" t="s">
        <v>144</v>
      </c>
    </row>
    <row r="86" spans="1:35" ht="19" x14ac:dyDescent="0.2">
      <c r="A86" s="4" t="s">
        <v>3516</v>
      </c>
      <c r="B86" s="4">
        <v>2000</v>
      </c>
      <c r="C86" s="86" t="s">
        <v>81</v>
      </c>
      <c r="D86" s="69" t="s">
        <v>81</v>
      </c>
      <c r="E86">
        <v>1</v>
      </c>
      <c r="F86" s="8" t="s">
        <v>144</v>
      </c>
      <c r="I86" s="8" t="s">
        <v>144</v>
      </c>
      <c r="L86" s="8" t="s">
        <v>144</v>
      </c>
      <c r="O86" s="8" t="s">
        <v>144</v>
      </c>
      <c r="R86" s="19" t="s">
        <v>144</v>
      </c>
      <c r="U86" s="17" t="s">
        <v>144</v>
      </c>
      <c r="X86" s="17" t="s">
        <v>144</v>
      </c>
      <c r="AA86" s="17" t="s">
        <v>144</v>
      </c>
      <c r="AD86" s="17" t="s">
        <v>144</v>
      </c>
      <c r="AG86" s="51"/>
    </row>
    <row r="87" spans="1:35" ht="19" x14ac:dyDescent="0.2">
      <c r="A87" s="4" t="s">
        <v>923</v>
      </c>
      <c r="B87" s="4">
        <v>1979</v>
      </c>
      <c r="C87" s="86" t="s">
        <v>81</v>
      </c>
      <c r="D87" s="69" t="s">
        <v>81</v>
      </c>
      <c r="E87">
        <v>1</v>
      </c>
      <c r="F87" s="8" t="s">
        <v>144</v>
      </c>
      <c r="I87" s="8" t="s">
        <v>144</v>
      </c>
      <c r="L87" s="8" t="s">
        <v>144</v>
      </c>
      <c r="O87" s="8" t="s">
        <v>144</v>
      </c>
      <c r="R87" s="19" t="s">
        <v>144</v>
      </c>
      <c r="U87" s="17" t="s">
        <v>144</v>
      </c>
      <c r="X87" s="17" t="s">
        <v>144</v>
      </c>
      <c r="AA87" s="17" t="s">
        <v>144</v>
      </c>
      <c r="AD87" s="17" t="s">
        <v>144</v>
      </c>
      <c r="AG87" s="51" t="s">
        <v>144</v>
      </c>
    </row>
    <row r="88" spans="1:35" ht="19" x14ac:dyDescent="0.2">
      <c r="A88" s="4" t="s">
        <v>5156</v>
      </c>
      <c r="B88" s="4">
        <v>2014</v>
      </c>
      <c r="C88" s="86" t="s">
        <v>81</v>
      </c>
      <c r="D88" s="69" t="s">
        <v>81</v>
      </c>
      <c r="E88">
        <v>1</v>
      </c>
      <c r="F88" s="8" t="s">
        <v>144</v>
      </c>
      <c r="I88" s="8" t="s">
        <v>144</v>
      </c>
      <c r="L88" s="8" t="s">
        <v>144</v>
      </c>
      <c r="O88" s="8" t="s">
        <v>144</v>
      </c>
      <c r="R88" s="19" t="s">
        <v>144</v>
      </c>
      <c r="U88" s="17" t="s">
        <v>144</v>
      </c>
      <c r="X88" s="17" t="s">
        <v>144</v>
      </c>
      <c r="AA88" s="17" t="s">
        <v>144</v>
      </c>
      <c r="AD88" s="17" t="s">
        <v>144</v>
      </c>
      <c r="AG88" s="51"/>
    </row>
    <row r="89" spans="1:35" ht="19" x14ac:dyDescent="0.2">
      <c r="A89" s="4" t="s">
        <v>1294</v>
      </c>
      <c r="B89" s="4">
        <v>1995</v>
      </c>
      <c r="C89" s="86" t="s">
        <v>81</v>
      </c>
      <c r="D89" s="69" t="s">
        <v>81</v>
      </c>
      <c r="E89">
        <v>1</v>
      </c>
      <c r="F89" s="8" t="s">
        <v>144</v>
      </c>
      <c r="I89" s="8" t="s">
        <v>144</v>
      </c>
      <c r="L89" s="8" t="s">
        <v>144</v>
      </c>
      <c r="O89" s="8" t="s">
        <v>144</v>
      </c>
      <c r="R89" s="19" t="s">
        <v>144</v>
      </c>
      <c r="U89" s="17" t="s">
        <v>144</v>
      </c>
      <c r="X89" s="17" t="s">
        <v>144</v>
      </c>
      <c r="AA89" s="17" t="s">
        <v>144</v>
      </c>
      <c r="AD89" s="17" t="s">
        <v>144</v>
      </c>
      <c r="AG89" s="51"/>
    </row>
    <row r="90" spans="1:35" ht="19" x14ac:dyDescent="0.2">
      <c r="A90" s="4" t="s">
        <v>2825</v>
      </c>
      <c r="B90" s="4">
        <v>1993</v>
      </c>
      <c r="C90" s="86" t="s">
        <v>82</v>
      </c>
      <c r="D90" s="69" t="s">
        <v>82</v>
      </c>
      <c r="E90">
        <v>1</v>
      </c>
      <c r="F90" s="8" t="s">
        <v>83</v>
      </c>
      <c r="G90" s="70" t="s">
        <v>83</v>
      </c>
      <c r="H90">
        <v>1</v>
      </c>
      <c r="I90" s="8">
        <v>24</v>
      </c>
      <c r="J90" s="70">
        <v>24</v>
      </c>
      <c r="K90">
        <v>1</v>
      </c>
      <c r="L90" s="8">
        <v>0</v>
      </c>
      <c r="M90" s="70">
        <v>0</v>
      </c>
      <c r="N90">
        <v>1</v>
      </c>
      <c r="O90" s="8" t="s">
        <v>1572</v>
      </c>
      <c r="P90" s="70" t="s">
        <v>15133</v>
      </c>
      <c r="Q90">
        <v>1</v>
      </c>
      <c r="R90" s="19" t="s">
        <v>85</v>
      </c>
      <c r="S90" s="74" t="s">
        <v>15137</v>
      </c>
      <c r="T90">
        <v>1</v>
      </c>
      <c r="U90" s="17" t="s">
        <v>1572</v>
      </c>
      <c r="V90" s="70" t="s">
        <v>15133</v>
      </c>
      <c r="W90">
        <v>1</v>
      </c>
      <c r="X90" s="17">
        <v>23</v>
      </c>
      <c r="Y90" s="70">
        <v>23</v>
      </c>
      <c r="Z90">
        <v>1</v>
      </c>
      <c r="AA90" s="17">
        <v>1.1599999999999999</v>
      </c>
      <c r="AB90" s="70">
        <v>1.1599999999999999</v>
      </c>
      <c r="AC90">
        <v>1</v>
      </c>
      <c r="AD90" s="17" t="s">
        <v>2837</v>
      </c>
      <c r="AE90" s="70" t="s">
        <v>2837</v>
      </c>
      <c r="AF90">
        <v>1</v>
      </c>
      <c r="AG90" s="51" t="s">
        <v>14954</v>
      </c>
      <c r="AH90" s="71" t="s">
        <v>15178</v>
      </c>
      <c r="AI90" s="84">
        <v>1</v>
      </c>
    </row>
    <row r="91" spans="1:35" ht="19" x14ac:dyDescent="0.2">
      <c r="A91" s="4" t="s">
        <v>4424</v>
      </c>
      <c r="B91" s="4">
        <v>1996</v>
      </c>
      <c r="C91" s="86" t="s">
        <v>81</v>
      </c>
      <c r="D91" s="69" t="s">
        <v>81</v>
      </c>
      <c r="E91">
        <v>1</v>
      </c>
      <c r="F91" s="8" t="s">
        <v>144</v>
      </c>
      <c r="I91" s="8" t="s">
        <v>144</v>
      </c>
      <c r="L91" s="8" t="s">
        <v>144</v>
      </c>
      <c r="O91" s="8" t="s">
        <v>144</v>
      </c>
      <c r="R91" s="19" t="s">
        <v>144</v>
      </c>
      <c r="U91" s="17" t="s">
        <v>144</v>
      </c>
      <c r="X91" s="17" t="s">
        <v>144</v>
      </c>
      <c r="AA91" s="17" t="s">
        <v>144</v>
      </c>
      <c r="AD91" s="17" t="s">
        <v>144</v>
      </c>
      <c r="AG91" s="51"/>
    </row>
    <row r="92" spans="1:35" ht="19" x14ac:dyDescent="0.2">
      <c r="A92" s="4" t="s">
        <v>4736</v>
      </c>
      <c r="B92" s="4">
        <v>2012</v>
      </c>
      <c r="C92" s="86" t="s">
        <v>81</v>
      </c>
      <c r="D92" s="69" t="s">
        <v>81</v>
      </c>
      <c r="E92">
        <v>1</v>
      </c>
      <c r="F92" s="8" t="s">
        <v>144</v>
      </c>
      <c r="I92" s="8" t="s">
        <v>144</v>
      </c>
      <c r="L92" s="8" t="s">
        <v>144</v>
      </c>
      <c r="O92" s="8" t="s">
        <v>144</v>
      </c>
      <c r="R92" s="19" t="s">
        <v>144</v>
      </c>
      <c r="U92" s="17" t="s">
        <v>144</v>
      </c>
      <c r="X92" s="17" t="s">
        <v>144</v>
      </c>
      <c r="AA92" s="17" t="s">
        <v>144</v>
      </c>
      <c r="AD92" s="17" t="s">
        <v>144</v>
      </c>
      <c r="AG92" s="51"/>
    </row>
    <row r="93" spans="1:35" ht="19" x14ac:dyDescent="0.2">
      <c r="A93" s="4" t="s">
        <v>4796</v>
      </c>
      <c r="B93" s="4">
        <v>1995</v>
      </c>
      <c r="C93" s="86" t="s">
        <v>81</v>
      </c>
      <c r="D93" s="69" t="s">
        <v>81</v>
      </c>
      <c r="E93">
        <v>1</v>
      </c>
      <c r="F93" s="8" t="s">
        <v>144</v>
      </c>
      <c r="I93" s="8" t="s">
        <v>144</v>
      </c>
      <c r="L93" s="8" t="s">
        <v>144</v>
      </c>
      <c r="O93" s="8" t="s">
        <v>144</v>
      </c>
      <c r="R93" s="19" t="s">
        <v>144</v>
      </c>
      <c r="U93" s="17" t="s">
        <v>144</v>
      </c>
      <c r="X93" s="17" t="s">
        <v>144</v>
      </c>
      <c r="AA93" s="17" t="s">
        <v>144</v>
      </c>
      <c r="AD93" s="17" t="s">
        <v>144</v>
      </c>
      <c r="AG93" s="51"/>
    </row>
    <row r="94" spans="1:35" ht="19" x14ac:dyDescent="0.2">
      <c r="A94" s="4" t="s">
        <v>1643</v>
      </c>
      <c r="B94" s="4">
        <v>1985</v>
      </c>
      <c r="C94" s="86" t="s">
        <v>81</v>
      </c>
      <c r="D94" s="69" t="s">
        <v>81</v>
      </c>
      <c r="E94">
        <v>1</v>
      </c>
      <c r="F94" s="8" t="s">
        <v>144</v>
      </c>
      <c r="I94" s="8" t="s">
        <v>144</v>
      </c>
      <c r="L94" s="8" t="s">
        <v>144</v>
      </c>
      <c r="O94" s="8" t="s">
        <v>144</v>
      </c>
      <c r="R94" s="19" t="s">
        <v>144</v>
      </c>
      <c r="U94" s="17" t="s">
        <v>144</v>
      </c>
      <c r="X94" s="17" t="s">
        <v>144</v>
      </c>
      <c r="AA94" s="17" t="s">
        <v>144</v>
      </c>
      <c r="AD94" s="17" t="s">
        <v>144</v>
      </c>
      <c r="AG94" s="51" t="s">
        <v>144</v>
      </c>
    </row>
    <row r="95" spans="1:35" ht="19" x14ac:dyDescent="0.2">
      <c r="A95" s="4" t="s">
        <v>1222</v>
      </c>
      <c r="B95" s="4">
        <v>1981</v>
      </c>
      <c r="C95" s="86" t="s">
        <v>81</v>
      </c>
      <c r="D95" s="69" t="s">
        <v>81</v>
      </c>
      <c r="E95">
        <v>1</v>
      </c>
      <c r="F95" s="8" t="s">
        <v>144</v>
      </c>
      <c r="I95" s="8" t="s">
        <v>144</v>
      </c>
      <c r="L95" s="8" t="s">
        <v>144</v>
      </c>
      <c r="O95" s="8" t="s">
        <v>144</v>
      </c>
      <c r="R95" s="19" t="s">
        <v>144</v>
      </c>
      <c r="U95" s="17" t="s">
        <v>144</v>
      </c>
      <c r="X95" s="17" t="s">
        <v>144</v>
      </c>
      <c r="AA95" s="17" t="s">
        <v>144</v>
      </c>
      <c r="AD95" s="17" t="s">
        <v>144</v>
      </c>
      <c r="AG95" s="51"/>
    </row>
    <row r="96" spans="1:35" ht="19" x14ac:dyDescent="0.2">
      <c r="A96" s="4" t="s">
        <v>1599</v>
      </c>
      <c r="B96" s="4">
        <v>1984</v>
      </c>
      <c r="C96" s="86" t="s">
        <v>81</v>
      </c>
      <c r="D96" s="69" t="s">
        <v>81</v>
      </c>
      <c r="E96">
        <v>1</v>
      </c>
      <c r="F96" s="8" t="s">
        <v>144</v>
      </c>
      <c r="I96" s="8" t="s">
        <v>144</v>
      </c>
      <c r="L96" s="8" t="s">
        <v>144</v>
      </c>
      <c r="O96" s="8" t="s">
        <v>144</v>
      </c>
      <c r="R96" s="19" t="s">
        <v>144</v>
      </c>
      <c r="U96" s="17" t="s">
        <v>144</v>
      </c>
      <c r="X96" s="17" t="s">
        <v>144</v>
      </c>
      <c r="AA96" s="17" t="s">
        <v>144</v>
      </c>
      <c r="AD96" s="17" t="s">
        <v>144</v>
      </c>
      <c r="AG96" s="51" t="s">
        <v>144</v>
      </c>
    </row>
    <row r="97" spans="1:36" ht="19" x14ac:dyDescent="0.2">
      <c r="A97" s="4" t="s">
        <v>5456</v>
      </c>
      <c r="B97" s="4">
        <v>2002</v>
      </c>
      <c r="C97" s="86" t="s">
        <v>81</v>
      </c>
      <c r="D97" s="69" t="s">
        <v>81</v>
      </c>
      <c r="E97">
        <v>1</v>
      </c>
      <c r="F97" s="8" t="s">
        <v>144</v>
      </c>
      <c r="I97" s="8" t="s">
        <v>144</v>
      </c>
      <c r="L97" s="8" t="s">
        <v>144</v>
      </c>
      <c r="O97" s="8" t="s">
        <v>144</v>
      </c>
      <c r="R97" s="19" t="s">
        <v>144</v>
      </c>
      <c r="U97" s="17" t="s">
        <v>144</v>
      </c>
      <c r="X97" s="17" t="s">
        <v>144</v>
      </c>
      <c r="AA97" s="17" t="s">
        <v>144</v>
      </c>
      <c r="AD97" s="17" t="s">
        <v>144</v>
      </c>
      <c r="AG97" s="51"/>
    </row>
    <row r="98" spans="1:36" ht="19" x14ac:dyDescent="0.2">
      <c r="A98" s="4" t="s">
        <v>4492</v>
      </c>
      <c r="B98" s="4">
        <v>2007</v>
      </c>
      <c r="C98" s="86" t="s">
        <v>81</v>
      </c>
      <c r="D98" s="69" t="s">
        <v>81</v>
      </c>
      <c r="E98">
        <v>1</v>
      </c>
      <c r="F98" s="8" t="s">
        <v>144</v>
      </c>
      <c r="I98" s="8" t="s">
        <v>144</v>
      </c>
      <c r="L98" s="8" t="s">
        <v>144</v>
      </c>
      <c r="O98" s="8" t="s">
        <v>144</v>
      </c>
      <c r="R98" s="19" t="s">
        <v>144</v>
      </c>
      <c r="U98" s="17" t="s">
        <v>144</v>
      </c>
      <c r="X98" s="17" t="s">
        <v>144</v>
      </c>
      <c r="AA98" s="17" t="s">
        <v>144</v>
      </c>
      <c r="AD98" s="17" t="s">
        <v>144</v>
      </c>
      <c r="AG98" s="51"/>
    </row>
    <row r="99" spans="1:36" ht="19" x14ac:dyDescent="0.2">
      <c r="A99" s="4" t="s">
        <v>4978</v>
      </c>
      <c r="B99" s="4">
        <v>1995</v>
      </c>
      <c r="C99" s="86" t="s">
        <v>81</v>
      </c>
      <c r="D99" s="69" t="s">
        <v>81</v>
      </c>
      <c r="E99">
        <v>1</v>
      </c>
      <c r="F99" s="8" t="s">
        <v>144</v>
      </c>
      <c r="I99" s="8" t="s">
        <v>144</v>
      </c>
      <c r="L99" s="8" t="s">
        <v>144</v>
      </c>
      <c r="O99" s="8" t="s">
        <v>144</v>
      </c>
      <c r="R99" s="19" t="s">
        <v>144</v>
      </c>
      <c r="U99" s="17" t="s">
        <v>144</v>
      </c>
      <c r="X99" s="17" t="s">
        <v>144</v>
      </c>
      <c r="AA99" s="17" t="s">
        <v>144</v>
      </c>
      <c r="AD99" s="17" t="s">
        <v>144</v>
      </c>
      <c r="AG99" s="51"/>
    </row>
    <row r="100" spans="1:36" ht="19" x14ac:dyDescent="0.2">
      <c r="A100" s="4" t="s">
        <v>569</v>
      </c>
      <c r="B100" s="4">
        <v>2011</v>
      </c>
      <c r="C100" s="86" t="s">
        <v>81</v>
      </c>
      <c r="D100" s="69" t="s">
        <v>81</v>
      </c>
      <c r="E100">
        <v>1</v>
      </c>
      <c r="F100" s="8" t="s">
        <v>144</v>
      </c>
      <c r="I100" s="8" t="s">
        <v>144</v>
      </c>
      <c r="L100" s="8" t="s">
        <v>144</v>
      </c>
      <c r="O100" s="8" t="s">
        <v>144</v>
      </c>
      <c r="R100" s="19" t="s">
        <v>144</v>
      </c>
      <c r="U100" s="17" t="s">
        <v>144</v>
      </c>
      <c r="X100" s="17" t="s">
        <v>144</v>
      </c>
      <c r="AA100" s="17" t="s">
        <v>144</v>
      </c>
      <c r="AD100" s="17" t="s">
        <v>144</v>
      </c>
      <c r="AG100" s="51"/>
    </row>
    <row r="101" spans="1:36" ht="19" x14ac:dyDescent="0.2">
      <c r="A101" s="4" t="s">
        <v>3610</v>
      </c>
      <c r="B101" s="4">
        <v>2009</v>
      </c>
      <c r="C101" s="86" t="s">
        <v>81</v>
      </c>
      <c r="D101" s="69" t="s">
        <v>81</v>
      </c>
      <c r="E101">
        <v>1</v>
      </c>
      <c r="F101" s="8" t="s">
        <v>144</v>
      </c>
      <c r="I101" s="8" t="s">
        <v>144</v>
      </c>
      <c r="L101" s="8" t="s">
        <v>144</v>
      </c>
      <c r="O101" s="8" t="s">
        <v>144</v>
      </c>
      <c r="R101" s="19" t="s">
        <v>144</v>
      </c>
      <c r="U101" s="17" t="s">
        <v>144</v>
      </c>
      <c r="X101" s="17" t="s">
        <v>144</v>
      </c>
      <c r="AA101" s="17" t="s">
        <v>144</v>
      </c>
      <c r="AD101" s="17" t="s">
        <v>144</v>
      </c>
      <c r="AG101" s="51" t="s">
        <v>144</v>
      </c>
    </row>
    <row r="102" spans="1:36" ht="19" x14ac:dyDescent="0.2">
      <c r="A102" s="4" t="s">
        <v>1268</v>
      </c>
      <c r="B102" s="4">
        <v>1998</v>
      </c>
      <c r="C102" s="86" t="s">
        <v>81</v>
      </c>
      <c r="D102" s="69" t="s">
        <v>81</v>
      </c>
      <c r="E102">
        <v>1</v>
      </c>
      <c r="F102" s="8" t="s">
        <v>144</v>
      </c>
      <c r="I102" s="8" t="s">
        <v>144</v>
      </c>
      <c r="L102" s="8" t="s">
        <v>144</v>
      </c>
      <c r="O102" s="8" t="s">
        <v>144</v>
      </c>
      <c r="R102" s="19" t="s">
        <v>144</v>
      </c>
      <c r="U102" s="17" t="s">
        <v>144</v>
      </c>
      <c r="X102" s="17" t="s">
        <v>144</v>
      </c>
      <c r="AA102" s="17" t="s">
        <v>144</v>
      </c>
      <c r="AD102" s="17" t="s">
        <v>144</v>
      </c>
      <c r="AG102" s="51"/>
    </row>
    <row r="103" spans="1:36" ht="19" x14ac:dyDescent="0.2">
      <c r="A103" s="4" t="s">
        <v>4811</v>
      </c>
      <c r="B103" s="4">
        <v>2008</v>
      </c>
      <c r="C103" s="86" t="s">
        <v>82</v>
      </c>
      <c r="D103" s="69" t="s">
        <v>82</v>
      </c>
      <c r="E103">
        <v>1</v>
      </c>
      <c r="F103" s="8" t="s">
        <v>83</v>
      </c>
      <c r="G103" s="70" t="s">
        <v>83</v>
      </c>
      <c r="H103">
        <v>1</v>
      </c>
      <c r="I103" s="8">
        <v>10</v>
      </c>
      <c r="J103" s="70">
        <v>10</v>
      </c>
      <c r="K103">
        <v>1</v>
      </c>
      <c r="L103" s="8">
        <v>4</v>
      </c>
      <c r="M103" s="70">
        <v>4</v>
      </c>
      <c r="N103">
        <v>1</v>
      </c>
      <c r="O103" s="8" t="s">
        <v>4823</v>
      </c>
      <c r="P103" s="70" t="s">
        <v>2502</v>
      </c>
      <c r="Q103">
        <v>1</v>
      </c>
      <c r="R103" s="19" t="s">
        <v>85</v>
      </c>
      <c r="S103" s="74" t="s">
        <v>15137</v>
      </c>
      <c r="T103">
        <v>1</v>
      </c>
      <c r="U103" s="17" t="s">
        <v>218</v>
      </c>
      <c r="V103" s="70" t="s">
        <v>86</v>
      </c>
      <c r="W103">
        <v>1</v>
      </c>
      <c r="X103" s="17" t="s">
        <v>86</v>
      </c>
      <c r="Y103" s="70" t="s">
        <v>86</v>
      </c>
      <c r="Z103">
        <v>1</v>
      </c>
      <c r="AA103" s="17" t="s">
        <v>86</v>
      </c>
      <c r="AB103" s="70" t="s">
        <v>86</v>
      </c>
      <c r="AC103">
        <v>1</v>
      </c>
      <c r="AD103" s="17" t="s">
        <v>4824</v>
      </c>
      <c r="AE103" s="70" t="s">
        <v>15179</v>
      </c>
      <c r="AF103">
        <v>1</v>
      </c>
      <c r="AG103" s="51" t="s">
        <v>14923</v>
      </c>
      <c r="AH103" s="71" t="s">
        <v>14923</v>
      </c>
      <c r="AI103">
        <v>1</v>
      </c>
    </row>
    <row r="104" spans="1:36" ht="19" x14ac:dyDescent="0.2">
      <c r="A104" s="4" t="s">
        <v>4886</v>
      </c>
      <c r="B104" s="4">
        <v>2007</v>
      </c>
      <c r="C104" s="86" t="s">
        <v>82</v>
      </c>
      <c r="D104" s="69" t="s">
        <v>82</v>
      </c>
      <c r="E104">
        <v>1</v>
      </c>
      <c r="F104" s="8" t="s">
        <v>83</v>
      </c>
      <c r="G104" s="70" t="s">
        <v>83</v>
      </c>
      <c r="H104">
        <v>1</v>
      </c>
      <c r="I104" s="8">
        <v>7</v>
      </c>
      <c r="J104" s="70">
        <v>7</v>
      </c>
      <c r="K104">
        <v>1</v>
      </c>
      <c r="L104" s="8">
        <v>3</v>
      </c>
      <c r="M104" s="70">
        <v>3</v>
      </c>
      <c r="N104">
        <v>1</v>
      </c>
      <c r="O104" s="8" t="s">
        <v>4898</v>
      </c>
      <c r="P104" s="70" t="s">
        <v>15180</v>
      </c>
      <c r="Q104">
        <v>1</v>
      </c>
      <c r="R104" s="19" t="s">
        <v>86</v>
      </c>
      <c r="S104" s="74" t="s">
        <v>15137</v>
      </c>
      <c r="T104">
        <v>1</v>
      </c>
      <c r="U104" s="17" t="s">
        <v>4898</v>
      </c>
      <c r="V104" s="70" t="s">
        <v>15181</v>
      </c>
      <c r="W104">
        <v>1</v>
      </c>
      <c r="X104" s="17" t="s">
        <v>4899</v>
      </c>
      <c r="Y104" s="70" t="s">
        <v>86</v>
      </c>
      <c r="Z104">
        <v>1</v>
      </c>
      <c r="AA104" s="17" t="s">
        <v>86</v>
      </c>
      <c r="AB104" s="70" t="s">
        <v>86</v>
      </c>
      <c r="AC104">
        <v>1</v>
      </c>
      <c r="AD104" s="17" t="s">
        <v>4900</v>
      </c>
      <c r="AE104" s="70" t="s">
        <v>15182</v>
      </c>
      <c r="AF104">
        <v>1</v>
      </c>
      <c r="AG104" s="51" t="s">
        <v>14955</v>
      </c>
      <c r="AH104" s="71" t="s">
        <v>15183</v>
      </c>
      <c r="AI104">
        <v>1</v>
      </c>
      <c r="AJ104" t="s">
        <v>1177</v>
      </c>
    </row>
    <row r="105" spans="1:36" ht="19" x14ac:dyDescent="0.2">
      <c r="A105" s="4" t="s">
        <v>2564</v>
      </c>
      <c r="B105" s="4">
        <v>2004</v>
      </c>
      <c r="C105" s="86" t="s">
        <v>82</v>
      </c>
      <c r="D105" s="69" t="s">
        <v>82</v>
      </c>
      <c r="E105">
        <v>1</v>
      </c>
      <c r="F105" s="8" t="s">
        <v>1220</v>
      </c>
      <c r="G105" s="70" t="s">
        <v>83</v>
      </c>
      <c r="H105">
        <v>1</v>
      </c>
      <c r="I105" s="8">
        <v>4</v>
      </c>
      <c r="J105" s="70">
        <v>4</v>
      </c>
      <c r="K105">
        <v>1</v>
      </c>
      <c r="L105" s="8">
        <v>0</v>
      </c>
      <c r="M105" s="70">
        <v>0</v>
      </c>
      <c r="N105">
        <v>1</v>
      </c>
      <c r="O105" s="8" t="s">
        <v>1572</v>
      </c>
      <c r="P105" s="70" t="s">
        <v>15133</v>
      </c>
      <c r="Q105">
        <v>1</v>
      </c>
      <c r="R105" s="19" t="s">
        <v>85</v>
      </c>
      <c r="S105" s="74" t="s">
        <v>15137</v>
      </c>
      <c r="T105">
        <v>1</v>
      </c>
      <c r="U105" s="17" t="s">
        <v>1572</v>
      </c>
      <c r="V105" s="70" t="s">
        <v>15133</v>
      </c>
      <c r="W105">
        <v>1</v>
      </c>
      <c r="X105" s="17" t="s">
        <v>86</v>
      </c>
      <c r="Y105" s="70" t="s">
        <v>86</v>
      </c>
      <c r="Z105">
        <v>1</v>
      </c>
      <c r="AA105" s="17" t="s">
        <v>86</v>
      </c>
      <c r="AB105" s="70" t="s">
        <v>86</v>
      </c>
      <c r="AC105">
        <v>1</v>
      </c>
      <c r="AD105" s="17" t="s">
        <v>2579</v>
      </c>
      <c r="AE105" s="70" t="s">
        <v>2579</v>
      </c>
      <c r="AF105">
        <v>1</v>
      </c>
      <c r="AG105" s="51" t="s">
        <v>14926</v>
      </c>
      <c r="AH105" s="71" t="s">
        <v>15178</v>
      </c>
      <c r="AI105" s="84">
        <v>0</v>
      </c>
    </row>
    <row r="106" spans="1:36" ht="19" x14ac:dyDescent="0.2">
      <c r="A106" s="4" t="s">
        <v>2730</v>
      </c>
      <c r="B106" s="4">
        <v>2010</v>
      </c>
      <c r="C106" s="86" t="s">
        <v>82</v>
      </c>
      <c r="D106" s="69" t="s">
        <v>82</v>
      </c>
      <c r="E106">
        <v>1</v>
      </c>
      <c r="F106" s="8" t="s">
        <v>83</v>
      </c>
      <c r="G106" s="70" t="s">
        <v>83</v>
      </c>
      <c r="H106">
        <v>1</v>
      </c>
      <c r="I106" s="8">
        <v>12</v>
      </c>
      <c r="J106" s="70">
        <v>12</v>
      </c>
      <c r="K106">
        <v>1</v>
      </c>
      <c r="L106" s="8">
        <v>4</v>
      </c>
      <c r="M106" s="70">
        <v>4</v>
      </c>
      <c r="N106">
        <v>1</v>
      </c>
      <c r="O106" s="8" t="s">
        <v>2744</v>
      </c>
      <c r="P106" s="70" t="s">
        <v>15184</v>
      </c>
      <c r="Q106">
        <v>1</v>
      </c>
      <c r="R106" s="19" t="s">
        <v>85</v>
      </c>
      <c r="S106" s="74" t="s">
        <v>15137</v>
      </c>
      <c r="T106">
        <v>1</v>
      </c>
      <c r="U106" s="17" t="s">
        <v>2745</v>
      </c>
      <c r="V106" s="70" t="s">
        <v>15185</v>
      </c>
      <c r="W106">
        <v>1</v>
      </c>
      <c r="X106" s="17" t="s">
        <v>86</v>
      </c>
      <c r="Y106" s="70" t="s">
        <v>86</v>
      </c>
      <c r="Z106">
        <v>1</v>
      </c>
      <c r="AA106" s="17" t="s">
        <v>86</v>
      </c>
      <c r="AB106" s="70" t="s">
        <v>86</v>
      </c>
      <c r="AC106">
        <v>1</v>
      </c>
      <c r="AD106" s="17" t="s">
        <v>2746</v>
      </c>
      <c r="AE106" s="70" t="s">
        <v>2746</v>
      </c>
      <c r="AF106">
        <v>1</v>
      </c>
      <c r="AG106" s="51" t="s">
        <v>14957</v>
      </c>
      <c r="AH106" s="71" t="s">
        <v>15186</v>
      </c>
      <c r="AI106">
        <v>1</v>
      </c>
    </row>
    <row r="107" spans="1:36" ht="19" x14ac:dyDescent="0.2">
      <c r="A107" s="4" t="s">
        <v>4394</v>
      </c>
      <c r="B107" s="4">
        <v>2006</v>
      </c>
      <c r="C107" s="86" t="s">
        <v>82</v>
      </c>
      <c r="D107" s="69" t="s">
        <v>82</v>
      </c>
      <c r="E107">
        <v>1</v>
      </c>
      <c r="F107" s="8" t="s">
        <v>83</v>
      </c>
      <c r="G107" s="70" t="s">
        <v>83</v>
      </c>
      <c r="H107">
        <v>1</v>
      </c>
      <c r="I107" s="8">
        <v>40</v>
      </c>
      <c r="J107" s="70">
        <v>40</v>
      </c>
      <c r="K107">
        <v>1</v>
      </c>
      <c r="L107" s="8">
        <v>18</v>
      </c>
      <c r="M107" s="70">
        <v>18</v>
      </c>
      <c r="N107">
        <v>1</v>
      </c>
      <c r="O107" s="8" t="s">
        <v>4407</v>
      </c>
      <c r="P107" s="70" t="s">
        <v>15187</v>
      </c>
      <c r="Q107">
        <v>1</v>
      </c>
      <c r="R107" s="19" t="s">
        <v>85</v>
      </c>
      <c r="S107" s="74" t="s">
        <v>86</v>
      </c>
      <c r="T107">
        <v>1</v>
      </c>
      <c r="U107" s="17" t="s">
        <v>4408</v>
      </c>
      <c r="V107" s="70" t="s">
        <v>86</v>
      </c>
      <c r="W107">
        <v>1</v>
      </c>
      <c r="X107" s="17" t="s">
        <v>86</v>
      </c>
      <c r="Y107" s="70" t="s">
        <v>86</v>
      </c>
      <c r="Z107">
        <v>1</v>
      </c>
      <c r="AA107" s="17" t="s">
        <v>86</v>
      </c>
      <c r="AB107" s="70" t="s">
        <v>86</v>
      </c>
      <c r="AC107">
        <v>1</v>
      </c>
      <c r="AD107" s="17" t="s">
        <v>4409</v>
      </c>
      <c r="AE107" s="70" t="s">
        <v>4409</v>
      </c>
      <c r="AF107">
        <v>1</v>
      </c>
      <c r="AG107" s="51" t="s">
        <v>14926</v>
      </c>
      <c r="AH107" s="71" t="s">
        <v>14923</v>
      </c>
      <c r="AI107">
        <v>1</v>
      </c>
    </row>
    <row r="108" spans="1:36" ht="19" x14ac:dyDescent="0.2">
      <c r="A108" s="4" t="s">
        <v>5673</v>
      </c>
      <c r="B108" s="4">
        <v>2016</v>
      </c>
      <c r="C108" s="86" t="s">
        <v>82</v>
      </c>
      <c r="D108" s="69" t="s">
        <v>82</v>
      </c>
      <c r="E108">
        <v>1</v>
      </c>
      <c r="F108" s="8" t="s">
        <v>83</v>
      </c>
      <c r="G108" s="70" t="s">
        <v>83</v>
      </c>
      <c r="H108">
        <v>1</v>
      </c>
      <c r="I108" s="8">
        <v>17</v>
      </c>
      <c r="J108" s="70">
        <v>17</v>
      </c>
      <c r="K108">
        <v>1</v>
      </c>
      <c r="L108" s="8">
        <v>9</v>
      </c>
      <c r="M108" s="70">
        <v>9</v>
      </c>
      <c r="N108">
        <v>1</v>
      </c>
      <c r="O108" s="8" t="s">
        <v>5688</v>
      </c>
      <c r="P108" s="70" t="s">
        <v>15188</v>
      </c>
      <c r="Q108">
        <v>1</v>
      </c>
      <c r="R108" s="19" t="s">
        <v>85</v>
      </c>
      <c r="S108" s="74" t="s">
        <v>15137</v>
      </c>
      <c r="T108">
        <v>1</v>
      </c>
      <c r="U108" s="17" t="s">
        <v>5689</v>
      </c>
      <c r="V108" s="70" t="s">
        <v>15189</v>
      </c>
      <c r="W108">
        <v>1</v>
      </c>
      <c r="X108" s="17">
        <v>22.5</v>
      </c>
      <c r="Y108" s="70">
        <v>22.5</v>
      </c>
      <c r="Z108">
        <v>1</v>
      </c>
      <c r="AA108" s="17" t="s">
        <v>5690</v>
      </c>
      <c r="AB108" s="70" t="s">
        <v>5690</v>
      </c>
      <c r="AC108">
        <v>1</v>
      </c>
      <c r="AD108" s="17" t="s">
        <v>86</v>
      </c>
      <c r="AE108" s="70" t="s">
        <v>86</v>
      </c>
      <c r="AF108">
        <v>1</v>
      </c>
      <c r="AG108" s="51" t="s">
        <v>14958</v>
      </c>
      <c r="AH108" s="71" t="s">
        <v>15190</v>
      </c>
      <c r="AI108">
        <v>1</v>
      </c>
    </row>
    <row r="109" spans="1:36" ht="19" x14ac:dyDescent="0.2">
      <c r="A109" s="4" t="s">
        <v>3685</v>
      </c>
      <c r="B109" s="4">
        <v>2011</v>
      </c>
      <c r="C109" s="86" t="s">
        <v>82</v>
      </c>
      <c r="D109" s="69" t="s">
        <v>82</v>
      </c>
      <c r="E109">
        <v>1</v>
      </c>
      <c r="F109" s="8" t="s">
        <v>83</v>
      </c>
      <c r="G109" s="70" t="s">
        <v>83</v>
      </c>
      <c r="H109">
        <v>1</v>
      </c>
      <c r="I109" s="8">
        <v>21</v>
      </c>
      <c r="J109" s="70">
        <v>21</v>
      </c>
      <c r="K109">
        <v>1</v>
      </c>
      <c r="L109" s="8" t="s">
        <v>86</v>
      </c>
      <c r="M109" s="70" t="s">
        <v>86</v>
      </c>
      <c r="N109">
        <v>1</v>
      </c>
      <c r="O109" s="8" t="s">
        <v>3694</v>
      </c>
      <c r="P109" s="70" t="s">
        <v>15191</v>
      </c>
      <c r="Q109">
        <v>1</v>
      </c>
      <c r="R109" s="19" t="s">
        <v>85</v>
      </c>
      <c r="S109" s="74" t="s">
        <v>15137</v>
      </c>
      <c r="T109">
        <v>1</v>
      </c>
      <c r="U109" s="17" t="s">
        <v>3695</v>
      </c>
      <c r="V109" s="70" t="s">
        <v>15192</v>
      </c>
      <c r="W109">
        <v>1</v>
      </c>
      <c r="X109" s="17">
        <v>28</v>
      </c>
      <c r="Y109" s="70">
        <v>28</v>
      </c>
      <c r="Z109">
        <v>1</v>
      </c>
      <c r="AA109" s="17" t="s">
        <v>3696</v>
      </c>
      <c r="AB109" s="70" t="s">
        <v>3696</v>
      </c>
      <c r="AC109">
        <v>1</v>
      </c>
      <c r="AD109" s="17" t="s">
        <v>86</v>
      </c>
      <c r="AE109" s="70" t="s">
        <v>86</v>
      </c>
      <c r="AF109">
        <v>1</v>
      </c>
      <c r="AG109" s="51" t="s">
        <v>14923</v>
      </c>
      <c r="AH109" s="71" t="s">
        <v>14923</v>
      </c>
      <c r="AI109">
        <v>1</v>
      </c>
    </row>
    <row r="110" spans="1:36" ht="19" x14ac:dyDescent="0.2">
      <c r="A110" s="4" t="s">
        <v>3307</v>
      </c>
      <c r="B110" s="4">
        <v>2004</v>
      </c>
      <c r="C110" s="86" t="s">
        <v>81</v>
      </c>
      <c r="D110" s="69" t="s">
        <v>81</v>
      </c>
      <c r="E110">
        <v>1</v>
      </c>
      <c r="F110" s="8" t="s">
        <v>144</v>
      </c>
      <c r="I110" s="8" t="s">
        <v>144</v>
      </c>
      <c r="L110" s="8" t="s">
        <v>144</v>
      </c>
      <c r="O110" s="8" t="s">
        <v>144</v>
      </c>
      <c r="R110" s="19" t="s">
        <v>144</v>
      </c>
      <c r="U110" s="17" t="s">
        <v>144</v>
      </c>
      <c r="X110" s="17" t="s">
        <v>144</v>
      </c>
      <c r="AA110" s="17" t="s">
        <v>144</v>
      </c>
      <c r="AD110" s="17" t="s">
        <v>144</v>
      </c>
      <c r="AG110" s="51"/>
    </row>
    <row r="111" spans="1:36" ht="19" x14ac:dyDescent="0.2">
      <c r="A111" s="4" t="s">
        <v>3627</v>
      </c>
      <c r="B111" s="4">
        <v>2001</v>
      </c>
      <c r="C111" s="86" t="s">
        <v>81</v>
      </c>
      <c r="D111" s="69" t="s">
        <v>81</v>
      </c>
      <c r="E111">
        <v>1</v>
      </c>
      <c r="F111" s="8" t="s">
        <v>144</v>
      </c>
      <c r="I111" s="8" t="s">
        <v>144</v>
      </c>
      <c r="L111" s="8" t="s">
        <v>144</v>
      </c>
      <c r="O111" s="8" t="s">
        <v>144</v>
      </c>
      <c r="R111" s="19" t="s">
        <v>144</v>
      </c>
      <c r="U111" s="17" t="s">
        <v>144</v>
      </c>
      <c r="X111" s="17" t="s">
        <v>144</v>
      </c>
      <c r="AA111" s="17" t="s">
        <v>144</v>
      </c>
      <c r="AD111" s="17" t="s">
        <v>144</v>
      </c>
      <c r="AG111" s="51" t="s">
        <v>144</v>
      </c>
    </row>
    <row r="112" spans="1:36" ht="19" x14ac:dyDescent="0.2">
      <c r="A112" s="4" t="s">
        <v>2593</v>
      </c>
      <c r="B112" s="4">
        <v>2006</v>
      </c>
      <c r="C112" s="86" t="s">
        <v>81</v>
      </c>
      <c r="D112" s="69" t="s">
        <v>81</v>
      </c>
      <c r="E112">
        <v>1</v>
      </c>
      <c r="F112" s="8" t="s">
        <v>144</v>
      </c>
      <c r="I112" s="8" t="s">
        <v>144</v>
      </c>
      <c r="L112" s="8" t="s">
        <v>144</v>
      </c>
      <c r="O112" s="8" t="s">
        <v>144</v>
      </c>
      <c r="R112" s="19" t="s">
        <v>144</v>
      </c>
      <c r="U112" s="17" t="s">
        <v>144</v>
      </c>
      <c r="X112" s="17" t="s">
        <v>144</v>
      </c>
      <c r="AA112" s="17" t="s">
        <v>144</v>
      </c>
      <c r="AD112" s="17" t="s">
        <v>144</v>
      </c>
      <c r="AG112" s="51"/>
    </row>
    <row r="113" spans="1:35" ht="19" x14ac:dyDescent="0.2">
      <c r="A113" s="4" t="s">
        <v>3755</v>
      </c>
      <c r="B113" s="4">
        <v>1993</v>
      </c>
      <c r="C113" s="86" t="s">
        <v>81</v>
      </c>
      <c r="D113" s="69" t="s">
        <v>81</v>
      </c>
      <c r="E113">
        <v>1</v>
      </c>
      <c r="F113" s="8" t="s">
        <v>144</v>
      </c>
      <c r="I113" s="8" t="s">
        <v>144</v>
      </c>
      <c r="L113" s="8" t="s">
        <v>144</v>
      </c>
      <c r="O113" s="8" t="s">
        <v>144</v>
      </c>
      <c r="R113" s="19" t="s">
        <v>144</v>
      </c>
      <c r="U113" s="17" t="s">
        <v>144</v>
      </c>
      <c r="X113" s="17" t="s">
        <v>144</v>
      </c>
      <c r="AA113" s="17" t="s">
        <v>144</v>
      </c>
      <c r="AD113" s="17" t="s">
        <v>144</v>
      </c>
      <c r="AG113" s="51"/>
    </row>
    <row r="114" spans="1:35" ht="19" x14ac:dyDescent="0.2">
      <c r="A114" s="4" t="s">
        <v>2780</v>
      </c>
      <c r="B114" s="4">
        <v>1993</v>
      </c>
      <c r="C114" s="86" t="s">
        <v>82</v>
      </c>
      <c r="D114" s="69" t="s">
        <v>82</v>
      </c>
      <c r="E114">
        <v>1</v>
      </c>
      <c r="F114" s="8" t="s">
        <v>83</v>
      </c>
      <c r="G114" s="70" t="s">
        <v>83</v>
      </c>
      <c r="H114">
        <v>1</v>
      </c>
      <c r="I114" s="8">
        <v>19</v>
      </c>
      <c r="J114" s="70">
        <v>19</v>
      </c>
      <c r="K114">
        <v>1</v>
      </c>
      <c r="L114" s="8">
        <v>11</v>
      </c>
      <c r="M114" s="70">
        <v>11</v>
      </c>
      <c r="N114">
        <v>1</v>
      </c>
      <c r="O114" s="8" t="s">
        <v>2791</v>
      </c>
      <c r="P114" s="70" t="s">
        <v>2502</v>
      </c>
      <c r="Q114">
        <v>1</v>
      </c>
      <c r="R114" s="19" t="s">
        <v>85</v>
      </c>
      <c r="S114" s="74" t="s">
        <v>15137</v>
      </c>
      <c r="T114">
        <v>1</v>
      </c>
      <c r="U114" s="17" t="s">
        <v>86</v>
      </c>
      <c r="V114" s="70" t="s">
        <v>218</v>
      </c>
      <c r="W114">
        <v>1</v>
      </c>
      <c r="X114" s="17" t="s">
        <v>2792</v>
      </c>
      <c r="Y114" s="70" t="s">
        <v>15193</v>
      </c>
      <c r="Z114">
        <v>1</v>
      </c>
      <c r="AA114" s="17" t="s">
        <v>2793</v>
      </c>
      <c r="AB114" s="70" t="s">
        <v>15194</v>
      </c>
      <c r="AC114">
        <v>1</v>
      </c>
      <c r="AD114" s="17" t="s">
        <v>86</v>
      </c>
      <c r="AE114" s="70" t="s">
        <v>86</v>
      </c>
      <c r="AF114">
        <v>1</v>
      </c>
      <c r="AG114" s="51" t="s">
        <v>14926</v>
      </c>
      <c r="AH114" s="71" t="s">
        <v>15134</v>
      </c>
      <c r="AI114">
        <v>1</v>
      </c>
    </row>
    <row r="115" spans="1:35" ht="19" x14ac:dyDescent="0.2">
      <c r="A115" s="4" t="s">
        <v>4874</v>
      </c>
      <c r="B115" s="4">
        <v>1983</v>
      </c>
      <c r="C115" s="86" t="s">
        <v>81</v>
      </c>
      <c r="D115" s="69" t="s">
        <v>81</v>
      </c>
      <c r="E115">
        <v>1</v>
      </c>
      <c r="F115" s="8" t="s">
        <v>144</v>
      </c>
      <c r="I115" s="8" t="s">
        <v>144</v>
      </c>
      <c r="L115" s="8" t="s">
        <v>144</v>
      </c>
      <c r="O115" s="8" t="s">
        <v>144</v>
      </c>
      <c r="R115" s="19" t="s">
        <v>144</v>
      </c>
      <c r="U115" s="17" t="s">
        <v>144</v>
      </c>
      <c r="X115" s="17" t="s">
        <v>144</v>
      </c>
      <c r="AA115" s="17" t="s">
        <v>144</v>
      </c>
      <c r="AD115" s="17" t="s">
        <v>144</v>
      </c>
      <c r="AG115" s="51"/>
    </row>
    <row r="116" spans="1:35" ht="19" x14ac:dyDescent="0.2">
      <c r="A116" s="4" t="s">
        <v>4991</v>
      </c>
      <c r="B116" s="4">
        <v>1992</v>
      </c>
      <c r="C116" s="86" t="s">
        <v>81</v>
      </c>
      <c r="D116" s="69" t="s">
        <v>81</v>
      </c>
      <c r="E116">
        <v>1</v>
      </c>
      <c r="F116" s="8" t="s">
        <v>144</v>
      </c>
      <c r="I116" s="8" t="s">
        <v>144</v>
      </c>
      <c r="L116" s="8" t="s">
        <v>144</v>
      </c>
      <c r="O116" s="8" t="s">
        <v>144</v>
      </c>
      <c r="R116" s="19" t="s">
        <v>144</v>
      </c>
      <c r="U116" s="17" t="s">
        <v>144</v>
      </c>
      <c r="X116" s="17" t="s">
        <v>144</v>
      </c>
      <c r="AA116" s="17" t="s">
        <v>144</v>
      </c>
      <c r="AD116" s="17" t="s">
        <v>144</v>
      </c>
      <c r="AG116" s="51"/>
    </row>
    <row r="117" spans="1:35" ht="19" x14ac:dyDescent="0.2">
      <c r="A117" s="4" t="s">
        <v>1073</v>
      </c>
      <c r="B117" s="4">
        <v>2006</v>
      </c>
      <c r="C117" s="86" t="s">
        <v>82</v>
      </c>
      <c r="D117" s="69" t="s">
        <v>82</v>
      </c>
      <c r="E117">
        <v>1</v>
      </c>
      <c r="F117" s="8" t="s">
        <v>83</v>
      </c>
      <c r="G117" s="70" t="s">
        <v>83</v>
      </c>
      <c r="H117">
        <v>1</v>
      </c>
      <c r="I117" s="8">
        <v>24</v>
      </c>
      <c r="J117" s="70">
        <v>24</v>
      </c>
      <c r="K117">
        <v>1</v>
      </c>
      <c r="L117" s="8">
        <v>19</v>
      </c>
      <c r="M117" s="70">
        <v>19</v>
      </c>
      <c r="N117">
        <v>1</v>
      </c>
      <c r="O117" s="8" t="s">
        <v>263</v>
      </c>
      <c r="P117" s="70" t="s">
        <v>263</v>
      </c>
      <c r="Q117">
        <v>1</v>
      </c>
      <c r="R117" s="19" t="s">
        <v>85</v>
      </c>
      <c r="S117" s="74" t="s">
        <v>15137</v>
      </c>
      <c r="T117">
        <v>1</v>
      </c>
      <c r="U117" s="17" t="s">
        <v>86</v>
      </c>
      <c r="V117" s="70" t="s">
        <v>218</v>
      </c>
      <c r="W117">
        <v>1</v>
      </c>
      <c r="X117" s="17">
        <v>44.38</v>
      </c>
      <c r="Y117" s="70">
        <v>44.38</v>
      </c>
      <c r="Z117">
        <v>1</v>
      </c>
      <c r="AA117" s="17">
        <v>2.62</v>
      </c>
      <c r="AB117" s="70">
        <v>2.62</v>
      </c>
      <c r="AC117">
        <v>1</v>
      </c>
      <c r="AD117" s="17" t="s">
        <v>1090</v>
      </c>
      <c r="AE117" s="70" t="s">
        <v>1090</v>
      </c>
      <c r="AF117">
        <v>1</v>
      </c>
      <c r="AG117" s="51" t="s">
        <v>14959</v>
      </c>
      <c r="AH117" s="71" t="s">
        <v>15195</v>
      </c>
      <c r="AI117">
        <v>1</v>
      </c>
    </row>
    <row r="118" spans="1:35" ht="19" x14ac:dyDescent="0.2">
      <c r="A118" s="4" t="s">
        <v>3911</v>
      </c>
      <c r="B118" s="4">
        <v>2003</v>
      </c>
      <c r="C118" s="86" t="s">
        <v>82</v>
      </c>
      <c r="D118" s="69" t="s">
        <v>82</v>
      </c>
      <c r="E118">
        <v>1</v>
      </c>
      <c r="F118" s="8" t="s">
        <v>3923</v>
      </c>
      <c r="G118" s="70" t="s">
        <v>3923</v>
      </c>
      <c r="H118">
        <v>1</v>
      </c>
      <c r="I118" s="8">
        <v>9</v>
      </c>
      <c r="J118" s="70">
        <v>9</v>
      </c>
      <c r="K118">
        <v>1</v>
      </c>
      <c r="L118" s="8">
        <v>5</v>
      </c>
      <c r="M118" s="70">
        <v>5</v>
      </c>
      <c r="N118">
        <v>1</v>
      </c>
      <c r="O118" s="8" t="s">
        <v>3924</v>
      </c>
      <c r="P118" s="70" t="s">
        <v>15196</v>
      </c>
      <c r="Q118">
        <v>1</v>
      </c>
      <c r="R118" s="19" t="s">
        <v>85</v>
      </c>
      <c r="S118" s="74" t="s">
        <v>15137</v>
      </c>
      <c r="T118">
        <v>1</v>
      </c>
      <c r="U118" s="17" t="s">
        <v>3925</v>
      </c>
      <c r="V118" s="70" t="s">
        <v>15197</v>
      </c>
      <c r="W118">
        <v>1</v>
      </c>
      <c r="X118" s="17">
        <v>24.9</v>
      </c>
      <c r="Y118" s="70">
        <v>24.9</v>
      </c>
      <c r="Z118">
        <v>1</v>
      </c>
      <c r="AA118" s="17">
        <v>0.9</v>
      </c>
      <c r="AB118" s="70">
        <v>0.9</v>
      </c>
      <c r="AC118">
        <v>1</v>
      </c>
      <c r="AD118" s="17" t="s">
        <v>86</v>
      </c>
      <c r="AE118" s="70" t="s">
        <v>86</v>
      </c>
      <c r="AF118">
        <v>1</v>
      </c>
      <c r="AG118" s="51" t="s">
        <v>14926</v>
      </c>
      <c r="AH118" s="71" t="s">
        <v>14923</v>
      </c>
      <c r="AI118">
        <v>1</v>
      </c>
    </row>
    <row r="119" spans="1:35" ht="19" x14ac:dyDescent="0.2">
      <c r="A119" s="4" t="s">
        <v>4520</v>
      </c>
      <c r="B119" s="4">
        <v>2002</v>
      </c>
      <c r="C119" s="86" t="s">
        <v>81</v>
      </c>
      <c r="D119" s="69" t="s">
        <v>81</v>
      </c>
      <c r="E119">
        <v>1</v>
      </c>
      <c r="F119" s="8" t="s">
        <v>144</v>
      </c>
      <c r="I119" s="8" t="s">
        <v>144</v>
      </c>
      <c r="L119" s="8" t="s">
        <v>144</v>
      </c>
      <c r="O119" s="8" t="s">
        <v>144</v>
      </c>
      <c r="R119" s="19" t="s">
        <v>144</v>
      </c>
      <c r="U119" s="17" t="s">
        <v>144</v>
      </c>
      <c r="X119" s="17" t="s">
        <v>144</v>
      </c>
      <c r="AA119" s="17" t="s">
        <v>144</v>
      </c>
      <c r="AD119" s="17" t="s">
        <v>144</v>
      </c>
      <c r="AG119" s="51"/>
    </row>
    <row r="120" spans="1:35" ht="19" x14ac:dyDescent="0.2">
      <c r="A120" s="4" t="s">
        <v>4178</v>
      </c>
      <c r="B120" s="4">
        <v>2014</v>
      </c>
      <c r="C120" s="86" t="s">
        <v>81</v>
      </c>
      <c r="D120" s="69" t="s">
        <v>81</v>
      </c>
      <c r="E120">
        <v>1</v>
      </c>
      <c r="F120" s="8" t="s">
        <v>144</v>
      </c>
      <c r="I120" s="8" t="s">
        <v>144</v>
      </c>
      <c r="L120" s="8" t="s">
        <v>144</v>
      </c>
      <c r="O120" s="8" t="s">
        <v>144</v>
      </c>
      <c r="R120" s="19" t="s">
        <v>144</v>
      </c>
      <c r="U120" s="17" t="s">
        <v>144</v>
      </c>
      <c r="X120" s="17" t="s">
        <v>144</v>
      </c>
      <c r="AA120" s="17" t="s">
        <v>144</v>
      </c>
      <c r="AD120" s="17" t="s">
        <v>144</v>
      </c>
      <c r="AG120" s="51"/>
    </row>
    <row r="121" spans="1:35" ht="19" x14ac:dyDescent="0.2">
      <c r="A121" s="4" t="s">
        <v>730</v>
      </c>
      <c r="B121" s="4">
        <v>2011</v>
      </c>
      <c r="C121" s="86" t="s">
        <v>82</v>
      </c>
      <c r="D121" s="69" t="s">
        <v>82</v>
      </c>
      <c r="E121">
        <v>1</v>
      </c>
      <c r="F121" s="8" t="s">
        <v>743</v>
      </c>
      <c r="G121" s="70" t="s">
        <v>743</v>
      </c>
      <c r="H121">
        <v>1</v>
      </c>
      <c r="I121" s="8">
        <v>116</v>
      </c>
      <c r="J121" s="70">
        <v>116</v>
      </c>
      <c r="K121">
        <v>1</v>
      </c>
      <c r="L121" s="8" t="s">
        <v>86</v>
      </c>
      <c r="M121" s="70" t="s">
        <v>86</v>
      </c>
      <c r="N121">
        <v>1</v>
      </c>
      <c r="O121" s="8" t="s">
        <v>744</v>
      </c>
      <c r="P121" s="70" t="s">
        <v>15198</v>
      </c>
      <c r="Q121">
        <v>1</v>
      </c>
      <c r="R121" s="19" t="s">
        <v>85</v>
      </c>
      <c r="S121" s="74" t="s">
        <v>15137</v>
      </c>
      <c r="T121">
        <v>1</v>
      </c>
      <c r="U121" s="17" t="s">
        <v>86</v>
      </c>
      <c r="V121" s="70" t="s">
        <v>218</v>
      </c>
      <c r="W121">
        <v>1</v>
      </c>
      <c r="X121" s="17" t="s">
        <v>86</v>
      </c>
      <c r="Y121" s="70" t="s">
        <v>86</v>
      </c>
      <c r="Z121">
        <v>1</v>
      </c>
      <c r="AA121" s="17" t="s">
        <v>86</v>
      </c>
      <c r="AB121" s="70" t="s">
        <v>86</v>
      </c>
      <c r="AC121">
        <v>1</v>
      </c>
      <c r="AD121" s="17" t="s">
        <v>105</v>
      </c>
      <c r="AE121" s="70" t="s">
        <v>105</v>
      </c>
      <c r="AF121">
        <v>1</v>
      </c>
      <c r="AG121" s="51" t="s">
        <v>14960</v>
      </c>
      <c r="AH121" s="53" t="s">
        <v>14921</v>
      </c>
      <c r="AI121">
        <v>1</v>
      </c>
    </row>
    <row r="122" spans="1:35" ht="19" x14ac:dyDescent="0.2">
      <c r="A122" s="4" t="s">
        <v>346</v>
      </c>
      <c r="B122" s="4">
        <v>2003</v>
      </c>
      <c r="C122" s="86" t="s">
        <v>81</v>
      </c>
      <c r="D122" s="69" t="s">
        <v>81</v>
      </c>
      <c r="E122">
        <v>1</v>
      </c>
      <c r="F122" s="8"/>
      <c r="I122" s="8" t="s">
        <v>144</v>
      </c>
      <c r="L122" s="8" t="s">
        <v>144</v>
      </c>
      <c r="O122" s="8" t="s">
        <v>144</v>
      </c>
      <c r="R122" s="19" t="s">
        <v>144</v>
      </c>
      <c r="U122" s="17" t="s">
        <v>144</v>
      </c>
      <c r="X122" s="17" t="s">
        <v>144</v>
      </c>
      <c r="AA122" s="17" t="s">
        <v>144</v>
      </c>
      <c r="AD122" s="17" t="s">
        <v>144</v>
      </c>
      <c r="AG122" s="51"/>
    </row>
    <row r="123" spans="1:35" ht="19" x14ac:dyDescent="0.2">
      <c r="A123" s="4" t="s">
        <v>700</v>
      </c>
      <c r="B123" s="4">
        <v>2010</v>
      </c>
      <c r="C123" s="86" t="s">
        <v>82</v>
      </c>
      <c r="D123" s="69" t="s">
        <v>82</v>
      </c>
      <c r="E123">
        <v>1</v>
      </c>
      <c r="F123" s="8" t="s">
        <v>714</v>
      </c>
      <c r="G123" s="70" t="s">
        <v>714</v>
      </c>
      <c r="H123">
        <v>1</v>
      </c>
      <c r="I123" s="8">
        <v>52</v>
      </c>
      <c r="J123" s="70">
        <v>48</v>
      </c>
      <c r="K123" s="53">
        <v>0</v>
      </c>
      <c r="L123" s="8" t="s">
        <v>86</v>
      </c>
      <c r="M123" s="70" t="s">
        <v>86</v>
      </c>
      <c r="N123">
        <v>1</v>
      </c>
      <c r="O123" s="8" t="s">
        <v>715</v>
      </c>
      <c r="P123" s="70" t="s">
        <v>263</v>
      </c>
      <c r="Q123">
        <v>1</v>
      </c>
      <c r="R123" s="19" t="s">
        <v>85</v>
      </c>
      <c r="S123" s="74" t="s">
        <v>15137</v>
      </c>
      <c r="T123">
        <v>1</v>
      </c>
      <c r="U123" s="17" t="s">
        <v>216</v>
      </c>
      <c r="V123" s="70" t="s">
        <v>218</v>
      </c>
      <c r="W123">
        <v>1</v>
      </c>
      <c r="X123" s="17" t="s">
        <v>86</v>
      </c>
      <c r="Y123" s="70" t="s">
        <v>86</v>
      </c>
      <c r="Z123">
        <v>1</v>
      </c>
      <c r="AA123" s="17" t="s">
        <v>86</v>
      </c>
      <c r="AB123" s="70" t="s">
        <v>86</v>
      </c>
      <c r="AC123">
        <v>1</v>
      </c>
      <c r="AD123" s="17" t="s">
        <v>105</v>
      </c>
      <c r="AE123" s="70" t="s">
        <v>105</v>
      </c>
      <c r="AF123">
        <v>1</v>
      </c>
      <c r="AG123" s="51" t="s">
        <v>14960</v>
      </c>
      <c r="AH123" s="71" t="s">
        <v>14921</v>
      </c>
      <c r="AI123">
        <v>1</v>
      </c>
    </row>
    <row r="124" spans="1:35" ht="19" x14ac:dyDescent="0.2">
      <c r="A124" s="4" t="s">
        <v>5261</v>
      </c>
      <c r="B124" s="4">
        <v>1990</v>
      </c>
      <c r="C124" s="86" t="s">
        <v>81</v>
      </c>
      <c r="D124" s="69" t="s">
        <v>81</v>
      </c>
      <c r="E124">
        <v>1</v>
      </c>
      <c r="F124" s="8" t="s">
        <v>144</v>
      </c>
      <c r="I124" s="8" t="s">
        <v>144</v>
      </c>
      <c r="K124" s="84" t="s">
        <v>1177</v>
      </c>
      <c r="L124" s="8" t="s">
        <v>144</v>
      </c>
      <c r="O124" s="8" t="s">
        <v>144</v>
      </c>
      <c r="R124" s="19" t="s">
        <v>144</v>
      </c>
      <c r="U124" s="17" t="s">
        <v>144</v>
      </c>
      <c r="X124" s="17" t="s">
        <v>144</v>
      </c>
      <c r="AA124" s="17" t="s">
        <v>144</v>
      </c>
      <c r="AD124" s="17" t="s">
        <v>144</v>
      </c>
      <c r="AG124" s="51"/>
    </row>
    <row r="125" spans="1:35" ht="21.75" customHeight="1" x14ac:dyDescent="0.2">
      <c r="A125" s="4" t="s">
        <v>3322</v>
      </c>
      <c r="B125" s="4">
        <v>2001</v>
      </c>
      <c r="C125" s="86" t="s">
        <v>82</v>
      </c>
      <c r="D125" s="69" t="s">
        <v>82</v>
      </c>
      <c r="E125">
        <v>1</v>
      </c>
      <c r="F125" s="8" t="s">
        <v>83</v>
      </c>
      <c r="G125" s="70" t="s">
        <v>83</v>
      </c>
      <c r="H125">
        <v>1</v>
      </c>
      <c r="I125" s="8">
        <v>16</v>
      </c>
      <c r="J125" s="70">
        <v>53</v>
      </c>
      <c r="K125" s="53">
        <v>0</v>
      </c>
      <c r="L125" s="8">
        <v>16</v>
      </c>
      <c r="M125" s="70">
        <v>53</v>
      </c>
      <c r="N125" s="53">
        <v>0</v>
      </c>
      <c r="O125" s="8" t="s">
        <v>3339</v>
      </c>
      <c r="P125" s="70" t="s">
        <v>15199</v>
      </c>
      <c r="Q125">
        <v>1</v>
      </c>
      <c r="R125" s="30" t="s">
        <v>3340</v>
      </c>
      <c r="S125" s="74" t="s">
        <v>15200</v>
      </c>
      <c r="T125">
        <v>1</v>
      </c>
      <c r="U125" s="17" t="s">
        <v>3341</v>
      </c>
      <c r="V125" s="70" t="s">
        <v>15201</v>
      </c>
      <c r="W125">
        <v>1</v>
      </c>
      <c r="X125" s="17">
        <v>22</v>
      </c>
      <c r="Y125" s="70" t="s">
        <v>15202</v>
      </c>
      <c r="Z125">
        <v>1</v>
      </c>
      <c r="AA125" s="17" t="s">
        <v>86</v>
      </c>
      <c r="AB125" s="70" t="s">
        <v>86</v>
      </c>
      <c r="AC125">
        <v>1</v>
      </c>
      <c r="AD125" s="17" t="s">
        <v>14961</v>
      </c>
      <c r="AE125" s="70" t="s">
        <v>618</v>
      </c>
      <c r="AF125" s="53">
        <v>0</v>
      </c>
      <c r="AG125" s="51" t="s">
        <v>14962</v>
      </c>
      <c r="AH125" s="71" t="s">
        <v>14962</v>
      </c>
      <c r="AI125">
        <v>1</v>
      </c>
    </row>
    <row r="126" spans="1:35" ht="19" x14ac:dyDescent="0.2">
      <c r="A126" s="4" t="s">
        <v>2132</v>
      </c>
      <c r="B126" s="4">
        <v>1996</v>
      </c>
      <c r="C126" s="86" t="s">
        <v>82</v>
      </c>
      <c r="D126" s="69" t="s">
        <v>82</v>
      </c>
      <c r="E126">
        <v>1</v>
      </c>
      <c r="F126" s="8" t="s">
        <v>1220</v>
      </c>
      <c r="G126" s="70" t="s">
        <v>83</v>
      </c>
      <c r="H126">
        <v>1</v>
      </c>
      <c r="I126" s="8">
        <v>73</v>
      </c>
      <c r="J126" s="70">
        <v>40</v>
      </c>
      <c r="K126" s="53">
        <v>0</v>
      </c>
      <c r="L126" s="8">
        <v>0</v>
      </c>
      <c r="M126" s="70">
        <v>0</v>
      </c>
      <c r="N126">
        <v>1</v>
      </c>
      <c r="O126" s="8" t="s">
        <v>1572</v>
      </c>
      <c r="P126" s="70" t="s">
        <v>15203</v>
      </c>
      <c r="Q126">
        <v>1</v>
      </c>
      <c r="R126" s="19" t="s">
        <v>85</v>
      </c>
      <c r="S126" s="74" t="s">
        <v>15137</v>
      </c>
      <c r="T126">
        <v>1</v>
      </c>
      <c r="U126" s="17" t="s">
        <v>1572</v>
      </c>
      <c r="V126" s="70" t="s">
        <v>1572</v>
      </c>
      <c r="W126">
        <v>1</v>
      </c>
      <c r="X126" s="17" t="s">
        <v>2149</v>
      </c>
      <c r="Y126" s="70">
        <v>22</v>
      </c>
      <c r="Z126">
        <v>1</v>
      </c>
      <c r="AA126" s="17" t="s">
        <v>86</v>
      </c>
      <c r="AB126" s="70" t="s">
        <v>86</v>
      </c>
      <c r="AC126">
        <v>1</v>
      </c>
      <c r="AD126" s="17" t="s">
        <v>2150</v>
      </c>
      <c r="AE126" s="70" t="s">
        <v>15204</v>
      </c>
      <c r="AF126" s="53">
        <v>0</v>
      </c>
      <c r="AG126" s="51" t="s">
        <v>14923</v>
      </c>
      <c r="AH126" s="71" t="s">
        <v>14923</v>
      </c>
      <c r="AI126">
        <v>1</v>
      </c>
    </row>
    <row r="127" spans="1:35" ht="19" x14ac:dyDescent="0.2">
      <c r="A127" s="4" t="s">
        <v>5183</v>
      </c>
      <c r="B127" s="4">
        <v>1982</v>
      </c>
      <c r="C127" s="86" t="s">
        <v>81</v>
      </c>
      <c r="D127" s="69" t="s">
        <v>81</v>
      </c>
      <c r="E127">
        <v>1</v>
      </c>
      <c r="F127" s="8" t="s">
        <v>144</v>
      </c>
      <c r="I127" s="8" t="s">
        <v>144</v>
      </c>
      <c r="L127" s="8" t="s">
        <v>144</v>
      </c>
      <c r="O127" s="8" t="s">
        <v>144</v>
      </c>
      <c r="R127" s="19" t="s">
        <v>144</v>
      </c>
      <c r="U127" s="17" t="s">
        <v>144</v>
      </c>
      <c r="X127" s="17" t="s">
        <v>144</v>
      </c>
      <c r="AA127" s="17" t="s">
        <v>144</v>
      </c>
      <c r="AD127" s="17" t="s">
        <v>144</v>
      </c>
      <c r="AG127" s="51"/>
    </row>
    <row r="128" spans="1:35" ht="19" x14ac:dyDescent="0.2">
      <c r="A128" s="4" t="s">
        <v>3884</v>
      </c>
      <c r="B128" s="4">
        <v>2000</v>
      </c>
      <c r="C128" s="86" t="s">
        <v>81</v>
      </c>
      <c r="D128" s="69" t="s">
        <v>81</v>
      </c>
      <c r="E128">
        <v>1</v>
      </c>
      <c r="F128" s="8" t="s">
        <v>144</v>
      </c>
      <c r="I128" s="8" t="s">
        <v>144</v>
      </c>
      <c r="L128" s="8" t="s">
        <v>144</v>
      </c>
      <c r="O128" s="8" t="s">
        <v>144</v>
      </c>
      <c r="R128" s="19" t="s">
        <v>144</v>
      </c>
      <c r="U128" s="17" t="s">
        <v>144</v>
      </c>
      <c r="X128" s="17" t="s">
        <v>144</v>
      </c>
      <c r="AA128" s="17" t="s">
        <v>144</v>
      </c>
      <c r="AD128" s="17" t="s">
        <v>144</v>
      </c>
      <c r="AG128" s="51" t="s">
        <v>144</v>
      </c>
    </row>
    <row r="129" spans="1:35" ht="19" x14ac:dyDescent="0.2">
      <c r="A129" s="4" t="s">
        <v>4439</v>
      </c>
      <c r="B129" s="4">
        <v>2015</v>
      </c>
      <c r="C129" s="86" t="s">
        <v>81</v>
      </c>
      <c r="D129" s="69" t="s">
        <v>81</v>
      </c>
      <c r="E129">
        <v>1</v>
      </c>
      <c r="F129" s="8" t="s">
        <v>144</v>
      </c>
      <c r="I129" s="8" t="s">
        <v>144</v>
      </c>
      <c r="L129" s="43" t="s">
        <v>144</v>
      </c>
      <c r="O129" s="8" t="s">
        <v>144</v>
      </c>
      <c r="R129" s="19" t="s">
        <v>144</v>
      </c>
      <c r="U129" s="17" t="s">
        <v>144</v>
      </c>
      <c r="X129" s="17" t="s">
        <v>144</v>
      </c>
      <c r="AA129" s="17" t="s">
        <v>144</v>
      </c>
      <c r="AD129" s="17" t="s">
        <v>144</v>
      </c>
      <c r="AG129" s="51"/>
    </row>
    <row r="130" spans="1:35" ht="19" x14ac:dyDescent="0.2">
      <c r="A130" s="4" t="s">
        <v>3534</v>
      </c>
      <c r="B130" s="4">
        <v>2006</v>
      </c>
      <c r="C130" s="86" t="s">
        <v>82</v>
      </c>
      <c r="D130" s="69" t="s">
        <v>82</v>
      </c>
      <c r="E130">
        <v>1</v>
      </c>
      <c r="F130" s="8" t="s">
        <v>3472</v>
      </c>
      <c r="G130" s="70" t="s">
        <v>403</v>
      </c>
      <c r="H130">
        <v>1</v>
      </c>
      <c r="I130" s="8">
        <v>40</v>
      </c>
      <c r="J130" s="70">
        <v>40</v>
      </c>
      <c r="K130">
        <v>1</v>
      </c>
      <c r="L130" s="8">
        <v>29</v>
      </c>
      <c r="M130" s="70">
        <v>29</v>
      </c>
      <c r="N130">
        <v>1</v>
      </c>
      <c r="O130" s="8" t="s">
        <v>3548</v>
      </c>
      <c r="P130" s="70" t="s">
        <v>15205</v>
      </c>
      <c r="Q130">
        <v>1</v>
      </c>
      <c r="R130" s="19" t="s">
        <v>85</v>
      </c>
      <c r="S130" s="74" t="s">
        <v>15137</v>
      </c>
      <c r="T130">
        <v>1</v>
      </c>
      <c r="U130" s="17" t="s">
        <v>3549</v>
      </c>
      <c r="V130" s="70" t="s">
        <v>15206</v>
      </c>
      <c r="W130">
        <v>1</v>
      </c>
      <c r="X130" s="17">
        <v>21.5</v>
      </c>
      <c r="Y130" s="70">
        <v>21.5</v>
      </c>
      <c r="Z130">
        <v>1</v>
      </c>
      <c r="AA130" s="17">
        <v>3.3</v>
      </c>
      <c r="AB130" s="70">
        <v>3.3</v>
      </c>
      <c r="AC130">
        <v>1</v>
      </c>
      <c r="AD130" s="17" t="s">
        <v>670</v>
      </c>
      <c r="AE130" s="70" t="s">
        <v>670</v>
      </c>
      <c r="AF130">
        <v>1</v>
      </c>
      <c r="AG130" s="51" t="s">
        <v>14923</v>
      </c>
      <c r="AH130" s="71" t="s">
        <v>15207</v>
      </c>
      <c r="AI130">
        <v>1</v>
      </c>
    </row>
    <row r="131" spans="1:35" ht="19" x14ac:dyDescent="0.2">
      <c r="A131" s="4" t="s">
        <v>3166</v>
      </c>
      <c r="B131" s="4">
        <v>2014</v>
      </c>
      <c r="C131" s="86" t="s">
        <v>81</v>
      </c>
      <c r="D131" s="69" t="s">
        <v>81</v>
      </c>
      <c r="E131">
        <v>1</v>
      </c>
      <c r="F131" s="8" t="s">
        <v>144</v>
      </c>
      <c r="I131" s="8" t="s">
        <v>144</v>
      </c>
      <c r="L131" s="8" t="s">
        <v>144</v>
      </c>
      <c r="O131" s="8" t="s">
        <v>144</v>
      </c>
      <c r="R131" s="19" t="s">
        <v>144</v>
      </c>
      <c r="U131" s="17" t="s">
        <v>144</v>
      </c>
      <c r="X131" s="17" t="s">
        <v>144</v>
      </c>
      <c r="AA131" s="17" t="s">
        <v>144</v>
      </c>
      <c r="AD131" s="17" t="s">
        <v>144</v>
      </c>
      <c r="AG131" s="51"/>
    </row>
    <row r="132" spans="1:35" ht="19" x14ac:dyDescent="0.2">
      <c r="A132" s="4" t="s">
        <v>5101</v>
      </c>
      <c r="B132" s="4">
        <v>1990</v>
      </c>
      <c r="C132" s="86" t="s">
        <v>81</v>
      </c>
      <c r="D132" s="69" t="s">
        <v>81</v>
      </c>
      <c r="E132">
        <v>1</v>
      </c>
      <c r="F132" s="8" t="s">
        <v>144</v>
      </c>
      <c r="I132" s="8" t="s">
        <v>144</v>
      </c>
      <c r="L132" s="8" t="s">
        <v>144</v>
      </c>
      <c r="O132" s="8" t="s">
        <v>144</v>
      </c>
      <c r="R132" s="19" t="s">
        <v>144</v>
      </c>
      <c r="U132" s="17" t="s">
        <v>144</v>
      </c>
      <c r="X132" s="17" t="s">
        <v>144</v>
      </c>
      <c r="AA132" s="17" t="s">
        <v>144</v>
      </c>
      <c r="AD132" s="17" t="s">
        <v>144</v>
      </c>
      <c r="AG132" s="51"/>
    </row>
    <row r="133" spans="1:35" ht="19" x14ac:dyDescent="0.2">
      <c r="A133" s="4" t="s">
        <v>3237</v>
      </c>
      <c r="B133" s="4">
        <v>1996</v>
      </c>
      <c r="C133" s="86" t="s">
        <v>82</v>
      </c>
      <c r="D133" s="69" t="s">
        <v>82</v>
      </c>
      <c r="E133">
        <v>1</v>
      </c>
      <c r="F133" s="8" t="s">
        <v>1761</v>
      </c>
      <c r="G133" s="70" t="s">
        <v>1761</v>
      </c>
      <c r="H133">
        <v>1</v>
      </c>
      <c r="I133" s="8">
        <v>9</v>
      </c>
      <c r="J133" s="70">
        <v>9</v>
      </c>
      <c r="K133">
        <v>1</v>
      </c>
      <c r="L133" s="8">
        <v>0</v>
      </c>
      <c r="M133" s="70">
        <v>0</v>
      </c>
      <c r="N133">
        <v>1</v>
      </c>
      <c r="O133" s="8" t="s">
        <v>1572</v>
      </c>
      <c r="P133" s="70" t="s">
        <v>15203</v>
      </c>
      <c r="Q133">
        <v>1</v>
      </c>
      <c r="R133" s="19" t="s">
        <v>85</v>
      </c>
      <c r="S133" s="74" t="s">
        <v>15137</v>
      </c>
      <c r="T133">
        <v>1</v>
      </c>
      <c r="U133" s="17" t="s">
        <v>1572</v>
      </c>
      <c r="V133" s="70" t="s">
        <v>1572</v>
      </c>
      <c r="W133">
        <v>1</v>
      </c>
      <c r="X133" s="17">
        <v>22.11</v>
      </c>
      <c r="Y133" s="70">
        <v>22.11</v>
      </c>
      <c r="Z133">
        <v>1</v>
      </c>
      <c r="AA133" s="17">
        <v>0.69</v>
      </c>
      <c r="AB133" s="70">
        <v>0.69</v>
      </c>
      <c r="AC133">
        <v>1</v>
      </c>
      <c r="AD133" s="17" t="s">
        <v>3252</v>
      </c>
      <c r="AE133" s="70" t="s">
        <v>3252</v>
      </c>
      <c r="AF133">
        <v>1</v>
      </c>
      <c r="AG133" s="51" t="s">
        <v>14964</v>
      </c>
      <c r="AH133" s="71" t="s">
        <v>14944</v>
      </c>
      <c r="AI133" s="53">
        <v>0</v>
      </c>
    </row>
    <row r="134" spans="1:35" ht="19" x14ac:dyDescent="0.2">
      <c r="A134" s="4" t="s">
        <v>4695</v>
      </c>
      <c r="B134" s="4">
        <v>1999</v>
      </c>
      <c r="C134" s="86" t="s">
        <v>82</v>
      </c>
      <c r="D134" s="69" t="s">
        <v>82</v>
      </c>
      <c r="E134">
        <v>1</v>
      </c>
      <c r="F134" s="8" t="s">
        <v>3052</v>
      </c>
      <c r="G134" s="70" t="s">
        <v>3052</v>
      </c>
      <c r="H134">
        <v>1</v>
      </c>
      <c r="I134" s="8">
        <v>8</v>
      </c>
      <c r="J134" s="70">
        <v>8</v>
      </c>
      <c r="K134">
        <v>1</v>
      </c>
      <c r="L134" s="8">
        <v>5</v>
      </c>
      <c r="M134" s="70">
        <v>5</v>
      </c>
      <c r="N134">
        <v>1</v>
      </c>
      <c r="O134" s="8" t="s">
        <v>4708</v>
      </c>
      <c r="P134" s="70" t="s">
        <v>2502</v>
      </c>
      <c r="Q134" s="53">
        <v>0</v>
      </c>
      <c r="R134" s="19" t="s">
        <v>85</v>
      </c>
      <c r="S134" s="74" t="s">
        <v>15137</v>
      </c>
      <c r="T134">
        <v>1</v>
      </c>
      <c r="U134" s="17" t="s">
        <v>86</v>
      </c>
      <c r="V134" s="70" t="s">
        <v>218</v>
      </c>
      <c r="W134">
        <v>1</v>
      </c>
      <c r="X134" s="17" t="s">
        <v>86</v>
      </c>
      <c r="Y134" s="70" t="s">
        <v>86</v>
      </c>
      <c r="Z134">
        <v>1</v>
      </c>
      <c r="AA134" s="17" t="s">
        <v>86</v>
      </c>
      <c r="AB134" s="70" t="s">
        <v>86</v>
      </c>
      <c r="AC134">
        <v>1</v>
      </c>
      <c r="AD134" s="17" t="s">
        <v>4709</v>
      </c>
      <c r="AE134" s="70" t="s">
        <v>4709</v>
      </c>
      <c r="AF134">
        <v>1</v>
      </c>
      <c r="AG134" s="51" t="s">
        <v>14923</v>
      </c>
      <c r="AH134" s="71" t="s">
        <v>15207</v>
      </c>
      <c r="AI134">
        <v>1</v>
      </c>
    </row>
    <row r="135" spans="1:35" ht="19" x14ac:dyDescent="0.2">
      <c r="A135" s="4" t="s">
        <v>5598</v>
      </c>
      <c r="B135" s="4">
        <v>1999</v>
      </c>
      <c r="C135" s="86" t="s">
        <v>82</v>
      </c>
      <c r="D135" s="69" t="s">
        <v>82</v>
      </c>
      <c r="E135">
        <v>1</v>
      </c>
      <c r="F135" s="8" t="s">
        <v>83</v>
      </c>
      <c r="G135" s="70" t="s">
        <v>83</v>
      </c>
      <c r="H135">
        <v>1</v>
      </c>
      <c r="I135" s="8">
        <v>16</v>
      </c>
      <c r="J135" s="70">
        <v>16</v>
      </c>
      <c r="K135">
        <v>1</v>
      </c>
      <c r="L135" s="8">
        <v>4</v>
      </c>
      <c r="M135" s="70">
        <v>4</v>
      </c>
      <c r="N135">
        <v>1</v>
      </c>
      <c r="O135" s="8" t="s">
        <v>715</v>
      </c>
      <c r="P135" s="70" t="s">
        <v>15208</v>
      </c>
      <c r="Q135" s="53">
        <v>0</v>
      </c>
      <c r="R135" s="19" t="s">
        <v>85</v>
      </c>
      <c r="S135" s="74" t="s">
        <v>15137</v>
      </c>
      <c r="T135">
        <v>1</v>
      </c>
      <c r="U135" s="25" t="s">
        <v>5612</v>
      </c>
      <c r="V135" s="70" t="s">
        <v>15209</v>
      </c>
      <c r="W135">
        <v>1</v>
      </c>
      <c r="X135" s="17">
        <v>26</v>
      </c>
      <c r="Y135" s="70">
        <v>26</v>
      </c>
      <c r="Z135">
        <v>1</v>
      </c>
      <c r="AA135" s="17" t="s">
        <v>5613</v>
      </c>
      <c r="AB135" s="70" t="s">
        <v>5613</v>
      </c>
      <c r="AC135">
        <v>1</v>
      </c>
      <c r="AD135" s="17" t="s">
        <v>86</v>
      </c>
      <c r="AE135" s="70" t="s">
        <v>86</v>
      </c>
      <c r="AF135">
        <v>1</v>
      </c>
      <c r="AG135" s="51" t="s">
        <v>14926</v>
      </c>
      <c r="AH135" s="71" t="s">
        <v>15207</v>
      </c>
      <c r="AI135">
        <v>1</v>
      </c>
    </row>
    <row r="136" spans="1:35" ht="19" x14ac:dyDescent="0.2">
      <c r="A136" s="4" t="s">
        <v>535</v>
      </c>
      <c r="B136" s="4">
        <v>2002</v>
      </c>
      <c r="C136" s="86" t="s">
        <v>82</v>
      </c>
      <c r="D136" s="69" t="s">
        <v>82</v>
      </c>
      <c r="E136">
        <v>1</v>
      </c>
      <c r="F136" s="8" t="s">
        <v>549</v>
      </c>
      <c r="G136" s="70" t="s">
        <v>549</v>
      </c>
      <c r="H136">
        <v>1</v>
      </c>
      <c r="I136" s="8">
        <v>12</v>
      </c>
      <c r="J136" s="70">
        <v>12</v>
      </c>
      <c r="K136">
        <v>1</v>
      </c>
      <c r="L136" s="8">
        <v>6</v>
      </c>
      <c r="M136" s="70">
        <v>6</v>
      </c>
      <c r="N136">
        <v>1</v>
      </c>
      <c r="O136" s="8" t="s">
        <v>550</v>
      </c>
      <c r="P136" s="70" t="s">
        <v>15210</v>
      </c>
      <c r="Q136" s="53">
        <v>0</v>
      </c>
      <c r="R136" s="19" t="s">
        <v>85</v>
      </c>
      <c r="S136" s="74" t="s">
        <v>15137</v>
      </c>
      <c r="T136">
        <v>1</v>
      </c>
      <c r="U136" s="17" t="s">
        <v>551</v>
      </c>
      <c r="V136" s="70" t="s">
        <v>15211</v>
      </c>
      <c r="W136">
        <v>1</v>
      </c>
      <c r="X136" s="17">
        <v>25.5</v>
      </c>
      <c r="Y136" s="70">
        <v>25.5</v>
      </c>
      <c r="Z136">
        <v>1</v>
      </c>
      <c r="AA136" s="17" t="s">
        <v>552</v>
      </c>
      <c r="AB136" s="70" t="s">
        <v>552</v>
      </c>
      <c r="AC136">
        <v>1</v>
      </c>
      <c r="AD136" s="17" t="s">
        <v>86</v>
      </c>
      <c r="AE136" s="70" t="s">
        <v>86</v>
      </c>
      <c r="AF136">
        <v>1</v>
      </c>
      <c r="AG136" s="51" t="s">
        <v>14923</v>
      </c>
      <c r="AH136" s="71" t="s">
        <v>14944</v>
      </c>
      <c r="AI136" s="53">
        <v>0</v>
      </c>
    </row>
    <row r="137" spans="1:35" ht="19" x14ac:dyDescent="0.2">
      <c r="A137" s="4" t="s">
        <v>1779</v>
      </c>
      <c r="B137" s="4">
        <v>1999</v>
      </c>
      <c r="C137" s="86" t="s">
        <v>81</v>
      </c>
      <c r="D137" s="69" t="s">
        <v>81</v>
      </c>
      <c r="E137">
        <v>1</v>
      </c>
      <c r="F137" s="8" t="s">
        <v>144</v>
      </c>
      <c r="I137" s="8" t="s">
        <v>144</v>
      </c>
      <c r="L137" s="8" t="s">
        <v>144</v>
      </c>
      <c r="O137" s="8" t="s">
        <v>144</v>
      </c>
      <c r="R137" s="19" t="s">
        <v>144</v>
      </c>
      <c r="U137" s="17" t="s">
        <v>144</v>
      </c>
      <c r="X137" s="17" t="s">
        <v>144</v>
      </c>
      <c r="AA137" s="17" t="s">
        <v>144</v>
      </c>
      <c r="AD137" s="17" t="s">
        <v>144</v>
      </c>
      <c r="AG137" s="51"/>
    </row>
    <row r="138" spans="1:35" ht="19" x14ac:dyDescent="0.2">
      <c r="A138" s="4" t="s">
        <v>1529</v>
      </c>
      <c r="B138" s="4">
        <v>2005</v>
      </c>
      <c r="C138" s="86" t="s">
        <v>82</v>
      </c>
      <c r="D138" s="69" t="s">
        <v>82</v>
      </c>
      <c r="E138">
        <v>1</v>
      </c>
      <c r="F138" s="8" t="s">
        <v>669</v>
      </c>
      <c r="G138" s="70" t="s">
        <v>121</v>
      </c>
      <c r="H138">
        <v>1</v>
      </c>
      <c r="I138" s="8">
        <v>34</v>
      </c>
      <c r="J138" s="70">
        <v>34</v>
      </c>
      <c r="K138">
        <v>1</v>
      </c>
      <c r="L138" s="8">
        <v>34</v>
      </c>
      <c r="M138" s="70">
        <v>34</v>
      </c>
      <c r="N138">
        <v>1</v>
      </c>
      <c r="O138" s="8" t="s">
        <v>1548</v>
      </c>
      <c r="P138" s="70" t="s">
        <v>15212</v>
      </c>
      <c r="Q138">
        <v>1</v>
      </c>
      <c r="R138" s="19" t="s">
        <v>1549</v>
      </c>
      <c r="S138" s="74" t="s">
        <v>15213</v>
      </c>
      <c r="T138">
        <v>1</v>
      </c>
      <c r="U138" s="17" t="s">
        <v>1550</v>
      </c>
      <c r="V138" s="70" t="s">
        <v>15214</v>
      </c>
      <c r="W138">
        <v>1</v>
      </c>
      <c r="X138" s="17" t="s">
        <v>1551</v>
      </c>
      <c r="Y138" s="70" t="s">
        <v>15215</v>
      </c>
      <c r="Z138">
        <v>1</v>
      </c>
      <c r="AA138" s="17" t="s">
        <v>1552</v>
      </c>
      <c r="AB138" s="70" t="s">
        <v>15216</v>
      </c>
      <c r="AC138">
        <v>1</v>
      </c>
      <c r="AD138" s="17" t="s">
        <v>86</v>
      </c>
      <c r="AE138" s="70" t="s">
        <v>86</v>
      </c>
      <c r="AF138">
        <v>1</v>
      </c>
      <c r="AG138" s="51" t="s">
        <v>14926</v>
      </c>
      <c r="AH138" s="71" t="s">
        <v>15207</v>
      </c>
      <c r="AI138">
        <v>1</v>
      </c>
    </row>
    <row r="139" spans="1:35" ht="19" x14ac:dyDescent="0.2">
      <c r="A139" s="4" t="s">
        <v>4310</v>
      </c>
      <c r="B139" s="4">
        <v>2007</v>
      </c>
      <c r="C139" s="86" t="s">
        <v>82</v>
      </c>
      <c r="D139" s="69" t="s">
        <v>82</v>
      </c>
      <c r="E139">
        <v>1</v>
      </c>
      <c r="F139" s="8" t="s">
        <v>1761</v>
      </c>
      <c r="G139" s="70" t="s">
        <v>1761</v>
      </c>
      <c r="H139">
        <v>1</v>
      </c>
      <c r="I139" s="8">
        <v>21</v>
      </c>
      <c r="J139" s="70">
        <v>21</v>
      </c>
      <c r="K139">
        <v>1</v>
      </c>
      <c r="L139" s="8">
        <v>0</v>
      </c>
      <c r="M139" s="70">
        <v>0</v>
      </c>
      <c r="N139">
        <v>1</v>
      </c>
      <c r="O139" s="8" t="s">
        <v>1572</v>
      </c>
      <c r="P139" s="70" t="s">
        <v>15203</v>
      </c>
      <c r="Q139">
        <v>1</v>
      </c>
      <c r="R139" s="19" t="s">
        <v>85</v>
      </c>
      <c r="S139" s="74" t="s">
        <v>15137</v>
      </c>
      <c r="T139">
        <v>1</v>
      </c>
      <c r="U139" s="17" t="s">
        <v>1572</v>
      </c>
      <c r="V139" s="70" t="s">
        <v>15217</v>
      </c>
      <c r="W139">
        <v>1</v>
      </c>
      <c r="X139" s="17" t="s">
        <v>4326</v>
      </c>
      <c r="Y139" s="70" t="s">
        <v>15218</v>
      </c>
      <c r="Z139">
        <v>1</v>
      </c>
      <c r="AA139" s="17" t="s">
        <v>4327</v>
      </c>
      <c r="AB139" s="70" t="s">
        <v>15219</v>
      </c>
      <c r="AC139">
        <v>1</v>
      </c>
      <c r="AD139" s="17" t="s">
        <v>86</v>
      </c>
      <c r="AE139" s="70" t="s">
        <v>86</v>
      </c>
      <c r="AF139">
        <v>1</v>
      </c>
      <c r="AG139" s="51" t="s">
        <v>14965</v>
      </c>
      <c r="AH139" s="71" t="s">
        <v>15220</v>
      </c>
      <c r="AI139">
        <v>1</v>
      </c>
    </row>
    <row r="140" spans="1:35" ht="19" x14ac:dyDescent="0.2">
      <c r="A140" s="4" t="s">
        <v>4310</v>
      </c>
      <c r="B140" s="4">
        <v>2007</v>
      </c>
      <c r="C140" s="86" t="s">
        <v>82</v>
      </c>
      <c r="D140" s="69" t="s">
        <v>82</v>
      </c>
      <c r="E140">
        <v>1</v>
      </c>
      <c r="F140" s="8" t="s">
        <v>1761</v>
      </c>
      <c r="G140" s="70" t="s">
        <v>1761</v>
      </c>
      <c r="H140">
        <v>1</v>
      </c>
      <c r="I140" s="8">
        <v>10</v>
      </c>
      <c r="J140" s="70">
        <v>10</v>
      </c>
      <c r="K140">
        <v>1</v>
      </c>
      <c r="L140" s="8">
        <v>0</v>
      </c>
      <c r="M140" s="70">
        <v>0</v>
      </c>
      <c r="N140">
        <v>1</v>
      </c>
      <c r="O140" s="8" t="s">
        <v>1572</v>
      </c>
      <c r="P140" s="70" t="s">
        <v>15203</v>
      </c>
      <c r="Q140">
        <v>1</v>
      </c>
      <c r="R140" s="19" t="s">
        <v>85</v>
      </c>
      <c r="S140" s="74" t="s">
        <v>15137</v>
      </c>
      <c r="T140">
        <v>1</v>
      </c>
      <c r="U140" s="17" t="s">
        <v>1572</v>
      </c>
      <c r="V140" s="70" t="s">
        <v>1572</v>
      </c>
      <c r="W140">
        <v>1</v>
      </c>
      <c r="X140" s="17">
        <v>21.9</v>
      </c>
      <c r="Y140" s="70">
        <v>21.9</v>
      </c>
      <c r="Z140">
        <v>1</v>
      </c>
      <c r="AA140" s="17">
        <v>1.2</v>
      </c>
      <c r="AB140" s="70" t="s">
        <v>2131</v>
      </c>
      <c r="AC140">
        <v>1</v>
      </c>
      <c r="AD140" s="17" t="s">
        <v>86</v>
      </c>
      <c r="AE140" s="70" t="s">
        <v>86</v>
      </c>
      <c r="AF140">
        <v>1</v>
      </c>
      <c r="AG140" s="51" t="s">
        <v>14921</v>
      </c>
      <c r="AH140" s="71" t="s">
        <v>14921</v>
      </c>
      <c r="AI140">
        <v>1</v>
      </c>
    </row>
    <row r="141" spans="1:35" ht="19" x14ac:dyDescent="0.2">
      <c r="A141" s="4" t="s">
        <v>2428</v>
      </c>
      <c r="B141" s="4">
        <v>2003</v>
      </c>
      <c r="C141" s="86" t="s">
        <v>82</v>
      </c>
      <c r="D141" s="69" t="s">
        <v>82</v>
      </c>
      <c r="E141">
        <v>1</v>
      </c>
      <c r="F141" s="8" t="s">
        <v>1761</v>
      </c>
      <c r="G141" s="70" t="s">
        <v>1761</v>
      </c>
      <c r="H141">
        <v>1</v>
      </c>
      <c r="I141" s="8">
        <v>7</v>
      </c>
      <c r="J141" s="70">
        <v>7</v>
      </c>
      <c r="K141">
        <v>1</v>
      </c>
      <c r="L141" s="8">
        <v>0</v>
      </c>
      <c r="M141" s="70">
        <v>0</v>
      </c>
      <c r="N141">
        <v>1</v>
      </c>
      <c r="O141" s="8" t="s">
        <v>1572</v>
      </c>
      <c r="P141" s="70" t="s">
        <v>15203</v>
      </c>
      <c r="Q141">
        <v>1</v>
      </c>
      <c r="R141" s="19" t="s">
        <v>85</v>
      </c>
      <c r="S141" s="74" t="s">
        <v>15137</v>
      </c>
      <c r="T141">
        <v>1</v>
      </c>
      <c r="U141" s="17" t="s">
        <v>1572</v>
      </c>
      <c r="V141" s="70" t="s">
        <v>1572</v>
      </c>
      <c r="W141">
        <v>1</v>
      </c>
      <c r="X141" s="17">
        <v>24.7</v>
      </c>
      <c r="Y141" s="70">
        <v>24.7</v>
      </c>
      <c r="Z141">
        <v>1</v>
      </c>
      <c r="AA141" s="17" t="s">
        <v>2441</v>
      </c>
      <c r="AB141" s="70" t="s">
        <v>2441</v>
      </c>
      <c r="AC141">
        <v>1</v>
      </c>
      <c r="AD141" s="17" t="s">
        <v>86</v>
      </c>
      <c r="AE141" s="70" t="s">
        <v>86</v>
      </c>
      <c r="AF141">
        <v>1</v>
      </c>
      <c r="AG141" s="51" t="s">
        <v>14966</v>
      </c>
      <c r="AH141" s="71" t="s">
        <v>15221</v>
      </c>
      <c r="AI141">
        <v>1</v>
      </c>
    </row>
    <row r="142" spans="1:35" ht="19" x14ac:dyDescent="0.2">
      <c r="A142" s="4" t="s">
        <v>5359</v>
      </c>
      <c r="B142" s="4">
        <v>2014</v>
      </c>
      <c r="C142" s="86" t="s">
        <v>81</v>
      </c>
      <c r="D142" s="69" t="s">
        <v>81</v>
      </c>
      <c r="E142">
        <v>1</v>
      </c>
      <c r="F142" s="8" t="s">
        <v>144</v>
      </c>
      <c r="I142" s="8" t="s">
        <v>144</v>
      </c>
      <c r="L142" s="8" t="s">
        <v>144</v>
      </c>
      <c r="O142" s="8" t="s">
        <v>144</v>
      </c>
      <c r="R142" s="19" t="s">
        <v>144</v>
      </c>
      <c r="U142" s="17" t="s">
        <v>144</v>
      </c>
      <c r="X142" s="17" t="s">
        <v>144</v>
      </c>
      <c r="AA142" s="17" t="s">
        <v>144</v>
      </c>
      <c r="AD142" s="17" t="s">
        <v>144</v>
      </c>
      <c r="AG142" s="51"/>
    </row>
    <row r="143" spans="1:35" ht="19" x14ac:dyDescent="0.2">
      <c r="A143" s="4" t="s">
        <v>2747</v>
      </c>
      <c r="B143" s="4">
        <v>2011</v>
      </c>
      <c r="C143" s="86" t="s">
        <v>81</v>
      </c>
      <c r="D143" s="69" t="s">
        <v>81</v>
      </c>
      <c r="E143">
        <v>1</v>
      </c>
      <c r="F143" s="8" t="s">
        <v>144</v>
      </c>
      <c r="I143" s="8" t="s">
        <v>144</v>
      </c>
      <c r="L143" s="8" t="s">
        <v>144</v>
      </c>
      <c r="O143" s="8" t="s">
        <v>144</v>
      </c>
      <c r="R143" s="19" t="s">
        <v>144</v>
      </c>
      <c r="U143" s="17" t="s">
        <v>144</v>
      </c>
      <c r="X143" s="17" t="s">
        <v>144</v>
      </c>
      <c r="AA143" s="17" t="s">
        <v>144</v>
      </c>
      <c r="AD143" s="17" t="s">
        <v>144</v>
      </c>
      <c r="AG143" s="51"/>
    </row>
    <row r="144" spans="1:35" ht="19" x14ac:dyDescent="0.2">
      <c r="A144" s="4" t="s">
        <v>1236</v>
      </c>
      <c r="B144" s="4">
        <v>1979</v>
      </c>
      <c r="C144" s="86" t="s">
        <v>81</v>
      </c>
      <c r="D144" s="69" t="s">
        <v>81</v>
      </c>
      <c r="E144">
        <v>1</v>
      </c>
      <c r="F144" s="8" t="s">
        <v>144</v>
      </c>
      <c r="I144" s="8" t="s">
        <v>144</v>
      </c>
      <c r="L144" s="8" t="s">
        <v>144</v>
      </c>
      <c r="O144" s="8" t="s">
        <v>144</v>
      </c>
      <c r="R144" s="19" t="s">
        <v>144</v>
      </c>
      <c r="U144" s="17" t="s">
        <v>144</v>
      </c>
      <c r="X144" s="17" t="s">
        <v>144</v>
      </c>
      <c r="AA144" s="17" t="s">
        <v>144</v>
      </c>
      <c r="AD144" s="17" t="s">
        <v>144</v>
      </c>
      <c r="AG144" s="51"/>
    </row>
    <row r="145" spans="1:35" ht="19" x14ac:dyDescent="0.2">
      <c r="A145" s="4" t="s">
        <v>5273</v>
      </c>
      <c r="B145" s="4">
        <v>1992</v>
      </c>
      <c r="C145" s="86" t="s">
        <v>81</v>
      </c>
      <c r="D145" s="69" t="s">
        <v>81</v>
      </c>
      <c r="E145">
        <v>1</v>
      </c>
      <c r="F145" s="8" t="s">
        <v>144</v>
      </c>
      <c r="I145" s="8" t="s">
        <v>144</v>
      </c>
      <c r="L145" s="8" t="s">
        <v>144</v>
      </c>
      <c r="O145" s="8" t="s">
        <v>144</v>
      </c>
      <c r="R145" s="19" t="s">
        <v>144</v>
      </c>
      <c r="U145" s="17" t="s">
        <v>144</v>
      </c>
      <c r="X145" s="17" t="s">
        <v>144</v>
      </c>
      <c r="AA145" s="17" t="s">
        <v>144</v>
      </c>
      <c r="AD145" s="17" t="s">
        <v>144</v>
      </c>
      <c r="AG145" s="51"/>
    </row>
    <row r="146" spans="1:35" ht="19" x14ac:dyDescent="0.2">
      <c r="A146" s="4" t="s">
        <v>4359</v>
      </c>
      <c r="B146" s="4">
        <v>1991</v>
      </c>
      <c r="C146" s="86" t="s">
        <v>82</v>
      </c>
      <c r="D146" s="69" t="s">
        <v>82</v>
      </c>
      <c r="E146">
        <v>1</v>
      </c>
      <c r="F146" s="8" t="s">
        <v>121</v>
      </c>
      <c r="G146" s="70" t="s">
        <v>121</v>
      </c>
      <c r="H146">
        <v>1</v>
      </c>
      <c r="I146" s="8">
        <v>18</v>
      </c>
      <c r="J146" s="70">
        <v>12</v>
      </c>
      <c r="K146" s="53">
        <v>0</v>
      </c>
      <c r="L146" s="8">
        <v>11</v>
      </c>
      <c r="M146" s="70">
        <v>8</v>
      </c>
      <c r="N146" s="53">
        <v>0</v>
      </c>
      <c r="O146" s="8" t="s">
        <v>263</v>
      </c>
      <c r="P146" s="70" t="s">
        <v>15222</v>
      </c>
      <c r="Q146" s="53">
        <v>0</v>
      </c>
      <c r="R146" s="31" t="s">
        <v>4373</v>
      </c>
      <c r="S146" s="74" t="s">
        <v>15222</v>
      </c>
      <c r="T146">
        <v>1</v>
      </c>
      <c r="U146" s="17" t="s">
        <v>2234</v>
      </c>
      <c r="V146" s="70" t="s">
        <v>15222</v>
      </c>
      <c r="W146">
        <v>1</v>
      </c>
      <c r="X146" s="17" t="s">
        <v>86</v>
      </c>
      <c r="Y146" s="70" t="s">
        <v>86</v>
      </c>
      <c r="Z146">
        <v>1</v>
      </c>
      <c r="AA146" s="17" t="s">
        <v>86</v>
      </c>
      <c r="AB146" s="70" t="s">
        <v>86</v>
      </c>
      <c r="AC146">
        <v>1</v>
      </c>
      <c r="AD146" s="17" t="s">
        <v>4374</v>
      </c>
      <c r="AE146" s="70" t="s">
        <v>15223</v>
      </c>
      <c r="AF146">
        <v>1</v>
      </c>
      <c r="AG146" s="51" t="s">
        <v>14967</v>
      </c>
      <c r="AH146" s="71" t="s">
        <v>15224</v>
      </c>
      <c r="AI146">
        <v>1</v>
      </c>
    </row>
    <row r="147" spans="1:35" ht="19" x14ac:dyDescent="0.2">
      <c r="A147" s="4" t="s">
        <v>5027</v>
      </c>
      <c r="B147" s="4">
        <v>2005</v>
      </c>
      <c r="C147" s="86" t="s">
        <v>81</v>
      </c>
      <c r="D147" s="69" t="s">
        <v>81</v>
      </c>
      <c r="E147">
        <v>1</v>
      </c>
      <c r="F147" s="8" t="s">
        <v>144</v>
      </c>
      <c r="I147" s="8" t="s">
        <v>144</v>
      </c>
      <c r="L147" s="8" t="s">
        <v>144</v>
      </c>
      <c r="O147" s="8" t="s">
        <v>144</v>
      </c>
      <c r="R147" s="19" t="s">
        <v>144</v>
      </c>
      <c r="U147" s="17" t="s">
        <v>144</v>
      </c>
      <c r="X147" s="17" t="s">
        <v>144</v>
      </c>
      <c r="AA147" s="17" t="s">
        <v>144</v>
      </c>
      <c r="AD147" s="17" t="s">
        <v>144</v>
      </c>
      <c r="AG147" s="51"/>
    </row>
    <row r="148" spans="1:35" ht="19" x14ac:dyDescent="0.2">
      <c r="A148" s="4" t="s">
        <v>2718</v>
      </c>
      <c r="B148" s="4">
        <v>2014</v>
      </c>
      <c r="C148" s="86" t="s">
        <v>81</v>
      </c>
      <c r="D148" s="69" t="s">
        <v>81</v>
      </c>
      <c r="E148">
        <v>1</v>
      </c>
      <c r="F148" s="8" t="s">
        <v>144</v>
      </c>
      <c r="I148" s="8" t="s">
        <v>144</v>
      </c>
      <c r="L148" s="8" t="s">
        <v>144</v>
      </c>
      <c r="O148" s="8" t="s">
        <v>144</v>
      </c>
      <c r="R148" s="19" t="s">
        <v>144</v>
      </c>
      <c r="U148" s="17" t="s">
        <v>144</v>
      </c>
      <c r="X148" s="17" t="s">
        <v>144</v>
      </c>
      <c r="AA148" s="17" t="s">
        <v>144</v>
      </c>
      <c r="AD148" s="17" t="s">
        <v>144</v>
      </c>
      <c r="AG148" s="51"/>
    </row>
    <row r="149" spans="1:35" ht="19" x14ac:dyDescent="0.2">
      <c r="A149" s="4" t="s">
        <v>4410</v>
      </c>
      <c r="B149" s="4">
        <v>2007</v>
      </c>
      <c r="C149" s="86" t="s">
        <v>81</v>
      </c>
      <c r="D149" s="69" t="s">
        <v>81</v>
      </c>
      <c r="E149">
        <v>1</v>
      </c>
      <c r="F149" s="8" t="s">
        <v>144</v>
      </c>
      <c r="I149" s="8" t="s">
        <v>144</v>
      </c>
      <c r="L149" s="8" t="s">
        <v>144</v>
      </c>
      <c r="O149" s="8" t="s">
        <v>144</v>
      </c>
      <c r="R149" s="19" t="s">
        <v>144</v>
      </c>
      <c r="U149" s="17" t="s">
        <v>144</v>
      </c>
      <c r="X149" s="17" t="s">
        <v>144</v>
      </c>
      <c r="AA149" s="17" t="s">
        <v>144</v>
      </c>
      <c r="AD149" s="17" t="s">
        <v>144</v>
      </c>
      <c r="AG149" s="51"/>
    </row>
    <row r="150" spans="1:35" ht="19" x14ac:dyDescent="0.2">
      <c r="A150" s="4" t="s">
        <v>2344</v>
      </c>
      <c r="B150" s="4">
        <v>1991</v>
      </c>
      <c r="C150" s="86" t="s">
        <v>81</v>
      </c>
      <c r="D150" s="69" t="s">
        <v>81</v>
      </c>
      <c r="E150">
        <v>1</v>
      </c>
      <c r="F150" s="8" t="s">
        <v>144</v>
      </c>
      <c r="I150" s="8" t="s">
        <v>144</v>
      </c>
      <c r="L150" s="8" t="s">
        <v>144</v>
      </c>
      <c r="O150" s="8" t="s">
        <v>144</v>
      </c>
      <c r="R150" s="19" t="s">
        <v>144</v>
      </c>
      <c r="U150" s="17" t="s">
        <v>144</v>
      </c>
      <c r="X150" s="17" t="s">
        <v>144</v>
      </c>
      <c r="AA150" s="17" t="s">
        <v>144</v>
      </c>
      <c r="AD150" s="17" t="s">
        <v>144</v>
      </c>
      <c r="AG150" s="51" t="s">
        <v>144</v>
      </c>
    </row>
    <row r="151" spans="1:35" ht="19" x14ac:dyDescent="0.2">
      <c r="A151" s="4" t="s">
        <v>3103</v>
      </c>
      <c r="B151" s="4">
        <v>1995</v>
      </c>
      <c r="C151" s="86" t="s">
        <v>81</v>
      </c>
      <c r="D151" s="69" t="s">
        <v>81</v>
      </c>
      <c r="E151">
        <v>1</v>
      </c>
      <c r="F151" s="8" t="s">
        <v>144</v>
      </c>
      <c r="I151" s="8" t="s">
        <v>144</v>
      </c>
      <c r="L151" s="8" t="s">
        <v>144</v>
      </c>
      <c r="O151" s="8" t="s">
        <v>144</v>
      </c>
      <c r="R151" s="19" t="s">
        <v>144</v>
      </c>
      <c r="U151" s="17" t="s">
        <v>144</v>
      </c>
      <c r="X151" s="17" t="s">
        <v>144</v>
      </c>
      <c r="AA151" s="17" t="s">
        <v>144</v>
      </c>
      <c r="AD151" s="17" t="s">
        <v>144</v>
      </c>
      <c r="AG151" s="51"/>
    </row>
    <row r="152" spans="1:35" ht="19" x14ac:dyDescent="0.2">
      <c r="A152" s="4" t="s">
        <v>1452</v>
      </c>
      <c r="B152" s="4">
        <v>1983</v>
      </c>
      <c r="C152" s="86" t="s">
        <v>81</v>
      </c>
      <c r="D152" s="69" t="s">
        <v>81</v>
      </c>
      <c r="E152">
        <v>1</v>
      </c>
      <c r="F152" s="8" t="s">
        <v>144</v>
      </c>
      <c r="I152" s="8" t="s">
        <v>144</v>
      </c>
      <c r="L152" s="8" t="s">
        <v>144</v>
      </c>
      <c r="O152" s="8" t="s">
        <v>144</v>
      </c>
      <c r="R152" s="19" t="s">
        <v>144</v>
      </c>
      <c r="U152" s="17" t="s">
        <v>144</v>
      </c>
      <c r="X152" s="17" t="s">
        <v>144</v>
      </c>
      <c r="AA152" s="17" t="s">
        <v>144</v>
      </c>
      <c r="AD152" s="17" t="s">
        <v>144</v>
      </c>
      <c r="AG152" s="51"/>
    </row>
    <row r="153" spans="1:35" ht="19" x14ac:dyDescent="0.2">
      <c r="A153" s="4" t="s">
        <v>3026</v>
      </c>
      <c r="B153" s="4">
        <v>2002</v>
      </c>
      <c r="C153" s="86" t="s">
        <v>81</v>
      </c>
      <c r="D153" s="69" t="s">
        <v>81</v>
      </c>
      <c r="E153">
        <v>1</v>
      </c>
      <c r="F153" s="8" t="s">
        <v>144</v>
      </c>
      <c r="I153" s="8" t="s">
        <v>144</v>
      </c>
      <c r="L153" s="8" t="s">
        <v>144</v>
      </c>
      <c r="O153" s="8" t="s">
        <v>144</v>
      </c>
      <c r="R153" s="19" t="s">
        <v>144</v>
      </c>
      <c r="U153" s="17" t="s">
        <v>144</v>
      </c>
      <c r="X153" s="17" t="s">
        <v>144</v>
      </c>
      <c r="AA153" s="17" t="s">
        <v>144</v>
      </c>
      <c r="AD153" s="17" t="s">
        <v>144</v>
      </c>
      <c r="AG153" s="51"/>
    </row>
    <row r="154" spans="1:35" ht="19" x14ac:dyDescent="0.2">
      <c r="A154" s="4" t="s">
        <v>3378</v>
      </c>
      <c r="B154" s="4">
        <v>2003</v>
      </c>
      <c r="C154" s="86" t="s">
        <v>81</v>
      </c>
      <c r="D154" s="69" t="s">
        <v>81</v>
      </c>
      <c r="E154">
        <v>1</v>
      </c>
      <c r="F154" s="8" t="s">
        <v>144</v>
      </c>
      <c r="I154" s="8" t="s">
        <v>144</v>
      </c>
      <c r="L154" s="8" t="s">
        <v>144</v>
      </c>
      <c r="O154" s="8" t="s">
        <v>144</v>
      </c>
      <c r="R154" s="19" t="s">
        <v>144</v>
      </c>
      <c r="U154" s="17" t="s">
        <v>144</v>
      </c>
      <c r="X154" s="17" t="s">
        <v>144</v>
      </c>
      <c r="AA154" s="17" t="s">
        <v>144</v>
      </c>
      <c r="AD154" s="17" t="s">
        <v>144</v>
      </c>
      <c r="AG154" s="51"/>
    </row>
    <row r="155" spans="1:35" ht="19" x14ac:dyDescent="0.2">
      <c r="A155" s="4" t="s">
        <v>3378</v>
      </c>
      <c r="B155" s="4">
        <v>2003</v>
      </c>
      <c r="C155" s="86" t="s">
        <v>81</v>
      </c>
      <c r="D155" s="69" t="s">
        <v>81</v>
      </c>
      <c r="E155">
        <v>1</v>
      </c>
      <c r="F155" s="8" t="s">
        <v>144</v>
      </c>
      <c r="I155" s="8" t="s">
        <v>144</v>
      </c>
      <c r="L155" s="8" t="s">
        <v>144</v>
      </c>
      <c r="O155" s="8" t="s">
        <v>144</v>
      </c>
      <c r="R155" s="19" t="s">
        <v>144</v>
      </c>
      <c r="U155" s="17" t="s">
        <v>144</v>
      </c>
      <c r="X155" s="17" t="s">
        <v>144</v>
      </c>
      <c r="AA155" s="17" t="s">
        <v>144</v>
      </c>
      <c r="AD155" s="17" t="s">
        <v>144</v>
      </c>
      <c r="AG155" s="51"/>
    </row>
    <row r="156" spans="1:35" ht="20.25" customHeight="1" x14ac:dyDescent="0.2">
      <c r="A156" s="4" t="s">
        <v>3408</v>
      </c>
      <c r="B156" s="4">
        <v>2006</v>
      </c>
      <c r="C156" s="86" t="s">
        <v>82</v>
      </c>
      <c r="D156" s="69" t="s">
        <v>82</v>
      </c>
      <c r="E156">
        <v>1</v>
      </c>
      <c r="F156" s="8" t="s">
        <v>83</v>
      </c>
      <c r="G156" s="70" t="s">
        <v>83</v>
      </c>
      <c r="H156">
        <v>1</v>
      </c>
      <c r="I156" s="8">
        <v>8</v>
      </c>
      <c r="J156" s="70">
        <v>8</v>
      </c>
      <c r="K156">
        <v>1</v>
      </c>
      <c r="L156" s="8">
        <v>5</v>
      </c>
      <c r="M156" s="70">
        <v>5</v>
      </c>
      <c r="N156">
        <v>1</v>
      </c>
      <c r="O156" s="8" t="s">
        <v>3421</v>
      </c>
      <c r="P156" s="70" t="s">
        <v>15225</v>
      </c>
      <c r="Q156">
        <v>1</v>
      </c>
      <c r="R156" s="19" t="s">
        <v>85</v>
      </c>
      <c r="S156" s="74" t="s">
        <v>15137</v>
      </c>
      <c r="T156">
        <v>1</v>
      </c>
      <c r="U156" s="2" t="s">
        <v>3422</v>
      </c>
      <c r="V156" s="70" t="s">
        <v>218</v>
      </c>
      <c r="W156">
        <v>1</v>
      </c>
      <c r="X156" s="17" t="s">
        <v>3423</v>
      </c>
      <c r="Y156" s="70" t="s">
        <v>15226</v>
      </c>
      <c r="Z156">
        <v>1</v>
      </c>
      <c r="AA156" s="17">
        <v>1</v>
      </c>
      <c r="AB156" s="70">
        <v>1</v>
      </c>
      <c r="AC156">
        <v>1</v>
      </c>
      <c r="AD156" s="17" t="s">
        <v>105</v>
      </c>
      <c r="AE156" s="70" t="s">
        <v>105</v>
      </c>
      <c r="AF156">
        <v>1</v>
      </c>
      <c r="AG156" s="51" t="s">
        <v>14923</v>
      </c>
      <c r="AH156" s="71" t="s">
        <v>14923</v>
      </c>
      <c r="AI156">
        <v>1</v>
      </c>
    </row>
    <row r="157" spans="1:35" ht="19" x14ac:dyDescent="0.2">
      <c r="A157" s="4" t="s">
        <v>2235</v>
      </c>
      <c r="B157" s="4">
        <v>1977</v>
      </c>
      <c r="C157" s="86" t="s">
        <v>82</v>
      </c>
      <c r="D157" s="69" t="s">
        <v>81</v>
      </c>
      <c r="E157" s="53">
        <v>0</v>
      </c>
      <c r="F157" s="8" t="s">
        <v>83</v>
      </c>
      <c r="H157" t="s">
        <v>144</v>
      </c>
      <c r="I157" s="8">
        <v>12</v>
      </c>
      <c r="K157" t="s">
        <v>144</v>
      </c>
      <c r="L157" s="8">
        <v>7</v>
      </c>
      <c r="N157" t="s">
        <v>144</v>
      </c>
      <c r="O157" s="8" t="s">
        <v>2250</v>
      </c>
      <c r="Q157" t="s">
        <v>144</v>
      </c>
      <c r="R157" s="19" t="s">
        <v>85</v>
      </c>
      <c r="T157" t="s">
        <v>144</v>
      </c>
      <c r="U157" s="17" t="s">
        <v>86</v>
      </c>
      <c r="W157" t="s">
        <v>144</v>
      </c>
      <c r="X157" s="17" t="s">
        <v>86</v>
      </c>
      <c r="Z157" t="s">
        <v>144</v>
      </c>
      <c r="AA157" s="17" t="s">
        <v>86</v>
      </c>
      <c r="AC157" t="s">
        <v>144</v>
      </c>
      <c r="AD157" s="17" t="s">
        <v>2251</v>
      </c>
      <c r="AF157" t="s">
        <v>144</v>
      </c>
      <c r="AG157" s="51" t="s">
        <v>14923</v>
      </c>
      <c r="AH157" s="71" t="s">
        <v>15227</v>
      </c>
      <c r="AI157" s="107" t="s">
        <v>144</v>
      </c>
    </row>
    <row r="158" spans="1:35" ht="19" x14ac:dyDescent="0.2">
      <c r="A158" s="4" t="s">
        <v>5968</v>
      </c>
      <c r="B158" s="4">
        <v>2011</v>
      </c>
      <c r="C158" s="86" t="s">
        <v>81</v>
      </c>
      <c r="D158" s="69" t="s">
        <v>81</v>
      </c>
      <c r="E158">
        <v>1</v>
      </c>
      <c r="F158" s="8" t="s">
        <v>144</v>
      </c>
      <c r="I158" s="8" t="s">
        <v>144</v>
      </c>
      <c r="L158" s="8" t="s">
        <v>144</v>
      </c>
      <c r="O158" s="8" t="s">
        <v>144</v>
      </c>
      <c r="R158" s="19" t="s">
        <v>144</v>
      </c>
      <c r="U158" s="17" t="s">
        <v>144</v>
      </c>
      <c r="X158" s="17" t="s">
        <v>144</v>
      </c>
      <c r="AA158" s="17" t="s">
        <v>144</v>
      </c>
      <c r="AD158" s="17" t="s">
        <v>144</v>
      </c>
      <c r="AG158" s="51"/>
    </row>
    <row r="159" spans="1:35" ht="19" x14ac:dyDescent="0.2">
      <c r="A159" s="4" t="s">
        <v>5407</v>
      </c>
      <c r="B159" s="4">
        <v>2004</v>
      </c>
      <c r="C159" s="86" t="s">
        <v>81</v>
      </c>
      <c r="D159" s="69" t="s">
        <v>81</v>
      </c>
      <c r="E159">
        <v>1</v>
      </c>
      <c r="F159" s="8" t="s">
        <v>144</v>
      </c>
      <c r="I159" s="8" t="s">
        <v>144</v>
      </c>
      <c r="L159" s="8" t="s">
        <v>144</v>
      </c>
      <c r="O159" s="8" t="s">
        <v>144</v>
      </c>
      <c r="R159" s="19" t="s">
        <v>144</v>
      </c>
      <c r="U159" s="17" t="s">
        <v>144</v>
      </c>
      <c r="X159" s="17" t="s">
        <v>144</v>
      </c>
      <c r="AA159" s="17" t="s">
        <v>144</v>
      </c>
      <c r="AD159" s="17" t="s">
        <v>144</v>
      </c>
      <c r="AG159" s="51"/>
    </row>
    <row r="160" spans="1:35" ht="19" x14ac:dyDescent="0.2">
      <c r="A160" s="4" t="s">
        <v>2607</v>
      </c>
      <c r="B160" s="4">
        <v>2006</v>
      </c>
      <c r="C160" s="86" t="s">
        <v>81</v>
      </c>
      <c r="D160" s="69" t="s">
        <v>81</v>
      </c>
      <c r="E160">
        <v>1</v>
      </c>
      <c r="F160" s="8" t="s">
        <v>144</v>
      </c>
      <c r="I160" s="8" t="s">
        <v>144</v>
      </c>
      <c r="L160" s="8" t="s">
        <v>144</v>
      </c>
      <c r="O160" s="8" t="s">
        <v>144</v>
      </c>
      <c r="R160" s="19" t="s">
        <v>144</v>
      </c>
      <c r="U160" s="17" t="s">
        <v>144</v>
      </c>
      <c r="X160" s="17" t="s">
        <v>144</v>
      </c>
      <c r="AA160" s="17" t="s">
        <v>144</v>
      </c>
      <c r="AD160" s="17" t="s">
        <v>144</v>
      </c>
      <c r="AG160" s="51"/>
    </row>
    <row r="161" spans="1:35" ht="19" x14ac:dyDescent="0.2">
      <c r="A161" s="4" t="s">
        <v>3946</v>
      </c>
      <c r="B161" s="4">
        <v>2004</v>
      </c>
      <c r="C161" s="86" t="s">
        <v>82</v>
      </c>
      <c r="D161" s="69" t="s">
        <v>82</v>
      </c>
      <c r="E161">
        <v>1</v>
      </c>
      <c r="F161" s="8" t="s">
        <v>1045</v>
      </c>
      <c r="G161" s="70" t="s">
        <v>1045</v>
      </c>
      <c r="H161">
        <v>1</v>
      </c>
      <c r="I161" s="8">
        <v>20</v>
      </c>
      <c r="J161" s="70">
        <v>20</v>
      </c>
      <c r="K161">
        <v>1</v>
      </c>
      <c r="L161" s="8">
        <v>10</v>
      </c>
      <c r="M161" s="70">
        <v>10</v>
      </c>
      <c r="N161">
        <v>1</v>
      </c>
      <c r="O161" s="8" t="s">
        <v>715</v>
      </c>
      <c r="P161" s="70" t="s">
        <v>15228</v>
      </c>
      <c r="Q161" s="53">
        <v>0</v>
      </c>
      <c r="R161" s="19" t="s">
        <v>85</v>
      </c>
      <c r="S161" s="74" t="s">
        <v>15137</v>
      </c>
      <c r="T161">
        <v>1</v>
      </c>
      <c r="U161" s="17" t="s">
        <v>218</v>
      </c>
      <c r="V161" s="70" t="s">
        <v>218</v>
      </c>
      <c r="W161">
        <v>1</v>
      </c>
      <c r="X161" s="17">
        <v>23.3</v>
      </c>
      <c r="Y161" s="70">
        <v>23.3</v>
      </c>
      <c r="Z161">
        <v>1</v>
      </c>
      <c r="AA161" s="17" t="s">
        <v>3959</v>
      </c>
      <c r="AB161" s="70">
        <v>2.39</v>
      </c>
      <c r="AC161">
        <v>1</v>
      </c>
      <c r="AD161" s="17" t="s">
        <v>86</v>
      </c>
      <c r="AE161" s="70" t="s">
        <v>86</v>
      </c>
      <c r="AF161">
        <v>1</v>
      </c>
      <c r="AG161" s="51" t="s">
        <v>14969</v>
      </c>
      <c r="AH161" s="71" t="s">
        <v>15229</v>
      </c>
      <c r="AI161">
        <v>1</v>
      </c>
    </row>
    <row r="162" spans="1:35" ht="19" x14ac:dyDescent="0.2">
      <c r="A162" s="4" t="s">
        <v>2505</v>
      </c>
      <c r="B162" s="4">
        <v>2010</v>
      </c>
      <c r="C162" s="86" t="s">
        <v>82</v>
      </c>
      <c r="D162" s="69" t="s">
        <v>82</v>
      </c>
      <c r="E162">
        <v>1</v>
      </c>
      <c r="F162" s="8" t="s">
        <v>2518</v>
      </c>
      <c r="G162" s="70" t="s">
        <v>2518</v>
      </c>
      <c r="H162">
        <v>1</v>
      </c>
      <c r="I162" s="8">
        <v>20</v>
      </c>
      <c r="J162" s="70">
        <v>20</v>
      </c>
      <c r="K162">
        <v>1</v>
      </c>
      <c r="L162" s="8">
        <v>5</v>
      </c>
      <c r="M162" s="70">
        <v>5</v>
      </c>
      <c r="N162">
        <v>1</v>
      </c>
      <c r="O162" s="8" t="s">
        <v>2519</v>
      </c>
      <c r="P162" s="70" t="s">
        <v>15230</v>
      </c>
      <c r="Q162">
        <v>1</v>
      </c>
      <c r="R162" s="19" t="s">
        <v>85</v>
      </c>
      <c r="S162" s="74" t="s">
        <v>15137</v>
      </c>
      <c r="T162">
        <v>1</v>
      </c>
      <c r="U162" s="17" t="s">
        <v>86</v>
      </c>
      <c r="V162" s="70" t="s">
        <v>218</v>
      </c>
      <c r="W162">
        <v>1</v>
      </c>
      <c r="X162" s="17">
        <v>25.3</v>
      </c>
      <c r="Y162" s="70">
        <v>25.3</v>
      </c>
      <c r="Z162">
        <v>1</v>
      </c>
      <c r="AA162" s="17" t="s">
        <v>552</v>
      </c>
      <c r="AB162" s="70" t="s">
        <v>552</v>
      </c>
      <c r="AC162">
        <v>1</v>
      </c>
      <c r="AD162" s="17" t="s">
        <v>86</v>
      </c>
      <c r="AE162" s="70" t="s">
        <v>86</v>
      </c>
      <c r="AF162">
        <v>1</v>
      </c>
      <c r="AG162" s="51" t="s">
        <v>14971</v>
      </c>
      <c r="AH162" s="71" t="s">
        <v>15231</v>
      </c>
      <c r="AI162" s="53">
        <v>0</v>
      </c>
    </row>
    <row r="163" spans="1:35" ht="19" x14ac:dyDescent="0.2">
      <c r="A163" s="4" t="s">
        <v>2547</v>
      </c>
      <c r="B163" s="4">
        <v>1999</v>
      </c>
      <c r="C163" s="86" t="s">
        <v>81</v>
      </c>
      <c r="D163" s="69" t="s">
        <v>81</v>
      </c>
      <c r="E163">
        <v>1</v>
      </c>
      <c r="F163" s="8" t="s">
        <v>144</v>
      </c>
      <c r="I163" s="8" t="s">
        <v>144</v>
      </c>
      <c r="L163" s="8" t="s">
        <v>144</v>
      </c>
      <c r="O163" s="8" t="s">
        <v>144</v>
      </c>
      <c r="R163" s="19" t="s">
        <v>144</v>
      </c>
      <c r="U163" s="17" t="s">
        <v>144</v>
      </c>
      <c r="X163" s="17" t="s">
        <v>144</v>
      </c>
      <c r="AA163" s="17" t="s">
        <v>144</v>
      </c>
      <c r="AD163" s="17" t="s">
        <v>144</v>
      </c>
      <c r="AG163" s="51"/>
    </row>
    <row r="164" spans="1:35" ht="19" x14ac:dyDescent="0.2">
      <c r="A164" s="4" t="s">
        <v>5039</v>
      </c>
      <c r="B164" s="4">
        <v>2008</v>
      </c>
      <c r="C164" s="86" t="s">
        <v>81</v>
      </c>
      <c r="D164" s="69" t="s">
        <v>81</v>
      </c>
      <c r="E164">
        <v>1</v>
      </c>
      <c r="F164" s="8" t="s">
        <v>144</v>
      </c>
      <c r="I164" s="8" t="s">
        <v>144</v>
      </c>
      <c r="L164" s="8" t="s">
        <v>144</v>
      </c>
      <c r="O164" s="8" t="s">
        <v>144</v>
      </c>
      <c r="R164" s="19" t="s">
        <v>144</v>
      </c>
      <c r="U164" s="17" t="s">
        <v>144</v>
      </c>
      <c r="X164" s="17" t="s">
        <v>144</v>
      </c>
      <c r="AA164" s="17" t="s">
        <v>144</v>
      </c>
      <c r="AD164" s="17" t="s">
        <v>144</v>
      </c>
      <c r="AG164" s="51"/>
    </row>
    <row r="165" spans="1:35" ht="19" x14ac:dyDescent="0.2">
      <c r="A165" s="4" t="s">
        <v>4902</v>
      </c>
      <c r="B165" s="4">
        <v>2001</v>
      </c>
      <c r="C165" s="86" t="s">
        <v>81</v>
      </c>
      <c r="D165" s="69" t="s">
        <v>81</v>
      </c>
      <c r="E165">
        <v>1</v>
      </c>
      <c r="F165" s="8" t="s">
        <v>144</v>
      </c>
      <c r="I165" s="8" t="s">
        <v>144</v>
      </c>
      <c r="L165" s="8" t="s">
        <v>144</v>
      </c>
      <c r="O165" s="8" t="s">
        <v>144</v>
      </c>
      <c r="R165" s="19" t="s">
        <v>144</v>
      </c>
      <c r="U165" s="17" t="s">
        <v>144</v>
      </c>
      <c r="X165" s="17" t="s">
        <v>144</v>
      </c>
      <c r="AA165" s="17" t="s">
        <v>144</v>
      </c>
      <c r="AD165" s="17" t="s">
        <v>144</v>
      </c>
      <c r="AG165" s="51"/>
    </row>
    <row r="166" spans="1:35" ht="19" x14ac:dyDescent="0.2">
      <c r="A166" s="4" t="s">
        <v>5614</v>
      </c>
      <c r="B166" s="4">
        <v>2000</v>
      </c>
      <c r="C166" s="86" t="s">
        <v>5629</v>
      </c>
      <c r="D166" s="69" t="s">
        <v>81</v>
      </c>
      <c r="E166">
        <v>1</v>
      </c>
      <c r="F166" s="8" t="s">
        <v>144</v>
      </c>
      <c r="I166" s="8" t="s">
        <v>144</v>
      </c>
      <c r="L166" s="8" t="s">
        <v>144</v>
      </c>
      <c r="O166" s="8" t="s">
        <v>144</v>
      </c>
      <c r="R166" s="19" t="s">
        <v>144</v>
      </c>
      <c r="U166" s="17" t="s">
        <v>144</v>
      </c>
      <c r="X166" s="17" t="s">
        <v>144</v>
      </c>
      <c r="AA166" s="17" t="s">
        <v>144</v>
      </c>
      <c r="AD166" s="17" t="s">
        <v>144</v>
      </c>
      <c r="AG166" s="51"/>
    </row>
    <row r="167" spans="1:35" ht="19" x14ac:dyDescent="0.2">
      <c r="A167" s="4" t="s">
        <v>2220</v>
      </c>
      <c r="B167" s="4">
        <v>2005</v>
      </c>
      <c r="C167" s="86" t="s">
        <v>82</v>
      </c>
      <c r="D167" s="69" t="s">
        <v>82</v>
      </c>
      <c r="E167">
        <v>1</v>
      </c>
      <c r="F167" s="8" t="s">
        <v>2231</v>
      </c>
      <c r="G167" s="70" t="s">
        <v>2231</v>
      </c>
      <c r="H167">
        <v>1</v>
      </c>
      <c r="I167" s="8">
        <v>19</v>
      </c>
      <c r="J167" s="70">
        <v>19</v>
      </c>
      <c r="K167">
        <v>1</v>
      </c>
      <c r="L167" s="8">
        <v>8</v>
      </c>
      <c r="M167" s="70">
        <v>8</v>
      </c>
      <c r="N167">
        <v>1</v>
      </c>
      <c r="O167" s="8" t="s">
        <v>2232</v>
      </c>
      <c r="P167" s="70" t="s">
        <v>15232</v>
      </c>
      <c r="Q167">
        <v>1</v>
      </c>
      <c r="R167" s="19" t="s">
        <v>2233</v>
      </c>
      <c r="S167" s="74" t="s">
        <v>15137</v>
      </c>
      <c r="T167">
        <v>1</v>
      </c>
      <c r="U167" s="17" t="s">
        <v>2234</v>
      </c>
      <c r="V167" s="70" t="s">
        <v>15233</v>
      </c>
      <c r="W167">
        <v>1</v>
      </c>
      <c r="X167" s="17">
        <v>24.7</v>
      </c>
      <c r="Y167" s="70">
        <v>24.7</v>
      </c>
      <c r="Z167">
        <v>1</v>
      </c>
      <c r="AA167" s="17">
        <v>4.5999999999999996</v>
      </c>
      <c r="AB167" s="70">
        <v>4.5999999999999996</v>
      </c>
      <c r="AC167">
        <v>1</v>
      </c>
      <c r="AD167" s="17" t="s">
        <v>86</v>
      </c>
      <c r="AE167" s="70" t="s">
        <v>86</v>
      </c>
      <c r="AF167">
        <v>1</v>
      </c>
      <c r="AG167" s="51" t="s">
        <v>14972</v>
      </c>
      <c r="AH167" s="71" t="s">
        <v>15234</v>
      </c>
      <c r="AI167">
        <v>1</v>
      </c>
    </row>
    <row r="168" spans="1:35" ht="19" x14ac:dyDescent="0.2">
      <c r="A168" s="4" t="s">
        <v>5870</v>
      </c>
      <c r="B168" s="4">
        <v>1993</v>
      </c>
      <c r="C168" s="86" t="s">
        <v>81</v>
      </c>
      <c r="D168" s="69" t="s">
        <v>81</v>
      </c>
      <c r="E168">
        <v>1</v>
      </c>
      <c r="F168" s="8" t="s">
        <v>144</v>
      </c>
      <c r="I168" s="8" t="s">
        <v>144</v>
      </c>
      <c r="L168" s="8" t="s">
        <v>144</v>
      </c>
      <c r="O168" s="8" t="s">
        <v>144</v>
      </c>
      <c r="R168" s="19" t="s">
        <v>144</v>
      </c>
      <c r="U168" s="17" t="s">
        <v>144</v>
      </c>
      <c r="X168" s="17" t="s">
        <v>144</v>
      </c>
      <c r="AA168" s="17" t="s">
        <v>144</v>
      </c>
      <c r="AD168" s="17" t="s">
        <v>144</v>
      </c>
      <c r="AG168" s="51"/>
    </row>
    <row r="169" spans="1:35" ht="19" x14ac:dyDescent="0.2">
      <c r="A169" s="4" t="s">
        <v>4770</v>
      </c>
      <c r="B169" s="4">
        <v>1996</v>
      </c>
      <c r="C169" s="86" t="s">
        <v>81</v>
      </c>
      <c r="D169" s="69" t="s">
        <v>81</v>
      </c>
      <c r="E169">
        <v>1</v>
      </c>
      <c r="F169" s="8" t="s">
        <v>144</v>
      </c>
      <c r="I169" s="8" t="s">
        <v>144</v>
      </c>
      <c r="L169" s="8" t="s">
        <v>144</v>
      </c>
      <c r="O169" s="8" t="s">
        <v>144</v>
      </c>
      <c r="R169" s="19" t="s">
        <v>144</v>
      </c>
      <c r="U169" s="17" t="s">
        <v>144</v>
      </c>
      <c r="X169" s="17" t="s">
        <v>144</v>
      </c>
      <c r="AA169" s="17" t="s">
        <v>144</v>
      </c>
      <c r="AD169" s="17" t="s">
        <v>144</v>
      </c>
      <c r="AG169" s="51"/>
    </row>
    <row r="170" spans="1:35" ht="19" x14ac:dyDescent="0.2">
      <c r="A170" s="4" t="s">
        <v>2192</v>
      </c>
      <c r="B170" s="4">
        <v>2002</v>
      </c>
      <c r="C170" s="86" t="s">
        <v>81</v>
      </c>
      <c r="D170" s="69" t="s">
        <v>81</v>
      </c>
      <c r="E170">
        <v>1</v>
      </c>
      <c r="F170" s="8" t="s">
        <v>144</v>
      </c>
      <c r="I170" s="8" t="s">
        <v>144</v>
      </c>
      <c r="L170" s="8" t="s">
        <v>144</v>
      </c>
      <c r="O170" s="8" t="s">
        <v>144</v>
      </c>
      <c r="R170" s="19" t="s">
        <v>144</v>
      </c>
      <c r="U170" s="17" t="s">
        <v>144</v>
      </c>
      <c r="X170" s="17" t="s">
        <v>144</v>
      </c>
      <c r="AA170" s="17" t="s">
        <v>144</v>
      </c>
      <c r="AD170" s="17" t="s">
        <v>144</v>
      </c>
      <c r="AG170" s="51" t="s">
        <v>144</v>
      </c>
    </row>
    <row r="171" spans="1:35" ht="19" x14ac:dyDescent="0.2">
      <c r="A171" s="4" t="s">
        <v>3253</v>
      </c>
      <c r="B171" s="4">
        <v>1989</v>
      </c>
      <c r="C171" s="86" t="s">
        <v>81</v>
      </c>
      <c r="D171" s="69" t="s">
        <v>81</v>
      </c>
      <c r="E171">
        <v>1</v>
      </c>
      <c r="F171" s="8" t="s">
        <v>144</v>
      </c>
      <c r="I171" s="8" t="s">
        <v>144</v>
      </c>
      <c r="L171" s="8" t="s">
        <v>144</v>
      </c>
      <c r="O171" s="8" t="s">
        <v>144</v>
      </c>
      <c r="R171" s="19" t="s">
        <v>144</v>
      </c>
      <c r="U171" s="17" t="s">
        <v>144</v>
      </c>
      <c r="X171" s="17" t="s">
        <v>144</v>
      </c>
      <c r="AA171" s="17" t="s">
        <v>144</v>
      </c>
      <c r="AD171" s="17" t="s">
        <v>144</v>
      </c>
      <c r="AG171" s="51"/>
    </row>
    <row r="172" spans="1:35" ht="19" x14ac:dyDescent="0.2">
      <c r="A172" s="4" t="s">
        <v>5422</v>
      </c>
      <c r="B172" s="4">
        <v>2008</v>
      </c>
      <c r="C172" s="86" t="s">
        <v>81</v>
      </c>
      <c r="D172" s="69" t="s">
        <v>81</v>
      </c>
      <c r="E172">
        <v>1</v>
      </c>
      <c r="F172" s="8" t="s">
        <v>144</v>
      </c>
      <c r="I172" s="8" t="s">
        <v>144</v>
      </c>
      <c r="L172" s="8" t="s">
        <v>144</v>
      </c>
      <c r="O172" s="8" t="s">
        <v>144</v>
      </c>
      <c r="R172" s="19" t="s">
        <v>144</v>
      </c>
      <c r="U172" s="17" t="s">
        <v>144</v>
      </c>
      <c r="X172" s="17" t="s">
        <v>144</v>
      </c>
      <c r="AA172" s="17" t="s">
        <v>144</v>
      </c>
      <c r="AD172" s="17" t="s">
        <v>144</v>
      </c>
      <c r="AG172" s="51"/>
    </row>
    <row r="173" spans="1:35" ht="19" x14ac:dyDescent="0.2">
      <c r="A173" s="4" t="s">
        <v>160</v>
      </c>
      <c r="B173" s="4">
        <v>1970</v>
      </c>
      <c r="C173" s="86" t="s">
        <v>81</v>
      </c>
      <c r="D173" s="69" t="s">
        <v>81</v>
      </c>
      <c r="E173">
        <v>1</v>
      </c>
      <c r="F173" s="8" t="s">
        <v>144</v>
      </c>
      <c r="I173" s="8" t="s">
        <v>144</v>
      </c>
      <c r="L173" s="8" t="s">
        <v>144</v>
      </c>
      <c r="O173" s="8" t="s">
        <v>144</v>
      </c>
      <c r="R173" s="19" t="s">
        <v>144</v>
      </c>
      <c r="U173" s="17" t="s">
        <v>144</v>
      </c>
      <c r="X173" s="17" t="s">
        <v>144</v>
      </c>
      <c r="AA173" s="17" t="s">
        <v>144</v>
      </c>
      <c r="AD173" s="17" t="s">
        <v>144</v>
      </c>
      <c r="AG173" s="51" t="s">
        <v>144</v>
      </c>
    </row>
    <row r="174" spans="1:35" ht="19" x14ac:dyDescent="0.2">
      <c r="A174" s="4" t="s">
        <v>758</v>
      </c>
      <c r="B174" s="4">
        <v>1998</v>
      </c>
      <c r="C174" s="86" t="s">
        <v>82</v>
      </c>
      <c r="D174" s="69" t="s">
        <v>82</v>
      </c>
      <c r="E174">
        <v>1</v>
      </c>
      <c r="F174" s="8" t="s">
        <v>83</v>
      </c>
      <c r="G174" s="70" t="s">
        <v>15235</v>
      </c>
      <c r="H174">
        <v>1</v>
      </c>
      <c r="I174" s="8">
        <v>15</v>
      </c>
      <c r="J174" s="70">
        <v>15</v>
      </c>
      <c r="K174">
        <v>1</v>
      </c>
      <c r="L174" s="8" t="s">
        <v>86</v>
      </c>
      <c r="M174" s="70">
        <v>5</v>
      </c>
      <c r="N174" s="53">
        <v>0</v>
      </c>
      <c r="O174" s="8" t="s">
        <v>776</v>
      </c>
      <c r="P174" s="70" t="s">
        <v>15236</v>
      </c>
      <c r="Q174">
        <v>1</v>
      </c>
      <c r="R174" s="19" t="s">
        <v>85</v>
      </c>
      <c r="S174" s="74" t="s">
        <v>15137</v>
      </c>
      <c r="T174">
        <v>1</v>
      </c>
      <c r="U174" s="17" t="s">
        <v>86</v>
      </c>
      <c r="V174" s="70" t="s">
        <v>15237</v>
      </c>
      <c r="W174">
        <v>1</v>
      </c>
      <c r="X174" s="17" t="s">
        <v>86</v>
      </c>
      <c r="Y174" s="70" t="s">
        <v>86</v>
      </c>
      <c r="Z174">
        <v>1</v>
      </c>
      <c r="AA174" s="17" t="s">
        <v>86</v>
      </c>
      <c r="AB174" s="70" t="s">
        <v>86</v>
      </c>
      <c r="AC174">
        <v>1</v>
      </c>
      <c r="AD174" s="17" t="s">
        <v>86</v>
      </c>
      <c r="AE174" s="70" t="s">
        <v>15238</v>
      </c>
      <c r="AF174" s="53">
        <v>0</v>
      </c>
      <c r="AG174" s="51" t="s">
        <v>14973</v>
      </c>
      <c r="AH174" s="71" t="s">
        <v>15239</v>
      </c>
      <c r="AI174">
        <v>1</v>
      </c>
    </row>
    <row r="175" spans="1:35" ht="19" x14ac:dyDescent="0.2">
      <c r="A175" s="4" t="s">
        <v>1611</v>
      </c>
      <c r="B175" s="4">
        <v>2002</v>
      </c>
      <c r="C175" s="86" t="s">
        <v>82</v>
      </c>
      <c r="D175" s="69" t="s">
        <v>82</v>
      </c>
      <c r="E175">
        <v>1</v>
      </c>
      <c r="F175" s="8" t="s">
        <v>83</v>
      </c>
      <c r="G175" s="70" t="s">
        <v>83</v>
      </c>
      <c r="H175">
        <v>1</v>
      </c>
      <c r="I175" s="8">
        <v>5</v>
      </c>
      <c r="J175" s="70">
        <v>5</v>
      </c>
      <c r="K175">
        <v>1</v>
      </c>
      <c r="L175" s="8">
        <v>1</v>
      </c>
      <c r="M175" s="70">
        <v>1</v>
      </c>
      <c r="N175">
        <v>1</v>
      </c>
      <c r="O175" s="8" t="s">
        <v>1623</v>
      </c>
      <c r="P175" s="70" t="s">
        <v>15240</v>
      </c>
      <c r="Q175">
        <v>1</v>
      </c>
      <c r="R175" s="19" t="s">
        <v>85</v>
      </c>
      <c r="S175" s="74" t="s">
        <v>15137</v>
      </c>
      <c r="T175">
        <v>1</v>
      </c>
      <c r="U175" s="17" t="s">
        <v>86</v>
      </c>
      <c r="V175" s="70" t="s">
        <v>218</v>
      </c>
      <c r="W175">
        <v>1</v>
      </c>
      <c r="X175" s="17" t="s">
        <v>1624</v>
      </c>
      <c r="Y175" s="70" t="s">
        <v>86</v>
      </c>
      <c r="Z175">
        <v>1</v>
      </c>
      <c r="AA175" s="17" t="s">
        <v>86</v>
      </c>
      <c r="AB175" s="70" t="s">
        <v>86</v>
      </c>
      <c r="AC175">
        <v>1</v>
      </c>
      <c r="AD175" s="17" t="s">
        <v>1625</v>
      </c>
      <c r="AE175" s="70" t="s">
        <v>1625</v>
      </c>
      <c r="AF175">
        <v>1</v>
      </c>
      <c r="AG175" s="51" t="s">
        <v>14974</v>
      </c>
      <c r="AH175" s="71" t="s">
        <v>15241</v>
      </c>
      <c r="AI175" s="53">
        <v>0</v>
      </c>
    </row>
    <row r="176" spans="1:35" ht="19" x14ac:dyDescent="0.2">
      <c r="A176" s="4" t="s">
        <v>2044</v>
      </c>
      <c r="B176" s="4">
        <v>2001</v>
      </c>
      <c r="C176" s="86" t="s">
        <v>81</v>
      </c>
      <c r="D176" s="69" t="s">
        <v>81</v>
      </c>
      <c r="E176">
        <v>1</v>
      </c>
      <c r="F176" s="8" t="s">
        <v>144</v>
      </c>
      <c r="I176" s="8" t="s">
        <v>144</v>
      </c>
      <c r="L176" s="8" t="s">
        <v>144</v>
      </c>
      <c r="O176" s="8" t="s">
        <v>144</v>
      </c>
      <c r="R176" s="19" t="s">
        <v>144</v>
      </c>
      <c r="U176" s="17" t="s">
        <v>144</v>
      </c>
      <c r="X176" s="17" t="s">
        <v>144</v>
      </c>
      <c r="AA176" s="17" t="s">
        <v>144</v>
      </c>
      <c r="AD176" s="17" t="s">
        <v>144</v>
      </c>
      <c r="AG176" s="51" t="s">
        <v>144</v>
      </c>
    </row>
    <row r="177" spans="1:35" ht="19" x14ac:dyDescent="0.2">
      <c r="A177" s="4" t="s">
        <v>1359</v>
      </c>
      <c r="B177" s="4">
        <v>2009</v>
      </c>
      <c r="C177" s="86" t="s">
        <v>81</v>
      </c>
      <c r="D177" s="69" t="s">
        <v>81</v>
      </c>
      <c r="E177">
        <v>1</v>
      </c>
      <c r="F177" s="8" t="s">
        <v>144</v>
      </c>
      <c r="I177" s="8" t="s">
        <v>144</v>
      </c>
      <c r="L177" s="8" t="s">
        <v>144</v>
      </c>
      <c r="O177" s="8" t="s">
        <v>144</v>
      </c>
      <c r="R177" s="19" t="s">
        <v>144</v>
      </c>
      <c r="U177" s="17" t="s">
        <v>144</v>
      </c>
      <c r="X177" s="17" t="s">
        <v>144</v>
      </c>
      <c r="AA177" s="17" t="s">
        <v>144</v>
      </c>
      <c r="AD177" s="17" t="s">
        <v>144</v>
      </c>
      <c r="AG177" s="51"/>
    </row>
    <row r="178" spans="1:35" ht="19" x14ac:dyDescent="0.2">
      <c r="A178" s="4" t="s">
        <v>5942</v>
      </c>
      <c r="B178" s="4">
        <v>1987</v>
      </c>
      <c r="C178" s="86" t="s">
        <v>81</v>
      </c>
      <c r="D178" s="69" t="s">
        <v>81</v>
      </c>
      <c r="E178">
        <v>1</v>
      </c>
      <c r="F178" s="8" t="s">
        <v>144</v>
      </c>
      <c r="I178" s="8" t="s">
        <v>144</v>
      </c>
      <c r="L178" s="8" t="s">
        <v>144</v>
      </c>
      <c r="O178" s="8" t="s">
        <v>144</v>
      </c>
      <c r="R178" s="19" t="s">
        <v>144</v>
      </c>
      <c r="U178" s="17" t="s">
        <v>144</v>
      </c>
      <c r="X178" s="17" t="s">
        <v>144</v>
      </c>
      <c r="AA178" s="17" t="s">
        <v>144</v>
      </c>
      <c r="AD178" s="17" t="s">
        <v>144</v>
      </c>
      <c r="AG178" s="51"/>
    </row>
    <row r="179" spans="1:35" ht="19" x14ac:dyDescent="0.2">
      <c r="A179" s="4" t="s">
        <v>4097</v>
      </c>
      <c r="B179" s="4">
        <v>2008</v>
      </c>
      <c r="C179" s="86" t="s">
        <v>82</v>
      </c>
      <c r="D179" s="69" t="s">
        <v>82</v>
      </c>
      <c r="E179">
        <v>1</v>
      </c>
      <c r="F179" s="8" t="s">
        <v>1761</v>
      </c>
      <c r="G179" s="70" t="s">
        <v>1761</v>
      </c>
      <c r="H179">
        <v>1</v>
      </c>
      <c r="I179" s="8">
        <v>12</v>
      </c>
      <c r="J179" s="70">
        <v>12</v>
      </c>
      <c r="K179">
        <v>1</v>
      </c>
      <c r="L179" s="8">
        <v>0</v>
      </c>
      <c r="M179" s="70">
        <v>0</v>
      </c>
      <c r="N179">
        <v>1</v>
      </c>
      <c r="O179" s="8" t="s">
        <v>1572</v>
      </c>
      <c r="P179" s="70" t="s">
        <v>15203</v>
      </c>
      <c r="Q179">
        <v>1</v>
      </c>
      <c r="R179" s="19" t="s">
        <v>85</v>
      </c>
      <c r="S179" s="74" t="s">
        <v>15137</v>
      </c>
      <c r="T179">
        <v>1</v>
      </c>
      <c r="U179" s="17" t="s">
        <v>1572</v>
      </c>
      <c r="V179" s="70" t="s">
        <v>1572</v>
      </c>
      <c r="W179">
        <v>1</v>
      </c>
      <c r="X179" s="17">
        <v>21.3</v>
      </c>
      <c r="Y179" s="70">
        <v>21.3</v>
      </c>
      <c r="Z179">
        <v>1</v>
      </c>
      <c r="AA179" s="17">
        <v>1.1000000000000001</v>
      </c>
      <c r="AB179" s="70">
        <v>1.1000000000000001</v>
      </c>
      <c r="AC179">
        <v>1</v>
      </c>
      <c r="AD179" s="17" t="s">
        <v>4109</v>
      </c>
      <c r="AE179" s="70" t="s">
        <v>4109</v>
      </c>
      <c r="AF179">
        <v>1</v>
      </c>
      <c r="AG179" s="51" t="s">
        <v>14926</v>
      </c>
      <c r="AH179" s="71" t="s">
        <v>14923</v>
      </c>
      <c r="AI179">
        <v>1</v>
      </c>
    </row>
    <row r="180" spans="1:35" ht="19" x14ac:dyDescent="0.2">
      <c r="A180" s="4" t="s">
        <v>3813</v>
      </c>
      <c r="B180" s="4">
        <v>2002</v>
      </c>
      <c r="C180" s="86" t="s">
        <v>82</v>
      </c>
      <c r="D180" s="69" t="s">
        <v>82</v>
      </c>
      <c r="E180">
        <v>1</v>
      </c>
      <c r="F180" s="8" t="s">
        <v>1761</v>
      </c>
      <c r="G180" s="70" t="s">
        <v>1761</v>
      </c>
      <c r="H180">
        <v>1</v>
      </c>
      <c r="I180" s="8">
        <v>9</v>
      </c>
      <c r="J180" s="70">
        <v>9</v>
      </c>
      <c r="K180">
        <v>1</v>
      </c>
      <c r="L180" s="8">
        <v>0</v>
      </c>
      <c r="M180" s="70">
        <v>0</v>
      </c>
      <c r="N180">
        <v>1</v>
      </c>
      <c r="O180" s="8" t="s">
        <v>1572</v>
      </c>
      <c r="P180" s="70" t="s">
        <v>15203</v>
      </c>
      <c r="Q180">
        <v>1</v>
      </c>
      <c r="R180" s="19" t="s">
        <v>85</v>
      </c>
      <c r="S180" s="74" t="s">
        <v>15137</v>
      </c>
      <c r="T180">
        <v>1</v>
      </c>
      <c r="U180" s="17" t="s">
        <v>1572</v>
      </c>
      <c r="V180" s="70" t="s">
        <v>1572</v>
      </c>
      <c r="W180">
        <v>1</v>
      </c>
      <c r="X180" s="17">
        <v>24</v>
      </c>
      <c r="Y180" s="70">
        <v>24</v>
      </c>
      <c r="Z180">
        <v>1</v>
      </c>
      <c r="AA180" s="17" t="s">
        <v>86</v>
      </c>
      <c r="AB180" s="70" t="s">
        <v>86</v>
      </c>
      <c r="AC180">
        <v>1</v>
      </c>
      <c r="AD180" s="17" t="s">
        <v>3830</v>
      </c>
      <c r="AE180" s="70" t="s">
        <v>3830</v>
      </c>
      <c r="AF180">
        <v>1</v>
      </c>
      <c r="AG180" s="51" t="s">
        <v>14975</v>
      </c>
      <c r="AH180" s="71" t="s">
        <v>15242</v>
      </c>
      <c r="AI180" s="53">
        <v>0</v>
      </c>
    </row>
    <row r="181" spans="1:35" ht="19" x14ac:dyDescent="0.2">
      <c r="A181" s="4" t="s">
        <v>2580</v>
      </c>
      <c r="B181" s="4">
        <v>1993</v>
      </c>
      <c r="C181" s="86" t="s">
        <v>81</v>
      </c>
      <c r="D181" s="69" t="s">
        <v>81</v>
      </c>
      <c r="E181">
        <v>1</v>
      </c>
      <c r="F181" s="8" t="s">
        <v>144</v>
      </c>
      <c r="I181" s="8" t="s">
        <v>144</v>
      </c>
      <c r="L181" s="8" t="s">
        <v>144</v>
      </c>
      <c r="O181" s="8" t="s">
        <v>144</v>
      </c>
      <c r="R181" s="19" t="s">
        <v>144</v>
      </c>
      <c r="U181" s="17" t="s">
        <v>144</v>
      </c>
      <c r="X181" s="17" t="s">
        <v>144</v>
      </c>
      <c r="AA181" s="17" t="s">
        <v>144</v>
      </c>
      <c r="AD181" s="17" t="s">
        <v>144</v>
      </c>
      <c r="AG181" s="51"/>
    </row>
    <row r="182" spans="1:35" ht="19" x14ac:dyDescent="0.2">
      <c r="A182" s="4" t="s">
        <v>1309</v>
      </c>
      <c r="B182" s="4">
        <v>2010</v>
      </c>
      <c r="C182" s="86" t="s">
        <v>82</v>
      </c>
      <c r="D182" s="69" t="s">
        <v>82</v>
      </c>
      <c r="E182">
        <v>1</v>
      </c>
      <c r="F182" s="8" t="s">
        <v>1326</v>
      </c>
      <c r="G182" s="70" t="s">
        <v>1326</v>
      </c>
      <c r="H182">
        <v>1</v>
      </c>
      <c r="I182" s="8">
        <v>18</v>
      </c>
      <c r="J182" s="70">
        <v>18</v>
      </c>
      <c r="K182">
        <v>1</v>
      </c>
      <c r="L182" s="8" t="s">
        <v>86</v>
      </c>
      <c r="M182" s="70" t="s">
        <v>86</v>
      </c>
      <c r="N182">
        <v>1</v>
      </c>
      <c r="O182" s="8" t="s">
        <v>263</v>
      </c>
      <c r="P182" s="70" t="s">
        <v>263</v>
      </c>
      <c r="Q182">
        <v>1</v>
      </c>
      <c r="R182" s="19" t="s">
        <v>85</v>
      </c>
      <c r="S182" s="74" t="s">
        <v>15137</v>
      </c>
      <c r="T182">
        <v>1</v>
      </c>
      <c r="U182" s="17" t="s">
        <v>86</v>
      </c>
      <c r="V182" s="70" t="s">
        <v>218</v>
      </c>
      <c r="W182">
        <v>1</v>
      </c>
      <c r="X182" s="17" t="s">
        <v>1328</v>
      </c>
      <c r="Y182" s="70" t="s">
        <v>15243</v>
      </c>
      <c r="Z182">
        <v>1</v>
      </c>
      <c r="AA182" s="17" t="s">
        <v>1329</v>
      </c>
      <c r="AB182" s="70" t="s">
        <v>15244</v>
      </c>
      <c r="AC182" s="53">
        <v>0</v>
      </c>
      <c r="AD182" s="17" t="s">
        <v>86</v>
      </c>
      <c r="AE182" s="70" t="s">
        <v>86</v>
      </c>
      <c r="AF182">
        <v>1</v>
      </c>
      <c r="AG182" s="51" t="s">
        <v>14923</v>
      </c>
      <c r="AH182" s="71" t="s">
        <v>14923</v>
      </c>
      <c r="AI182">
        <v>1</v>
      </c>
    </row>
    <row r="183" spans="1:35" ht="19" x14ac:dyDescent="0.2">
      <c r="A183" s="4" t="s">
        <v>3040</v>
      </c>
      <c r="B183" s="4">
        <v>1993</v>
      </c>
      <c r="C183" s="86" t="s">
        <v>82</v>
      </c>
      <c r="D183" s="69" t="s">
        <v>82</v>
      </c>
      <c r="E183">
        <v>1</v>
      </c>
      <c r="F183" s="8" t="s">
        <v>3052</v>
      </c>
      <c r="G183" s="70" t="s">
        <v>3052</v>
      </c>
      <c r="H183">
        <v>1</v>
      </c>
      <c r="I183" s="8">
        <v>12</v>
      </c>
      <c r="J183" s="70">
        <v>12</v>
      </c>
      <c r="K183">
        <v>1</v>
      </c>
      <c r="L183" s="8">
        <v>5</v>
      </c>
      <c r="M183" s="70">
        <v>5</v>
      </c>
      <c r="N183">
        <v>1</v>
      </c>
      <c r="O183" s="8" t="s">
        <v>3055</v>
      </c>
      <c r="P183" s="70" t="s">
        <v>15245</v>
      </c>
      <c r="Q183">
        <v>1</v>
      </c>
      <c r="R183" s="19" t="s">
        <v>85</v>
      </c>
      <c r="S183" s="74" t="s">
        <v>15137</v>
      </c>
      <c r="T183">
        <v>1</v>
      </c>
      <c r="U183" s="17" t="s">
        <v>86</v>
      </c>
      <c r="V183" s="70" t="s">
        <v>218</v>
      </c>
      <c r="W183">
        <v>1</v>
      </c>
      <c r="X183" s="17" t="s">
        <v>86</v>
      </c>
      <c r="Y183" s="70" t="s">
        <v>86</v>
      </c>
      <c r="Z183">
        <v>1</v>
      </c>
      <c r="AA183" s="17" t="s">
        <v>86</v>
      </c>
      <c r="AB183" s="70" t="s">
        <v>86</v>
      </c>
      <c r="AC183">
        <v>1</v>
      </c>
      <c r="AD183" s="17" t="s">
        <v>3056</v>
      </c>
      <c r="AE183" s="70" t="s">
        <v>15246</v>
      </c>
      <c r="AF183">
        <v>1</v>
      </c>
      <c r="AG183" s="51" t="s">
        <v>14921</v>
      </c>
      <c r="AH183" s="71" t="s">
        <v>15026</v>
      </c>
      <c r="AI183" s="53">
        <v>0</v>
      </c>
    </row>
    <row r="184" spans="1:35" ht="17.25" customHeight="1" x14ac:dyDescent="0.2">
      <c r="A184" s="4" t="s">
        <v>5850</v>
      </c>
      <c r="B184" s="4">
        <v>1998</v>
      </c>
      <c r="C184" s="86" t="s">
        <v>82</v>
      </c>
      <c r="D184" s="69" t="s">
        <v>82</v>
      </c>
      <c r="E184">
        <v>1</v>
      </c>
      <c r="F184" s="8" t="s">
        <v>2231</v>
      </c>
      <c r="G184" s="70" t="s">
        <v>2231</v>
      </c>
      <c r="H184">
        <v>1</v>
      </c>
      <c r="I184" s="8">
        <v>14</v>
      </c>
      <c r="J184" s="70">
        <v>14</v>
      </c>
      <c r="K184">
        <v>1</v>
      </c>
      <c r="L184" s="8">
        <v>10</v>
      </c>
      <c r="M184" s="70">
        <v>10</v>
      </c>
      <c r="N184">
        <v>1</v>
      </c>
      <c r="O184" s="17" t="s">
        <v>5866</v>
      </c>
      <c r="P184" s="70" t="s">
        <v>15247</v>
      </c>
      <c r="Q184">
        <v>1</v>
      </c>
      <c r="R184" s="19" t="s">
        <v>5867</v>
      </c>
      <c r="S184" s="74" t="s">
        <v>15248</v>
      </c>
      <c r="T184">
        <v>1</v>
      </c>
      <c r="U184" s="17" t="s">
        <v>5868</v>
      </c>
      <c r="V184" s="70" t="s">
        <v>15249</v>
      </c>
      <c r="W184" s="53">
        <v>0</v>
      </c>
      <c r="X184" s="17">
        <v>21.7</v>
      </c>
      <c r="Y184" s="70" t="s">
        <v>86</v>
      </c>
      <c r="Z184" s="53">
        <v>0</v>
      </c>
      <c r="AA184" s="17" t="s">
        <v>86</v>
      </c>
      <c r="AB184" s="70" t="s">
        <v>86</v>
      </c>
      <c r="AC184">
        <v>1</v>
      </c>
      <c r="AD184" s="17" t="s">
        <v>5869</v>
      </c>
      <c r="AE184" s="70" t="s">
        <v>15250</v>
      </c>
      <c r="AF184">
        <v>1</v>
      </c>
      <c r="AG184" s="39" t="s">
        <v>14976</v>
      </c>
      <c r="AH184" s="71" t="s">
        <v>15251</v>
      </c>
      <c r="AI184" s="53">
        <v>0</v>
      </c>
    </row>
    <row r="185" spans="1:35" ht="19" x14ac:dyDescent="0.2">
      <c r="A185" s="4" t="s">
        <v>2454</v>
      </c>
      <c r="B185" s="4">
        <v>1990</v>
      </c>
      <c r="C185" s="86" t="s">
        <v>82</v>
      </c>
      <c r="D185" s="69" t="s">
        <v>82</v>
      </c>
      <c r="E185">
        <v>1</v>
      </c>
      <c r="F185" s="8" t="s">
        <v>2471</v>
      </c>
      <c r="G185" s="70" t="s">
        <v>2471</v>
      </c>
      <c r="H185">
        <v>1</v>
      </c>
      <c r="I185" s="8" t="s">
        <v>2472</v>
      </c>
      <c r="J185" s="70">
        <v>30</v>
      </c>
      <c r="K185">
        <v>1</v>
      </c>
      <c r="L185" s="8" t="s">
        <v>86</v>
      </c>
      <c r="M185" s="70" t="s">
        <v>86</v>
      </c>
      <c r="N185">
        <v>1</v>
      </c>
      <c r="O185" s="8" t="s">
        <v>263</v>
      </c>
      <c r="P185" s="70" t="s">
        <v>263</v>
      </c>
      <c r="Q185">
        <v>1</v>
      </c>
      <c r="R185" s="19" t="s">
        <v>85</v>
      </c>
      <c r="S185" s="74" t="s">
        <v>15137</v>
      </c>
      <c r="T185">
        <v>1</v>
      </c>
      <c r="U185" s="17" t="s">
        <v>86</v>
      </c>
      <c r="V185" s="70" t="s">
        <v>218</v>
      </c>
      <c r="W185">
        <v>1</v>
      </c>
      <c r="X185" s="17" t="s">
        <v>86</v>
      </c>
      <c r="Y185" s="70" t="s">
        <v>86</v>
      </c>
      <c r="Z185">
        <v>1</v>
      </c>
      <c r="AA185" s="17" t="s">
        <v>86</v>
      </c>
      <c r="AB185" s="70" t="s">
        <v>86</v>
      </c>
      <c r="AC185">
        <v>1</v>
      </c>
      <c r="AD185" s="17" t="s">
        <v>86</v>
      </c>
      <c r="AE185" s="70" t="s">
        <v>86</v>
      </c>
      <c r="AF185">
        <v>1</v>
      </c>
      <c r="AG185" s="51" t="s">
        <v>14978</v>
      </c>
      <c r="AH185" s="71" t="s">
        <v>14923</v>
      </c>
      <c r="AI185">
        <v>1</v>
      </c>
    </row>
    <row r="186" spans="1:35" ht="19" x14ac:dyDescent="0.2">
      <c r="A186" s="4" t="s">
        <v>5957</v>
      </c>
      <c r="B186" s="4">
        <v>1988</v>
      </c>
      <c r="C186" s="86" t="s">
        <v>81</v>
      </c>
      <c r="D186" s="69" t="s">
        <v>81</v>
      </c>
      <c r="E186">
        <v>1</v>
      </c>
      <c r="F186" s="8" t="s">
        <v>144</v>
      </c>
      <c r="I186" s="8" t="s">
        <v>144</v>
      </c>
      <c r="L186" s="8" t="s">
        <v>144</v>
      </c>
      <c r="O186" s="8" t="s">
        <v>144</v>
      </c>
      <c r="R186" s="19" t="s">
        <v>144</v>
      </c>
      <c r="U186" s="17" t="s">
        <v>144</v>
      </c>
      <c r="X186" s="17" t="s">
        <v>144</v>
      </c>
      <c r="AA186" s="17" t="s">
        <v>144</v>
      </c>
      <c r="AD186" s="17" t="s">
        <v>144</v>
      </c>
      <c r="AG186" s="51"/>
    </row>
    <row r="187" spans="1:35" ht="18" customHeight="1" x14ac:dyDescent="0.2">
      <c r="A187" s="4" t="s">
        <v>5754</v>
      </c>
      <c r="B187" s="4">
        <v>2003</v>
      </c>
      <c r="C187" s="86" t="s">
        <v>82</v>
      </c>
      <c r="D187" s="69" t="s">
        <v>82</v>
      </c>
      <c r="E187">
        <v>1</v>
      </c>
      <c r="F187" s="8" t="s">
        <v>2231</v>
      </c>
      <c r="G187" s="70" t="s">
        <v>15252</v>
      </c>
      <c r="H187">
        <v>1</v>
      </c>
      <c r="I187" s="8">
        <v>14</v>
      </c>
      <c r="J187" s="70">
        <v>14</v>
      </c>
      <c r="K187">
        <v>1</v>
      </c>
      <c r="L187" s="8">
        <v>8</v>
      </c>
      <c r="M187" s="70">
        <v>8</v>
      </c>
      <c r="N187">
        <v>1</v>
      </c>
      <c r="O187" s="8" t="s">
        <v>5770</v>
      </c>
      <c r="P187" s="70" t="s">
        <v>15253</v>
      </c>
      <c r="Q187">
        <v>1</v>
      </c>
      <c r="R187" s="19" t="s">
        <v>5771</v>
      </c>
      <c r="S187" s="74" t="s">
        <v>15248</v>
      </c>
      <c r="T187">
        <v>1</v>
      </c>
      <c r="U187" s="17" t="s">
        <v>5772</v>
      </c>
      <c r="V187" s="70" t="s">
        <v>15254</v>
      </c>
      <c r="W187">
        <v>1</v>
      </c>
      <c r="X187" s="17">
        <v>26.1</v>
      </c>
      <c r="Y187" s="70">
        <v>26.1</v>
      </c>
      <c r="Z187">
        <v>1</v>
      </c>
      <c r="AA187" s="17" t="s">
        <v>5224</v>
      </c>
      <c r="AB187" s="70" t="s">
        <v>5224</v>
      </c>
      <c r="AC187">
        <v>1</v>
      </c>
      <c r="AD187" s="17" t="s">
        <v>5773</v>
      </c>
      <c r="AE187" s="70" t="s">
        <v>5773</v>
      </c>
      <c r="AF187">
        <v>1</v>
      </c>
      <c r="AG187" s="39" t="s">
        <v>14979</v>
      </c>
      <c r="AH187" s="71" t="s">
        <v>15255</v>
      </c>
      <c r="AI187">
        <v>1</v>
      </c>
    </row>
    <row r="188" spans="1:35" ht="19" x14ac:dyDescent="0.2">
      <c r="A188" s="4" t="s">
        <v>3076</v>
      </c>
      <c r="B188" s="4">
        <v>2011</v>
      </c>
      <c r="C188" s="86" t="s">
        <v>81</v>
      </c>
      <c r="D188" s="69" t="s">
        <v>81</v>
      </c>
      <c r="E188">
        <v>1</v>
      </c>
      <c r="F188" s="8" t="s">
        <v>144</v>
      </c>
      <c r="I188" s="8" t="s">
        <v>144</v>
      </c>
      <c r="L188" s="8" t="s">
        <v>144</v>
      </c>
      <c r="O188" s="8" t="s">
        <v>144</v>
      </c>
      <c r="R188" s="19" t="s">
        <v>144</v>
      </c>
      <c r="U188" s="17" t="s">
        <v>144</v>
      </c>
      <c r="X188" s="17" t="s">
        <v>144</v>
      </c>
      <c r="AA188" s="17" t="s">
        <v>144</v>
      </c>
      <c r="AD188" s="17" t="s">
        <v>144</v>
      </c>
      <c r="AG188" s="51"/>
    </row>
    <row r="189" spans="1:35" ht="19" x14ac:dyDescent="0.2">
      <c r="A189" s="4" t="s">
        <v>1047</v>
      </c>
      <c r="B189" s="4">
        <v>2001</v>
      </c>
      <c r="C189" s="86" t="s">
        <v>82</v>
      </c>
      <c r="D189" s="69" t="s">
        <v>82</v>
      </c>
      <c r="E189">
        <v>1</v>
      </c>
      <c r="F189" s="8" t="s">
        <v>1059</v>
      </c>
      <c r="G189" s="70" t="s">
        <v>1059</v>
      </c>
      <c r="H189">
        <v>1</v>
      </c>
      <c r="I189" s="8">
        <v>8</v>
      </c>
      <c r="J189" s="70">
        <v>8</v>
      </c>
      <c r="K189">
        <v>1</v>
      </c>
      <c r="L189" s="8">
        <v>0</v>
      </c>
      <c r="M189" s="70">
        <v>0</v>
      </c>
      <c r="N189">
        <v>1</v>
      </c>
      <c r="O189" s="8" t="s">
        <v>278</v>
      </c>
      <c r="P189" s="70" t="s">
        <v>15203</v>
      </c>
      <c r="Q189">
        <v>1</v>
      </c>
      <c r="R189" s="19" t="s">
        <v>85</v>
      </c>
      <c r="S189" s="74" t="s">
        <v>15137</v>
      </c>
      <c r="T189">
        <v>1</v>
      </c>
      <c r="U189" s="17" t="s">
        <v>278</v>
      </c>
      <c r="V189" s="70" t="s">
        <v>1572</v>
      </c>
      <c r="W189">
        <v>1</v>
      </c>
      <c r="X189" s="17" t="s">
        <v>1060</v>
      </c>
      <c r="Y189" s="70">
        <v>24</v>
      </c>
      <c r="Z189">
        <v>1</v>
      </c>
      <c r="AA189" s="17">
        <v>1</v>
      </c>
      <c r="AB189" s="70">
        <v>1</v>
      </c>
      <c r="AC189">
        <v>1</v>
      </c>
      <c r="AD189" s="17" t="s">
        <v>86</v>
      </c>
      <c r="AE189" s="70" t="s">
        <v>86</v>
      </c>
      <c r="AF189">
        <v>1</v>
      </c>
      <c r="AG189" s="71" t="s">
        <v>15256</v>
      </c>
      <c r="AH189" s="71" t="s">
        <v>15256</v>
      </c>
      <c r="AI189">
        <v>1</v>
      </c>
    </row>
    <row r="190" spans="1:35" ht="19" x14ac:dyDescent="0.2">
      <c r="A190" s="4" t="s">
        <v>2633</v>
      </c>
      <c r="B190" s="4">
        <v>1997</v>
      </c>
      <c r="C190" s="86" t="s">
        <v>82</v>
      </c>
      <c r="D190" s="69" t="s">
        <v>82</v>
      </c>
      <c r="E190">
        <v>1</v>
      </c>
      <c r="F190" s="8" t="s">
        <v>1059</v>
      </c>
      <c r="G190" s="70" t="s">
        <v>1059</v>
      </c>
      <c r="H190">
        <v>1</v>
      </c>
      <c r="I190" s="8">
        <v>17</v>
      </c>
      <c r="J190" s="70">
        <v>17</v>
      </c>
      <c r="K190">
        <v>1</v>
      </c>
      <c r="L190" s="8">
        <v>0</v>
      </c>
      <c r="M190" s="70">
        <v>0</v>
      </c>
      <c r="N190">
        <v>1</v>
      </c>
      <c r="O190" s="8" t="s">
        <v>1572</v>
      </c>
      <c r="P190" s="70" t="s">
        <v>15203</v>
      </c>
      <c r="Q190">
        <v>1</v>
      </c>
      <c r="R190" s="19" t="s">
        <v>85</v>
      </c>
      <c r="S190" s="74" t="s">
        <v>15137</v>
      </c>
      <c r="T190">
        <v>1</v>
      </c>
      <c r="U190" s="17" t="s">
        <v>1572</v>
      </c>
      <c r="V190" s="70" t="s">
        <v>1572</v>
      </c>
      <c r="W190">
        <v>1</v>
      </c>
      <c r="X190" s="17" t="s">
        <v>86</v>
      </c>
      <c r="Y190" s="70" t="s">
        <v>86</v>
      </c>
      <c r="Z190">
        <v>1</v>
      </c>
      <c r="AA190" s="17" t="s">
        <v>86</v>
      </c>
      <c r="AB190" s="70" t="s">
        <v>86</v>
      </c>
      <c r="AC190">
        <v>1</v>
      </c>
      <c r="AD190" s="17" t="s">
        <v>2646</v>
      </c>
      <c r="AE190" s="70" t="s">
        <v>2646</v>
      </c>
      <c r="AF190">
        <v>1</v>
      </c>
      <c r="AG190" s="51" t="s">
        <v>14981</v>
      </c>
      <c r="AH190" s="71" t="s">
        <v>15257</v>
      </c>
      <c r="AI190">
        <v>1</v>
      </c>
    </row>
    <row r="191" spans="1:35" ht="19" x14ac:dyDescent="0.2">
      <c r="A191" s="4" t="s">
        <v>5478</v>
      </c>
      <c r="B191" s="4">
        <v>2002</v>
      </c>
      <c r="C191" s="86" t="s">
        <v>81</v>
      </c>
      <c r="D191" s="69" t="s">
        <v>81</v>
      </c>
      <c r="E191">
        <v>1</v>
      </c>
      <c r="F191" s="8" t="s">
        <v>144</v>
      </c>
      <c r="I191" s="8" t="s">
        <v>144</v>
      </c>
      <c r="L191" s="8" t="s">
        <v>144</v>
      </c>
      <c r="O191" s="8" t="s">
        <v>144</v>
      </c>
      <c r="R191" s="19" t="s">
        <v>144</v>
      </c>
      <c r="U191" s="17" t="s">
        <v>144</v>
      </c>
      <c r="X191" s="17" t="s">
        <v>144</v>
      </c>
      <c r="AA191" s="17" t="s">
        <v>144</v>
      </c>
      <c r="AD191" s="17" t="s">
        <v>144</v>
      </c>
      <c r="AG191" s="51"/>
    </row>
    <row r="192" spans="1:35" ht="19" x14ac:dyDescent="0.2">
      <c r="A192" s="4" t="s">
        <v>184</v>
      </c>
      <c r="B192" s="4">
        <v>1992</v>
      </c>
      <c r="C192" s="86" t="s">
        <v>81</v>
      </c>
      <c r="D192" s="69" t="s">
        <v>81</v>
      </c>
      <c r="E192">
        <v>1</v>
      </c>
      <c r="F192" s="8" t="s">
        <v>144</v>
      </c>
      <c r="G192" s="70" t="s">
        <v>1177</v>
      </c>
      <c r="I192" s="8" t="s">
        <v>144</v>
      </c>
      <c r="J192" s="70" t="s">
        <v>1177</v>
      </c>
      <c r="L192" s="8" t="s">
        <v>144</v>
      </c>
      <c r="M192" s="70" t="s">
        <v>1177</v>
      </c>
      <c r="O192" s="8" t="s">
        <v>144</v>
      </c>
      <c r="R192" s="19" t="s">
        <v>85</v>
      </c>
      <c r="U192" s="17" t="s">
        <v>144</v>
      </c>
      <c r="X192" s="17" t="s">
        <v>144</v>
      </c>
      <c r="AA192" s="17" t="s">
        <v>144</v>
      </c>
      <c r="AD192" s="17" t="s">
        <v>144</v>
      </c>
      <c r="AG192" s="51" t="s">
        <v>144</v>
      </c>
    </row>
    <row r="193" spans="1:35" ht="19" x14ac:dyDescent="0.2">
      <c r="A193" s="4" t="s">
        <v>467</v>
      </c>
      <c r="B193" s="4">
        <v>1998</v>
      </c>
      <c r="C193" s="86" t="s">
        <v>81</v>
      </c>
      <c r="D193" s="69" t="s">
        <v>81</v>
      </c>
      <c r="E193">
        <v>1</v>
      </c>
      <c r="F193" s="8" t="s">
        <v>144</v>
      </c>
      <c r="I193" s="8" t="s">
        <v>144</v>
      </c>
      <c r="L193" s="8" t="s">
        <v>144</v>
      </c>
      <c r="O193" s="8" t="s">
        <v>144</v>
      </c>
      <c r="R193" s="19" t="s">
        <v>144</v>
      </c>
      <c r="U193" s="17" t="s">
        <v>144</v>
      </c>
      <c r="X193" s="17" t="s">
        <v>144</v>
      </c>
      <c r="AA193" s="17" t="s">
        <v>144</v>
      </c>
      <c r="AD193" s="17" t="s">
        <v>144</v>
      </c>
      <c r="AG193" s="51"/>
    </row>
    <row r="194" spans="1:35" ht="19" x14ac:dyDescent="0.2">
      <c r="A194" s="4" t="s">
        <v>483</v>
      </c>
      <c r="B194" s="4">
        <v>1982</v>
      </c>
      <c r="C194" s="86" t="s">
        <v>82</v>
      </c>
      <c r="D194" s="69" t="s">
        <v>82</v>
      </c>
      <c r="E194">
        <v>1</v>
      </c>
      <c r="F194" s="8" t="s">
        <v>83</v>
      </c>
      <c r="G194" s="70" t="s">
        <v>83</v>
      </c>
      <c r="H194">
        <v>1</v>
      </c>
      <c r="I194" s="8">
        <v>1</v>
      </c>
      <c r="J194" s="70">
        <v>1</v>
      </c>
      <c r="K194">
        <v>1</v>
      </c>
      <c r="L194" s="8">
        <v>0</v>
      </c>
      <c r="M194" s="70">
        <v>0</v>
      </c>
      <c r="N194">
        <v>1</v>
      </c>
      <c r="O194" s="8" t="s">
        <v>278</v>
      </c>
      <c r="P194" s="70" t="s">
        <v>15203</v>
      </c>
      <c r="Q194">
        <v>1</v>
      </c>
      <c r="R194" s="19" t="s">
        <v>85</v>
      </c>
      <c r="S194" s="74" t="s">
        <v>85</v>
      </c>
      <c r="T194">
        <v>1</v>
      </c>
      <c r="U194" s="17" t="s">
        <v>278</v>
      </c>
      <c r="V194" s="70" t="s">
        <v>1572</v>
      </c>
      <c r="W194">
        <v>1</v>
      </c>
      <c r="X194" s="17" t="s">
        <v>497</v>
      </c>
      <c r="Y194" s="70">
        <v>63</v>
      </c>
      <c r="Z194">
        <v>1</v>
      </c>
      <c r="AA194" s="17" t="s">
        <v>85</v>
      </c>
      <c r="AB194" s="70" t="s">
        <v>144</v>
      </c>
      <c r="AC194">
        <v>1</v>
      </c>
      <c r="AD194" s="17" t="s">
        <v>85</v>
      </c>
      <c r="AE194" s="70">
        <v>63</v>
      </c>
      <c r="AF194">
        <v>1</v>
      </c>
      <c r="AG194" s="51" t="s">
        <v>14983</v>
      </c>
      <c r="AH194" s="71" t="s">
        <v>15258</v>
      </c>
      <c r="AI194" s="53">
        <v>0</v>
      </c>
    </row>
    <row r="195" spans="1:35" ht="19" x14ac:dyDescent="0.2">
      <c r="A195" s="4" t="s">
        <v>873</v>
      </c>
      <c r="B195" s="4">
        <v>1983</v>
      </c>
      <c r="C195" s="86" t="s">
        <v>81</v>
      </c>
      <c r="D195" s="69" t="s">
        <v>81</v>
      </c>
      <c r="E195">
        <v>1</v>
      </c>
      <c r="F195" s="8" t="s">
        <v>144</v>
      </c>
      <c r="G195" s="70" t="s">
        <v>1177</v>
      </c>
      <c r="I195" s="8" t="s">
        <v>144</v>
      </c>
      <c r="J195" s="70" t="s">
        <v>1177</v>
      </c>
      <c r="L195" s="8" t="s">
        <v>144</v>
      </c>
      <c r="M195" s="70" t="s">
        <v>1177</v>
      </c>
      <c r="O195" s="8" t="s">
        <v>144</v>
      </c>
      <c r="P195" s="70" t="s">
        <v>1177</v>
      </c>
      <c r="R195" s="19" t="s">
        <v>144</v>
      </c>
      <c r="S195" s="74" t="s">
        <v>1177</v>
      </c>
      <c r="U195" s="17" t="s">
        <v>144</v>
      </c>
      <c r="V195" s="70" t="s">
        <v>1177</v>
      </c>
      <c r="X195" s="17" t="s">
        <v>144</v>
      </c>
      <c r="Y195" s="70" t="s">
        <v>1177</v>
      </c>
      <c r="AA195" s="17" t="s">
        <v>144</v>
      </c>
      <c r="AB195" s="70" t="s">
        <v>1177</v>
      </c>
      <c r="AD195" s="17" t="s">
        <v>144</v>
      </c>
      <c r="AE195" s="70" t="s">
        <v>1177</v>
      </c>
      <c r="AG195" s="51" t="s">
        <v>144</v>
      </c>
      <c r="AH195" s="71" t="s">
        <v>1177</v>
      </c>
    </row>
    <row r="196" spans="1:35" ht="19" x14ac:dyDescent="0.2">
      <c r="A196" s="4" t="s">
        <v>5240</v>
      </c>
      <c r="B196" s="4">
        <v>1985</v>
      </c>
      <c r="C196" s="86" t="s">
        <v>81</v>
      </c>
      <c r="D196" s="69" t="s">
        <v>81</v>
      </c>
      <c r="E196">
        <v>1</v>
      </c>
      <c r="F196" s="8" t="s">
        <v>144</v>
      </c>
      <c r="I196" s="8" t="s">
        <v>144</v>
      </c>
      <c r="L196" s="8" t="s">
        <v>144</v>
      </c>
      <c r="O196" s="8" t="s">
        <v>144</v>
      </c>
      <c r="R196" s="19" t="s">
        <v>144</v>
      </c>
      <c r="U196" s="17" t="s">
        <v>144</v>
      </c>
      <c r="X196" s="17" t="s">
        <v>144</v>
      </c>
      <c r="AA196" s="17" t="s">
        <v>144</v>
      </c>
      <c r="AD196" s="17" t="s">
        <v>144</v>
      </c>
      <c r="AG196" s="51"/>
    </row>
    <row r="197" spans="1:35" ht="19" x14ac:dyDescent="0.2">
      <c r="A197" s="4" t="s">
        <v>204</v>
      </c>
      <c r="B197" s="4">
        <v>1987</v>
      </c>
      <c r="C197" s="86" t="s">
        <v>82</v>
      </c>
      <c r="D197" s="69" t="s">
        <v>82</v>
      </c>
      <c r="E197">
        <v>1</v>
      </c>
      <c r="F197" s="8" t="s">
        <v>83</v>
      </c>
      <c r="G197" s="70" t="s">
        <v>83</v>
      </c>
      <c r="H197">
        <v>1</v>
      </c>
      <c r="I197" s="8" t="s">
        <v>215</v>
      </c>
      <c r="J197" s="70">
        <v>15</v>
      </c>
      <c r="K197">
        <v>1</v>
      </c>
      <c r="L197" s="8" t="s">
        <v>216</v>
      </c>
      <c r="M197" s="70" t="s">
        <v>86</v>
      </c>
      <c r="N197">
        <v>1</v>
      </c>
      <c r="O197" s="8" t="s">
        <v>217</v>
      </c>
      <c r="P197" s="70" t="s">
        <v>15259</v>
      </c>
      <c r="Q197">
        <v>1</v>
      </c>
      <c r="R197" s="19" t="s">
        <v>85</v>
      </c>
      <c r="S197" s="74" t="s">
        <v>15137</v>
      </c>
      <c r="T197">
        <v>1</v>
      </c>
      <c r="U197" s="17" t="s">
        <v>86</v>
      </c>
      <c r="V197" s="70" t="s">
        <v>218</v>
      </c>
      <c r="W197">
        <v>1</v>
      </c>
      <c r="X197" s="17" t="s">
        <v>218</v>
      </c>
      <c r="Y197" s="70" t="s">
        <v>86</v>
      </c>
      <c r="Z197">
        <v>1</v>
      </c>
      <c r="AA197" s="17" t="s">
        <v>86</v>
      </c>
      <c r="AB197" s="70" t="s">
        <v>86</v>
      </c>
      <c r="AC197">
        <v>1</v>
      </c>
      <c r="AD197" s="17" t="s">
        <v>86</v>
      </c>
      <c r="AE197" s="70" t="s">
        <v>86</v>
      </c>
      <c r="AF197">
        <v>1</v>
      </c>
      <c r="AG197" s="51" t="s">
        <v>14984</v>
      </c>
      <c r="AH197" s="71" t="s">
        <v>15260</v>
      </c>
      <c r="AI197">
        <v>1</v>
      </c>
    </row>
    <row r="198" spans="1:35" ht="19" x14ac:dyDescent="0.2">
      <c r="A198" s="4" t="s">
        <v>63</v>
      </c>
      <c r="B198" s="4">
        <v>1980</v>
      </c>
      <c r="C198" s="86" t="s">
        <v>82</v>
      </c>
      <c r="D198" s="69" t="s">
        <v>82</v>
      </c>
      <c r="E198">
        <v>1</v>
      </c>
      <c r="F198" s="8" t="s">
        <v>83</v>
      </c>
      <c r="G198" s="70" t="s">
        <v>83</v>
      </c>
      <c r="H198">
        <v>1</v>
      </c>
      <c r="I198" s="8">
        <v>6</v>
      </c>
      <c r="J198" s="70">
        <v>6</v>
      </c>
      <c r="K198">
        <v>1</v>
      </c>
      <c r="L198" s="8">
        <v>4</v>
      </c>
      <c r="M198" s="70">
        <v>4</v>
      </c>
      <c r="N198">
        <v>1</v>
      </c>
      <c r="O198" s="8" t="s">
        <v>84</v>
      </c>
      <c r="P198" s="70" t="s">
        <v>15261</v>
      </c>
      <c r="Q198">
        <v>1</v>
      </c>
      <c r="R198" s="19" t="s">
        <v>85</v>
      </c>
      <c r="S198" s="74" t="s">
        <v>15137</v>
      </c>
      <c r="T198">
        <v>1</v>
      </c>
      <c r="U198" s="17" t="s">
        <v>86</v>
      </c>
      <c r="V198" s="70" t="s">
        <v>218</v>
      </c>
      <c r="W198">
        <v>1</v>
      </c>
      <c r="X198" s="17" t="s">
        <v>86</v>
      </c>
      <c r="Y198" s="70" t="s">
        <v>86</v>
      </c>
      <c r="Z198">
        <v>1</v>
      </c>
      <c r="AA198" s="17" t="s">
        <v>86</v>
      </c>
      <c r="AB198" s="70" t="s">
        <v>86</v>
      </c>
      <c r="AC198">
        <v>1</v>
      </c>
      <c r="AD198" s="17" t="s">
        <v>86</v>
      </c>
      <c r="AE198" s="70" t="s">
        <v>86</v>
      </c>
      <c r="AF198">
        <v>1</v>
      </c>
      <c r="AG198" s="51" t="s">
        <v>14928</v>
      </c>
      <c r="AH198" s="71" t="s">
        <v>14923</v>
      </c>
      <c r="AI198">
        <v>1</v>
      </c>
    </row>
    <row r="199" spans="1:35" ht="19" x14ac:dyDescent="0.2">
      <c r="A199" s="4" t="s">
        <v>5170</v>
      </c>
      <c r="B199" s="4">
        <v>2004</v>
      </c>
      <c r="C199" s="86" t="s">
        <v>81</v>
      </c>
      <c r="D199" s="69" t="s">
        <v>81</v>
      </c>
      <c r="E199">
        <v>1</v>
      </c>
      <c r="F199" s="8" t="s">
        <v>144</v>
      </c>
      <c r="I199" s="8" t="s">
        <v>144</v>
      </c>
      <c r="L199" s="8" t="s">
        <v>144</v>
      </c>
      <c r="O199" s="8" t="s">
        <v>144</v>
      </c>
      <c r="R199" s="19" t="s">
        <v>144</v>
      </c>
      <c r="U199" s="17" t="s">
        <v>144</v>
      </c>
      <c r="X199" s="17" t="s">
        <v>144</v>
      </c>
      <c r="AA199" s="17" t="s">
        <v>144</v>
      </c>
      <c r="AD199" s="17" t="s">
        <v>144</v>
      </c>
      <c r="AG199" s="51"/>
    </row>
    <row r="200" spans="1:35" ht="19" x14ac:dyDescent="0.2">
      <c r="A200" s="4" t="s">
        <v>5384</v>
      </c>
      <c r="B200" s="4">
        <v>1985</v>
      </c>
      <c r="C200" s="86" t="s">
        <v>81</v>
      </c>
      <c r="D200" s="69" t="s">
        <v>81</v>
      </c>
      <c r="E200">
        <v>1</v>
      </c>
      <c r="F200" s="8" t="s">
        <v>144</v>
      </c>
      <c r="I200" s="8" t="s">
        <v>144</v>
      </c>
      <c r="L200" s="8" t="s">
        <v>144</v>
      </c>
      <c r="O200" s="8" t="s">
        <v>144</v>
      </c>
      <c r="R200" s="19" t="s">
        <v>144</v>
      </c>
      <c r="U200" s="17" t="s">
        <v>144</v>
      </c>
      <c r="X200" s="17" t="s">
        <v>144</v>
      </c>
      <c r="AA200" s="17" t="s">
        <v>144</v>
      </c>
      <c r="AD200" s="17" t="s">
        <v>144</v>
      </c>
      <c r="AG200" s="51"/>
    </row>
    <row r="201" spans="1:35" ht="19" x14ac:dyDescent="0.2">
      <c r="A201" s="4" t="s">
        <v>4610</v>
      </c>
      <c r="B201" s="4">
        <v>2009</v>
      </c>
      <c r="C201" s="86" t="s">
        <v>81</v>
      </c>
      <c r="D201" s="69" t="s">
        <v>81</v>
      </c>
      <c r="E201">
        <v>1</v>
      </c>
      <c r="F201" s="8" t="s">
        <v>144</v>
      </c>
      <c r="I201" s="8" t="s">
        <v>144</v>
      </c>
      <c r="L201" s="8" t="s">
        <v>144</v>
      </c>
      <c r="O201" s="8" t="s">
        <v>144</v>
      </c>
      <c r="R201" s="19" t="s">
        <v>144</v>
      </c>
      <c r="U201" s="17" t="s">
        <v>144</v>
      </c>
      <c r="X201" s="17" t="s">
        <v>144</v>
      </c>
      <c r="AA201" s="17" t="s">
        <v>144</v>
      </c>
      <c r="AD201" s="17" t="s">
        <v>144</v>
      </c>
      <c r="AG201" s="51"/>
    </row>
    <row r="202" spans="1:35" ht="19" x14ac:dyDescent="0.2">
      <c r="A202" s="4" t="s">
        <v>4282</v>
      </c>
      <c r="B202" s="4">
        <v>1981</v>
      </c>
      <c r="C202" s="86" t="s">
        <v>81</v>
      </c>
      <c r="D202" s="69" t="s">
        <v>81</v>
      </c>
      <c r="E202">
        <v>1</v>
      </c>
      <c r="F202" s="8" t="s">
        <v>144</v>
      </c>
      <c r="I202" s="8" t="s">
        <v>144</v>
      </c>
      <c r="L202" s="8" t="s">
        <v>144</v>
      </c>
      <c r="O202" s="8" t="s">
        <v>144</v>
      </c>
      <c r="R202" s="19" t="s">
        <v>144</v>
      </c>
      <c r="U202" s="17" t="s">
        <v>144</v>
      </c>
      <c r="X202" s="17" t="s">
        <v>144</v>
      </c>
      <c r="AA202" s="17" t="s">
        <v>144</v>
      </c>
      <c r="AD202" s="17" t="s">
        <v>144</v>
      </c>
      <c r="AG202" s="51"/>
    </row>
    <row r="203" spans="1:35" ht="19" x14ac:dyDescent="0.2">
      <c r="A203" s="4" t="s">
        <v>248</v>
      </c>
      <c r="B203" s="4">
        <v>2003</v>
      </c>
      <c r="C203" s="86" t="s">
        <v>82</v>
      </c>
      <c r="D203" s="69" t="s">
        <v>82</v>
      </c>
      <c r="E203">
        <v>1</v>
      </c>
      <c r="F203" s="8" t="s">
        <v>83</v>
      </c>
      <c r="G203" s="70" t="s">
        <v>83</v>
      </c>
      <c r="H203">
        <v>1</v>
      </c>
      <c r="I203" s="8">
        <v>16</v>
      </c>
      <c r="J203" s="70">
        <v>16</v>
      </c>
      <c r="K203">
        <v>1</v>
      </c>
      <c r="L203" s="8">
        <v>8</v>
      </c>
      <c r="M203" s="70">
        <v>8</v>
      </c>
      <c r="N203">
        <v>1</v>
      </c>
      <c r="O203" s="8" t="s">
        <v>263</v>
      </c>
      <c r="P203" s="70" t="s">
        <v>15262</v>
      </c>
      <c r="Q203" s="53">
        <v>0</v>
      </c>
      <c r="R203" s="19" t="s">
        <v>85</v>
      </c>
      <c r="S203" s="74" t="s">
        <v>15137</v>
      </c>
      <c r="T203">
        <v>1</v>
      </c>
      <c r="U203" s="17" t="s">
        <v>86</v>
      </c>
      <c r="V203" s="70" t="s">
        <v>218</v>
      </c>
      <c r="W203">
        <v>1</v>
      </c>
      <c r="X203" s="17">
        <v>23.3</v>
      </c>
      <c r="Y203" s="70">
        <v>23.3</v>
      </c>
      <c r="Z203">
        <v>1</v>
      </c>
      <c r="AA203" s="17" t="s">
        <v>264</v>
      </c>
      <c r="AB203" s="70">
        <v>2.4</v>
      </c>
      <c r="AC203">
        <v>1</v>
      </c>
      <c r="AD203" s="17" t="s">
        <v>265</v>
      </c>
      <c r="AE203" s="70" t="s">
        <v>265</v>
      </c>
      <c r="AF203">
        <v>1</v>
      </c>
      <c r="AG203" s="51" t="s">
        <v>14985</v>
      </c>
      <c r="AH203" s="71" t="s">
        <v>14960</v>
      </c>
      <c r="AI203" s="53">
        <v>0</v>
      </c>
    </row>
    <row r="204" spans="1:35" ht="19" x14ac:dyDescent="0.2">
      <c r="A204" s="4" t="s">
        <v>2647</v>
      </c>
      <c r="B204" s="4">
        <v>1998</v>
      </c>
      <c r="C204" s="86" t="s">
        <v>82</v>
      </c>
      <c r="D204" s="69" t="s">
        <v>82</v>
      </c>
      <c r="E204">
        <v>1</v>
      </c>
      <c r="F204" s="8" t="s">
        <v>121</v>
      </c>
      <c r="G204" s="70" t="s">
        <v>121</v>
      </c>
      <c r="H204">
        <v>1</v>
      </c>
      <c r="I204" s="8">
        <v>11</v>
      </c>
      <c r="J204" s="70">
        <v>11</v>
      </c>
      <c r="K204">
        <v>1</v>
      </c>
      <c r="L204" s="8">
        <v>0</v>
      </c>
      <c r="M204" s="70">
        <v>0</v>
      </c>
      <c r="N204">
        <v>1</v>
      </c>
      <c r="O204" s="8" t="s">
        <v>1572</v>
      </c>
      <c r="P204" s="70" t="s">
        <v>15203</v>
      </c>
      <c r="Q204">
        <v>1</v>
      </c>
      <c r="R204" s="19" t="s">
        <v>85</v>
      </c>
      <c r="S204" s="74" t="s">
        <v>15137</v>
      </c>
      <c r="T204">
        <v>1</v>
      </c>
      <c r="U204" s="17" t="s">
        <v>1572</v>
      </c>
      <c r="V204" s="70" t="s">
        <v>1572</v>
      </c>
      <c r="W204">
        <v>1</v>
      </c>
      <c r="X204" s="17" t="s">
        <v>86</v>
      </c>
      <c r="Y204" s="70" t="s">
        <v>86</v>
      </c>
      <c r="Z204">
        <v>1</v>
      </c>
      <c r="AA204" s="17" t="s">
        <v>86</v>
      </c>
      <c r="AB204" s="70" t="s">
        <v>86</v>
      </c>
      <c r="AC204">
        <v>1</v>
      </c>
      <c r="AD204" s="17" t="s">
        <v>2659</v>
      </c>
      <c r="AE204" s="70" t="s">
        <v>15263</v>
      </c>
      <c r="AF204">
        <v>1</v>
      </c>
      <c r="AG204" s="51" t="s">
        <v>14923</v>
      </c>
      <c r="AH204" s="71" t="s">
        <v>14923</v>
      </c>
      <c r="AI204">
        <v>1</v>
      </c>
    </row>
    <row r="205" spans="1:35" ht="19" x14ac:dyDescent="0.2">
      <c r="A205" s="4" t="s">
        <v>2099</v>
      </c>
      <c r="B205" s="4">
        <v>2004</v>
      </c>
      <c r="C205" s="86" t="s">
        <v>82</v>
      </c>
      <c r="D205" s="69" t="s">
        <v>82</v>
      </c>
      <c r="E205">
        <v>1</v>
      </c>
      <c r="F205" s="8" t="s">
        <v>823</v>
      </c>
      <c r="G205" s="70" t="s">
        <v>823</v>
      </c>
      <c r="H205">
        <v>1</v>
      </c>
      <c r="I205" s="8">
        <v>18</v>
      </c>
      <c r="J205" s="70">
        <v>18</v>
      </c>
      <c r="K205">
        <v>1</v>
      </c>
      <c r="L205" s="8">
        <v>1</v>
      </c>
      <c r="M205" s="70">
        <v>1</v>
      </c>
      <c r="N205">
        <v>1</v>
      </c>
      <c r="O205" s="8" t="s">
        <v>2115</v>
      </c>
      <c r="P205" s="70" t="s">
        <v>15264</v>
      </c>
      <c r="Q205">
        <v>1</v>
      </c>
      <c r="R205" s="19" t="s">
        <v>85</v>
      </c>
      <c r="S205" s="74" t="s">
        <v>15137</v>
      </c>
      <c r="T205">
        <v>1</v>
      </c>
      <c r="U205" s="17" t="s">
        <v>86</v>
      </c>
      <c r="V205" s="70" t="s">
        <v>218</v>
      </c>
      <c r="W205">
        <v>1</v>
      </c>
      <c r="X205" s="17">
        <v>36.200000000000003</v>
      </c>
      <c r="Y205" s="70">
        <v>36.200000000000003</v>
      </c>
      <c r="Z205">
        <v>1</v>
      </c>
      <c r="AA205" s="17">
        <v>3</v>
      </c>
      <c r="AB205" s="70">
        <v>3</v>
      </c>
      <c r="AC205">
        <v>1</v>
      </c>
      <c r="AD205" s="17" t="s">
        <v>2116</v>
      </c>
      <c r="AE205" s="70" t="s">
        <v>2116</v>
      </c>
      <c r="AF205">
        <v>1</v>
      </c>
      <c r="AG205" s="51" t="s">
        <v>14986</v>
      </c>
      <c r="AH205" s="71" t="s">
        <v>15265</v>
      </c>
      <c r="AI205">
        <v>1</v>
      </c>
    </row>
    <row r="206" spans="1:35" ht="19" x14ac:dyDescent="0.2">
      <c r="A206" s="4" t="s">
        <v>4627</v>
      </c>
      <c r="B206" s="4">
        <v>1996</v>
      </c>
      <c r="C206" s="86" t="s">
        <v>81</v>
      </c>
      <c r="D206" s="69" t="s">
        <v>81</v>
      </c>
      <c r="E206">
        <v>1</v>
      </c>
      <c r="F206" s="8" t="s">
        <v>144</v>
      </c>
      <c r="I206" s="8" t="s">
        <v>144</v>
      </c>
      <c r="L206" s="8" t="s">
        <v>144</v>
      </c>
      <c r="O206" s="8" t="s">
        <v>144</v>
      </c>
      <c r="R206" s="19" t="s">
        <v>144</v>
      </c>
      <c r="U206" s="17" t="s">
        <v>144</v>
      </c>
      <c r="X206" s="8" t="s">
        <v>144</v>
      </c>
      <c r="AA206" s="17" t="s">
        <v>144</v>
      </c>
      <c r="AD206" s="8" t="s">
        <v>144</v>
      </c>
      <c r="AG206" s="28"/>
    </row>
    <row r="207" spans="1:35" ht="19" x14ac:dyDescent="0.2">
      <c r="A207" s="4" t="s">
        <v>3183</v>
      </c>
      <c r="B207" s="4">
        <v>1999</v>
      </c>
      <c r="C207" s="86" t="s">
        <v>81</v>
      </c>
      <c r="D207" s="69" t="s">
        <v>81</v>
      </c>
      <c r="E207">
        <v>1</v>
      </c>
      <c r="F207" s="8" t="s">
        <v>144</v>
      </c>
      <c r="I207" s="8" t="s">
        <v>144</v>
      </c>
      <c r="L207" s="8" t="s">
        <v>144</v>
      </c>
      <c r="O207" s="8" t="s">
        <v>144</v>
      </c>
      <c r="R207" s="19" t="s">
        <v>144</v>
      </c>
      <c r="U207" s="17" t="s">
        <v>144</v>
      </c>
      <c r="X207" s="17" t="s">
        <v>144</v>
      </c>
      <c r="AA207" s="17" t="s">
        <v>144</v>
      </c>
      <c r="AD207" s="17" t="s">
        <v>144</v>
      </c>
      <c r="AG207" s="51"/>
    </row>
    <row r="208" spans="1:35" ht="19" x14ac:dyDescent="0.2">
      <c r="A208" s="4" t="s">
        <v>2389</v>
      </c>
      <c r="B208" s="4">
        <v>2001</v>
      </c>
      <c r="C208" s="86" t="s">
        <v>81</v>
      </c>
      <c r="D208" s="69" t="s">
        <v>81</v>
      </c>
      <c r="E208">
        <v>1</v>
      </c>
      <c r="F208" s="8" t="s">
        <v>144</v>
      </c>
      <c r="I208" s="8" t="s">
        <v>144</v>
      </c>
      <c r="L208" s="8" t="s">
        <v>144</v>
      </c>
      <c r="O208" s="8" t="s">
        <v>144</v>
      </c>
      <c r="R208" s="19" t="s">
        <v>144</v>
      </c>
      <c r="U208" s="17" t="s">
        <v>144</v>
      </c>
      <c r="X208" s="17" t="s">
        <v>144</v>
      </c>
      <c r="AA208" s="17" t="s">
        <v>144</v>
      </c>
      <c r="AB208" s="70" t="s">
        <v>1177</v>
      </c>
      <c r="AD208" s="17" t="s">
        <v>144</v>
      </c>
      <c r="AE208" s="70" t="s">
        <v>1177</v>
      </c>
      <c r="AG208" s="51"/>
    </row>
    <row r="209" spans="1:35" ht="19" x14ac:dyDescent="0.2">
      <c r="A209" s="4" t="s">
        <v>298</v>
      </c>
      <c r="B209" s="4">
        <v>1999</v>
      </c>
      <c r="C209" s="86" t="s">
        <v>81</v>
      </c>
      <c r="D209" s="69" t="s">
        <v>81</v>
      </c>
      <c r="E209">
        <v>1</v>
      </c>
      <c r="F209" s="8" t="s">
        <v>144</v>
      </c>
      <c r="I209" s="8" t="s">
        <v>144</v>
      </c>
      <c r="L209" s="8" t="s">
        <v>144</v>
      </c>
      <c r="O209" s="8" t="s">
        <v>144</v>
      </c>
      <c r="R209" s="19" t="s">
        <v>144</v>
      </c>
      <c r="U209" s="17" t="s">
        <v>144</v>
      </c>
      <c r="X209" s="17" t="s">
        <v>144</v>
      </c>
      <c r="AA209" s="17" t="s">
        <v>144</v>
      </c>
      <c r="AD209" s="17" t="s">
        <v>144</v>
      </c>
      <c r="AG209" s="51"/>
    </row>
    <row r="210" spans="1:35" ht="19" x14ac:dyDescent="0.2">
      <c r="A210" s="4" t="s">
        <v>4071</v>
      </c>
      <c r="B210" s="4">
        <v>1984</v>
      </c>
      <c r="C210" s="86" t="s">
        <v>81</v>
      </c>
      <c r="D210" s="69" t="s">
        <v>81</v>
      </c>
      <c r="E210">
        <v>1</v>
      </c>
      <c r="F210" s="8" t="s">
        <v>144</v>
      </c>
      <c r="I210" s="8" t="s">
        <v>144</v>
      </c>
      <c r="L210" s="8" t="s">
        <v>144</v>
      </c>
      <c r="O210" s="8" t="s">
        <v>144</v>
      </c>
      <c r="R210" s="19" t="s">
        <v>144</v>
      </c>
      <c r="U210" s="17" t="s">
        <v>144</v>
      </c>
      <c r="X210" s="17" t="s">
        <v>144</v>
      </c>
      <c r="AA210" s="17" t="s">
        <v>144</v>
      </c>
      <c r="AD210" s="17" t="s">
        <v>144</v>
      </c>
      <c r="AG210" s="92"/>
    </row>
    <row r="211" spans="1:35" ht="19" x14ac:dyDescent="0.2">
      <c r="A211" s="4" t="s">
        <v>409</v>
      </c>
      <c r="B211" s="4">
        <v>2004</v>
      </c>
      <c r="C211" s="86" t="s">
        <v>81</v>
      </c>
      <c r="D211" s="69" t="s">
        <v>81</v>
      </c>
      <c r="E211">
        <v>1</v>
      </c>
      <c r="F211" s="8"/>
      <c r="I211" s="8" t="s">
        <v>144</v>
      </c>
      <c r="L211" s="8" t="s">
        <v>144</v>
      </c>
      <c r="O211" s="8" t="s">
        <v>144</v>
      </c>
      <c r="R211" s="19" t="s">
        <v>144</v>
      </c>
      <c r="U211" s="17" t="s">
        <v>144</v>
      </c>
      <c r="X211" s="17" t="s">
        <v>144</v>
      </c>
      <c r="AA211" s="17" t="s">
        <v>144</v>
      </c>
      <c r="AD211" s="17" t="s">
        <v>144</v>
      </c>
      <c r="AG211" s="51"/>
    </row>
    <row r="212" spans="1:35" ht="19" x14ac:dyDescent="0.2">
      <c r="A212" s="4" t="s">
        <v>2765</v>
      </c>
      <c r="B212" s="4">
        <v>2010</v>
      </c>
      <c r="C212" s="86" t="s">
        <v>81</v>
      </c>
      <c r="D212" s="69" t="s">
        <v>81</v>
      </c>
      <c r="E212">
        <v>1</v>
      </c>
      <c r="F212" s="8" t="s">
        <v>144</v>
      </c>
      <c r="I212" s="8" t="s">
        <v>144</v>
      </c>
      <c r="L212" s="8" t="s">
        <v>144</v>
      </c>
      <c r="O212" s="8" t="s">
        <v>144</v>
      </c>
      <c r="R212" s="19" t="s">
        <v>144</v>
      </c>
      <c r="U212" s="17" t="s">
        <v>144</v>
      </c>
      <c r="X212" s="17" t="s">
        <v>144</v>
      </c>
      <c r="AA212" s="17" t="s">
        <v>144</v>
      </c>
      <c r="AD212" s="17" t="s">
        <v>144</v>
      </c>
      <c r="AG212" s="51"/>
    </row>
    <row r="213" spans="1:35" ht="19" x14ac:dyDescent="0.2">
      <c r="A213" s="4" t="s">
        <v>4504</v>
      </c>
      <c r="B213" s="4">
        <v>2012</v>
      </c>
      <c r="C213" s="86" t="s">
        <v>81</v>
      </c>
      <c r="D213" s="69" t="s">
        <v>81</v>
      </c>
      <c r="E213">
        <v>1</v>
      </c>
      <c r="F213" s="8" t="s">
        <v>144</v>
      </c>
      <c r="I213" s="8" t="s">
        <v>144</v>
      </c>
      <c r="L213" s="8" t="s">
        <v>144</v>
      </c>
      <c r="O213" s="8" t="s">
        <v>144</v>
      </c>
      <c r="R213" s="19" t="s">
        <v>144</v>
      </c>
      <c r="U213" s="17" t="s">
        <v>144</v>
      </c>
      <c r="X213" s="17" t="s">
        <v>144</v>
      </c>
      <c r="AA213" s="17" t="s">
        <v>144</v>
      </c>
      <c r="AD213" s="17" t="s">
        <v>144</v>
      </c>
      <c r="AG213" s="51"/>
    </row>
    <row r="214" spans="1:35" ht="19" x14ac:dyDescent="0.2">
      <c r="A214" s="4" t="s">
        <v>4328</v>
      </c>
      <c r="B214" s="4">
        <v>1980</v>
      </c>
      <c r="C214" s="86" t="s">
        <v>81</v>
      </c>
      <c r="D214" s="69" t="s">
        <v>81</v>
      </c>
      <c r="E214">
        <v>1</v>
      </c>
      <c r="F214" s="8" t="s">
        <v>144</v>
      </c>
      <c r="I214" s="8" t="s">
        <v>144</v>
      </c>
      <c r="L214" s="8" t="s">
        <v>144</v>
      </c>
      <c r="O214" s="8" t="s">
        <v>144</v>
      </c>
      <c r="R214" s="19" t="s">
        <v>144</v>
      </c>
      <c r="U214" s="17" t="s">
        <v>144</v>
      </c>
      <c r="X214" s="17" t="s">
        <v>144</v>
      </c>
      <c r="AA214" s="17" t="s">
        <v>144</v>
      </c>
      <c r="AD214" s="17" t="s">
        <v>144</v>
      </c>
      <c r="AG214" s="51"/>
    </row>
    <row r="215" spans="1:35" ht="19" x14ac:dyDescent="0.2">
      <c r="A215" s="4" t="s">
        <v>5249</v>
      </c>
      <c r="B215" s="4">
        <v>1990</v>
      </c>
      <c r="C215" s="86" t="s">
        <v>81</v>
      </c>
      <c r="D215" s="69" t="s">
        <v>81</v>
      </c>
      <c r="E215">
        <v>1</v>
      </c>
      <c r="F215" s="8" t="s">
        <v>144</v>
      </c>
      <c r="I215" s="8" t="s">
        <v>144</v>
      </c>
      <c r="L215" s="8" t="s">
        <v>144</v>
      </c>
      <c r="O215" s="8" t="s">
        <v>144</v>
      </c>
      <c r="R215" s="19" t="s">
        <v>144</v>
      </c>
      <c r="U215" s="17" t="s">
        <v>144</v>
      </c>
      <c r="X215" s="17" t="s">
        <v>144</v>
      </c>
      <c r="AA215" s="17" t="s">
        <v>144</v>
      </c>
      <c r="AD215" s="17" t="s">
        <v>144</v>
      </c>
      <c r="AG215" s="51"/>
    </row>
    <row r="216" spans="1:35" ht="19" x14ac:dyDescent="0.2">
      <c r="A216" s="4" t="s">
        <v>5718</v>
      </c>
      <c r="B216" s="4">
        <v>1991</v>
      </c>
      <c r="C216" s="86" t="s">
        <v>81</v>
      </c>
      <c r="D216" s="69" t="s">
        <v>81</v>
      </c>
      <c r="E216">
        <v>1</v>
      </c>
      <c r="F216" s="8" t="s">
        <v>144</v>
      </c>
      <c r="I216" s="8" t="s">
        <v>144</v>
      </c>
      <c r="L216" s="8" t="s">
        <v>144</v>
      </c>
      <c r="O216" s="8" t="s">
        <v>144</v>
      </c>
      <c r="R216" s="19" t="s">
        <v>144</v>
      </c>
      <c r="U216" s="17" t="s">
        <v>144</v>
      </c>
      <c r="X216" s="17" t="s">
        <v>144</v>
      </c>
      <c r="AA216" s="17" t="s">
        <v>144</v>
      </c>
      <c r="AD216" s="17" t="s">
        <v>144</v>
      </c>
      <c r="AG216" s="51"/>
    </row>
    <row r="217" spans="1:35" ht="19" x14ac:dyDescent="0.2">
      <c r="A217" s="4" t="s">
        <v>3475</v>
      </c>
      <c r="B217" s="4">
        <v>1991</v>
      </c>
      <c r="C217" s="86" t="s">
        <v>81</v>
      </c>
      <c r="D217" s="69" t="s">
        <v>81</v>
      </c>
      <c r="E217">
        <v>1</v>
      </c>
      <c r="F217" s="8" t="s">
        <v>1177</v>
      </c>
      <c r="I217" s="8" t="s">
        <v>1177</v>
      </c>
      <c r="L217" s="8" t="s">
        <v>1177</v>
      </c>
      <c r="O217" s="8" t="s">
        <v>1177</v>
      </c>
      <c r="R217" s="19" t="s">
        <v>1177</v>
      </c>
      <c r="U217" s="17" t="s">
        <v>1177</v>
      </c>
      <c r="X217" s="17" t="s">
        <v>1177</v>
      </c>
      <c r="AA217" s="17" t="s">
        <v>1177</v>
      </c>
      <c r="AD217" s="17" t="s">
        <v>1177</v>
      </c>
      <c r="AG217" s="51"/>
    </row>
    <row r="218" spans="1:35" ht="19" x14ac:dyDescent="0.2">
      <c r="A218" s="4" t="s">
        <v>5522</v>
      </c>
      <c r="B218" s="4">
        <v>2011</v>
      </c>
      <c r="C218" s="86" t="s">
        <v>5629</v>
      </c>
      <c r="D218" s="69" t="s">
        <v>81</v>
      </c>
      <c r="E218">
        <v>1</v>
      </c>
      <c r="F218" s="8" t="s">
        <v>144</v>
      </c>
      <c r="I218" s="8" t="s">
        <v>144</v>
      </c>
      <c r="L218" s="8" t="s">
        <v>144</v>
      </c>
      <c r="O218" s="8" t="s">
        <v>144</v>
      </c>
      <c r="R218" s="19" t="s">
        <v>144</v>
      </c>
      <c r="U218" s="17" t="s">
        <v>144</v>
      </c>
      <c r="X218" s="17" t="s">
        <v>144</v>
      </c>
      <c r="AA218" s="17" t="s">
        <v>144</v>
      </c>
      <c r="AD218" s="17" t="s">
        <v>144</v>
      </c>
      <c r="AG218" s="51"/>
    </row>
    <row r="219" spans="1:35" ht="19" x14ac:dyDescent="0.2">
      <c r="A219" s="4" t="s">
        <v>1627</v>
      </c>
      <c r="B219" s="4">
        <v>1996</v>
      </c>
      <c r="C219" s="86" t="s">
        <v>82</v>
      </c>
      <c r="D219" s="69" t="s">
        <v>82</v>
      </c>
      <c r="E219">
        <v>1</v>
      </c>
      <c r="F219" s="8" t="s">
        <v>83</v>
      </c>
      <c r="G219" s="70" t="s">
        <v>83</v>
      </c>
      <c r="H219">
        <v>1</v>
      </c>
      <c r="I219" s="8">
        <v>1</v>
      </c>
      <c r="J219" s="70">
        <v>1</v>
      </c>
      <c r="K219">
        <v>1</v>
      </c>
      <c r="L219" s="8">
        <v>0</v>
      </c>
      <c r="M219" s="70">
        <v>0</v>
      </c>
      <c r="N219">
        <v>1</v>
      </c>
      <c r="O219" s="8" t="s">
        <v>1572</v>
      </c>
      <c r="P219" s="70" t="s">
        <v>15203</v>
      </c>
      <c r="Q219">
        <v>1</v>
      </c>
      <c r="R219" s="19" t="s">
        <v>85</v>
      </c>
      <c r="S219" s="74" t="s">
        <v>15137</v>
      </c>
      <c r="T219">
        <v>1</v>
      </c>
      <c r="U219" s="17" t="s">
        <v>1572</v>
      </c>
      <c r="V219" s="70" t="s">
        <v>1572</v>
      </c>
      <c r="W219">
        <v>1</v>
      </c>
      <c r="X219" s="17" t="s">
        <v>85</v>
      </c>
      <c r="Y219" s="70">
        <v>41</v>
      </c>
      <c r="Z219">
        <v>1</v>
      </c>
      <c r="AA219" s="17" t="s">
        <v>85</v>
      </c>
      <c r="AB219" s="70" t="s">
        <v>85</v>
      </c>
      <c r="AC219">
        <v>1</v>
      </c>
      <c r="AD219" s="17">
        <v>41</v>
      </c>
      <c r="AE219" s="70">
        <v>41</v>
      </c>
      <c r="AF219">
        <v>1</v>
      </c>
      <c r="AG219" s="51" t="s">
        <v>14923</v>
      </c>
      <c r="AH219" s="71" t="s">
        <v>14926</v>
      </c>
      <c r="AI219">
        <v>1</v>
      </c>
    </row>
    <row r="220" spans="1:35" ht="19" x14ac:dyDescent="0.2">
      <c r="A220" s="4" t="s">
        <v>2532</v>
      </c>
      <c r="B220" s="4">
        <v>1989</v>
      </c>
      <c r="C220" s="86" t="s">
        <v>82</v>
      </c>
      <c r="D220" s="69" t="s">
        <v>82</v>
      </c>
      <c r="E220">
        <v>1</v>
      </c>
      <c r="F220" s="8" t="s">
        <v>403</v>
      </c>
      <c r="G220" s="70" t="s">
        <v>403</v>
      </c>
      <c r="H220">
        <v>1</v>
      </c>
      <c r="I220" s="8">
        <v>6</v>
      </c>
      <c r="J220" s="70">
        <v>6</v>
      </c>
      <c r="K220">
        <v>1</v>
      </c>
      <c r="L220" s="8">
        <v>2</v>
      </c>
      <c r="M220" s="70">
        <v>2</v>
      </c>
      <c r="N220">
        <v>1</v>
      </c>
      <c r="O220" s="8" t="s">
        <v>2546</v>
      </c>
      <c r="P220" s="70" t="s">
        <v>15266</v>
      </c>
      <c r="Q220">
        <v>1</v>
      </c>
      <c r="R220" s="19" t="s">
        <v>85</v>
      </c>
      <c r="S220" s="74" t="s">
        <v>15137</v>
      </c>
      <c r="T220">
        <v>1</v>
      </c>
      <c r="U220" s="17" t="s">
        <v>86</v>
      </c>
      <c r="V220" s="70" t="s">
        <v>218</v>
      </c>
      <c r="W220">
        <v>1</v>
      </c>
      <c r="X220" s="17">
        <v>32.299999999999997</v>
      </c>
      <c r="Y220" s="70">
        <v>32.299999999999997</v>
      </c>
      <c r="Z220">
        <v>1</v>
      </c>
      <c r="AA220" s="17">
        <v>6.2</v>
      </c>
      <c r="AB220" s="70">
        <v>6.2</v>
      </c>
      <c r="AC220">
        <v>1</v>
      </c>
      <c r="AD220" s="17" t="s">
        <v>86</v>
      </c>
      <c r="AE220" s="70" t="s">
        <v>86</v>
      </c>
      <c r="AF220">
        <v>1</v>
      </c>
      <c r="AG220" s="51" t="s">
        <v>14923</v>
      </c>
      <c r="AH220" s="71" t="s">
        <v>14926</v>
      </c>
      <c r="AI220">
        <v>1</v>
      </c>
    </row>
    <row r="221" spans="1:35" ht="19" x14ac:dyDescent="0.2">
      <c r="A221" s="4" t="s">
        <v>2532</v>
      </c>
      <c r="B221" s="4">
        <v>1989</v>
      </c>
      <c r="C221" s="86" t="s">
        <v>82</v>
      </c>
      <c r="D221" s="69" t="s">
        <v>82</v>
      </c>
      <c r="E221">
        <v>1</v>
      </c>
      <c r="F221" s="8" t="s">
        <v>403</v>
      </c>
      <c r="G221" s="70" t="s">
        <v>403</v>
      </c>
      <c r="H221">
        <v>1</v>
      </c>
      <c r="I221" s="8">
        <v>10</v>
      </c>
      <c r="J221" s="70">
        <v>10</v>
      </c>
      <c r="K221">
        <v>1</v>
      </c>
      <c r="L221" s="8">
        <v>4</v>
      </c>
      <c r="M221" s="70">
        <v>4</v>
      </c>
      <c r="N221">
        <v>1</v>
      </c>
      <c r="O221" s="8" t="s">
        <v>5476</v>
      </c>
      <c r="P221" s="70" t="s">
        <v>15267</v>
      </c>
      <c r="Q221">
        <v>1</v>
      </c>
      <c r="R221" s="19" t="s">
        <v>85</v>
      </c>
      <c r="S221" s="74" t="s">
        <v>15137</v>
      </c>
      <c r="T221">
        <v>1</v>
      </c>
      <c r="U221" s="17" t="s">
        <v>218</v>
      </c>
      <c r="V221" s="70" t="s">
        <v>218</v>
      </c>
      <c r="W221">
        <v>1</v>
      </c>
      <c r="X221" s="8" t="s">
        <v>407</v>
      </c>
      <c r="Y221" s="70">
        <v>29.5</v>
      </c>
      <c r="Z221">
        <v>1</v>
      </c>
      <c r="AA221" s="8" t="s">
        <v>5477</v>
      </c>
      <c r="AB221" s="70">
        <v>3.9</v>
      </c>
      <c r="AC221">
        <v>1</v>
      </c>
      <c r="AD221" s="17" t="s">
        <v>86</v>
      </c>
      <c r="AE221" s="70" t="s">
        <v>86</v>
      </c>
      <c r="AF221">
        <v>1</v>
      </c>
      <c r="AG221" s="51" t="s">
        <v>14923</v>
      </c>
      <c r="AH221" s="71" t="s">
        <v>14923</v>
      </c>
      <c r="AI221">
        <v>1</v>
      </c>
    </row>
    <row r="222" spans="1:35" ht="19" x14ac:dyDescent="0.2">
      <c r="A222" s="28" t="s">
        <v>389</v>
      </c>
      <c r="B222" s="4">
        <v>1989</v>
      </c>
      <c r="C222" s="86" t="s">
        <v>82</v>
      </c>
      <c r="D222" s="69" t="s">
        <v>82</v>
      </c>
      <c r="E222">
        <v>1</v>
      </c>
      <c r="F222" s="8" t="s">
        <v>403</v>
      </c>
      <c r="G222" s="70" t="s">
        <v>403</v>
      </c>
      <c r="H222">
        <v>1</v>
      </c>
      <c r="I222" s="8">
        <v>10</v>
      </c>
      <c r="J222" s="70">
        <v>13</v>
      </c>
      <c r="K222">
        <v>1</v>
      </c>
      <c r="L222" s="8">
        <v>4</v>
      </c>
      <c r="M222" s="70">
        <v>4</v>
      </c>
      <c r="N222">
        <v>1</v>
      </c>
      <c r="O222" s="8" t="s">
        <v>406</v>
      </c>
      <c r="P222" s="70" t="s">
        <v>15268</v>
      </c>
      <c r="Q222">
        <v>1</v>
      </c>
      <c r="R222" s="19" t="s">
        <v>85</v>
      </c>
      <c r="S222" s="74" t="s">
        <v>85</v>
      </c>
      <c r="T222">
        <v>1</v>
      </c>
      <c r="U222" s="17" t="s">
        <v>86</v>
      </c>
      <c r="V222" s="70" t="s">
        <v>218</v>
      </c>
      <c r="W222">
        <v>1</v>
      </c>
      <c r="X222" s="17" t="s">
        <v>407</v>
      </c>
      <c r="Y222" s="70">
        <v>25.1</v>
      </c>
      <c r="Z222" s="53">
        <v>0</v>
      </c>
      <c r="AA222" s="17" t="s">
        <v>408</v>
      </c>
      <c r="AB222" s="70">
        <v>6.4</v>
      </c>
      <c r="AC222" s="53">
        <v>0</v>
      </c>
      <c r="AD222" s="17" t="s">
        <v>86</v>
      </c>
      <c r="AE222" s="70" t="s">
        <v>86</v>
      </c>
      <c r="AF222">
        <v>1</v>
      </c>
      <c r="AG222" s="51" t="s">
        <v>14923</v>
      </c>
      <c r="AH222" s="71" t="s">
        <v>14923</v>
      </c>
      <c r="AI222">
        <v>1</v>
      </c>
    </row>
    <row r="223" spans="1:35" ht="19" x14ac:dyDescent="0.2">
      <c r="A223" s="4" t="s">
        <v>4213</v>
      </c>
      <c r="B223" s="4">
        <v>2006</v>
      </c>
      <c r="C223" s="86" t="s">
        <v>81</v>
      </c>
      <c r="D223" s="69" t="s">
        <v>81</v>
      </c>
      <c r="E223">
        <v>1</v>
      </c>
      <c r="F223" s="8" t="s">
        <v>144</v>
      </c>
      <c r="I223" s="8" t="s">
        <v>144</v>
      </c>
      <c r="L223" s="8" t="s">
        <v>144</v>
      </c>
      <c r="O223" s="8" t="s">
        <v>144</v>
      </c>
      <c r="R223" s="19" t="s">
        <v>144</v>
      </c>
      <c r="U223" s="17" t="s">
        <v>144</v>
      </c>
      <c r="X223" s="17" t="s">
        <v>144</v>
      </c>
      <c r="AA223" s="17" t="s">
        <v>144</v>
      </c>
      <c r="AD223" s="17" t="s">
        <v>144</v>
      </c>
      <c r="AG223" s="51"/>
    </row>
    <row r="224" spans="1:35" ht="19" x14ac:dyDescent="0.2">
      <c r="A224" s="4" t="s">
        <v>372</v>
      </c>
      <c r="B224" s="4">
        <v>2005</v>
      </c>
      <c r="C224" s="86" t="s">
        <v>81</v>
      </c>
      <c r="D224" s="69" t="s">
        <v>81</v>
      </c>
      <c r="E224">
        <v>1</v>
      </c>
      <c r="F224" s="8"/>
      <c r="I224" s="8" t="s">
        <v>144</v>
      </c>
      <c r="L224" s="8" t="s">
        <v>144</v>
      </c>
      <c r="O224" s="8" t="s">
        <v>144</v>
      </c>
      <c r="R224" s="19" t="s">
        <v>144</v>
      </c>
      <c r="U224" s="17" t="s">
        <v>144</v>
      </c>
      <c r="X224" s="17" t="s">
        <v>144</v>
      </c>
      <c r="AA224" s="17" t="s">
        <v>144</v>
      </c>
      <c r="AD224" s="17" t="s">
        <v>144</v>
      </c>
      <c r="AG224" s="51"/>
    </row>
    <row r="225" spans="1:35" ht="19" x14ac:dyDescent="0.2">
      <c r="A225" s="4" t="s">
        <v>3211</v>
      </c>
      <c r="B225" s="4">
        <v>2012</v>
      </c>
      <c r="C225" s="86" t="s">
        <v>81</v>
      </c>
      <c r="D225" s="69" t="s">
        <v>81</v>
      </c>
      <c r="E225">
        <v>1</v>
      </c>
      <c r="F225" s="8" t="s">
        <v>144</v>
      </c>
      <c r="I225" s="8" t="s">
        <v>144</v>
      </c>
      <c r="L225" s="8" t="s">
        <v>144</v>
      </c>
      <c r="O225" s="8" t="s">
        <v>144</v>
      </c>
      <c r="R225" s="19" t="s">
        <v>144</v>
      </c>
      <c r="U225" s="17" t="s">
        <v>144</v>
      </c>
      <c r="X225" s="17" t="s">
        <v>144</v>
      </c>
      <c r="AA225" s="17" t="s">
        <v>144</v>
      </c>
      <c r="AD225" s="17" t="s">
        <v>144</v>
      </c>
      <c r="AG225" s="51"/>
    </row>
    <row r="226" spans="1:35" ht="19" x14ac:dyDescent="0.2">
      <c r="A226" s="4" t="s">
        <v>4296</v>
      </c>
      <c r="B226" s="4">
        <v>2000</v>
      </c>
      <c r="C226" s="86" t="s">
        <v>81</v>
      </c>
      <c r="D226" s="69" t="s">
        <v>81</v>
      </c>
      <c r="E226">
        <v>1</v>
      </c>
      <c r="F226" s="8" t="s">
        <v>144</v>
      </c>
      <c r="I226" s="8" t="s">
        <v>144</v>
      </c>
      <c r="L226" s="8" t="s">
        <v>144</v>
      </c>
      <c r="O226" s="8" t="s">
        <v>144</v>
      </c>
      <c r="R226" s="19" t="s">
        <v>144</v>
      </c>
      <c r="U226" s="17" t="s">
        <v>144</v>
      </c>
      <c r="X226" s="17" t="s">
        <v>144</v>
      </c>
      <c r="AA226" s="17" t="s">
        <v>144</v>
      </c>
      <c r="AD226" s="17" t="s">
        <v>144</v>
      </c>
      <c r="AG226" s="51"/>
    </row>
    <row r="227" spans="1:35" ht="19" x14ac:dyDescent="0.2">
      <c r="A227" s="4" t="s">
        <v>1330</v>
      </c>
      <c r="B227" s="4">
        <v>2000</v>
      </c>
      <c r="C227" s="86" t="s">
        <v>81</v>
      </c>
      <c r="D227" s="69" t="s">
        <v>81</v>
      </c>
      <c r="E227">
        <v>1</v>
      </c>
      <c r="F227" s="8" t="s">
        <v>144</v>
      </c>
      <c r="I227" s="8" t="s">
        <v>144</v>
      </c>
      <c r="L227" s="8" t="s">
        <v>144</v>
      </c>
      <c r="O227" s="8" t="s">
        <v>144</v>
      </c>
      <c r="R227" s="19" t="s">
        <v>144</v>
      </c>
      <c r="U227" s="17" t="s">
        <v>144</v>
      </c>
      <c r="X227" s="17" t="s">
        <v>144</v>
      </c>
      <c r="AA227" s="17" t="s">
        <v>144</v>
      </c>
      <c r="AD227" s="17" t="s">
        <v>144</v>
      </c>
      <c r="AG227" s="51"/>
    </row>
    <row r="228" spans="1:35" ht="19" x14ac:dyDescent="0.2">
      <c r="A228" s="4" t="s">
        <v>1958</v>
      </c>
      <c r="B228" s="4">
        <v>1986</v>
      </c>
      <c r="C228" s="86" t="s">
        <v>81</v>
      </c>
      <c r="D228" s="69" t="s">
        <v>81</v>
      </c>
      <c r="E228">
        <v>1</v>
      </c>
      <c r="F228" s="8" t="s">
        <v>144</v>
      </c>
      <c r="I228" s="8" t="s">
        <v>144</v>
      </c>
      <c r="L228" s="8" t="s">
        <v>144</v>
      </c>
      <c r="O228" s="8" t="s">
        <v>144</v>
      </c>
      <c r="R228" s="19" t="s">
        <v>144</v>
      </c>
      <c r="U228" s="17" t="s">
        <v>144</v>
      </c>
      <c r="X228" s="17" t="s">
        <v>144</v>
      </c>
      <c r="AA228" s="17" t="s">
        <v>144</v>
      </c>
      <c r="AD228" s="17" t="s">
        <v>144</v>
      </c>
      <c r="AG228" s="51" t="s">
        <v>144</v>
      </c>
    </row>
    <row r="229" spans="1:35" ht="19" x14ac:dyDescent="0.2">
      <c r="A229" s="4" t="s">
        <v>2620</v>
      </c>
      <c r="B229" s="4">
        <v>1987</v>
      </c>
      <c r="C229" s="86" t="s">
        <v>81</v>
      </c>
      <c r="D229" s="69" t="s">
        <v>81</v>
      </c>
      <c r="E229">
        <v>1</v>
      </c>
      <c r="F229" s="8" t="s">
        <v>144</v>
      </c>
      <c r="I229" s="8" t="s">
        <v>144</v>
      </c>
      <c r="L229" s="8" t="s">
        <v>144</v>
      </c>
      <c r="O229" s="8" t="s">
        <v>144</v>
      </c>
      <c r="R229" s="19" t="s">
        <v>144</v>
      </c>
      <c r="U229" s="17" t="s">
        <v>144</v>
      </c>
      <c r="X229" s="17" t="s">
        <v>144</v>
      </c>
      <c r="AA229" s="17" t="s">
        <v>144</v>
      </c>
      <c r="AD229" s="17" t="s">
        <v>144</v>
      </c>
      <c r="AG229" s="51"/>
    </row>
    <row r="230" spans="1:35" ht="19" x14ac:dyDescent="0.2">
      <c r="A230" s="4" t="s">
        <v>4269</v>
      </c>
      <c r="B230" s="4">
        <v>1991</v>
      </c>
      <c r="C230" s="86" t="s">
        <v>81</v>
      </c>
      <c r="D230" s="69" t="s">
        <v>81</v>
      </c>
      <c r="E230">
        <v>1</v>
      </c>
      <c r="F230" s="8" t="s">
        <v>144</v>
      </c>
      <c r="I230" s="8" t="s">
        <v>144</v>
      </c>
      <c r="L230" s="8" t="s">
        <v>144</v>
      </c>
      <c r="O230" s="8" t="s">
        <v>144</v>
      </c>
      <c r="R230" s="19" t="s">
        <v>144</v>
      </c>
      <c r="U230" s="17" t="s">
        <v>144</v>
      </c>
      <c r="X230" s="17" t="s">
        <v>144</v>
      </c>
      <c r="AA230" s="17" t="s">
        <v>144</v>
      </c>
      <c r="AD230" s="17" t="s">
        <v>144</v>
      </c>
      <c r="AG230" s="51"/>
    </row>
    <row r="231" spans="1:35" ht="19" x14ac:dyDescent="0.2">
      <c r="A231" s="4" t="s">
        <v>2965</v>
      </c>
      <c r="B231" s="4">
        <v>1974</v>
      </c>
      <c r="C231" s="86" t="s">
        <v>81</v>
      </c>
      <c r="D231" s="69" t="s">
        <v>81</v>
      </c>
      <c r="E231">
        <v>1</v>
      </c>
      <c r="F231" s="8" t="s">
        <v>144</v>
      </c>
      <c r="I231" s="8" t="s">
        <v>144</v>
      </c>
      <c r="L231" s="8" t="s">
        <v>144</v>
      </c>
      <c r="O231" s="8" t="s">
        <v>144</v>
      </c>
      <c r="R231" s="19" t="s">
        <v>144</v>
      </c>
      <c r="U231" s="17" t="s">
        <v>144</v>
      </c>
      <c r="X231" s="17" t="s">
        <v>144</v>
      </c>
      <c r="AA231" s="17" t="s">
        <v>144</v>
      </c>
      <c r="AD231" s="17" t="s">
        <v>144</v>
      </c>
      <c r="AG231" s="51"/>
    </row>
    <row r="232" spans="1:35" ht="19" x14ac:dyDescent="0.2">
      <c r="A232" s="4" t="s">
        <v>5054</v>
      </c>
      <c r="B232" s="4">
        <v>1992</v>
      </c>
      <c r="C232" s="86" t="s">
        <v>81</v>
      </c>
      <c r="D232" s="69" t="s">
        <v>81</v>
      </c>
      <c r="E232">
        <v>1</v>
      </c>
      <c r="F232" s="8" t="s">
        <v>144</v>
      </c>
      <c r="I232" s="8" t="s">
        <v>144</v>
      </c>
      <c r="L232" s="8" t="s">
        <v>144</v>
      </c>
      <c r="O232" s="8" t="s">
        <v>144</v>
      </c>
      <c r="R232" s="19" t="s">
        <v>144</v>
      </c>
      <c r="U232" s="17" t="s">
        <v>144</v>
      </c>
      <c r="X232" s="17" t="s">
        <v>144</v>
      </c>
      <c r="AA232" s="17" t="s">
        <v>144</v>
      </c>
      <c r="AD232" s="17" t="s">
        <v>144</v>
      </c>
      <c r="AG232" s="51"/>
    </row>
    <row r="233" spans="1:35" ht="19" x14ac:dyDescent="0.2">
      <c r="A233" s="4" t="s">
        <v>1347</v>
      </c>
      <c r="B233" s="4">
        <v>1991</v>
      </c>
      <c r="C233" s="86" t="s">
        <v>81</v>
      </c>
      <c r="D233" s="69" t="s">
        <v>81</v>
      </c>
      <c r="E233">
        <v>1</v>
      </c>
      <c r="F233" s="8" t="s">
        <v>144</v>
      </c>
      <c r="I233" s="8" t="s">
        <v>144</v>
      </c>
      <c r="L233" s="8" t="s">
        <v>144</v>
      </c>
      <c r="O233" s="8" t="s">
        <v>144</v>
      </c>
      <c r="R233" s="19" t="s">
        <v>144</v>
      </c>
      <c r="U233" s="17" t="s">
        <v>144</v>
      </c>
      <c r="X233" s="17" t="s">
        <v>144</v>
      </c>
      <c r="AA233" s="17" t="s">
        <v>144</v>
      </c>
      <c r="AD233" s="17" t="s">
        <v>144</v>
      </c>
      <c r="AG233" s="51"/>
    </row>
    <row r="234" spans="1:35" ht="18" customHeight="1" x14ac:dyDescent="0.2">
      <c r="A234" s="4" t="s">
        <v>4564</v>
      </c>
      <c r="B234" s="4">
        <v>2010</v>
      </c>
      <c r="C234" s="86" t="s">
        <v>82</v>
      </c>
      <c r="D234" s="69" t="s">
        <v>82</v>
      </c>
      <c r="E234">
        <v>1</v>
      </c>
      <c r="F234" s="8" t="s">
        <v>4578</v>
      </c>
      <c r="G234" s="70" t="s">
        <v>4578</v>
      </c>
      <c r="H234">
        <v>1</v>
      </c>
      <c r="I234" s="8">
        <v>29</v>
      </c>
      <c r="J234" s="70">
        <v>29</v>
      </c>
      <c r="K234">
        <v>1</v>
      </c>
      <c r="L234" s="8">
        <v>10</v>
      </c>
      <c r="M234" s="70">
        <v>10</v>
      </c>
      <c r="N234">
        <v>1</v>
      </c>
      <c r="O234" s="8" t="s">
        <v>86</v>
      </c>
      <c r="P234" s="70" t="s">
        <v>15269</v>
      </c>
      <c r="Q234" s="53">
        <v>0</v>
      </c>
      <c r="R234" s="19" t="s">
        <v>85</v>
      </c>
      <c r="S234" s="74" t="s">
        <v>85</v>
      </c>
      <c r="T234">
        <v>1</v>
      </c>
      <c r="U234" s="17" t="s">
        <v>218</v>
      </c>
      <c r="V234" s="97" t="s">
        <v>15270</v>
      </c>
      <c r="W234">
        <v>1</v>
      </c>
      <c r="X234" s="8" t="s">
        <v>4581</v>
      </c>
      <c r="Y234" s="70" t="s">
        <v>15271</v>
      </c>
      <c r="Z234">
        <v>1</v>
      </c>
      <c r="AA234" s="8" t="s">
        <v>4582</v>
      </c>
      <c r="AB234" s="70" t="s">
        <v>86</v>
      </c>
      <c r="AC234" s="53">
        <v>0</v>
      </c>
      <c r="AD234" s="8" t="s">
        <v>4583</v>
      </c>
      <c r="AE234" s="70" t="s">
        <v>15272</v>
      </c>
      <c r="AF234">
        <v>1</v>
      </c>
      <c r="AG234" s="28" t="s">
        <v>14991</v>
      </c>
      <c r="AH234" s="71" t="s">
        <v>15273</v>
      </c>
      <c r="AI234">
        <v>1</v>
      </c>
    </row>
    <row r="235" spans="1:35" ht="19" x14ac:dyDescent="0.2">
      <c r="A235" s="4" t="s">
        <v>5084</v>
      </c>
      <c r="B235" s="4">
        <v>1995</v>
      </c>
      <c r="C235" s="86" t="s">
        <v>82</v>
      </c>
      <c r="D235" s="69" t="s">
        <v>82</v>
      </c>
      <c r="E235">
        <v>1</v>
      </c>
      <c r="F235" s="8" t="s">
        <v>4654</v>
      </c>
      <c r="G235" s="70" t="s">
        <v>4654</v>
      </c>
      <c r="H235">
        <v>1</v>
      </c>
      <c r="I235" s="8">
        <v>12</v>
      </c>
      <c r="J235" s="70">
        <v>12</v>
      </c>
      <c r="K235">
        <v>1</v>
      </c>
      <c r="L235" s="8">
        <v>6</v>
      </c>
      <c r="M235" s="70">
        <v>6</v>
      </c>
      <c r="N235">
        <v>1</v>
      </c>
      <c r="O235" s="8" t="s">
        <v>5096</v>
      </c>
      <c r="P235" s="70" t="s">
        <v>15274</v>
      </c>
      <c r="Q235">
        <v>1</v>
      </c>
      <c r="R235" s="19" t="s">
        <v>5097</v>
      </c>
      <c r="S235" s="74" t="s">
        <v>15275</v>
      </c>
      <c r="T235">
        <v>1</v>
      </c>
      <c r="U235" s="17" t="s">
        <v>5098</v>
      </c>
      <c r="V235" s="70" t="s">
        <v>5098</v>
      </c>
      <c r="W235">
        <v>1</v>
      </c>
      <c r="X235" s="17" t="s">
        <v>86</v>
      </c>
      <c r="Y235" s="70" t="s">
        <v>86</v>
      </c>
      <c r="Z235">
        <v>1</v>
      </c>
      <c r="AA235" s="17" t="s">
        <v>86</v>
      </c>
      <c r="AB235" s="70" t="s">
        <v>86</v>
      </c>
      <c r="AC235">
        <v>1</v>
      </c>
      <c r="AD235" s="17" t="s">
        <v>5099</v>
      </c>
      <c r="AE235" s="70" t="s">
        <v>15276</v>
      </c>
      <c r="AF235">
        <v>1</v>
      </c>
      <c r="AG235" s="51" t="s">
        <v>14923</v>
      </c>
      <c r="AH235" s="71" t="s">
        <v>14926</v>
      </c>
      <c r="AI235">
        <v>1</v>
      </c>
    </row>
    <row r="236" spans="1:35" ht="19" x14ac:dyDescent="0.2">
      <c r="A236" s="4" t="s">
        <v>5583</v>
      </c>
      <c r="B236" s="4">
        <v>1997</v>
      </c>
      <c r="C236" s="86" t="s">
        <v>81</v>
      </c>
      <c r="D236" s="69" t="s">
        <v>81</v>
      </c>
      <c r="E236">
        <v>1</v>
      </c>
      <c r="F236" s="8" t="s">
        <v>144</v>
      </c>
      <c r="I236" s="8" t="s">
        <v>144</v>
      </c>
      <c r="L236" s="8" t="s">
        <v>144</v>
      </c>
      <c r="O236" s="8" t="s">
        <v>144</v>
      </c>
      <c r="R236" s="19" t="s">
        <v>144</v>
      </c>
      <c r="U236" s="17" t="s">
        <v>144</v>
      </c>
      <c r="X236" s="17" t="s">
        <v>144</v>
      </c>
      <c r="AA236" s="17" t="s">
        <v>144</v>
      </c>
      <c r="AD236" s="17" t="s">
        <v>144</v>
      </c>
      <c r="AG236" s="51"/>
    </row>
    <row r="237" spans="1:35" ht="19" x14ac:dyDescent="0.2">
      <c r="A237" s="4" t="s">
        <v>3579</v>
      </c>
      <c r="B237" s="4">
        <v>1984</v>
      </c>
      <c r="C237" s="86" t="s">
        <v>81</v>
      </c>
      <c r="D237" s="69" t="s">
        <v>81</v>
      </c>
      <c r="E237">
        <v>1</v>
      </c>
      <c r="F237" s="8" t="s">
        <v>144</v>
      </c>
      <c r="I237" s="8" t="s">
        <v>144</v>
      </c>
      <c r="L237" s="8" t="s">
        <v>144</v>
      </c>
      <c r="O237" s="8" t="s">
        <v>144</v>
      </c>
      <c r="R237" s="19" t="s">
        <v>144</v>
      </c>
      <c r="U237" s="17" t="s">
        <v>144</v>
      </c>
      <c r="X237" s="17" t="s">
        <v>144</v>
      </c>
      <c r="AA237" s="17" t="s">
        <v>144</v>
      </c>
      <c r="AD237" s="17" t="s">
        <v>144</v>
      </c>
      <c r="AG237" s="51"/>
    </row>
    <row r="238" spans="1:35" ht="19" x14ac:dyDescent="0.2">
      <c r="A238" s="4" t="s">
        <v>3151</v>
      </c>
      <c r="B238" s="4">
        <v>1996</v>
      </c>
      <c r="C238" s="86" t="s">
        <v>82</v>
      </c>
      <c r="D238" s="69" t="s">
        <v>82</v>
      </c>
      <c r="E238">
        <v>1</v>
      </c>
      <c r="F238" s="8" t="s">
        <v>1761</v>
      </c>
      <c r="G238" s="70" t="s">
        <v>1761</v>
      </c>
      <c r="H238">
        <v>1</v>
      </c>
      <c r="I238" s="8">
        <v>5</v>
      </c>
      <c r="J238" s="70">
        <v>5</v>
      </c>
      <c r="K238">
        <v>1</v>
      </c>
      <c r="L238" s="8">
        <v>0</v>
      </c>
      <c r="M238" s="70">
        <v>0</v>
      </c>
      <c r="N238">
        <v>1</v>
      </c>
      <c r="O238" s="8" t="s">
        <v>1572</v>
      </c>
      <c r="P238" s="70" t="s">
        <v>15203</v>
      </c>
      <c r="Q238">
        <v>1</v>
      </c>
      <c r="R238" s="19" t="s">
        <v>85</v>
      </c>
      <c r="S238" s="74" t="s">
        <v>15137</v>
      </c>
      <c r="T238">
        <v>1</v>
      </c>
      <c r="U238" s="17" t="s">
        <v>1572</v>
      </c>
      <c r="V238" s="70" t="s">
        <v>1572</v>
      </c>
      <c r="W238">
        <v>1</v>
      </c>
      <c r="X238" s="17">
        <v>20</v>
      </c>
      <c r="Y238" s="70">
        <v>20</v>
      </c>
      <c r="Z238">
        <v>1</v>
      </c>
      <c r="AA238" s="17" t="s">
        <v>3164</v>
      </c>
      <c r="AB238" s="70">
        <v>0.63</v>
      </c>
      <c r="AC238">
        <v>1</v>
      </c>
      <c r="AD238" s="17" t="s">
        <v>3165</v>
      </c>
      <c r="AE238" s="70" t="s">
        <v>3165</v>
      </c>
      <c r="AF238">
        <v>1</v>
      </c>
      <c r="AG238" s="51" t="s">
        <v>14992</v>
      </c>
      <c r="AH238" s="71" t="s">
        <v>15277</v>
      </c>
      <c r="AI238">
        <v>1</v>
      </c>
    </row>
    <row r="239" spans="1:35" ht="19" x14ac:dyDescent="0.2">
      <c r="A239" s="4" t="s">
        <v>5119</v>
      </c>
      <c r="B239" s="4">
        <v>2011</v>
      </c>
      <c r="C239" s="86" t="s">
        <v>81</v>
      </c>
      <c r="D239" s="69" t="s">
        <v>81</v>
      </c>
      <c r="E239">
        <v>1</v>
      </c>
      <c r="F239" s="8" t="s">
        <v>144</v>
      </c>
      <c r="I239" s="8" t="s">
        <v>144</v>
      </c>
      <c r="L239" s="8" t="s">
        <v>144</v>
      </c>
      <c r="O239" s="8" t="s">
        <v>144</v>
      </c>
      <c r="R239" s="19" t="s">
        <v>144</v>
      </c>
      <c r="U239" s="17" t="s">
        <v>144</v>
      </c>
      <c r="X239" s="17" t="s">
        <v>144</v>
      </c>
      <c r="AA239" s="17" t="s">
        <v>144</v>
      </c>
      <c r="AD239" s="17" t="s">
        <v>144</v>
      </c>
      <c r="AG239" s="51"/>
    </row>
    <row r="240" spans="1:35" ht="19" x14ac:dyDescent="0.2">
      <c r="A240" s="4" t="s">
        <v>1712</v>
      </c>
      <c r="B240" s="4">
        <v>2006</v>
      </c>
      <c r="C240" s="86" t="s">
        <v>82</v>
      </c>
      <c r="D240" s="69" t="s">
        <v>82</v>
      </c>
      <c r="E240">
        <v>1</v>
      </c>
      <c r="F240" s="8" t="s">
        <v>277</v>
      </c>
      <c r="G240" s="70" t="s">
        <v>277</v>
      </c>
      <c r="H240">
        <v>1</v>
      </c>
      <c r="I240" s="8">
        <v>8</v>
      </c>
      <c r="J240" s="70">
        <v>8</v>
      </c>
      <c r="K240">
        <v>1</v>
      </c>
      <c r="L240" s="8">
        <v>0</v>
      </c>
      <c r="M240" s="70">
        <v>0</v>
      </c>
      <c r="N240">
        <v>1</v>
      </c>
      <c r="O240" s="8" t="s">
        <v>1572</v>
      </c>
      <c r="P240" s="70" t="s">
        <v>15203</v>
      </c>
      <c r="Q240">
        <v>1</v>
      </c>
      <c r="R240" s="19" t="s">
        <v>85</v>
      </c>
      <c r="S240" s="74" t="s">
        <v>15137</v>
      </c>
      <c r="T240">
        <v>1</v>
      </c>
      <c r="U240" s="17" t="s">
        <v>1572</v>
      </c>
      <c r="V240" s="70" t="s">
        <v>1572</v>
      </c>
      <c r="W240">
        <v>1</v>
      </c>
      <c r="X240" s="17">
        <v>24.6</v>
      </c>
      <c r="Y240" s="70">
        <v>24.6</v>
      </c>
      <c r="Z240">
        <v>1</v>
      </c>
      <c r="AA240" s="17">
        <v>3</v>
      </c>
      <c r="AB240" s="70" t="s">
        <v>15278</v>
      </c>
      <c r="AC240">
        <v>1</v>
      </c>
      <c r="AD240" s="17" t="s">
        <v>1726</v>
      </c>
      <c r="AE240" s="70" t="s">
        <v>1726</v>
      </c>
      <c r="AF240">
        <v>1</v>
      </c>
      <c r="AG240" s="51" t="s">
        <v>14993</v>
      </c>
      <c r="AH240" s="71" t="s">
        <v>15279</v>
      </c>
      <c r="AI240">
        <v>1</v>
      </c>
    </row>
    <row r="241" spans="1:35" ht="19" x14ac:dyDescent="0.2">
      <c r="A241" s="4" t="s">
        <v>5774</v>
      </c>
      <c r="B241" s="4">
        <v>1993</v>
      </c>
      <c r="C241" s="86" t="s">
        <v>82</v>
      </c>
      <c r="D241" s="69" t="s">
        <v>82</v>
      </c>
      <c r="E241">
        <v>1</v>
      </c>
      <c r="F241" s="8" t="s">
        <v>83</v>
      </c>
      <c r="G241" s="70" t="s">
        <v>83</v>
      </c>
      <c r="H241">
        <v>1</v>
      </c>
      <c r="I241" s="8">
        <v>24</v>
      </c>
      <c r="J241" s="70">
        <v>24</v>
      </c>
      <c r="K241">
        <v>1</v>
      </c>
      <c r="L241" s="8">
        <v>18</v>
      </c>
      <c r="M241" s="70">
        <v>9</v>
      </c>
      <c r="N241" s="53">
        <v>0</v>
      </c>
      <c r="O241" s="50" t="s">
        <v>15280</v>
      </c>
      <c r="P241" s="70" t="s">
        <v>15280</v>
      </c>
      <c r="Q241">
        <v>1</v>
      </c>
      <c r="R241" s="19" t="s">
        <v>85</v>
      </c>
      <c r="S241" s="74" t="s">
        <v>15137</v>
      </c>
      <c r="T241">
        <v>1</v>
      </c>
      <c r="U241" s="17" t="s">
        <v>5789</v>
      </c>
      <c r="V241" s="93" t="s">
        <v>5789</v>
      </c>
      <c r="W241">
        <v>1</v>
      </c>
      <c r="X241" s="17" t="s">
        <v>5790</v>
      </c>
      <c r="Y241" s="93" t="s">
        <v>5790</v>
      </c>
      <c r="Z241">
        <v>1</v>
      </c>
      <c r="AA241" s="17" t="s">
        <v>5791</v>
      </c>
      <c r="AB241" s="93" t="s">
        <v>5791</v>
      </c>
      <c r="AC241">
        <v>1</v>
      </c>
      <c r="AD241" s="17" t="s">
        <v>86</v>
      </c>
      <c r="AE241" s="93" t="s">
        <v>86</v>
      </c>
      <c r="AF241">
        <v>1</v>
      </c>
      <c r="AG241" s="51" t="s">
        <v>14994</v>
      </c>
      <c r="AH241" s="71" t="s">
        <v>15281</v>
      </c>
      <c r="AI241">
        <v>1</v>
      </c>
    </row>
    <row r="242" spans="1:35" ht="19" x14ac:dyDescent="0.2">
      <c r="A242" s="4" t="s">
        <v>1135</v>
      </c>
      <c r="B242" s="4">
        <v>2002</v>
      </c>
      <c r="C242" s="86" t="s">
        <v>81</v>
      </c>
      <c r="D242" s="69" t="s">
        <v>81</v>
      </c>
      <c r="E242">
        <v>1</v>
      </c>
      <c r="F242" s="8" t="s">
        <v>144</v>
      </c>
      <c r="I242" s="8" t="s">
        <v>144</v>
      </c>
      <c r="L242" s="8" t="s">
        <v>144</v>
      </c>
      <c r="O242" s="8" t="s">
        <v>144</v>
      </c>
      <c r="R242" s="19" t="s">
        <v>144</v>
      </c>
      <c r="U242" s="17" t="s">
        <v>144</v>
      </c>
      <c r="X242" s="17"/>
      <c r="AA242" s="17"/>
      <c r="AD242" s="17"/>
      <c r="AG242" s="51" t="s">
        <v>144</v>
      </c>
    </row>
    <row r="243" spans="1:35" ht="19" x14ac:dyDescent="0.2">
      <c r="A243" s="4" t="s">
        <v>5564</v>
      </c>
      <c r="B243" s="4">
        <v>2002</v>
      </c>
      <c r="C243" s="86" t="s">
        <v>81</v>
      </c>
      <c r="D243" s="69" t="s">
        <v>81</v>
      </c>
      <c r="E243">
        <v>1</v>
      </c>
      <c r="F243" s="8" t="s">
        <v>144</v>
      </c>
      <c r="I243" s="8" t="s">
        <v>144</v>
      </c>
      <c r="L243" s="8" t="s">
        <v>144</v>
      </c>
      <c r="O243" s="8" t="s">
        <v>144</v>
      </c>
      <c r="R243" s="19" t="s">
        <v>144</v>
      </c>
      <c r="U243" s="17" t="s">
        <v>144</v>
      </c>
      <c r="X243" s="17" t="s">
        <v>144</v>
      </c>
      <c r="AA243" s="17" t="s">
        <v>144</v>
      </c>
      <c r="AD243" s="17" t="s">
        <v>144</v>
      </c>
      <c r="AG243" s="51"/>
    </row>
    <row r="244" spans="1:35" ht="19" x14ac:dyDescent="0.2">
      <c r="A244" s="4" t="s">
        <v>2660</v>
      </c>
      <c r="B244" s="4">
        <v>1993</v>
      </c>
      <c r="C244" s="86" t="s">
        <v>82</v>
      </c>
      <c r="D244" s="69" t="s">
        <v>82</v>
      </c>
      <c r="E244">
        <v>1</v>
      </c>
      <c r="F244" s="8" t="s">
        <v>83</v>
      </c>
      <c r="G244" s="70" t="s">
        <v>83</v>
      </c>
      <c r="H244">
        <v>1</v>
      </c>
      <c r="I244" s="8">
        <v>15</v>
      </c>
      <c r="J244" s="70">
        <v>15</v>
      </c>
      <c r="K244">
        <v>1</v>
      </c>
      <c r="L244" s="8">
        <v>0</v>
      </c>
      <c r="M244" s="70">
        <v>0</v>
      </c>
      <c r="N244">
        <v>1</v>
      </c>
      <c r="O244" s="8" t="s">
        <v>1572</v>
      </c>
      <c r="P244" s="70" t="s">
        <v>15203</v>
      </c>
      <c r="Q244">
        <v>1</v>
      </c>
      <c r="R244" s="19" t="s">
        <v>85</v>
      </c>
      <c r="S244" s="74" t="s">
        <v>15137</v>
      </c>
      <c r="T244">
        <v>1</v>
      </c>
      <c r="U244" s="17" t="s">
        <v>1572</v>
      </c>
      <c r="V244" s="70" t="s">
        <v>1572</v>
      </c>
      <c r="W244">
        <v>1</v>
      </c>
      <c r="X244" s="17">
        <v>22</v>
      </c>
      <c r="Y244" s="70">
        <v>22</v>
      </c>
      <c r="Z244">
        <v>1</v>
      </c>
      <c r="AA244" s="17" t="s">
        <v>86</v>
      </c>
      <c r="AB244" s="70" t="s">
        <v>86</v>
      </c>
      <c r="AC244">
        <v>1</v>
      </c>
      <c r="AD244" s="17" t="s">
        <v>2675</v>
      </c>
      <c r="AE244" s="70" t="s">
        <v>2675</v>
      </c>
      <c r="AF244">
        <v>1</v>
      </c>
      <c r="AG244" s="51" t="s">
        <v>14995</v>
      </c>
      <c r="AH244" s="71" t="s">
        <v>15282</v>
      </c>
      <c r="AI244" s="53">
        <v>0</v>
      </c>
    </row>
    <row r="245" spans="1:35" ht="19" x14ac:dyDescent="0.2">
      <c r="A245" s="4" t="s">
        <v>5660</v>
      </c>
      <c r="B245" s="4">
        <v>2008</v>
      </c>
      <c r="C245" s="86" t="s">
        <v>81</v>
      </c>
      <c r="D245" s="69" t="s">
        <v>81</v>
      </c>
      <c r="E245">
        <v>1</v>
      </c>
      <c r="F245" s="8" t="s">
        <v>144</v>
      </c>
      <c r="I245" s="8" t="s">
        <v>144</v>
      </c>
      <c r="L245" s="8" t="s">
        <v>144</v>
      </c>
      <c r="O245" s="8" t="s">
        <v>144</v>
      </c>
      <c r="R245" s="19" t="s">
        <v>144</v>
      </c>
      <c r="U245" s="17" t="s">
        <v>144</v>
      </c>
      <c r="X245" s="17" t="s">
        <v>144</v>
      </c>
      <c r="AA245" s="17" t="s">
        <v>144</v>
      </c>
      <c r="AD245" s="17" t="s">
        <v>144</v>
      </c>
      <c r="AG245" s="51"/>
    </row>
    <row r="246" spans="1:35" ht="19" x14ac:dyDescent="0.2">
      <c r="A246" s="4" t="s">
        <v>4194</v>
      </c>
      <c r="B246" s="4">
        <v>2014</v>
      </c>
      <c r="C246" s="86" t="s">
        <v>82</v>
      </c>
      <c r="D246" s="69" t="s">
        <v>82</v>
      </c>
      <c r="E246">
        <v>1</v>
      </c>
      <c r="F246" s="8" t="s">
        <v>4206</v>
      </c>
      <c r="G246" s="70" t="s">
        <v>4206</v>
      </c>
      <c r="H246">
        <v>1</v>
      </c>
      <c r="I246" s="8">
        <v>13</v>
      </c>
      <c r="J246" s="70">
        <v>13</v>
      </c>
      <c r="K246">
        <v>1</v>
      </c>
      <c r="L246" s="8">
        <v>6</v>
      </c>
      <c r="M246" s="70">
        <v>6</v>
      </c>
      <c r="N246">
        <v>1</v>
      </c>
      <c r="O246" s="8" t="s">
        <v>4209</v>
      </c>
      <c r="P246" s="70" t="s">
        <v>15283</v>
      </c>
      <c r="Q246">
        <v>1</v>
      </c>
      <c r="R246" s="19" t="s">
        <v>85</v>
      </c>
      <c r="S246" s="74" t="s">
        <v>15137</v>
      </c>
      <c r="T246">
        <v>1</v>
      </c>
      <c r="U246" s="17" t="s">
        <v>218</v>
      </c>
      <c r="V246" s="70" t="s">
        <v>15284</v>
      </c>
      <c r="W246">
        <v>1</v>
      </c>
      <c r="X246" s="17" t="s">
        <v>4210</v>
      </c>
      <c r="Y246" s="70" t="s">
        <v>15285</v>
      </c>
      <c r="Z246">
        <v>1</v>
      </c>
      <c r="AA246" s="17" t="s">
        <v>4211</v>
      </c>
      <c r="AB246" s="70" t="s">
        <v>15286</v>
      </c>
      <c r="AC246">
        <v>1</v>
      </c>
      <c r="AD246" s="17" t="s">
        <v>4212</v>
      </c>
      <c r="AE246" s="70" t="s">
        <v>15287</v>
      </c>
      <c r="AF246">
        <v>1</v>
      </c>
      <c r="AG246" s="51" t="s">
        <v>14996</v>
      </c>
      <c r="AH246" s="71" t="s">
        <v>15288</v>
      </c>
      <c r="AI246">
        <v>1</v>
      </c>
    </row>
    <row r="247" spans="1:35" ht="19" x14ac:dyDescent="0.2">
      <c r="A247" s="4" t="s">
        <v>2079</v>
      </c>
      <c r="B247" s="4">
        <v>1999</v>
      </c>
      <c r="C247" s="86" t="s">
        <v>82</v>
      </c>
      <c r="D247" s="69" t="s">
        <v>82</v>
      </c>
      <c r="E247">
        <v>1</v>
      </c>
      <c r="F247" s="8" t="s">
        <v>403</v>
      </c>
      <c r="G247" s="70" t="s">
        <v>403</v>
      </c>
      <c r="H247">
        <v>1</v>
      </c>
      <c r="I247" s="8">
        <v>68</v>
      </c>
      <c r="J247" s="70">
        <v>68</v>
      </c>
      <c r="K247">
        <v>1</v>
      </c>
      <c r="L247" s="8" t="s">
        <v>86</v>
      </c>
      <c r="M247" s="70" t="s">
        <v>86</v>
      </c>
      <c r="N247">
        <v>1</v>
      </c>
      <c r="O247" s="8" t="s">
        <v>2094</v>
      </c>
      <c r="P247" s="70" t="s">
        <v>15289</v>
      </c>
      <c r="Q247">
        <v>1</v>
      </c>
      <c r="R247" s="19" t="s">
        <v>85</v>
      </c>
      <c r="S247" s="74" t="s">
        <v>15137</v>
      </c>
      <c r="T247">
        <v>1</v>
      </c>
      <c r="U247" s="17" t="s">
        <v>2095</v>
      </c>
      <c r="V247" s="70" t="s">
        <v>15290</v>
      </c>
      <c r="W247">
        <v>1</v>
      </c>
      <c r="X247" s="17" t="s">
        <v>2096</v>
      </c>
      <c r="Y247" s="70" t="s">
        <v>2096</v>
      </c>
      <c r="Z247">
        <v>1</v>
      </c>
      <c r="AA247" s="17" t="s">
        <v>2097</v>
      </c>
      <c r="AB247" s="70" t="s">
        <v>15291</v>
      </c>
      <c r="AC247">
        <v>1</v>
      </c>
      <c r="AD247" s="17" t="s">
        <v>2098</v>
      </c>
      <c r="AE247" s="70" t="s">
        <v>2098</v>
      </c>
      <c r="AF247">
        <v>1</v>
      </c>
      <c r="AG247" s="51" t="s">
        <v>14923</v>
      </c>
      <c r="AH247" s="71" t="s">
        <v>14923</v>
      </c>
      <c r="AI247">
        <v>1</v>
      </c>
    </row>
    <row r="248" spans="1:35" ht="19" x14ac:dyDescent="0.2">
      <c r="A248" s="4" t="s">
        <v>2442</v>
      </c>
      <c r="B248" s="4">
        <v>1991</v>
      </c>
      <c r="C248" s="86" t="s">
        <v>81</v>
      </c>
      <c r="D248" s="69" t="s">
        <v>81</v>
      </c>
      <c r="E248">
        <v>1</v>
      </c>
      <c r="F248" s="8" t="s">
        <v>144</v>
      </c>
      <c r="I248" s="8" t="s">
        <v>144</v>
      </c>
      <c r="L248" s="8" t="s">
        <v>144</v>
      </c>
      <c r="O248" s="8" t="s">
        <v>144</v>
      </c>
      <c r="R248" s="19" t="s">
        <v>144</v>
      </c>
      <c r="U248" s="17" t="s">
        <v>144</v>
      </c>
      <c r="X248" s="17" t="s">
        <v>144</v>
      </c>
      <c r="AA248" s="17" t="s">
        <v>144</v>
      </c>
      <c r="AD248" s="17" t="s">
        <v>144</v>
      </c>
      <c r="AG248" s="51"/>
    </row>
    <row r="249" spans="1:35" ht="19" x14ac:dyDescent="0.2">
      <c r="A249" s="4" t="s">
        <v>827</v>
      </c>
      <c r="B249" s="4">
        <v>2000</v>
      </c>
      <c r="C249" s="86" t="s">
        <v>82</v>
      </c>
      <c r="D249" s="69" t="s">
        <v>82</v>
      </c>
      <c r="E249">
        <v>1</v>
      </c>
      <c r="F249" s="8" t="s">
        <v>83</v>
      </c>
      <c r="G249" s="70" t="s">
        <v>83</v>
      </c>
      <c r="H249">
        <v>1</v>
      </c>
      <c r="I249" s="8">
        <v>103</v>
      </c>
      <c r="J249" s="70">
        <v>103</v>
      </c>
      <c r="K249">
        <v>1</v>
      </c>
      <c r="L249" s="8">
        <v>54</v>
      </c>
      <c r="M249" s="70">
        <v>54</v>
      </c>
      <c r="N249">
        <v>1</v>
      </c>
      <c r="O249" s="27" t="s">
        <v>843</v>
      </c>
      <c r="P249" s="70" t="s">
        <v>15292</v>
      </c>
      <c r="Q249">
        <v>1</v>
      </c>
      <c r="R249" s="19" t="s">
        <v>844</v>
      </c>
      <c r="S249" s="74" t="s">
        <v>15293</v>
      </c>
      <c r="T249">
        <v>1</v>
      </c>
      <c r="U249" s="25" t="s">
        <v>845</v>
      </c>
      <c r="V249" s="70" t="s">
        <v>15294</v>
      </c>
      <c r="W249">
        <v>1</v>
      </c>
      <c r="X249" s="17" t="s">
        <v>86</v>
      </c>
      <c r="Y249" s="70" t="s">
        <v>86</v>
      </c>
      <c r="Z249">
        <v>1</v>
      </c>
      <c r="AA249" s="17" t="s">
        <v>86</v>
      </c>
      <c r="AB249" s="70" t="s">
        <v>86</v>
      </c>
      <c r="AC249">
        <v>1</v>
      </c>
      <c r="AD249" s="17" t="s">
        <v>846</v>
      </c>
      <c r="AE249" s="70" t="s">
        <v>15295</v>
      </c>
      <c r="AF249">
        <v>1</v>
      </c>
      <c r="AG249" s="51" t="s">
        <v>14921</v>
      </c>
      <c r="AH249" s="71" t="s">
        <v>14960</v>
      </c>
      <c r="AI249">
        <v>1</v>
      </c>
    </row>
    <row r="250" spans="1:35" ht="19" x14ac:dyDescent="0.2">
      <c r="A250" s="4" t="s">
        <v>2061</v>
      </c>
      <c r="B250" s="4">
        <v>1988</v>
      </c>
      <c r="C250" s="86" t="s">
        <v>81</v>
      </c>
      <c r="D250" s="69" t="s">
        <v>81</v>
      </c>
      <c r="E250">
        <v>1</v>
      </c>
      <c r="F250" s="8" t="s">
        <v>144</v>
      </c>
      <c r="I250" s="8" t="s">
        <v>144</v>
      </c>
      <c r="L250" s="8" t="s">
        <v>144</v>
      </c>
      <c r="O250" s="8" t="s">
        <v>144</v>
      </c>
      <c r="R250" s="19" t="s">
        <v>144</v>
      </c>
      <c r="U250" s="17" t="s">
        <v>144</v>
      </c>
      <c r="X250" s="17" t="s">
        <v>144</v>
      </c>
      <c r="AA250" s="17" t="s">
        <v>144</v>
      </c>
      <c r="AD250" s="17" t="s">
        <v>144</v>
      </c>
      <c r="AG250" s="51" t="s">
        <v>144</v>
      </c>
    </row>
    <row r="251" spans="1:35" ht="19" x14ac:dyDescent="0.2">
      <c r="A251" s="4" t="s">
        <v>2882</v>
      </c>
      <c r="B251" s="4">
        <v>2013</v>
      </c>
      <c r="C251" s="86" t="s">
        <v>81</v>
      </c>
      <c r="D251" s="69" t="s">
        <v>81</v>
      </c>
      <c r="E251">
        <v>1</v>
      </c>
      <c r="F251" s="8" t="s">
        <v>144</v>
      </c>
      <c r="I251" s="8" t="s">
        <v>144</v>
      </c>
      <c r="L251" s="8" t="s">
        <v>144</v>
      </c>
      <c r="O251" s="8" t="s">
        <v>144</v>
      </c>
      <c r="R251" s="19" t="s">
        <v>144</v>
      </c>
      <c r="U251" s="17" t="s">
        <v>144</v>
      </c>
      <c r="X251" s="17" t="s">
        <v>144</v>
      </c>
      <c r="AA251" s="17" t="s">
        <v>144</v>
      </c>
      <c r="AD251" s="17" t="s">
        <v>144</v>
      </c>
      <c r="AG251" s="51"/>
    </row>
    <row r="252" spans="1:35" ht="19" x14ac:dyDescent="0.2">
      <c r="A252" s="4" t="s">
        <v>1178</v>
      </c>
      <c r="B252" s="4">
        <v>2014</v>
      </c>
      <c r="C252" s="86" t="s">
        <v>81</v>
      </c>
      <c r="D252" s="69" t="s">
        <v>81</v>
      </c>
      <c r="E252">
        <v>1</v>
      </c>
      <c r="F252" s="8" t="s">
        <v>144</v>
      </c>
      <c r="I252" s="8" t="s">
        <v>144</v>
      </c>
      <c r="L252" s="8" t="s">
        <v>144</v>
      </c>
      <c r="O252" s="8" t="s">
        <v>144</v>
      </c>
      <c r="R252" s="19" t="s">
        <v>144</v>
      </c>
      <c r="U252" s="17" t="s">
        <v>144</v>
      </c>
      <c r="X252" s="17" t="s">
        <v>144</v>
      </c>
      <c r="AA252" s="17" t="s">
        <v>144</v>
      </c>
      <c r="AD252" s="17" t="s">
        <v>144</v>
      </c>
      <c r="AG252" s="51" t="s">
        <v>144</v>
      </c>
    </row>
    <row r="253" spans="1:35" ht="19" x14ac:dyDescent="0.2">
      <c r="A253" s="4" t="s">
        <v>4948</v>
      </c>
      <c r="B253" s="4">
        <v>2015</v>
      </c>
      <c r="C253" s="86" t="s">
        <v>81</v>
      </c>
      <c r="D253" s="69" t="s">
        <v>81</v>
      </c>
      <c r="E253">
        <v>1</v>
      </c>
      <c r="F253" s="8" t="s">
        <v>144</v>
      </c>
      <c r="I253" s="8" t="s">
        <v>144</v>
      </c>
      <c r="L253" s="8" t="s">
        <v>144</v>
      </c>
      <c r="O253" s="8" t="s">
        <v>144</v>
      </c>
      <c r="R253" s="19" t="s">
        <v>144</v>
      </c>
      <c r="U253" s="17" t="s">
        <v>144</v>
      </c>
      <c r="X253" s="17" t="s">
        <v>144</v>
      </c>
      <c r="AA253" s="17" t="s">
        <v>144</v>
      </c>
      <c r="AD253" s="17" t="s">
        <v>144</v>
      </c>
      <c r="AG253" s="51"/>
    </row>
    <row r="254" spans="1:35" ht="19" x14ac:dyDescent="0.2">
      <c r="A254" s="4" t="s">
        <v>2854</v>
      </c>
      <c r="B254" s="4">
        <v>1991</v>
      </c>
      <c r="C254" s="86" t="s">
        <v>81</v>
      </c>
      <c r="D254" s="69" t="s">
        <v>81</v>
      </c>
      <c r="E254">
        <v>1</v>
      </c>
      <c r="F254" s="8" t="s">
        <v>144</v>
      </c>
      <c r="I254" s="8" t="s">
        <v>144</v>
      </c>
      <c r="L254" s="8" t="s">
        <v>144</v>
      </c>
      <c r="O254" s="8" t="s">
        <v>144</v>
      </c>
      <c r="R254" s="19" t="s">
        <v>144</v>
      </c>
      <c r="U254" s="17" t="s">
        <v>144</v>
      </c>
      <c r="X254" s="17" t="s">
        <v>144</v>
      </c>
      <c r="AA254" s="17" t="s">
        <v>144</v>
      </c>
      <c r="AD254" s="17" t="s">
        <v>144</v>
      </c>
      <c r="AG254" s="51"/>
    </row>
    <row r="255" spans="1:35" ht="19" x14ac:dyDescent="0.2">
      <c r="A255" s="4" t="s">
        <v>3296</v>
      </c>
      <c r="B255" s="4">
        <v>1989</v>
      </c>
      <c r="C255" s="86" t="s">
        <v>81</v>
      </c>
      <c r="D255" s="69" t="s">
        <v>81</v>
      </c>
      <c r="E255">
        <v>1</v>
      </c>
      <c r="F255" s="8" t="s">
        <v>144</v>
      </c>
      <c r="I255" s="8" t="s">
        <v>144</v>
      </c>
      <c r="L255" s="8" t="s">
        <v>144</v>
      </c>
      <c r="O255" s="8" t="s">
        <v>144</v>
      </c>
      <c r="R255" s="19" t="s">
        <v>144</v>
      </c>
      <c r="U255" s="17" t="s">
        <v>144</v>
      </c>
      <c r="X255" s="17" t="s">
        <v>144</v>
      </c>
      <c r="AA255" s="17" t="s">
        <v>144</v>
      </c>
      <c r="AD255" s="17" t="s">
        <v>144</v>
      </c>
      <c r="AG255" s="51"/>
    </row>
    <row r="256" spans="1:35" ht="19" x14ac:dyDescent="0.2">
      <c r="A256" s="4" t="s">
        <v>807</v>
      </c>
      <c r="B256" s="4">
        <v>2004</v>
      </c>
      <c r="C256" s="86" t="s">
        <v>81</v>
      </c>
      <c r="D256" s="69" t="s">
        <v>81</v>
      </c>
      <c r="E256">
        <v>1</v>
      </c>
      <c r="F256" s="8" t="s">
        <v>144</v>
      </c>
      <c r="I256" s="8" t="s">
        <v>144</v>
      </c>
      <c r="L256" s="8" t="s">
        <v>144</v>
      </c>
      <c r="O256" s="8" t="s">
        <v>144</v>
      </c>
      <c r="R256" s="19" t="s">
        <v>144</v>
      </c>
      <c r="U256" s="17" t="s">
        <v>144</v>
      </c>
      <c r="X256" s="17" t="s">
        <v>144</v>
      </c>
      <c r="AA256" s="17" t="s">
        <v>144</v>
      </c>
      <c r="AD256" s="17" t="s">
        <v>144</v>
      </c>
      <c r="AG256" s="51" t="s">
        <v>144</v>
      </c>
    </row>
    <row r="257" spans="1:35" ht="19" x14ac:dyDescent="0.2">
      <c r="A257" s="4" t="s">
        <v>5552</v>
      </c>
      <c r="B257" s="4">
        <v>1991</v>
      </c>
      <c r="C257" s="86" t="s">
        <v>81</v>
      </c>
      <c r="D257" s="69" t="s">
        <v>81</v>
      </c>
      <c r="E257">
        <v>1</v>
      </c>
      <c r="F257" s="8" t="s">
        <v>144</v>
      </c>
      <c r="I257" s="8" t="s">
        <v>144</v>
      </c>
      <c r="L257" s="8" t="s">
        <v>144</v>
      </c>
      <c r="O257" s="8" t="s">
        <v>144</v>
      </c>
      <c r="R257" s="19" t="s">
        <v>144</v>
      </c>
      <c r="U257" s="17" t="s">
        <v>144</v>
      </c>
      <c r="X257" s="17" t="s">
        <v>144</v>
      </c>
      <c r="AA257" s="17" t="s">
        <v>144</v>
      </c>
      <c r="AD257" s="17" t="s">
        <v>144</v>
      </c>
      <c r="AG257" s="51"/>
    </row>
    <row r="258" spans="1:35" ht="19" x14ac:dyDescent="0.2">
      <c r="A258" s="4" t="s">
        <v>3266</v>
      </c>
      <c r="B258" s="4">
        <v>1992</v>
      </c>
      <c r="C258" s="86" t="s">
        <v>82</v>
      </c>
      <c r="D258" s="69" t="s">
        <v>82</v>
      </c>
      <c r="E258">
        <v>1</v>
      </c>
      <c r="F258" s="8" t="s">
        <v>669</v>
      </c>
      <c r="G258" s="70" t="s">
        <v>669</v>
      </c>
      <c r="H258">
        <v>1</v>
      </c>
      <c r="I258" s="8">
        <v>9</v>
      </c>
      <c r="J258" s="70">
        <v>9</v>
      </c>
      <c r="K258">
        <v>1</v>
      </c>
      <c r="L258" s="8">
        <v>0</v>
      </c>
      <c r="M258" s="70">
        <v>0</v>
      </c>
      <c r="N258">
        <v>1</v>
      </c>
      <c r="O258" s="8" t="s">
        <v>1572</v>
      </c>
      <c r="P258" s="70" t="s">
        <v>15203</v>
      </c>
      <c r="Q258">
        <v>1</v>
      </c>
      <c r="R258" s="19" t="s">
        <v>85</v>
      </c>
      <c r="S258" s="74" t="s">
        <v>15137</v>
      </c>
      <c r="T258">
        <v>1</v>
      </c>
      <c r="U258" s="17" t="s">
        <v>1572</v>
      </c>
      <c r="V258" s="70" t="s">
        <v>1572</v>
      </c>
      <c r="W258">
        <v>1</v>
      </c>
      <c r="X258" s="17">
        <v>26.6</v>
      </c>
      <c r="Y258" s="70">
        <v>26.6</v>
      </c>
      <c r="Z258">
        <v>1</v>
      </c>
      <c r="AA258" s="17">
        <v>1.2</v>
      </c>
      <c r="AB258" s="70">
        <v>1.2</v>
      </c>
      <c r="AC258">
        <v>1</v>
      </c>
      <c r="AD258" s="17" t="s">
        <v>3280</v>
      </c>
      <c r="AE258" s="70" t="s">
        <v>5225</v>
      </c>
      <c r="AF258" s="53">
        <v>0</v>
      </c>
      <c r="AG258" s="51" t="s">
        <v>14921</v>
      </c>
      <c r="AH258" s="71" t="s">
        <v>14921</v>
      </c>
      <c r="AI258">
        <v>1</v>
      </c>
    </row>
    <row r="259" spans="1:35" ht="19" x14ac:dyDescent="0.2">
      <c r="A259" s="4" t="s">
        <v>4340</v>
      </c>
      <c r="B259" s="4">
        <v>1997</v>
      </c>
      <c r="C259" s="86" t="s">
        <v>82</v>
      </c>
      <c r="D259" s="69" t="s">
        <v>82</v>
      </c>
      <c r="E259">
        <v>1</v>
      </c>
      <c r="F259" s="8" t="s">
        <v>83</v>
      </c>
      <c r="G259" s="70" t="s">
        <v>83</v>
      </c>
      <c r="H259">
        <v>1</v>
      </c>
      <c r="I259" s="8">
        <v>13</v>
      </c>
      <c r="J259" s="70">
        <v>13</v>
      </c>
      <c r="K259">
        <v>1</v>
      </c>
      <c r="L259" s="8">
        <v>13</v>
      </c>
      <c r="M259" s="70">
        <v>13</v>
      </c>
      <c r="N259">
        <v>1</v>
      </c>
      <c r="O259" s="8" t="s">
        <v>4354</v>
      </c>
      <c r="P259" s="70" t="s">
        <v>15296</v>
      </c>
      <c r="Q259">
        <v>1</v>
      </c>
      <c r="R259" s="19" t="s">
        <v>4355</v>
      </c>
      <c r="S259" s="74" t="s">
        <v>15297</v>
      </c>
      <c r="T259">
        <v>1</v>
      </c>
      <c r="U259" s="17" t="s">
        <v>4356</v>
      </c>
      <c r="V259" s="70" t="s">
        <v>15298</v>
      </c>
      <c r="W259">
        <v>1</v>
      </c>
      <c r="X259" s="17" t="s">
        <v>4357</v>
      </c>
      <c r="Y259" s="70">
        <v>39.9</v>
      </c>
      <c r="Z259" s="53">
        <v>0</v>
      </c>
      <c r="AA259" s="17" t="s">
        <v>4358</v>
      </c>
      <c r="AB259" s="70">
        <v>5</v>
      </c>
      <c r="AC259">
        <v>1</v>
      </c>
      <c r="AD259" s="17" t="s">
        <v>86</v>
      </c>
      <c r="AE259" s="70" t="s">
        <v>86</v>
      </c>
      <c r="AF259">
        <v>1</v>
      </c>
      <c r="AG259" s="51" t="s">
        <v>14921</v>
      </c>
      <c r="AH259" s="71" t="s">
        <v>14921</v>
      </c>
      <c r="AI259">
        <v>1</v>
      </c>
    </row>
    <row r="260" spans="1:35" ht="19" x14ac:dyDescent="0.2">
      <c r="A260" s="4" t="s">
        <v>554</v>
      </c>
      <c r="B260" s="4">
        <v>2004</v>
      </c>
      <c r="C260" s="86" t="s">
        <v>81</v>
      </c>
      <c r="D260" s="69" t="s">
        <v>81</v>
      </c>
      <c r="E260">
        <v>1</v>
      </c>
      <c r="F260" s="8" t="s">
        <v>144</v>
      </c>
      <c r="I260" s="8" t="s">
        <v>144</v>
      </c>
      <c r="L260" s="8" t="s">
        <v>144</v>
      </c>
      <c r="O260" s="8" t="s">
        <v>144</v>
      </c>
      <c r="R260" s="19" t="s">
        <v>144</v>
      </c>
      <c r="U260" s="17" t="s">
        <v>144</v>
      </c>
      <c r="X260" s="17" t="s">
        <v>144</v>
      </c>
      <c r="AA260" s="17" t="s">
        <v>144</v>
      </c>
      <c r="AD260" s="17" t="s">
        <v>144</v>
      </c>
      <c r="AG260" s="51"/>
    </row>
    <row r="261" spans="1:35" ht="19" x14ac:dyDescent="0.2">
      <c r="A261" s="4" t="s">
        <v>1727</v>
      </c>
      <c r="B261" s="4">
        <v>2007</v>
      </c>
      <c r="C261" s="86" t="s">
        <v>82</v>
      </c>
      <c r="D261" s="69" t="s">
        <v>82</v>
      </c>
      <c r="E261">
        <v>1</v>
      </c>
      <c r="F261" s="8" t="s">
        <v>1045</v>
      </c>
      <c r="G261" s="70" t="s">
        <v>1045</v>
      </c>
      <c r="H261">
        <v>1</v>
      </c>
      <c r="I261" s="8">
        <v>36</v>
      </c>
      <c r="J261" s="70">
        <v>36</v>
      </c>
      <c r="K261">
        <v>1</v>
      </c>
      <c r="L261" s="8">
        <v>13</v>
      </c>
      <c r="M261" s="70">
        <v>13</v>
      </c>
      <c r="N261">
        <v>1</v>
      </c>
      <c r="O261" s="8" t="s">
        <v>263</v>
      </c>
      <c r="P261" s="70" t="s">
        <v>15280</v>
      </c>
      <c r="Q261">
        <v>1</v>
      </c>
      <c r="R261" s="19" t="s">
        <v>85</v>
      </c>
      <c r="S261" s="74" t="s">
        <v>15137</v>
      </c>
      <c r="T261">
        <v>1</v>
      </c>
      <c r="U261" s="17" t="s">
        <v>86</v>
      </c>
      <c r="V261" s="70" t="s">
        <v>86</v>
      </c>
      <c r="W261">
        <v>1</v>
      </c>
      <c r="X261" s="17" t="s">
        <v>1744</v>
      </c>
      <c r="Y261" s="70" t="s">
        <v>15299</v>
      </c>
      <c r="Z261">
        <v>1</v>
      </c>
      <c r="AA261" s="17" t="s">
        <v>1745</v>
      </c>
      <c r="AB261" s="70" t="s">
        <v>15300</v>
      </c>
      <c r="AC261">
        <v>1</v>
      </c>
      <c r="AD261" s="17" t="s">
        <v>86</v>
      </c>
      <c r="AE261" s="70" t="s">
        <v>86</v>
      </c>
      <c r="AF261">
        <v>1</v>
      </c>
      <c r="AG261" s="51" t="s">
        <v>14997</v>
      </c>
      <c r="AH261" s="71" t="s">
        <v>15301</v>
      </c>
      <c r="AI261">
        <v>1</v>
      </c>
    </row>
    <row r="262" spans="1:35" ht="19" x14ac:dyDescent="0.2">
      <c r="A262" s="4" t="s">
        <v>4451</v>
      </c>
      <c r="B262" s="4">
        <v>2011</v>
      </c>
      <c r="C262" s="86" t="s">
        <v>81</v>
      </c>
      <c r="D262" s="69" t="s">
        <v>81</v>
      </c>
      <c r="E262">
        <v>1</v>
      </c>
      <c r="F262" s="8" t="s">
        <v>144</v>
      </c>
      <c r="I262" s="8" t="s">
        <v>144</v>
      </c>
      <c r="L262" s="8" t="s">
        <v>144</v>
      </c>
      <c r="O262" s="8" t="s">
        <v>144</v>
      </c>
      <c r="R262" s="19" t="s">
        <v>144</v>
      </c>
      <c r="U262" s="17" t="s">
        <v>144</v>
      </c>
      <c r="X262" s="17" t="s">
        <v>144</v>
      </c>
      <c r="AA262" s="17" t="s">
        <v>144</v>
      </c>
      <c r="AD262" s="17" t="s">
        <v>144</v>
      </c>
      <c r="AG262" s="51"/>
    </row>
    <row r="263" spans="1:35" ht="19" x14ac:dyDescent="0.2">
      <c r="A263" s="4" t="s">
        <v>5829</v>
      </c>
      <c r="B263" s="4">
        <v>2010</v>
      </c>
      <c r="C263" s="86" t="s">
        <v>82</v>
      </c>
      <c r="D263" s="69" t="s">
        <v>82</v>
      </c>
      <c r="E263">
        <v>1</v>
      </c>
      <c r="F263" s="8" t="s">
        <v>5843</v>
      </c>
      <c r="G263" s="70" t="s">
        <v>5843</v>
      </c>
      <c r="H263">
        <v>1</v>
      </c>
      <c r="I263" s="8">
        <v>18</v>
      </c>
      <c r="J263" s="70">
        <v>18</v>
      </c>
      <c r="K263">
        <v>1</v>
      </c>
      <c r="L263" s="8" t="s">
        <v>86</v>
      </c>
      <c r="M263" s="70" t="s">
        <v>86</v>
      </c>
      <c r="N263">
        <v>1</v>
      </c>
      <c r="O263" s="8" t="s">
        <v>5788</v>
      </c>
      <c r="P263" s="70" t="s">
        <v>15302</v>
      </c>
      <c r="Q263">
        <v>1</v>
      </c>
      <c r="R263" s="19" t="s">
        <v>85</v>
      </c>
      <c r="S263" s="74" t="s">
        <v>15137</v>
      </c>
      <c r="T263">
        <v>1</v>
      </c>
      <c r="U263" s="17" t="s">
        <v>86</v>
      </c>
      <c r="V263" s="70" t="s">
        <v>86</v>
      </c>
      <c r="W263">
        <v>1</v>
      </c>
      <c r="X263" s="17" t="s">
        <v>5846</v>
      </c>
      <c r="Y263" s="93" t="s">
        <v>5846</v>
      </c>
      <c r="Z263">
        <v>1</v>
      </c>
      <c r="AA263" s="17" t="s">
        <v>5847</v>
      </c>
      <c r="AB263" s="93" t="s">
        <v>5847</v>
      </c>
      <c r="AC263">
        <v>1</v>
      </c>
      <c r="AD263" s="17" t="s">
        <v>5848</v>
      </c>
      <c r="AE263" s="93" t="s">
        <v>5848</v>
      </c>
      <c r="AF263">
        <v>1</v>
      </c>
      <c r="AG263" s="51" t="s">
        <v>14998</v>
      </c>
      <c r="AH263" s="71" t="s">
        <v>15303</v>
      </c>
      <c r="AI263">
        <v>1</v>
      </c>
    </row>
    <row r="264" spans="1:35" ht="19" x14ac:dyDescent="0.2">
      <c r="A264" s="4" t="s">
        <v>5929</v>
      </c>
      <c r="B264" s="4">
        <v>1981</v>
      </c>
      <c r="C264" s="86" t="s">
        <v>81</v>
      </c>
      <c r="D264" s="69" t="s">
        <v>81</v>
      </c>
      <c r="E264">
        <v>1</v>
      </c>
      <c r="F264" s="8" t="s">
        <v>144</v>
      </c>
      <c r="I264" s="8" t="s">
        <v>144</v>
      </c>
      <c r="L264" s="8" t="s">
        <v>144</v>
      </c>
      <c r="O264" s="8" t="s">
        <v>144</v>
      </c>
      <c r="R264" s="19" t="s">
        <v>144</v>
      </c>
      <c r="U264" s="17" t="s">
        <v>144</v>
      </c>
      <c r="X264" s="17" t="s">
        <v>144</v>
      </c>
      <c r="AA264" s="17" t="s">
        <v>144</v>
      </c>
      <c r="AD264" s="17" t="s">
        <v>144</v>
      </c>
      <c r="AG264" s="51"/>
    </row>
    <row r="265" spans="1:35" ht="19" x14ac:dyDescent="0.2">
      <c r="A265" s="4" t="s">
        <v>2252</v>
      </c>
      <c r="B265" s="4">
        <v>2004</v>
      </c>
      <c r="C265" s="86" t="s">
        <v>82</v>
      </c>
      <c r="D265" s="69" t="s">
        <v>82</v>
      </c>
      <c r="E265">
        <v>1</v>
      </c>
      <c r="F265" s="8" t="s">
        <v>2265</v>
      </c>
      <c r="G265" s="70" t="s">
        <v>2265</v>
      </c>
      <c r="H265">
        <v>1</v>
      </c>
      <c r="I265" s="8">
        <v>13</v>
      </c>
      <c r="J265" s="70">
        <v>13</v>
      </c>
      <c r="K265">
        <v>1</v>
      </c>
      <c r="L265" s="8">
        <v>0</v>
      </c>
      <c r="M265" s="70">
        <v>0</v>
      </c>
      <c r="N265">
        <v>1</v>
      </c>
      <c r="O265" s="8" t="s">
        <v>1572</v>
      </c>
      <c r="P265" s="70" t="s">
        <v>15203</v>
      </c>
      <c r="Q265">
        <v>1</v>
      </c>
      <c r="R265" s="19" t="s">
        <v>85</v>
      </c>
      <c r="S265" s="74" t="s">
        <v>15137</v>
      </c>
      <c r="T265">
        <v>1</v>
      </c>
      <c r="U265" s="17" t="s">
        <v>1572</v>
      </c>
      <c r="V265" s="70" t="s">
        <v>1572</v>
      </c>
      <c r="W265">
        <v>1</v>
      </c>
      <c r="X265" s="17" t="s">
        <v>86</v>
      </c>
      <c r="Y265" s="70" t="s">
        <v>86</v>
      </c>
      <c r="Z265">
        <v>1</v>
      </c>
      <c r="AA265" s="17" t="s">
        <v>86</v>
      </c>
      <c r="AB265" s="70" t="s">
        <v>86</v>
      </c>
      <c r="AC265">
        <v>1</v>
      </c>
      <c r="AD265" s="17" t="s">
        <v>1682</v>
      </c>
      <c r="AE265" s="70" t="s">
        <v>1682</v>
      </c>
      <c r="AF265">
        <v>1</v>
      </c>
      <c r="AG265" s="51" t="s">
        <v>14999</v>
      </c>
      <c r="AH265" s="71" t="s">
        <v>15304</v>
      </c>
      <c r="AI265">
        <v>1</v>
      </c>
    </row>
    <row r="266" spans="1:35" ht="19" x14ac:dyDescent="0.2">
      <c r="A266" s="4" t="s">
        <v>3492</v>
      </c>
      <c r="B266" s="4">
        <v>1991</v>
      </c>
      <c r="C266" s="86" t="s">
        <v>81</v>
      </c>
      <c r="D266" s="69" t="s">
        <v>81</v>
      </c>
      <c r="E266">
        <v>1</v>
      </c>
      <c r="F266" s="8" t="s">
        <v>144</v>
      </c>
      <c r="I266" s="8" t="s">
        <v>144</v>
      </c>
      <c r="L266" s="8" t="s">
        <v>144</v>
      </c>
      <c r="O266" s="8" t="s">
        <v>144</v>
      </c>
      <c r="R266" s="19" t="s">
        <v>144</v>
      </c>
      <c r="U266" s="17" t="s">
        <v>144</v>
      </c>
      <c r="X266" s="17" t="s">
        <v>144</v>
      </c>
      <c r="AA266" s="17" t="s">
        <v>144</v>
      </c>
      <c r="AD266" s="17" t="s">
        <v>144</v>
      </c>
      <c r="AG266" s="51"/>
    </row>
    <row r="267" spans="1:35" ht="19" x14ac:dyDescent="0.2">
      <c r="A267" s="4" t="s">
        <v>4005</v>
      </c>
      <c r="B267" s="4">
        <v>2008</v>
      </c>
      <c r="C267" s="86" t="s">
        <v>81</v>
      </c>
      <c r="D267" s="69" t="s">
        <v>81</v>
      </c>
      <c r="E267">
        <v>1</v>
      </c>
      <c r="F267" s="8" t="s">
        <v>144</v>
      </c>
      <c r="I267" s="8" t="s">
        <v>144</v>
      </c>
      <c r="L267" s="8" t="s">
        <v>144</v>
      </c>
      <c r="O267" s="8" t="s">
        <v>144</v>
      </c>
      <c r="R267" s="19" t="s">
        <v>144</v>
      </c>
      <c r="U267" s="17" t="s">
        <v>144</v>
      </c>
      <c r="X267" s="17" t="s">
        <v>144</v>
      </c>
      <c r="AA267" s="17" t="s">
        <v>144</v>
      </c>
      <c r="AD267" s="17" t="s">
        <v>144</v>
      </c>
      <c r="AG267" s="51"/>
    </row>
    <row r="268" spans="1:35" ht="19" x14ac:dyDescent="0.2">
      <c r="A268" s="4" t="s">
        <v>600</v>
      </c>
      <c r="B268" s="4">
        <v>2003</v>
      </c>
      <c r="C268" s="86" t="s">
        <v>82</v>
      </c>
      <c r="D268" s="69" t="s">
        <v>82</v>
      </c>
      <c r="E268">
        <v>1</v>
      </c>
      <c r="F268" s="8" t="s">
        <v>615</v>
      </c>
      <c r="G268" s="70" t="s">
        <v>615</v>
      </c>
      <c r="H268">
        <v>1</v>
      </c>
      <c r="I268" s="8">
        <v>16</v>
      </c>
      <c r="J268" s="70">
        <v>16</v>
      </c>
      <c r="K268">
        <v>1</v>
      </c>
      <c r="L268" s="8">
        <v>10</v>
      </c>
      <c r="M268" s="70">
        <v>10</v>
      </c>
      <c r="N268">
        <v>1</v>
      </c>
      <c r="O268" s="8" t="s">
        <v>616</v>
      </c>
      <c r="P268" s="70" t="s">
        <v>15280</v>
      </c>
      <c r="Q268">
        <v>1</v>
      </c>
      <c r="R268" s="19" t="s">
        <v>85</v>
      </c>
      <c r="S268" s="74" t="s">
        <v>15137</v>
      </c>
      <c r="T268">
        <v>1</v>
      </c>
      <c r="U268" s="17" t="s">
        <v>86</v>
      </c>
      <c r="V268" s="70" t="s">
        <v>86</v>
      </c>
      <c r="W268">
        <v>1</v>
      </c>
      <c r="X268" s="17" t="s">
        <v>617</v>
      </c>
      <c r="Y268" s="70" t="s">
        <v>617</v>
      </c>
      <c r="Z268">
        <v>1</v>
      </c>
      <c r="AA268" s="17" t="s">
        <v>86</v>
      </c>
      <c r="AB268" s="70" t="s">
        <v>86</v>
      </c>
      <c r="AC268">
        <v>1</v>
      </c>
      <c r="AD268" s="17" t="s">
        <v>618</v>
      </c>
      <c r="AE268" s="70" t="s">
        <v>618</v>
      </c>
      <c r="AF268">
        <v>1</v>
      </c>
      <c r="AG268" s="51" t="s">
        <v>15003</v>
      </c>
      <c r="AH268" s="71" t="s">
        <v>15305</v>
      </c>
      <c r="AI268">
        <v>1</v>
      </c>
    </row>
    <row r="269" spans="1:35" ht="19" x14ac:dyDescent="0.2">
      <c r="A269" s="4" t="s">
        <v>3057</v>
      </c>
      <c r="B269" s="4">
        <v>2009</v>
      </c>
      <c r="C269" s="86" t="s">
        <v>82</v>
      </c>
      <c r="D269" s="69" t="s">
        <v>82</v>
      </c>
      <c r="E269">
        <v>1</v>
      </c>
      <c r="F269" s="8" t="s">
        <v>3072</v>
      </c>
      <c r="G269" s="70" t="s">
        <v>3072</v>
      </c>
      <c r="H269">
        <v>1</v>
      </c>
      <c r="I269" s="8">
        <v>8</v>
      </c>
      <c r="J269" s="70">
        <v>8</v>
      </c>
      <c r="K269">
        <v>1</v>
      </c>
      <c r="L269" s="8">
        <v>3</v>
      </c>
      <c r="M269" s="70">
        <v>3</v>
      </c>
      <c r="N269">
        <v>1</v>
      </c>
      <c r="O269" s="8" t="s">
        <v>3073</v>
      </c>
      <c r="P269" s="70" t="s">
        <v>15306</v>
      </c>
      <c r="Q269">
        <v>1</v>
      </c>
      <c r="R269" s="19" t="s">
        <v>85</v>
      </c>
      <c r="S269" s="74" t="s">
        <v>15137</v>
      </c>
      <c r="T269">
        <v>1</v>
      </c>
      <c r="U269" s="17" t="s">
        <v>86</v>
      </c>
      <c r="V269" s="70" t="s">
        <v>86</v>
      </c>
      <c r="W269">
        <v>1</v>
      </c>
      <c r="X269" s="17">
        <v>32.1</v>
      </c>
      <c r="Y269" s="70">
        <v>32.1</v>
      </c>
      <c r="Z269">
        <v>1</v>
      </c>
      <c r="AA269" s="17" t="s">
        <v>3074</v>
      </c>
      <c r="AB269" s="70" t="s">
        <v>3074</v>
      </c>
      <c r="AC269">
        <v>1</v>
      </c>
      <c r="AD269" s="17" t="s">
        <v>3075</v>
      </c>
      <c r="AE269" s="70" t="s">
        <v>3075</v>
      </c>
      <c r="AF269">
        <v>1</v>
      </c>
      <c r="AG269" s="51" t="s">
        <v>15004</v>
      </c>
      <c r="AH269" s="71" t="s">
        <v>15307</v>
      </c>
      <c r="AI269">
        <v>1</v>
      </c>
    </row>
    <row r="270" spans="1:35" ht="19" x14ac:dyDescent="0.2">
      <c r="A270" s="4" t="s">
        <v>499</v>
      </c>
      <c r="B270" s="4">
        <v>1985</v>
      </c>
      <c r="C270" s="86" t="s">
        <v>81</v>
      </c>
      <c r="D270" s="69" t="s">
        <v>81</v>
      </c>
      <c r="E270">
        <v>1</v>
      </c>
      <c r="F270" s="8"/>
      <c r="I270" s="8" t="s">
        <v>144</v>
      </c>
      <c r="L270" s="8" t="s">
        <v>144</v>
      </c>
      <c r="O270" s="8" t="s">
        <v>144</v>
      </c>
      <c r="R270" s="19" t="s">
        <v>144</v>
      </c>
      <c r="U270" s="17" t="s">
        <v>144</v>
      </c>
      <c r="X270" s="17" t="s">
        <v>144</v>
      </c>
      <c r="AA270" s="17" t="s">
        <v>144</v>
      </c>
      <c r="AD270" s="17" t="s">
        <v>144</v>
      </c>
      <c r="AG270" s="51"/>
    </row>
    <row r="271" spans="1:35" ht="19" x14ac:dyDescent="0.2">
      <c r="A271" s="4" t="s">
        <v>499</v>
      </c>
      <c r="B271" s="4">
        <v>1988</v>
      </c>
      <c r="C271" s="86" t="s">
        <v>81</v>
      </c>
      <c r="D271" s="69" t="s">
        <v>81</v>
      </c>
      <c r="E271">
        <v>1</v>
      </c>
      <c r="F271" s="8" t="s">
        <v>144</v>
      </c>
      <c r="I271" s="8" t="s">
        <v>144</v>
      </c>
      <c r="L271" s="8" t="s">
        <v>144</v>
      </c>
      <c r="O271" s="8" t="s">
        <v>144</v>
      </c>
      <c r="R271" s="19" t="s">
        <v>144</v>
      </c>
      <c r="U271" s="17" t="s">
        <v>144</v>
      </c>
      <c r="X271" s="17" t="s">
        <v>144</v>
      </c>
      <c r="AA271" s="17" t="s">
        <v>144</v>
      </c>
      <c r="AD271" s="17" t="s">
        <v>144</v>
      </c>
      <c r="AG271" s="51"/>
    </row>
    <row r="272" spans="1:35" ht="19" x14ac:dyDescent="0.2">
      <c r="A272" s="4" t="s">
        <v>3831</v>
      </c>
      <c r="B272" s="4">
        <v>1987</v>
      </c>
      <c r="C272" s="86" t="s">
        <v>81</v>
      </c>
      <c r="D272" s="69" t="s">
        <v>81</v>
      </c>
      <c r="E272">
        <v>1</v>
      </c>
      <c r="F272" s="8" t="s">
        <v>144</v>
      </c>
      <c r="I272" s="8" t="s">
        <v>144</v>
      </c>
      <c r="L272" s="8" t="s">
        <v>144</v>
      </c>
      <c r="O272" s="8" t="s">
        <v>144</v>
      </c>
      <c r="R272" s="19" t="s">
        <v>144</v>
      </c>
      <c r="U272" s="17" t="s">
        <v>144</v>
      </c>
      <c r="X272" s="17" t="s">
        <v>144</v>
      </c>
      <c r="AA272" s="17" t="s">
        <v>144</v>
      </c>
      <c r="AD272" s="17" t="s">
        <v>144</v>
      </c>
      <c r="AG272" s="51" t="s">
        <v>144</v>
      </c>
    </row>
    <row r="273" spans="1:35" ht="19" x14ac:dyDescent="0.2">
      <c r="A273" s="4" t="s">
        <v>4918</v>
      </c>
      <c r="B273" s="4">
        <v>1995</v>
      </c>
      <c r="C273" s="86" t="s">
        <v>81</v>
      </c>
      <c r="D273" s="69" t="s">
        <v>81</v>
      </c>
      <c r="E273">
        <v>1</v>
      </c>
      <c r="F273" s="8" t="s">
        <v>144</v>
      </c>
      <c r="I273" s="8" t="s">
        <v>144</v>
      </c>
      <c r="L273" s="8" t="s">
        <v>144</v>
      </c>
      <c r="O273" s="8" t="s">
        <v>144</v>
      </c>
      <c r="R273" s="19" t="s">
        <v>144</v>
      </c>
      <c r="U273" s="17" t="s">
        <v>144</v>
      </c>
      <c r="X273" s="17" t="s">
        <v>144</v>
      </c>
      <c r="AA273" s="17" t="s">
        <v>144</v>
      </c>
      <c r="AD273" s="17" t="s">
        <v>144</v>
      </c>
      <c r="AG273" s="51"/>
    </row>
    <row r="274" spans="1:35" ht="19" x14ac:dyDescent="0.2">
      <c r="A274" s="4" t="s">
        <v>3784</v>
      </c>
      <c r="B274" s="4">
        <v>2001</v>
      </c>
      <c r="C274" s="86" t="s">
        <v>81</v>
      </c>
      <c r="D274" s="69" t="s">
        <v>81</v>
      </c>
      <c r="E274">
        <v>1</v>
      </c>
      <c r="F274" s="8" t="s">
        <v>144</v>
      </c>
      <c r="I274" s="8" t="s">
        <v>144</v>
      </c>
      <c r="L274" s="8" t="s">
        <v>144</v>
      </c>
      <c r="O274" s="8" t="s">
        <v>144</v>
      </c>
      <c r="R274" s="19" t="s">
        <v>144</v>
      </c>
      <c r="U274" s="17" t="s">
        <v>144</v>
      </c>
      <c r="X274" s="17" t="s">
        <v>144</v>
      </c>
      <c r="AA274" s="17" t="s">
        <v>144</v>
      </c>
      <c r="AD274" s="17" t="s">
        <v>144</v>
      </c>
      <c r="AG274" s="51" t="s">
        <v>144</v>
      </c>
    </row>
    <row r="275" spans="1:35" ht="19" x14ac:dyDescent="0.2">
      <c r="A275" s="4" t="s">
        <v>1466</v>
      </c>
      <c r="B275" s="4">
        <v>1994</v>
      </c>
      <c r="C275" s="86" t="s">
        <v>81</v>
      </c>
      <c r="D275" s="69" t="s">
        <v>81</v>
      </c>
      <c r="E275">
        <v>1</v>
      </c>
      <c r="F275" s="8" t="s">
        <v>144</v>
      </c>
      <c r="I275" s="8" t="s">
        <v>144</v>
      </c>
      <c r="L275" s="8" t="s">
        <v>144</v>
      </c>
      <c r="O275" s="8" t="s">
        <v>144</v>
      </c>
      <c r="R275" s="19" t="s">
        <v>144</v>
      </c>
      <c r="U275" s="17" t="s">
        <v>144</v>
      </c>
      <c r="X275" s="17" t="s">
        <v>144</v>
      </c>
      <c r="AA275" s="17" t="s">
        <v>144</v>
      </c>
      <c r="AD275" s="17" t="s">
        <v>144</v>
      </c>
      <c r="AG275" s="51"/>
    </row>
    <row r="276" spans="1:35" ht="19" x14ac:dyDescent="0.2">
      <c r="A276" s="4" t="s">
        <v>5300</v>
      </c>
      <c r="B276" s="4">
        <v>2002</v>
      </c>
      <c r="C276" s="86" t="s">
        <v>81</v>
      </c>
      <c r="D276" s="69" t="s">
        <v>81</v>
      </c>
      <c r="E276">
        <v>1</v>
      </c>
      <c r="F276" s="8" t="s">
        <v>144</v>
      </c>
      <c r="I276" s="8" t="s">
        <v>144</v>
      </c>
      <c r="L276" s="8" t="s">
        <v>144</v>
      </c>
      <c r="O276" s="8" t="s">
        <v>144</v>
      </c>
      <c r="R276" s="19" t="s">
        <v>144</v>
      </c>
      <c r="U276" s="17" t="s">
        <v>144</v>
      </c>
      <c r="X276" s="17" t="s">
        <v>144</v>
      </c>
      <c r="AA276" s="17" t="s">
        <v>144</v>
      </c>
      <c r="AD276" s="17" t="s">
        <v>144</v>
      </c>
      <c r="AG276" s="51"/>
    </row>
    <row r="277" spans="1:35" ht="19" x14ac:dyDescent="0.2">
      <c r="A277" s="4" t="s">
        <v>5339</v>
      </c>
      <c r="B277" s="4">
        <v>2011</v>
      </c>
      <c r="C277" s="86" t="s">
        <v>82</v>
      </c>
      <c r="D277" s="69" t="s">
        <v>82</v>
      </c>
      <c r="E277">
        <v>1</v>
      </c>
      <c r="F277" s="8" t="s">
        <v>2231</v>
      </c>
      <c r="G277" s="70" t="s">
        <v>2231</v>
      </c>
      <c r="H277">
        <v>1</v>
      </c>
      <c r="I277" s="8">
        <v>12</v>
      </c>
      <c r="J277" s="70">
        <v>12</v>
      </c>
      <c r="K277">
        <v>1</v>
      </c>
      <c r="L277" s="8">
        <v>5</v>
      </c>
      <c r="M277" s="70">
        <v>5</v>
      </c>
      <c r="N277">
        <v>1</v>
      </c>
      <c r="O277" s="17" t="s">
        <v>5357</v>
      </c>
      <c r="P277" s="70" t="s">
        <v>15308</v>
      </c>
      <c r="Q277">
        <v>1</v>
      </c>
      <c r="R277" s="19" t="s">
        <v>5358</v>
      </c>
      <c r="S277" s="74" t="s">
        <v>15137</v>
      </c>
      <c r="T277">
        <v>1</v>
      </c>
      <c r="U277" s="17" t="s">
        <v>5357</v>
      </c>
      <c r="V277" s="70" t="s">
        <v>15308</v>
      </c>
      <c r="W277">
        <v>1</v>
      </c>
      <c r="X277" s="17">
        <v>25.8</v>
      </c>
      <c r="Y277" s="70">
        <v>25.8</v>
      </c>
      <c r="Z277">
        <v>1</v>
      </c>
      <c r="AA277" s="17">
        <v>0.5</v>
      </c>
      <c r="AB277" s="70">
        <v>0.5</v>
      </c>
      <c r="AC277">
        <v>1</v>
      </c>
      <c r="AD277" s="17" t="s">
        <v>86</v>
      </c>
      <c r="AE277" s="70" t="s">
        <v>86</v>
      </c>
      <c r="AF277">
        <v>1</v>
      </c>
      <c r="AG277" s="51" t="s">
        <v>15005</v>
      </c>
      <c r="AH277" s="71" t="s">
        <v>15309</v>
      </c>
      <c r="AI277">
        <v>1</v>
      </c>
    </row>
    <row r="278" spans="1:35" ht="19" x14ac:dyDescent="0.2">
      <c r="A278" s="4" t="s">
        <v>2182</v>
      </c>
      <c r="B278" s="4">
        <v>1971</v>
      </c>
      <c r="C278" s="86" t="s">
        <v>81</v>
      </c>
      <c r="D278" s="69" t="s">
        <v>81</v>
      </c>
      <c r="E278">
        <v>1</v>
      </c>
      <c r="F278" s="8" t="s">
        <v>144</v>
      </c>
      <c r="I278" s="8" t="s">
        <v>144</v>
      </c>
      <c r="L278" s="8" t="s">
        <v>144</v>
      </c>
      <c r="O278" s="8" t="s">
        <v>144</v>
      </c>
      <c r="R278" s="19" t="s">
        <v>144</v>
      </c>
      <c r="U278" s="17" t="s">
        <v>144</v>
      </c>
      <c r="X278" s="17" t="s">
        <v>144</v>
      </c>
      <c r="AA278" s="17" t="s">
        <v>144</v>
      </c>
      <c r="AD278" s="17" t="s">
        <v>144</v>
      </c>
      <c r="AG278" s="51" t="s">
        <v>144</v>
      </c>
    </row>
    <row r="279" spans="1:35" ht="19" x14ac:dyDescent="0.2">
      <c r="A279" s="4" t="s">
        <v>1574</v>
      </c>
      <c r="B279" s="4">
        <v>2007</v>
      </c>
      <c r="C279" s="86" t="s">
        <v>81</v>
      </c>
      <c r="D279" s="69" t="s">
        <v>81</v>
      </c>
      <c r="E279">
        <v>1</v>
      </c>
      <c r="F279" s="8" t="s">
        <v>144</v>
      </c>
      <c r="I279" s="8" t="s">
        <v>144</v>
      </c>
      <c r="L279" s="8" t="s">
        <v>144</v>
      </c>
      <c r="O279" s="8" t="s">
        <v>144</v>
      </c>
      <c r="R279" s="19" t="s">
        <v>144</v>
      </c>
      <c r="U279" s="17" t="s">
        <v>144</v>
      </c>
      <c r="X279" s="17" t="s">
        <v>144</v>
      </c>
      <c r="AA279" s="17" t="s">
        <v>144</v>
      </c>
      <c r="AD279" s="17" t="s">
        <v>144</v>
      </c>
      <c r="AG279" s="51" t="s">
        <v>144</v>
      </c>
    </row>
    <row r="280" spans="1:35" ht="19" x14ac:dyDescent="0.2">
      <c r="A280" s="4" t="s">
        <v>4032</v>
      </c>
      <c r="B280" s="4">
        <v>2002</v>
      </c>
      <c r="C280" s="86" t="s">
        <v>82</v>
      </c>
      <c r="D280" s="69" t="s">
        <v>82</v>
      </c>
      <c r="E280">
        <v>1</v>
      </c>
      <c r="F280" s="8" t="s">
        <v>83</v>
      </c>
      <c r="G280" s="70" t="s">
        <v>83</v>
      </c>
      <c r="H280">
        <v>1</v>
      </c>
      <c r="I280" s="8">
        <v>4</v>
      </c>
      <c r="J280" s="70">
        <v>4</v>
      </c>
      <c r="K280">
        <v>1</v>
      </c>
      <c r="L280" s="8">
        <v>0</v>
      </c>
      <c r="M280" s="70">
        <v>0</v>
      </c>
      <c r="N280">
        <v>1</v>
      </c>
      <c r="O280" s="8" t="s">
        <v>1572</v>
      </c>
      <c r="P280" s="70" t="s">
        <v>15203</v>
      </c>
      <c r="Q280">
        <v>1</v>
      </c>
      <c r="R280" s="19" t="s">
        <v>85</v>
      </c>
      <c r="S280" s="74" t="s">
        <v>15137</v>
      </c>
      <c r="T280">
        <v>1</v>
      </c>
      <c r="U280" s="17" t="s">
        <v>1572</v>
      </c>
      <c r="V280" s="70" t="s">
        <v>1572</v>
      </c>
      <c r="W280">
        <v>1</v>
      </c>
      <c r="X280" s="17" t="s">
        <v>86</v>
      </c>
      <c r="Y280" s="70" t="s">
        <v>86</v>
      </c>
      <c r="Z280">
        <v>1</v>
      </c>
      <c r="AA280" s="17" t="s">
        <v>86</v>
      </c>
      <c r="AB280" s="70" t="s">
        <v>86</v>
      </c>
      <c r="AC280">
        <v>1</v>
      </c>
      <c r="AD280" s="17" t="s">
        <v>4043</v>
      </c>
      <c r="AE280" s="70" t="s">
        <v>86</v>
      </c>
      <c r="AF280" s="53">
        <v>0</v>
      </c>
      <c r="AG280" s="51" t="s">
        <v>14923</v>
      </c>
      <c r="AH280" s="71" t="s">
        <v>14923</v>
      </c>
      <c r="AI280">
        <v>1</v>
      </c>
    </row>
    <row r="281" spans="1:35" ht="19" x14ac:dyDescent="0.2">
      <c r="A281" s="4" t="s">
        <v>4032</v>
      </c>
      <c r="B281" s="4">
        <v>2001</v>
      </c>
      <c r="C281" s="86" t="s">
        <v>82</v>
      </c>
      <c r="D281" s="69" t="s">
        <v>82</v>
      </c>
      <c r="E281">
        <v>1</v>
      </c>
      <c r="F281" s="8" t="s">
        <v>83</v>
      </c>
      <c r="G281" s="70" t="s">
        <v>83</v>
      </c>
      <c r="H281">
        <v>1</v>
      </c>
      <c r="I281" s="8">
        <v>4</v>
      </c>
      <c r="J281" s="70">
        <v>4</v>
      </c>
      <c r="K281">
        <v>1</v>
      </c>
      <c r="L281" s="8">
        <v>0</v>
      </c>
      <c r="M281" s="70">
        <v>0</v>
      </c>
      <c r="N281">
        <v>1</v>
      </c>
      <c r="O281" s="8" t="s">
        <v>1572</v>
      </c>
      <c r="P281" s="70" t="s">
        <v>15203</v>
      </c>
      <c r="Q281">
        <v>1</v>
      </c>
      <c r="R281" s="19" t="s">
        <v>85</v>
      </c>
      <c r="S281" s="74" t="s">
        <v>15137</v>
      </c>
      <c r="T281">
        <v>1</v>
      </c>
      <c r="U281" s="17" t="s">
        <v>1572</v>
      </c>
      <c r="V281" s="70" t="s">
        <v>1572</v>
      </c>
      <c r="W281">
        <v>1</v>
      </c>
      <c r="X281" s="17" t="s">
        <v>86</v>
      </c>
      <c r="Y281" s="70" t="s">
        <v>86</v>
      </c>
      <c r="Z281">
        <v>1</v>
      </c>
      <c r="AA281" s="17" t="s">
        <v>86</v>
      </c>
      <c r="AB281" s="70" t="s">
        <v>86</v>
      </c>
      <c r="AC281">
        <v>1</v>
      </c>
      <c r="AD281" s="17" t="s">
        <v>4043</v>
      </c>
      <c r="AE281" s="70" t="s">
        <v>4043</v>
      </c>
      <c r="AF281">
        <v>1</v>
      </c>
      <c r="AG281" s="51" t="s">
        <v>14923</v>
      </c>
      <c r="AH281" s="71" t="s">
        <v>14923</v>
      </c>
      <c r="AI281">
        <v>1</v>
      </c>
    </row>
    <row r="282" spans="1:35" ht="19" x14ac:dyDescent="0.2">
      <c r="A282" s="4" t="s">
        <v>953</v>
      </c>
      <c r="B282" s="4">
        <v>1976</v>
      </c>
      <c r="C282" s="86" t="s">
        <v>81</v>
      </c>
      <c r="D282" s="69" t="s">
        <v>81</v>
      </c>
      <c r="E282">
        <v>1</v>
      </c>
      <c r="F282" s="8" t="s">
        <v>144</v>
      </c>
      <c r="I282" s="8" t="s">
        <v>144</v>
      </c>
      <c r="L282" s="8" t="s">
        <v>144</v>
      </c>
      <c r="O282" s="8" t="s">
        <v>144</v>
      </c>
      <c r="R282" s="19" t="s">
        <v>144</v>
      </c>
      <c r="U282" s="17" t="s">
        <v>144</v>
      </c>
      <c r="X282" s="17" t="s">
        <v>144</v>
      </c>
      <c r="AA282" s="17" t="s">
        <v>144</v>
      </c>
      <c r="AD282" s="17" t="s">
        <v>144</v>
      </c>
      <c r="AG282" s="51" t="s">
        <v>144</v>
      </c>
    </row>
    <row r="283" spans="1:35" ht="19" x14ac:dyDescent="0.2">
      <c r="A283" s="4" t="s">
        <v>1150</v>
      </c>
      <c r="B283" s="4">
        <v>1993</v>
      </c>
      <c r="C283" s="86" t="s">
        <v>81</v>
      </c>
      <c r="D283" s="69" t="s">
        <v>81</v>
      </c>
      <c r="E283">
        <v>1</v>
      </c>
      <c r="F283" s="8" t="s">
        <v>144</v>
      </c>
      <c r="I283" s="8" t="s">
        <v>144</v>
      </c>
      <c r="L283" s="8" t="s">
        <v>144</v>
      </c>
      <c r="O283" s="8" t="s">
        <v>144</v>
      </c>
      <c r="R283" s="19" t="s">
        <v>144</v>
      </c>
      <c r="U283" s="17" t="s">
        <v>144</v>
      </c>
      <c r="X283" s="17"/>
      <c r="AA283" s="17"/>
      <c r="AD283" s="17"/>
      <c r="AG283" s="51" t="s">
        <v>144</v>
      </c>
    </row>
    <row r="284" spans="1:35" ht="19" x14ac:dyDescent="0.2">
      <c r="A284" s="4" t="s">
        <v>1150</v>
      </c>
      <c r="B284" s="4">
        <v>1994</v>
      </c>
      <c r="C284" s="86" t="s">
        <v>81</v>
      </c>
      <c r="D284" s="69" t="s">
        <v>81</v>
      </c>
      <c r="E284">
        <v>1</v>
      </c>
      <c r="F284" s="8" t="s">
        <v>144</v>
      </c>
      <c r="I284" s="8" t="s">
        <v>144</v>
      </c>
      <c r="L284" s="8" t="s">
        <v>144</v>
      </c>
      <c r="O284" s="8" t="s">
        <v>144</v>
      </c>
      <c r="R284" s="19" t="s">
        <v>144</v>
      </c>
      <c r="U284" s="17" t="s">
        <v>144</v>
      </c>
      <c r="X284" s="17" t="s">
        <v>144</v>
      </c>
      <c r="AA284" s="17" t="s">
        <v>144</v>
      </c>
      <c r="AD284" s="17" t="s">
        <v>144</v>
      </c>
      <c r="AG284" s="51"/>
    </row>
    <row r="285" spans="1:35" ht="19" x14ac:dyDescent="0.2">
      <c r="A285" s="4" t="s">
        <v>4058</v>
      </c>
      <c r="B285" s="4">
        <v>1983</v>
      </c>
      <c r="C285" s="86" t="s">
        <v>81</v>
      </c>
      <c r="D285" s="69" t="s">
        <v>81</v>
      </c>
      <c r="E285">
        <v>1</v>
      </c>
      <c r="F285" s="8" t="s">
        <v>144</v>
      </c>
      <c r="I285" s="8" t="s">
        <v>144</v>
      </c>
      <c r="L285" s="8" t="s">
        <v>144</v>
      </c>
      <c r="O285" s="8" t="s">
        <v>144</v>
      </c>
      <c r="R285" s="19" t="s">
        <v>144</v>
      </c>
      <c r="U285" s="17" t="s">
        <v>144</v>
      </c>
      <c r="X285" s="17" t="s">
        <v>144</v>
      </c>
      <c r="AA285" s="17" t="s">
        <v>144</v>
      </c>
      <c r="AD285" s="17" t="s">
        <v>144</v>
      </c>
      <c r="AG285" s="51"/>
    </row>
    <row r="286" spans="1:35" ht="19" x14ac:dyDescent="0.2">
      <c r="A286" s="4" t="s">
        <v>5195</v>
      </c>
      <c r="B286" s="4">
        <v>1992</v>
      </c>
      <c r="C286" s="86" t="s">
        <v>81</v>
      </c>
      <c r="D286" s="69" t="s">
        <v>81</v>
      </c>
      <c r="E286">
        <v>1</v>
      </c>
      <c r="F286" s="8" t="s">
        <v>144</v>
      </c>
      <c r="I286" s="8" t="s">
        <v>144</v>
      </c>
      <c r="L286" s="8" t="s">
        <v>144</v>
      </c>
      <c r="O286" s="8" t="s">
        <v>144</v>
      </c>
      <c r="R286" s="19" t="s">
        <v>144</v>
      </c>
      <c r="U286" s="17" t="s">
        <v>144</v>
      </c>
      <c r="X286" s="17" t="s">
        <v>144</v>
      </c>
      <c r="AA286" s="17" t="s">
        <v>144</v>
      </c>
      <c r="AD286" s="17" t="s">
        <v>144</v>
      </c>
      <c r="AG286" s="51"/>
    </row>
    <row r="287" spans="1:35" ht="19" x14ac:dyDescent="0.2">
      <c r="A287" s="4" t="s">
        <v>3727</v>
      </c>
      <c r="B287" s="4">
        <v>1983</v>
      </c>
      <c r="C287" s="86" t="s">
        <v>81</v>
      </c>
      <c r="D287" s="69" t="s">
        <v>81</v>
      </c>
      <c r="E287">
        <v>1</v>
      </c>
      <c r="F287" s="8" t="s">
        <v>144</v>
      </c>
      <c r="I287" s="8" t="s">
        <v>144</v>
      </c>
      <c r="L287" s="8" t="s">
        <v>144</v>
      </c>
      <c r="O287" s="8" t="s">
        <v>144</v>
      </c>
      <c r="R287" s="19" t="s">
        <v>144</v>
      </c>
      <c r="U287" s="17" t="s">
        <v>144</v>
      </c>
      <c r="X287" s="17" t="s">
        <v>144</v>
      </c>
      <c r="AA287" s="17" t="s">
        <v>144</v>
      </c>
      <c r="AD287" s="17" t="s">
        <v>144</v>
      </c>
      <c r="AG287" s="51"/>
    </row>
    <row r="288" spans="1:35" ht="19" x14ac:dyDescent="0.2">
      <c r="A288" s="4" t="s">
        <v>3698</v>
      </c>
      <c r="B288" s="4">
        <v>1998</v>
      </c>
      <c r="C288" s="86" t="s">
        <v>81</v>
      </c>
      <c r="D288" s="69" t="s">
        <v>81</v>
      </c>
      <c r="E288">
        <v>1</v>
      </c>
      <c r="F288" s="8" t="s">
        <v>144</v>
      </c>
      <c r="I288" s="8" t="s">
        <v>144</v>
      </c>
      <c r="L288" s="8" t="s">
        <v>144</v>
      </c>
      <c r="O288" s="8" t="s">
        <v>144</v>
      </c>
      <c r="R288" s="19" t="s">
        <v>144</v>
      </c>
      <c r="U288" s="17" t="s">
        <v>144</v>
      </c>
      <c r="X288" s="17" t="s">
        <v>144</v>
      </c>
      <c r="AA288" s="17" t="s">
        <v>144</v>
      </c>
      <c r="AD288" s="17" t="s">
        <v>144</v>
      </c>
      <c r="AG288" s="51"/>
    </row>
    <row r="289" spans="1:35" ht="19" x14ac:dyDescent="0.2">
      <c r="A289" s="4" t="s">
        <v>3898</v>
      </c>
      <c r="B289" s="4">
        <v>1987</v>
      </c>
      <c r="C289" s="86" t="s">
        <v>81</v>
      </c>
      <c r="D289" s="69" t="s">
        <v>81</v>
      </c>
      <c r="E289">
        <v>1</v>
      </c>
      <c r="F289" s="8" t="s">
        <v>144</v>
      </c>
      <c r="I289" s="8" t="s">
        <v>144</v>
      </c>
      <c r="L289" s="8" t="s">
        <v>144</v>
      </c>
      <c r="O289" s="8" t="s">
        <v>144</v>
      </c>
      <c r="R289" s="19" t="s">
        <v>144</v>
      </c>
      <c r="U289" s="17" t="s">
        <v>144</v>
      </c>
      <c r="X289" s="17" t="s">
        <v>144</v>
      </c>
      <c r="AA289" s="17" t="s">
        <v>144</v>
      </c>
      <c r="AD289" s="17" t="s">
        <v>144</v>
      </c>
      <c r="AG289" s="51" t="s">
        <v>144</v>
      </c>
    </row>
    <row r="290" spans="1:35" ht="19" x14ac:dyDescent="0.2">
      <c r="A290" s="4" t="s">
        <v>1372</v>
      </c>
      <c r="B290" s="4">
        <v>1981</v>
      </c>
      <c r="C290" s="86" t="s">
        <v>81</v>
      </c>
      <c r="D290" s="69" t="s">
        <v>81</v>
      </c>
      <c r="E290">
        <v>1</v>
      </c>
      <c r="F290" s="8" t="s">
        <v>144</v>
      </c>
      <c r="I290" s="8" t="s">
        <v>144</v>
      </c>
      <c r="L290" s="8" t="s">
        <v>144</v>
      </c>
      <c r="O290" s="8" t="s">
        <v>144</v>
      </c>
      <c r="Q290" t="s">
        <v>1177</v>
      </c>
      <c r="R290" s="19" t="s">
        <v>144</v>
      </c>
      <c r="U290" s="17" t="s">
        <v>144</v>
      </c>
      <c r="X290" s="17" t="s">
        <v>144</v>
      </c>
      <c r="AA290" s="17" t="s">
        <v>144</v>
      </c>
      <c r="AD290" s="17" t="s">
        <v>144</v>
      </c>
      <c r="AG290" s="51"/>
    </row>
    <row r="291" spans="1:35" ht="19" x14ac:dyDescent="0.2">
      <c r="A291" s="4" t="s">
        <v>1554</v>
      </c>
      <c r="B291" s="4">
        <v>2006</v>
      </c>
      <c r="C291" s="86" t="s">
        <v>82</v>
      </c>
      <c r="D291" s="69" t="s">
        <v>82</v>
      </c>
      <c r="E291">
        <v>1</v>
      </c>
      <c r="F291" s="8" t="s">
        <v>1571</v>
      </c>
      <c r="G291" s="70" t="s">
        <v>636</v>
      </c>
      <c r="H291">
        <v>1</v>
      </c>
      <c r="I291" s="8">
        <v>12</v>
      </c>
      <c r="J291" s="70">
        <v>12</v>
      </c>
      <c r="K291">
        <v>1</v>
      </c>
      <c r="L291" s="8">
        <v>0</v>
      </c>
      <c r="M291" s="70">
        <v>0</v>
      </c>
      <c r="N291">
        <v>1</v>
      </c>
      <c r="O291" s="8" t="s">
        <v>1572</v>
      </c>
      <c r="P291" s="70" t="s">
        <v>15203</v>
      </c>
      <c r="Q291">
        <v>1</v>
      </c>
      <c r="R291" s="19" t="s">
        <v>85</v>
      </c>
      <c r="S291" s="74" t="s">
        <v>15137</v>
      </c>
      <c r="T291">
        <v>1</v>
      </c>
      <c r="U291" s="17" t="s">
        <v>1572</v>
      </c>
      <c r="V291" s="70" t="s">
        <v>1572</v>
      </c>
      <c r="W291">
        <v>1</v>
      </c>
      <c r="X291" s="17">
        <v>27</v>
      </c>
      <c r="Y291" s="70">
        <v>27</v>
      </c>
      <c r="Z291">
        <v>1</v>
      </c>
      <c r="AA291" s="17" t="s">
        <v>1573</v>
      </c>
      <c r="AB291" s="70" t="s">
        <v>1573</v>
      </c>
      <c r="AC291">
        <v>1</v>
      </c>
      <c r="AD291" s="17" t="s">
        <v>86</v>
      </c>
      <c r="AE291" s="70" t="s">
        <v>86</v>
      </c>
      <c r="AF291">
        <v>1</v>
      </c>
      <c r="AG291" s="51" t="s">
        <v>15006</v>
      </c>
      <c r="AH291" s="71" t="s">
        <v>15310</v>
      </c>
      <c r="AI291">
        <v>1</v>
      </c>
    </row>
    <row r="292" spans="1:35" ht="19" x14ac:dyDescent="0.2">
      <c r="A292" s="4" t="s">
        <v>5507</v>
      </c>
      <c r="B292" s="4">
        <v>2010</v>
      </c>
      <c r="C292" s="86" t="s">
        <v>82</v>
      </c>
      <c r="D292" s="69" t="s">
        <v>82</v>
      </c>
      <c r="E292">
        <v>1</v>
      </c>
      <c r="F292" s="8" t="s">
        <v>1832</v>
      </c>
      <c r="G292" s="70" t="s">
        <v>1832</v>
      </c>
      <c r="H292">
        <v>1</v>
      </c>
      <c r="I292" s="8">
        <v>12</v>
      </c>
      <c r="J292" s="70">
        <v>12</v>
      </c>
      <c r="K292">
        <v>1</v>
      </c>
      <c r="L292" s="8">
        <v>0</v>
      </c>
      <c r="M292" s="70">
        <v>0</v>
      </c>
      <c r="N292">
        <v>1</v>
      </c>
      <c r="O292" s="8" t="s">
        <v>1572</v>
      </c>
      <c r="P292" s="70" t="s">
        <v>15203</v>
      </c>
      <c r="Q292">
        <v>1</v>
      </c>
      <c r="R292" s="19" t="s">
        <v>85</v>
      </c>
      <c r="S292" s="74" t="s">
        <v>15137</v>
      </c>
      <c r="T292">
        <v>1</v>
      </c>
      <c r="U292" s="17" t="s">
        <v>1572</v>
      </c>
      <c r="V292" s="70" t="s">
        <v>1572</v>
      </c>
      <c r="W292">
        <v>1</v>
      </c>
      <c r="X292" s="17">
        <v>23.6</v>
      </c>
      <c r="Y292" s="70">
        <v>23.6</v>
      </c>
      <c r="Z292">
        <v>1</v>
      </c>
      <c r="AA292" s="17" t="s">
        <v>5521</v>
      </c>
      <c r="AB292" s="70" t="s">
        <v>5521</v>
      </c>
      <c r="AC292">
        <v>1</v>
      </c>
      <c r="AD292" s="17" t="s">
        <v>618</v>
      </c>
      <c r="AE292" s="70" t="s">
        <v>86</v>
      </c>
      <c r="AF292" s="53">
        <v>0</v>
      </c>
      <c r="AG292" s="51" t="s">
        <v>15007</v>
      </c>
      <c r="AH292" s="71" t="s">
        <v>15311</v>
      </c>
      <c r="AI292" s="53">
        <v>0</v>
      </c>
    </row>
    <row r="293" spans="1:35" ht="19" x14ac:dyDescent="0.2">
      <c r="A293" s="4" t="s">
        <v>2009</v>
      </c>
      <c r="B293" s="4">
        <v>2007</v>
      </c>
      <c r="C293" s="86" t="s">
        <v>82</v>
      </c>
      <c r="D293" s="69" t="s">
        <v>82</v>
      </c>
      <c r="E293">
        <v>1</v>
      </c>
      <c r="F293" s="8" t="s">
        <v>121</v>
      </c>
      <c r="G293" s="70" t="s">
        <v>121</v>
      </c>
      <c r="H293">
        <v>1</v>
      </c>
      <c r="I293" s="8">
        <v>11</v>
      </c>
      <c r="J293" s="70">
        <v>11</v>
      </c>
      <c r="K293">
        <v>1</v>
      </c>
      <c r="L293" s="8">
        <v>0</v>
      </c>
      <c r="M293" s="70">
        <v>0</v>
      </c>
      <c r="N293">
        <v>1</v>
      </c>
      <c r="O293" s="8" t="s">
        <v>1572</v>
      </c>
      <c r="P293" s="70" t="s">
        <v>15203</v>
      </c>
      <c r="Q293">
        <v>1</v>
      </c>
      <c r="R293" s="19" t="s">
        <v>85</v>
      </c>
      <c r="S293" s="74" t="s">
        <v>15137</v>
      </c>
      <c r="T293">
        <v>1</v>
      </c>
      <c r="U293" s="17" t="s">
        <v>1572</v>
      </c>
      <c r="V293" s="70" t="s">
        <v>1572</v>
      </c>
      <c r="W293">
        <v>1</v>
      </c>
      <c r="X293" s="17">
        <v>24.9</v>
      </c>
      <c r="Y293" s="70">
        <v>24.9</v>
      </c>
      <c r="Z293">
        <v>1</v>
      </c>
      <c r="AA293" s="17" t="s">
        <v>279</v>
      </c>
      <c r="AB293" s="70" t="s">
        <v>279</v>
      </c>
      <c r="AC293">
        <v>1</v>
      </c>
      <c r="AD293" s="17" t="s">
        <v>618</v>
      </c>
      <c r="AE293" s="70" t="s">
        <v>618</v>
      </c>
      <c r="AF293">
        <v>1</v>
      </c>
      <c r="AG293" s="51" t="s">
        <v>14926</v>
      </c>
      <c r="AH293" s="71" t="s">
        <v>14923</v>
      </c>
      <c r="AI293">
        <v>1</v>
      </c>
    </row>
    <row r="294" spans="1:35" ht="19" x14ac:dyDescent="0.2">
      <c r="A294" s="4" t="s">
        <v>4045</v>
      </c>
      <c r="B294" s="4">
        <v>2015</v>
      </c>
      <c r="C294" s="86" t="s">
        <v>81</v>
      </c>
      <c r="D294" s="69" t="s">
        <v>81</v>
      </c>
      <c r="E294">
        <v>1</v>
      </c>
      <c r="F294" s="8" t="s">
        <v>144</v>
      </c>
      <c r="I294" s="8" t="s">
        <v>144</v>
      </c>
      <c r="L294" s="8" t="s">
        <v>144</v>
      </c>
      <c r="O294" s="8" t="s">
        <v>144</v>
      </c>
      <c r="R294" s="19" t="s">
        <v>144</v>
      </c>
      <c r="U294" s="17" t="s">
        <v>144</v>
      </c>
      <c r="X294" s="17" t="s">
        <v>144</v>
      </c>
      <c r="AA294" s="17" t="s">
        <v>144</v>
      </c>
      <c r="AD294" s="17" t="s">
        <v>144</v>
      </c>
      <c r="AG294" s="51"/>
    </row>
    <row r="295" spans="1:35" ht="19" x14ac:dyDescent="0.2">
      <c r="A295" s="4" t="s">
        <v>2207</v>
      </c>
      <c r="B295" s="4">
        <v>1985</v>
      </c>
      <c r="C295" s="86" t="s">
        <v>81</v>
      </c>
      <c r="D295" s="69" t="s">
        <v>81</v>
      </c>
      <c r="E295">
        <v>1</v>
      </c>
      <c r="F295" s="8" t="s">
        <v>144</v>
      </c>
      <c r="I295" s="8" t="s">
        <v>144</v>
      </c>
      <c r="L295" s="8" t="s">
        <v>144</v>
      </c>
      <c r="O295" s="8" t="s">
        <v>144</v>
      </c>
      <c r="R295" s="19" t="s">
        <v>144</v>
      </c>
      <c r="U295" s="17" t="s">
        <v>144</v>
      </c>
      <c r="X295" s="17" t="s">
        <v>144</v>
      </c>
      <c r="AA295" s="17" t="s">
        <v>144</v>
      </c>
      <c r="AD295" s="17" t="s">
        <v>144</v>
      </c>
      <c r="AG295" s="51" t="s">
        <v>144</v>
      </c>
    </row>
    <row r="296" spans="1:35" ht="19" x14ac:dyDescent="0.2">
      <c r="A296" s="4" t="s">
        <v>1887</v>
      </c>
      <c r="B296" s="4">
        <v>1988</v>
      </c>
      <c r="C296" s="86" t="s">
        <v>81</v>
      </c>
      <c r="D296" s="69" t="s">
        <v>81</v>
      </c>
      <c r="E296">
        <v>1</v>
      </c>
      <c r="F296" s="8" t="s">
        <v>144</v>
      </c>
      <c r="I296" s="8" t="s">
        <v>144</v>
      </c>
      <c r="L296" s="8" t="s">
        <v>144</v>
      </c>
      <c r="O296" s="8" t="s">
        <v>144</v>
      </c>
      <c r="R296" s="19" t="s">
        <v>144</v>
      </c>
      <c r="U296" s="17" t="s">
        <v>144</v>
      </c>
      <c r="X296" s="17" t="s">
        <v>144</v>
      </c>
      <c r="AA296" s="17" t="s">
        <v>144</v>
      </c>
      <c r="AD296" s="17" t="s">
        <v>144</v>
      </c>
      <c r="AG296" s="51" t="s">
        <v>144</v>
      </c>
    </row>
    <row r="297" spans="1:35" ht="19" x14ac:dyDescent="0.2">
      <c r="A297" s="4" t="s">
        <v>1683</v>
      </c>
      <c r="B297" s="4">
        <v>1986</v>
      </c>
      <c r="C297" s="86" t="s">
        <v>81</v>
      </c>
      <c r="D297" s="69" t="s">
        <v>81</v>
      </c>
      <c r="E297">
        <v>1</v>
      </c>
      <c r="F297" s="8" t="s">
        <v>144</v>
      </c>
      <c r="G297" s="70" t="s">
        <v>1177</v>
      </c>
      <c r="I297" s="8" t="s">
        <v>144</v>
      </c>
      <c r="L297" s="8" t="s">
        <v>144</v>
      </c>
      <c r="O297" s="8" t="s">
        <v>144</v>
      </c>
      <c r="R297" s="19" t="s">
        <v>144</v>
      </c>
      <c r="U297" s="17" t="s">
        <v>144</v>
      </c>
      <c r="X297" s="17" t="s">
        <v>144</v>
      </c>
      <c r="AA297" s="17" t="s">
        <v>144</v>
      </c>
      <c r="AD297" s="17" t="s">
        <v>144</v>
      </c>
      <c r="AG297" s="51" t="s">
        <v>144</v>
      </c>
    </row>
    <row r="298" spans="1:35" ht="19" x14ac:dyDescent="0.2">
      <c r="A298" s="4" t="s">
        <v>3856</v>
      </c>
      <c r="B298" s="4">
        <v>1996</v>
      </c>
      <c r="C298" s="86" t="s">
        <v>82</v>
      </c>
      <c r="D298" s="69" t="s">
        <v>82</v>
      </c>
      <c r="E298">
        <v>1</v>
      </c>
      <c r="F298" s="8" t="s">
        <v>743</v>
      </c>
      <c r="G298" s="70" t="s">
        <v>15312</v>
      </c>
      <c r="H298">
        <v>1</v>
      </c>
      <c r="I298" s="8">
        <v>33</v>
      </c>
      <c r="J298" s="70">
        <v>33</v>
      </c>
      <c r="K298">
        <v>1</v>
      </c>
      <c r="L298" s="8">
        <v>3</v>
      </c>
      <c r="M298" s="70">
        <v>3</v>
      </c>
      <c r="N298">
        <v>1</v>
      </c>
      <c r="O298" s="8" t="s">
        <v>715</v>
      </c>
      <c r="P298" s="70" t="s">
        <v>15313</v>
      </c>
      <c r="Q298" s="53">
        <v>0</v>
      </c>
      <c r="R298" s="19" t="s">
        <v>85</v>
      </c>
      <c r="S298" s="74" t="s">
        <v>15137</v>
      </c>
      <c r="T298">
        <v>1</v>
      </c>
      <c r="U298" s="17" t="s">
        <v>3869</v>
      </c>
      <c r="V298" s="70" t="s">
        <v>15314</v>
      </c>
      <c r="W298">
        <v>1</v>
      </c>
      <c r="X298" s="17" t="s">
        <v>3870</v>
      </c>
      <c r="Y298" s="70" t="s">
        <v>15315</v>
      </c>
      <c r="Z298">
        <v>1</v>
      </c>
      <c r="AA298" s="17" t="s">
        <v>3871</v>
      </c>
      <c r="AB298" s="70" t="s">
        <v>15316</v>
      </c>
      <c r="AC298">
        <v>1</v>
      </c>
      <c r="AD298" s="17" t="s">
        <v>3872</v>
      </c>
      <c r="AE298" s="70" t="s">
        <v>86</v>
      </c>
      <c r="AF298">
        <v>1</v>
      </c>
      <c r="AG298" s="51" t="s">
        <v>14926</v>
      </c>
      <c r="AH298" s="71" t="s">
        <v>15207</v>
      </c>
      <c r="AI298">
        <v>1</v>
      </c>
    </row>
    <row r="299" spans="1:35" ht="19" x14ac:dyDescent="0.2">
      <c r="A299" s="4" t="s">
        <v>1091</v>
      </c>
      <c r="B299" s="4">
        <v>2006</v>
      </c>
      <c r="C299" s="86" t="s">
        <v>82</v>
      </c>
      <c r="D299" s="69" t="s">
        <v>82</v>
      </c>
      <c r="E299">
        <v>1</v>
      </c>
      <c r="F299" s="8" t="s">
        <v>1106</v>
      </c>
      <c r="G299" s="70" t="s">
        <v>1106</v>
      </c>
      <c r="H299">
        <v>1</v>
      </c>
      <c r="I299" s="8">
        <v>24</v>
      </c>
      <c r="J299" s="70">
        <v>24</v>
      </c>
      <c r="K299">
        <v>1</v>
      </c>
      <c r="L299" s="8">
        <v>0</v>
      </c>
      <c r="M299" s="70">
        <v>0</v>
      </c>
      <c r="N299">
        <v>1</v>
      </c>
      <c r="O299" s="8" t="s">
        <v>278</v>
      </c>
      <c r="P299" s="70" t="s">
        <v>15203</v>
      </c>
      <c r="Q299">
        <v>1</v>
      </c>
      <c r="R299" s="19" t="s">
        <v>85</v>
      </c>
      <c r="S299" s="74" t="s">
        <v>15137</v>
      </c>
      <c r="T299">
        <v>1</v>
      </c>
      <c r="U299" s="17" t="s">
        <v>278</v>
      </c>
      <c r="V299" s="70" t="s">
        <v>1572</v>
      </c>
      <c r="W299">
        <v>1</v>
      </c>
      <c r="X299" s="17" t="s">
        <v>1108</v>
      </c>
      <c r="Y299" s="70" t="s">
        <v>15317</v>
      </c>
      <c r="Z299">
        <v>1</v>
      </c>
      <c r="AA299" s="17" t="s">
        <v>1109</v>
      </c>
      <c r="AB299" s="70" t="s">
        <v>15318</v>
      </c>
      <c r="AC299">
        <v>1</v>
      </c>
      <c r="AD299" s="17" t="s">
        <v>105</v>
      </c>
      <c r="AE299" s="70" t="s">
        <v>86</v>
      </c>
      <c r="AF299" s="53">
        <v>0</v>
      </c>
      <c r="AG299" s="51" t="s">
        <v>15008</v>
      </c>
      <c r="AH299" s="71" t="s">
        <v>15319</v>
      </c>
      <c r="AI299">
        <v>1</v>
      </c>
    </row>
    <row r="300" spans="1:35" ht="19" x14ac:dyDescent="0.2">
      <c r="A300" s="4" t="s">
        <v>1091</v>
      </c>
      <c r="B300" s="4">
        <v>2005</v>
      </c>
      <c r="C300" s="86" t="s">
        <v>82</v>
      </c>
      <c r="D300" s="69" t="s">
        <v>82</v>
      </c>
      <c r="E300">
        <v>1</v>
      </c>
      <c r="F300" s="8" t="s">
        <v>4595</v>
      </c>
      <c r="G300" s="70" t="s">
        <v>15320</v>
      </c>
      <c r="H300">
        <v>1</v>
      </c>
      <c r="I300" s="8">
        <v>36</v>
      </c>
      <c r="J300" s="70">
        <v>36</v>
      </c>
      <c r="K300">
        <v>1</v>
      </c>
      <c r="L300" s="8">
        <v>7</v>
      </c>
      <c r="M300" s="70">
        <v>7</v>
      </c>
      <c r="N300">
        <v>1</v>
      </c>
      <c r="O300" s="8" t="s">
        <v>4596</v>
      </c>
      <c r="P300" s="70" t="s">
        <v>15321</v>
      </c>
      <c r="Q300">
        <v>1</v>
      </c>
      <c r="R300" s="19" t="s">
        <v>4597</v>
      </c>
      <c r="S300" s="74" t="s">
        <v>15322</v>
      </c>
      <c r="T300">
        <v>1</v>
      </c>
      <c r="U300" s="17" t="s">
        <v>4598</v>
      </c>
      <c r="V300" s="70" t="s">
        <v>15323</v>
      </c>
      <c r="W300">
        <v>1</v>
      </c>
      <c r="X300" s="17">
        <v>21.91</v>
      </c>
      <c r="Y300" s="70">
        <v>21.91</v>
      </c>
      <c r="Z300">
        <v>1</v>
      </c>
      <c r="AA300" s="17">
        <v>2.0299999999999998</v>
      </c>
      <c r="AB300" s="70">
        <v>2.0299999999999998</v>
      </c>
      <c r="AC300">
        <v>1</v>
      </c>
      <c r="AD300" s="17" t="s">
        <v>86</v>
      </c>
      <c r="AE300" s="70" t="s">
        <v>86</v>
      </c>
      <c r="AF300">
        <v>1</v>
      </c>
      <c r="AG300" s="51" t="s">
        <v>15009</v>
      </c>
      <c r="AH300" s="71" t="s">
        <v>15324</v>
      </c>
      <c r="AI300">
        <v>1</v>
      </c>
    </row>
    <row r="301" spans="1:35" ht="19" x14ac:dyDescent="0.2">
      <c r="A301" s="4" t="s">
        <v>1091</v>
      </c>
      <c r="B301" s="4">
        <v>2003</v>
      </c>
      <c r="C301" s="86" t="s">
        <v>82</v>
      </c>
      <c r="D301" s="69" t="s">
        <v>82</v>
      </c>
      <c r="E301">
        <v>1</v>
      </c>
      <c r="F301" s="8" t="s">
        <v>4595</v>
      </c>
      <c r="G301" s="70" t="s">
        <v>4595</v>
      </c>
      <c r="H301">
        <v>1</v>
      </c>
      <c r="I301" s="8">
        <v>12</v>
      </c>
      <c r="J301" s="70">
        <v>12</v>
      </c>
      <c r="K301">
        <v>1</v>
      </c>
      <c r="L301" s="8">
        <v>0</v>
      </c>
      <c r="M301" s="70">
        <v>0</v>
      </c>
      <c r="N301">
        <v>1</v>
      </c>
      <c r="O301" s="8" t="s">
        <v>1572</v>
      </c>
      <c r="P301" s="70" t="s">
        <v>15203</v>
      </c>
      <c r="Q301">
        <v>1</v>
      </c>
      <c r="R301" s="19" t="s">
        <v>85</v>
      </c>
      <c r="S301" s="74" t="s">
        <v>15137</v>
      </c>
      <c r="T301">
        <v>1</v>
      </c>
      <c r="U301" s="17" t="s">
        <v>1572</v>
      </c>
      <c r="V301" s="70" t="s">
        <v>1572</v>
      </c>
      <c r="W301">
        <v>1</v>
      </c>
      <c r="X301" s="17">
        <v>21.8</v>
      </c>
      <c r="Y301" s="70">
        <v>21.8</v>
      </c>
      <c r="Z301">
        <v>1</v>
      </c>
      <c r="AA301" s="17" t="s">
        <v>4735</v>
      </c>
      <c r="AB301" s="70" t="s">
        <v>4735</v>
      </c>
      <c r="AC301">
        <v>1</v>
      </c>
      <c r="AD301" s="17" t="s">
        <v>105</v>
      </c>
      <c r="AE301" s="70" t="s">
        <v>105</v>
      </c>
      <c r="AF301">
        <v>1</v>
      </c>
      <c r="AG301" s="51" t="s">
        <v>15010</v>
      </c>
      <c r="AH301" s="71" t="s">
        <v>15325</v>
      </c>
      <c r="AI301" s="53">
        <v>0</v>
      </c>
    </row>
    <row r="302" spans="1:35" ht="19" x14ac:dyDescent="0.2">
      <c r="A302" s="4" t="s">
        <v>4961</v>
      </c>
      <c r="B302" s="4">
        <v>2007</v>
      </c>
      <c r="C302" s="86" t="s">
        <v>81</v>
      </c>
      <c r="D302" s="69" t="s">
        <v>81</v>
      </c>
      <c r="E302">
        <v>1</v>
      </c>
      <c r="F302" s="8" t="s">
        <v>144</v>
      </c>
      <c r="I302" s="8" t="s">
        <v>144</v>
      </c>
      <c r="L302" s="8" t="s">
        <v>144</v>
      </c>
      <c r="O302" s="8" t="s">
        <v>144</v>
      </c>
      <c r="R302" s="19" t="s">
        <v>144</v>
      </c>
      <c r="U302" s="17" t="s">
        <v>144</v>
      </c>
      <c r="X302" s="17" t="s">
        <v>144</v>
      </c>
      <c r="AA302" s="17" t="s">
        <v>144</v>
      </c>
      <c r="AD302" s="17" t="s">
        <v>144</v>
      </c>
      <c r="AG302" s="51" t="s">
        <v>144</v>
      </c>
    </row>
    <row r="303" spans="1:35" ht="19" x14ac:dyDescent="0.2">
      <c r="A303" s="4" t="s">
        <v>2838</v>
      </c>
      <c r="B303" s="4">
        <v>2013</v>
      </c>
      <c r="C303" s="86" t="s">
        <v>82</v>
      </c>
      <c r="D303" s="69" t="s">
        <v>82</v>
      </c>
      <c r="E303">
        <v>1</v>
      </c>
      <c r="F303" s="8" t="s">
        <v>83</v>
      </c>
      <c r="G303" s="70" t="s">
        <v>15326</v>
      </c>
      <c r="H303">
        <v>1</v>
      </c>
      <c r="I303" s="8">
        <v>13</v>
      </c>
      <c r="J303" s="70">
        <v>13</v>
      </c>
      <c r="K303">
        <v>1</v>
      </c>
      <c r="L303" s="8">
        <v>5</v>
      </c>
      <c r="M303" s="70">
        <v>5</v>
      </c>
      <c r="N303">
        <v>1</v>
      </c>
      <c r="O303" s="8" t="s">
        <v>2851</v>
      </c>
      <c r="P303" s="70" t="s">
        <v>15327</v>
      </c>
      <c r="Q303">
        <v>1</v>
      </c>
      <c r="R303" s="19" t="s">
        <v>85</v>
      </c>
      <c r="S303" s="74" t="s">
        <v>15137</v>
      </c>
      <c r="T303">
        <v>1</v>
      </c>
      <c r="U303" s="17" t="s">
        <v>86</v>
      </c>
      <c r="V303" s="70" t="s">
        <v>86</v>
      </c>
      <c r="W303">
        <v>1</v>
      </c>
      <c r="X303" s="17" t="s">
        <v>2852</v>
      </c>
      <c r="Y303" s="70" t="s">
        <v>86</v>
      </c>
      <c r="Z303" s="53">
        <v>0</v>
      </c>
      <c r="AA303" s="17" t="s">
        <v>86</v>
      </c>
      <c r="AB303" s="70" t="s">
        <v>86</v>
      </c>
      <c r="AC303">
        <v>1</v>
      </c>
      <c r="AD303" s="17" t="s">
        <v>2853</v>
      </c>
      <c r="AE303" s="70" t="s">
        <v>670</v>
      </c>
      <c r="AF303">
        <v>1</v>
      </c>
      <c r="AG303" s="51" t="s">
        <v>15011</v>
      </c>
      <c r="AH303" s="71" t="s">
        <v>15328</v>
      </c>
      <c r="AI303">
        <v>1</v>
      </c>
    </row>
    <row r="304" spans="1:35" ht="19" x14ac:dyDescent="0.2">
      <c r="A304" s="4" t="s">
        <v>4549</v>
      </c>
      <c r="B304" s="4">
        <v>2014</v>
      </c>
      <c r="C304" s="86" t="s">
        <v>82</v>
      </c>
      <c r="D304" s="69" t="s">
        <v>82</v>
      </c>
      <c r="E304">
        <v>1</v>
      </c>
      <c r="F304" s="8" t="s">
        <v>83</v>
      </c>
      <c r="G304" s="70" t="s">
        <v>1220</v>
      </c>
      <c r="H304">
        <v>1</v>
      </c>
      <c r="I304" s="8">
        <v>13</v>
      </c>
      <c r="J304" s="70">
        <v>13</v>
      </c>
      <c r="K304">
        <v>1</v>
      </c>
      <c r="L304" s="8">
        <v>7</v>
      </c>
      <c r="M304" s="70">
        <v>7</v>
      </c>
      <c r="N304">
        <v>1</v>
      </c>
      <c r="O304" s="8" t="s">
        <v>4562</v>
      </c>
      <c r="P304" s="70" t="s">
        <v>15327</v>
      </c>
      <c r="Q304">
        <v>1</v>
      </c>
      <c r="R304" s="19" t="s">
        <v>85</v>
      </c>
      <c r="S304" s="74" t="s">
        <v>15137</v>
      </c>
      <c r="T304">
        <v>1</v>
      </c>
      <c r="U304" s="17" t="s">
        <v>4563</v>
      </c>
      <c r="V304" s="70" t="s">
        <v>15329</v>
      </c>
      <c r="W304">
        <v>1</v>
      </c>
      <c r="X304" s="17">
        <v>23</v>
      </c>
      <c r="Y304" s="70">
        <v>23</v>
      </c>
      <c r="Z304">
        <v>1</v>
      </c>
      <c r="AA304" s="17">
        <v>5.5</v>
      </c>
      <c r="AB304" s="70" t="s">
        <v>5928</v>
      </c>
      <c r="AC304">
        <v>1</v>
      </c>
      <c r="AD304" s="17" t="s">
        <v>86</v>
      </c>
      <c r="AE304" s="70" t="s">
        <v>86</v>
      </c>
      <c r="AF304">
        <v>1</v>
      </c>
      <c r="AG304" s="51" t="s">
        <v>15012</v>
      </c>
      <c r="AH304" s="71" t="s">
        <v>15330</v>
      </c>
      <c r="AI304">
        <v>1</v>
      </c>
    </row>
    <row r="305" spans="1:35" ht="19" x14ac:dyDescent="0.2">
      <c r="A305" s="4" t="s">
        <v>5738</v>
      </c>
      <c r="B305" s="4">
        <v>2005</v>
      </c>
      <c r="C305" s="86" t="s">
        <v>81</v>
      </c>
      <c r="D305" s="69" t="s">
        <v>81</v>
      </c>
      <c r="E305">
        <v>1</v>
      </c>
      <c r="F305" s="8" t="s">
        <v>144</v>
      </c>
      <c r="I305" s="8" t="s">
        <v>144</v>
      </c>
      <c r="L305" s="8" t="s">
        <v>144</v>
      </c>
      <c r="O305" s="8" t="s">
        <v>144</v>
      </c>
      <c r="R305" s="19" t="s">
        <v>144</v>
      </c>
      <c r="U305" s="17" t="s">
        <v>144</v>
      </c>
      <c r="X305" s="17" t="s">
        <v>144</v>
      </c>
      <c r="AA305" s="17" t="s">
        <v>144</v>
      </c>
      <c r="AD305" s="17" t="s">
        <v>144</v>
      </c>
      <c r="AG305" s="51"/>
    </row>
    <row r="306" spans="1:35" ht="20" x14ac:dyDescent="0.2">
      <c r="A306" s="4" t="s">
        <v>2794</v>
      </c>
      <c r="B306" s="4">
        <v>1988</v>
      </c>
      <c r="C306" s="86" t="s">
        <v>81</v>
      </c>
      <c r="D306" s="69" t="s">
        <v>81</v>
      </c>
      <c r="E306">
        <v>1</v>
      </c>
      <c r="F306" s="8" t="s">
        <v>144</v>
      </c>
      <c r="I306" s="8" t="s">
        <v>144</v>
      </c>
      <c r="L306" s="29" t="s">
        <v>144</v>
      </c>
      <c r="O306" s="8" t="s">
        <v>144</v>
      </c>
      <c r="R306" s="19" t="s">
        <v>144</v>
      </c>
      <c r="U306" s="17" t="s">
        <v>144</v>
      </c>
      <c r="X306" s="17" t="s">
        <v>144</v>
      </c>
      <c r="AA306" s="17" t="s">
        <v>144</v>
      </c>
      <c r="AD306" s="17" t="s">
        <v>144</v>
      </c>
      <c r="AG306" s="51"/>
    </row>
    <row r="307" spans="1:35" ht="19" x14ac:dyDescent="0.2">
      <c r="A307" s="4" t="s">
        <v>1820</v>
      </c>
      <c r="B307" s="4">
        <v>2012</v>
      </c>
      <c r="C307" s="86" t="s">
        <v>82</v>
      </c>
      <c r="D307" s="69" t="s">
        <v>82</v>
      </c>
      <c r="E307">
        <v>1</v>
      </c>
      <c r="F307" s="8" t="s">
        <v>1832</v>
      </c>
      <c r="G307" s="70" t="s">
        <v>1832</v>
      </c>
      <c r="H307">
        <v>1</v>
      </c>
      <c r="I307" s="8">
        <v>22</v>
      </c>
      <c r="J307" s="70">
        <v>22</v>
      </c>
      <c r="K307">
        <v>1</v>
      </c>
      <c r="L307" s="8">
        <v>7</v>
      </c>
      <c r="M307" s="70">
        <v>7</v>
      </c>
      <c r="N307">
        <v>1</v>
      </c>
      <c r="O307" s="8" t="s">
        <v>1833</v>
      </c>
      <c r="P307" s="70" t="s">
        <v>15331</v>
      </c>
      <c r="Q307">
        <v>1</v>
      </c>
      <c r="R307" s="19" t="s">
        <v>85</v>
      </c>
      <c r="S307" s="74" t="s">
        <v>15137</v>
      </c>
      <c r="T307">
        <v>1</v>
      </c>
      <c r="U307" s="17" t="s">
        <v>86</v>
      </c>
      <c r="V307" s="70" t="s">
        <v>86</v>
      </c>
      <c r="W307">
        <v>1</v>
      </c>
      <c r="X307" s="17">
        <v>23.14</v>
      </c>
      <c r="Y307" s="70">
        <v>23.1</v>
      </c>
      <c r="Z307">
        <v>1</v>
      </c>
      <c r="AA307" s="17" t="s">
        <v>86</v>
      </c>
      <c r="AB307" s="70">
        <v>4.7</v>
      </c>
      <c r="AC307" s="53">
        <v>0</v>
      </c>
      <c r="AD307" s="17" t="s">
        <v>1834</v>
      </c>
      <c r="AE307" s="70" t="s">
        <v>1834</v>
      </c>
      <c r="AF307">
        <v>1</v>
      </c>
      <c r="AG307" s="51" t="s">
        <v>15013</v>
      </c>
      <c r="AH307" s="71" t="s">
        <v>15332</v>
      </c>
      <c r="AI307">
        <v>1</v>
      </c>
    </row>
    <row r="308" spans="1:35" ht="19" x14ac:dyDescent="0.2">
      <c r="A308" s="4" t="s">
        <v>2117</v>
      </c>
      <c r="B308" s="4">
        <v>2006</v>
      </c>
      <c r="C308" s="86" t="s">
        <v>82</v>
      </c>
      <c r="D308" s="69" t="s">
        <v>82</v>
      </c>
      <c r="E308">
        <v>1</v>
      </c>
      <c r="F308" s="8" t="s">
        <v>549</v>
      </c>
      <c r="G308" s="70" t="s">
        <v>549</v>
      </c>
      <c r="H308">
        <v>1</v>
      </c>
      <c r="I308" s="8">
        <v>14</v>
      </c>
      <c r="J308" s="70">
        <v>14</v>
      </c>
      <c r="K308">
        <v>1</v>
      </c>
      <c r="L308" s="8">
        <v>6</v>
      </c>
      <c r="M308" s="70">
        <v>6</v>
      </c>
      <c r="N308">
        <v>1</v>
      </c>
      <c r="O308" s="8" t="s">
        <v>2129</v>
      </c>
      <c r="P308" s="70" t="s">
        <v>15333</v>
      </c>
      <c r="Q308" s="53">
        <v>0</v>
      </c>
      <c r="R308" s="19" t="s">
        <v>85</v>
      </c>
      <c r="S308" s="74" t="s">
        <v>15137</v>
      </c>
      <c r="T308">
        <v>1</v>
      </c>
      <c r="U308" s="17" t="s">
        <v>2130</v>
      </c>
      <c r="V308" s="70" t="s">
        <v>15334</v>
      </c>
      <c r="W308">
        <v>1</v>
      </c>
      <c r="X308" s="17">
        <v>23.1</v>
      </c>
      <c r="Y308" s="70">
        <v>23.1</v>
      </c>
      <c r="Z308">
        <v>1</v>
      </c>
      <c r="AA308" s="17" t="s">
        <v>2131</v>
      </c>
      <c r="AB308" s="70">
        <v>1.2</v>
      </c>
      <c r="AC308">
        <v>1</v>
      </c>
      <c r="AD308" s="17" t="s">
        <v>86</v>
      </c>
      <c r="AE308" s="70" t="s">
        <v>86</v>
      </c>
      <c r="AF308">
        <v>1</v>
      </c>
      <c r="AG308" s="51" t="s">
        <v>14923</v>
      </c>
      <c r="AH308" s="71" t="s">
        <v>14923</v>
      </c>
      <c r="AI308">
        <v>1</v>
      </c>
    </row>
    <row r="309" spans="1:35" ht="19" x14ac:dyDescent="0.2">
      <c r="A309" s="4" t="s">
        <v>2473</v>
      </c>
      <c r="B309" s="4">
        <v>2001</v>
      </c>
      <c r="C309" s="86" t="s">
        <v>81</v>
      </c>
      <c r="D309" s="69" t="s">
        <v>81</v>
      </c>
      <c r="E309">
        <v>1</v>
      </c>
      <c r="F309" s="8" t="s">
        <v>144</v>
      </c>
      <c r="I309" s="8" t="s">
        <v>144</v>
      </c>
      <c r="L309" s="8" t="s">
        <v>144</v>
      </c>
      <c r="O309" s="8" t="s">
        <v>144</v>
      </c>
      <c r="P309" s="70" t="s">
        <v>1177</v>
      </c>
      <c r="R309" s="19" t="s">
        <v>144</v>
      </c>
      <c r="U309" s="17" t="s">
        <v>144</v>
      </c>
      <c r="X309" s="17" t="s">
        <v>144</v>
      </c>
      <c r="AA309" s="17" t="s">
        <v>144</v>
      </c>
      <c r="AD309" s="17" t="s">
        <v>144</v>
      </c>
      <c r="AG309" s="51"/>
    </row>
    <row r="310" spans="1:35" ht="19" x14ac:dyDescent="0.2">
      <c r="A310" s="4" t="s">
        <v>2995</v>
      </c>
      <c r="B310" s="4">
        <v>2005</v>
      </c>
      <c r="C310" s="86" t="s">
        <v>81</v>
      </c>
      <c r="D310" s="69" t="s">
        <v>81</v>
      </c>
      <c r="E310">
        <v>1</v>
      </c>
      <c r="F310" s="8" t="s">
        <v>144</v>
      </c>
      <c r="I310" s="8" t="s">
        <v>144</v>
      </c>
      <c r="L310" s="8" t="s">
        <v>144</v>
      </c>
      <c r="O310" s="8" t="s">
        <v>144</v>
      </c>
      <c r="R310" s="19" t="s">
        <v>144</v>
      </c>
      <c r="U310" s="17" t="s">
        <v>144</v>
      </c>
      <c r="X310" s="17" t="s">
        <v>144</v>
      </c>
      <c r="AA310" s="17" t="s">
        <v>144</v>
      </c>
      <c r="AD310" s="17" t="s">
        <v>144</v>
      </c>
      <c r="AG310" s="51"/>
    </row>
    <row r="311" spans="1:35" ht="19" x14ac:dyDescent="0.2">
      <c r="A311" s="4" t="s">
        <v>997</v>
      </c>
      <c r="B311" s="4">
        <v>2005</v>
      </c>
      <c r="C311" s="86" t="s">
        <v>81</v>
      </c>
      <c r="D311" s="69" t="s">
        <v>81</v>
      </c>
      <c r="E311">
        <v>1</v>
      </c>
      <c r="F311" s="8" t="s">
        <v>144</v>
      </c>
      <c r="I311" s="8" t="s">
        <v>144</v>
      </c>
      <c r="L311" s="8" t="s">
        <v>144</v>
      </c>
      <c r="O311" s="8" t="s">
        <v>144</v>
      </c>
      <c r="R311" s="19" t="s">
        <v>144</v>
      </c>
      <c r="U311" s="17" t="s">
        <v>144</v>
      </c>
      <c r="X311" s="17" t="s">
        <v>144</v>
      </c>
      <c r="AA311" s="17" t="s">
        <v>144</v>
      </c>
      <c r="AD311" s="17" t="s">
        <v>144</v>
      </c>
      <c r="AG311" s="51" t="s">
        <v>144</v>
      </c>
    </row>
    <row r="312" spans="1:35" ht="19" x14ac:dyDescent="0.2">
      <c r="A312" s="4" t="s">
        <v>359</v>
      </c>
      <c r="B312" s="4">
        <v>2006</v>
      </c>
      <c r="C312" s="86" t="s">
        <v>81</v>
      </c>
      <c r="D312" s="69" t="s">
        <v>81</v>
      </c>
      <c r="E312">
        <v>1</v>
      </c>
      <c r="F312" s="8"/>
      <c r="I312" s="8" t="s">
        <v>144</v>
      </c>
      <c r="L312" s="8" t="s">
        <v>144</v>
      </c>
      <c r="O312" s="8" t="s">
        <v>144</v>
      </c>
      <c r="R312" s="19" t="s">
        <v>144</v>
      </c>
      <c r="U312" s="17" t="s">
        <v>144</v>
      </c>
      <c r="X312" s="17" t="s">
        <v>144</v>
      </c>
      <c r="AA312" s="17" t="s">
        <v>144</v>
      </c>
      <c r="AD312" s="17" t="s">
        <v>144</v>
      </c>
      <c r="AG312" s="51"/>
    </row>
    <row r="313" spans="1:35" ht="19" x14ac:dyDescent="0.2">
      <c r="A313" s="4" t="s">
        <v>219</v>
      </c>
      <c r="B313" s="4">
        <v>2003</v>
      </c>
      <c r="C313" s="86" t="s">
        <v>81</v>
      </c>
      <c r="D313" s="69" t="s">
        <v>81</v>
      </c>
      <c r="E313">
        <v>1</v>
      </c>
      <c r="F313" s="8" t="s">
        <v>144</v>
      </c>
      <c r="I313" s="8" t="s">
        <v>144</v>
      </c>
      <c r="L313" s="8" t="s">
        <v>144</v>
      </c>
      <c r="O313" s="8" t="s">
        <v>144</v>
      </c>
      <c r="R313" s="19" t="s">
        <v>144</v>
      </c>
      <c r="U313" s="17" t="s">
        <v>144</v>
      </c>
      <c r="X313" s="17" t="s">
        <v>144</v>
      </c>
      <c r="AA313" s="17" t="s">
        <v>144</v>
      </c>
      <c r="AD313" s="17" t="s">
        <v>144</v>
      </c>
      <c r="AG313" s="51"/>
    </row>
    <row r="314" spans="1:35" ht="19" x14ac:dyDescent="0.2">
      <c r="A314" s="4" t="s">
        <v>126</v>
      </c>
      <c r="B314" s="4">
        <v>2001</v>
      </c>
      <c r="C314" s="86" t="s">
        <v>81</v>
      </c>
      <c r="D314" s="69" t="s">
        <v>81</v>
      </c>
      <c r="E314">
        <v>1</v>
      </c>
      <c r="F314" s="8" t="s">
        <v>144</v>
      </c>
      <c r="I314" s="8" t="s">
        <v>144</v>
      </c>
      <c r="L314" s="8" t="s">
        <v>144</v>
      </c>
      <c r="O314" s="8" t="s">
        <v>144</v>
      </c>
      <c r="R314" s="19" t="s">
        <v>144</v>
      </c>
      <c r="U314" s="17" t="s">
        <v>144</v>
      </c>
      <c r="X314" s="17" t="s">
        <v>144</v>
      </c>
      <c r="AA314" s="17" t="s">
        <v>144</v>
      </c>
      <c r="AD314" s="17" t="s">
        <v>144</v>
      </c>
      <c r="AG314" s="51" t="s">
        <v>144</v>
      </c>
    </row>
    <row r="315" spans="1:35" ht="19" x14ac:dyDescent="0.2">
      <c r="A315" s="4" t="s">
        <v>907</v>
      </c>
      <c r="B315" s="4">
        <v>2004</v>
      </c>
      <c r="C315" s="86" t="s">
        <v>81</v>
      </c>
      <c r="D315" s="69" t="s">
        <v>81</v>
      </c>
      <c r="E315">
        <v>1</v>
      </c>
      <c r="F315" s="8" t="s">
        <v>144</v>
      </c>
      <c r="I315" s="8" t="s">
        <v>144</v>
      </c>
      <c r="L315" s="8" t="s">
        <v>144</v>
      </c>
      <c r="O315" s="8" t="s">
        <v>144</v>
      </c>
      <c r="R315" s="19" t="s">
        <v>144</v>
      </c>
      <c r="U315" s="17" t="s">
        <v>144</v>
      </c>
      <c r="X315" s="17" t="s">
        <v>144</v>
      </c>
      <c r="AA315" s="17" t="s">
        <v>144</v>
      </c>
      <c r="AD315" s="17" t="s">
        <v>144</v>
      </c>
      <c r="AG315" s="51" t="s">
        <v>144</v>
      </c>
    </row>
    <row r="316" spans="1:35" ht="19" x14ac:dyDescent="0.2">
      <c r="A316" s="4" t="s">
        <v>1250</v>
      </c>
      <c r="B316" s="4">
        <v>2007</v>
      </c>
      <c r="C316" s="86" t="s">
        <v>81</v>
      </c>
      <c r="D316" s="69" t="s">
        <v>81</v>
      </c>
      <c r="E316">
        <v>1</v>
      </c>
      <c r="F316" s="8" t="s">
        <v>144</v>
      </c>
      <c r="I316" s="8" t="s">
        <v>144</v>
      </c>
      <c r="L316" s="8" t="s">
        <v>144</v>
      </c>
      <c r="O316" s="8" t="s">
        <v>144</v>
      </c>
      <c r="R316" s="19" t="s">
        <v>144</v>
      </c>
      <c r="U316" s="17" t="s">
        <v>144</v>
      </c>
      <c r="X316" s="17" t="s">
        <v>144</v>
      </c>
      <c r="AA316" s="17" t="s">
        <v>144</v>
      </c>
      <c r="AD316" s="17" t="s">
        <v>144</v>
      </c>
      <c r="AG316" s="51"/>
    </row>
    <row r="317" spans="1:35" ht="19" x14ac:dyDescent="0.2">
      <c r="A317" s="4" t="s">
        <v>848</v>
      </c>
      <c r="B317" s="4">
        <v>2003</v>
      </c>
      <c r="C317" s="86" t="s">
        <v>81</v>
      </c>
      <c r="D317" s="69" t="s">
        <v>81</v>
      </c>
      <c r="E317">
        <v>1</v>
      </c>
      <c r="F317" s="8" t="s">
        <v>144</v>
      </c>
      <c r="I317" s="8" t="s">
        <v>144</v>
      </c>
      <c r="L317" s="8" t="s">
        <v>144</v>
      </c>
      <c r="O317" s="8" t="s">
        <v>144</v>
      </c>
      <c r="R317" s="19" t="s">
        <v>144</v>
      </c>
      <c r="U317" s="17" t="s">
        <v>144</v>
      </c>
      <c r="X317" s="17" t="s">
        <v>144</v>
      </c>
      <c r="AA317" s="17" t="s">
        <v>144</v>
      </c>
      <c r="AD317" s="17" t="s">
        <v>144</v>
      </c>
      <c r="AG317" s="51" t="s">
        <v>144</v>
      </c>
    </row>
    <row r="318" spans="1:35" ht="19" x14ac:dyDescent="0.2">
      <c r="A318" s="4" t="s">
        <v>1062</v>
      </c>
      <c r="B318" s="4">
        <v>1984</v>
      </c>
      <c r="C318" s="86" t="s">
        <v>81</v>
      </c>
      <c r="D318" s="69" t="s">
        <v>81</v>
      </c>
      <c r="E318">
        <v>1</v>
      </c>
      <c r="F318" s="8" t="s">
        <v>144</v>
      </c>
      <c r="I318" s="8" t="s">
        <v>144</v>
      </c>
      <c r="L318" s="8" t="s">
        <v>144</v>
      </c>
      <c r="O318" s="8" t="s">
        <v>144</v>
      </c>
      <c r="R318" s="19" t="s">
        <v>144</v>
      </c>
      <c r="U318" s="17" t="s">
        <v>144</v>
      </c>
      <c r="X318" s="17" t="s">
        <v>144</v>
      </c>
      <c r="AA318" s="17" t="s">
        <v>144</v>
      </c>
      <c r="AD318" s="17" t="s">
        <v>144</v>
      </c>
      <c r="AG318" s="51" t="s">
        <v>144</v>
      </c>
    </row>
    <row r="319" spans="1:35" ht="19" x14ac:dyDescent="0.2">
      <c r="A319" s="4" t="s">
        <v>585</v>
      </c>
      <c r="B319" s="4">
        <v>1999</v>
      </c>
      <c r="C319" s="86" t="s">
        <v>81</v>
      </c>
      <c r="D319" s="69" t="s">
        <v>81</v>
      </c>
      <c r="E319">
        <v>1</v>
      </c>
      <c r="F319" s="8" t="s">
        <v>144</v>
      </c>
      <c r="I319" s="8" t="s">
        <v>144</v>
      </c>
      <c r="L319" s="8" t="s">
        <v>144</v>
      </c>
      <c r="O319" s="8" t="s">
        <v>144</v>
      </c>
      <c r="R319" s="19" t="s">
        <v>144</v>
      </c>
      <c r="U319" s="17" t="s">
        <v>144</v>
      </c>
      <c r="X319" s="17" t="s">
        <v>144</v>
      </c>
      <c r="AA319" s="17" t="s">
        <v>144</v>
      </c>
      <c r="AD319" s="17" t="s">
        <v>144</v>
      </c>
      <c r="AG319" s="51"/>
    </row>
    <row r="320" spans="1:35" ht="19" x14ac:dyDescent="0.2">
      <c r="A320" s="4" t="s">
        <v>2689</v>
      </c>
      <c r="B320" s="4">
        <v>2009</v>
      </c>
      <c r="C320" s="86" t="s">
        <v>82</v>
      </c>
      <c r="D320" s="69" t="s">
        <v>82</v>
      </c>
      <c r="E320">
        <v>1</v>
      </c>
      <c r="F320" s="8" t="s">
        <v>2701</v>
      </c>
      <c r="G320" s="70" t="s">
        <v>2701</v>
      </c>
      <c r="H320">
        <v>1</v>
      </c>
      <c r="I320" s="8">
        <v>26</v>
      </c>
      <c r="J320" s="70">
        <v>26</v>
      </c>
      <c r="K320">
        <v>1</v>
      </c>
      <c r="L320" s="8">
        <v>0</v>
      </c>
      <c r="M320" s="70">
        <v>0</v>
      </c>
      <c r="N320">
        <v>1</v>
      </c>
      <c r="O320" s="8" t="s">
        <v>1572</v>
      </c>
      <c r="P320" s="70" t="s">
        <v>15203</v>
      </c>
      <c r="Q320">
        <v>1</v>
      </c>
      <c r="R320" s="19" t="s">
        <v>85</v>
      </c>
      <c r="S320" s="74" t="s">
        <v>15137</v>
      </c>
      <c r="T320">
        <v>1</v>
      </c>
      <c r="U320" s="17" t="s">
        <v>1572</v>
      </c>
      <c r="V320" s="70" t="s">
        <v>1572</v>
      </c>
      <c r="W320">
        <v>1</v>
      </c>
      <c r="X320" s="17" t="s">
        <v>2704</v>
      </c>
      <c r="Y320" s="70" t="s">
        <v>15335</v>
      </c>
      <c r="Z320">
        <v>1</v>
      </c>
      <c r="AA320" s="17" t="s">
        <v>2705</v>
      </c>
      <c r="AB320" s="70" t="s">
        <v>15336</v>
      </c>
      <c r="AC320">
        <v>1</v>
      </c>
      <c r="AD320" s="17" t="s">
        <v>86</v>
      </c>
      <c r="AE320" s="70" t="s">
        <v>86</v>
      </c>
      <c r="AF320">
        <v>1</v>
      </c>
      <c r="AG320" s="51" t="s">
        <v>15014</v>
      </c>
      <c r="AH320" s="71" t="s">
        <v>15337</v>
      </c>
      <c r="AI320">
        <v>1</v>
      </c>
    </row>
    <row r="321" spans="1:35" ht="19" x14ac:dyDescent="0.2">
      <c r="A321" s="4" t="s">
        <v>967</v>
      </c>
      <c r="B321" s="4">
        <v>2004</v>
      </c>
      <c r="C321" s="86" t="s">
        <v>82</v>
      </c>
      <c r="D321" s="69" t="s">
        <v>82</v>
      </c>
      <c r="E321">
        <v>1</v>
      </c>
      <c r="F321" s="8" t="s">
        <v>83</v>
      </c>
      <c r="G321" s="70" t="s">
        <v>83</v>
      </c>
      <c r="H321">
        <v>1</v>
      </c>
      <c r="I321" s="8">
        <v>8</v>
      </c>
      <c r="J321" s="70">
        <v>8</v>
      </c>
      <c r="K321">
        <v>1</v>
      </c>
      <c r="L321" s="8">
        <v>3</v>
      </c>
      <c r="M321" s="70">
        <v>3</v>
      </c>
      <c r="N321">
        <v>1</v>
      </c>
      <c r="O321" s="8" t="s">
        <v>978</v>
      </c>
      <c r="P321" s="70" t="s">
        <v>15338</v>
      </c>
      <c r="Q321">
        <v>1</v>
      </c>
      <c r="R321" s="19" t="s">
        <v>85</v>
      </c>
      <c r="S321" s="74" t="s">
        <v>15137</v>
      </c>
      <c r="T321">
        <v>1</v>
      </c>
      <c r="U321" s="17" t="s">
        <v>979</v>
      </c>
      <c r="V321" s="70" t="s">
        <v>86</v>
      </c>
      <c r="W321">
        <v>1</v>
      </c>
      <c r="X321" s="17" t="s">
        <v>86</v>
      </c>
      <c r="Y321" s="70" t="s">
        <v>86</v>
      </c>
      <c r="Z321">
        <v>1</v>
      </c>
      <c r="AA321" s="17" t="s">
        <v>86</v>
      </c>
      <c r="AB321" s="70" t="s">
        <v>86</v>
      </c>
      <c r="AC321">
        <v>1</v>
      </c>
      <c r="AD321" s="17" t="s">
        <v>980</v>
      </c>
      <c r="AE321" s="70" t="s">
        <v>980</v>
      </c>
      <c r="AF321">
        <v>1</v>
      </c>
      <c r="AG321" s="51" t="s">
        <v>14923</v>
      </c>
      <c r="AH321" s="71" t="s">
        <v>14923</v>
      </c>
      <c r="AI321">
        <v>1</v>
      </c>
    </row>
    <row r="322" spans="1:35" ht="19" x14ac:dyDescent="0.2">
      <c r="A322" s="4" t="s">
        <v>3441</v>
      </c>
      <c r="B322" s="4">
        <v>2008</v>
      </c>
      <c r="C322" s="86" t="s">
        <v>81</v>
      </c>
      <c r="D322" s="69" t="s">
        <v>81</v>
      </c>
      <c r="E322">
        <v>1</v>
      </c>
      <c r="F322" s="8" t="s">
        <v>144</v>
      </c>
      <c r="I322" s="8" t="s">
        <v>144</v>
      </c>
      <c r="L322" s="8" t="s">
        <v>144</v>
      </c>
      <c r="O322" s="8" t="s">
        <v>144</v>
      </c>
      <c r="R322" s="19" t="s">
        <v>144</v>
      </c>
      <c r="U322" s="17" t="s">
        <v>144</v>
      </c>
      <c r="X322" s="17" t="s">
        <v>144</v>
      </c>
      <c r="AA322" s="17" t="s">
        <v>144</v>
      </c>
      <c r="AD322" s="17" t="s">
        <v>144</v>
      </c>
      <c r="AG322" s="51"/>
    </row>
    <row r="323" spans="1:35" ht="19" x14ac:dyDescent="0.2">
      <c r="A323" s="4" t="s">
        <v>5898</v>
      </c>
      <c r="B323" s="4">
        <v>2007</v>
      </c>
      <c r="C323" s="86" t="s">
        <v>81</v>
      </c>
      <c r="D323" s="69" t="s">
        <v>81</v>
      </c>
      <c r="E323">
        <v>1</v>
      </c>
      <c r="F323" s="8" t="s">
        <v>144</v>
      </c>
      <c r="I323" s="8" t="s">
        <v>144</v>
      </c>
      <c r="L323" s="8" t="s">
        <v>144</v>
      </c>
      <c r="O323" s="8" t="s">
        <v>144</v>
      </c>
      <c r="R323" s="19" t="s">
        <v>144</v>
      </c>
      <c r="U323" s="17" t="s">
        <v>144</v>
      </c>
      <c r="X323" s="17" t="s">
        <v>144</v>
      </c>
      <c r="AA323" s="17" t="s">
        <v>144</v>
      </c>
      <c r="AD323" s="17" t="s">
        <v>144</v>
      </c>
      <c r="AG323" s="51"/>
    </row>
    <row r="324" spans="1:35" ht="19" x14ac:dyDescent="0.2">
      <c r="A324" s="4" t="s">
        <v>3119</v>
      </c>
      <c r="B324" s="4">
        <v>2015</v>
      </c>
      <c r="C324" s="86" t="s">
        <v>81</v>
      </c>
      <c r="D324" s="69" t="s">
        <v>81</v>
      </c>
      <c r="E324">
        <v>1</v>
      </c>
      <c r="F324" s="8" t="s">
        <v>144</v>
      </c>
      <c r="I324" s="8" t="s">
        <v>144</v>
      </c>
      <c r="L324" s="8" t="s">
        <v>144</v>
      </c>
      <c r="O324" s="8" t="s">
        <v>144</v>
      </c>
      <c r="R324" s="19" t="s">
        <v>144</v>
      </c>
      <c r="U324" s="17" t="s">
        <v>144</v>
      </c>
      <c r="X324" s="17" t="s">
        <v>144</v>
      </c>
      <c r="AA324" s="17" t="s">
        <v>144</v>
      </c>
      <c r="AD324" s="17" t="s">
        <v>144</v>
      </c>
      <c r="AG324" s="51"/>
    </row>
    <row r="325" spans="1:35" ht="19" x14ac:dyDescent="0.2">
      <c r="A325" s="4" t="s">
        <v>3551</v>
      </c>
      <c r="B325" s="4">
        <v>2005</v>
      </c>
      <c r="C325" s="86" t="s">
        <v>81</v>
      </c>
      <c r="D325" s="69" t="s">
        <v>81</v>
      </c>
      <c r="E325">
        <v>1</v>
      </c>
      <c r="F325" s="8" t="s">
        <v>144</v>
      </c>
      <c r="I325" s="8" t="s">
        <v>144</v>
      </c>
      <c r="L325" s="8" t="s">
        <v>144</v>
      </c>
      <c r="O325" s="8" t="s">
        <v>144</v>
      </c>
      <c r="R325" s="19" t="s">
        <v>144</v>
      </c>
      <c r="U325" s="17" t="s">
        <v>144</v>
      </c>
      <c r="X325" s="17" t="s">
        <v>144</v>
      </c>
      <c r="AA325" s="17" t="s">
        <v>144</v>
      </c>
      <c r="AD325" s="17" t="s">
        <v>144</v>
      </c>
      <c r="AG325" s="51"/>
    </row>
    <row r="326" spans="1:35" ht="19" x14ac:dyDescent="0.2">
      <c r="A326" s="4" t="s">
        <v>5691</v>
      </c>
      <c r="B326" s="4">
        <v>1987</v>
      </c>
      <c r="C326" s="86" t="s">
        <v>82</v>
      </c>
      <c r="D326" s="69" t="s">
        <v>82</v>
      </c>
      <c r="E326">
        <v>1</v>
      </c>
      <c r="F326" s="8" t="s">
        <v>5703</v>
      </c>
      <c r="G326" s="70" t="s">
        <v>5703</v>
      </c>
      <c r="I326" s="8">
        <v>11</v>
      </c>
      <c r="J326" s="70">
        <v>11</v>
      </c>
      <c r="K326">
        <v>1</v>
      </c>
      <c r="L326" s="8">
        <v>0</v>
      </c>
      <c r="M326" s="70">
        <v>0</v>
      </c>
      <c r="N326">
        <v>1</v>
      </c>
      <c r="O326" s="8" t="s">
        <v>1572</v>
      </c>
      <c r="P326" s="70" t="s">
        <v>15203</v>
      </c>
      <c r="Q326">
        <v>1</v>
      </c>
      <c r="R326" s="19" t="s">
        <v>85</v>
      </c>
      <c r="S326" s="74" t="s">
        <v>15137</v>
      </c>
      <c r="T326">
        <v>1</v>
      </c>
      <c r="U326" s="17" t="s">
        <v>1572</v>
      </c>
      <c r="V326" s="70" t="s">
        <v>1572</v>
      </c>
      <c r="W326">
        <v>1</v>
      </c>
      <c r="X326" s="17" t="s">
        <v>86</v>
      </c>
      <c r="Y326" s="70" t="s">
        <v>86</v>
      </c>
      <c r="Z326">
        <v>1</v>
      </c>
      <c r="AA326" s="17" t="s">
        <v>86</v>
      </c>
      <c r="AB326" s="70" t="s">
        <v>86</v>
      </c>
      <c r="AC326">
        <v>1</v>
      </c>
      <c r="AD326" s="17" t="s">
        <v>5704</v>
      </c>
      <c r="AE326" s="70" t="s">
        <v>5704</v>
      </c>
      <c r="AF326">
        <v>1</v>
      </c>
      <c r="AG326" s="51" t="s">
        <v>15015</v>
      </c>
      <c r="AH326" s="71" t="s">
        <v>14923</v>
      </c>
      <c r="AI326" s="53">
        <v>0</v>
      </c>
    </row>
    <row r="327" spans="1:35" ht="19" x14ac:dyDescent="0.2">
      <c r="A327" s="4" t="s">
        <v>1669</v>
      </c>
      <c r="B327" s="4">
        <v>1991</v>
      </c>
      <c r="C327" s="86" t="s">
        <v>82</v>
      </c>
      <c r="D327" s="69" t="s">
        <v>82</v>
      </c>
      <c r="E327">
        <v>1</v>
      </c>
      <c r="F327" s="8" t="s">
        <v>83</v>
      </c>
      <c r="G327" s="70" t="s">
        <v>83</v>
      </c>
      <c r="I327" s="8">
        <v>17</v>
      </c>
      <c r="J327" s="70">
        <v>17</v>
      </c>
      <c r="K327">
        <v>1</v>
      </c>
      <c r="L327" s="8">
        <v>0</v>
      </c>
      <c r="M327" s="70">
        <v>0</v>
      </c>
      <c r="N327">
        <v>1</v>
      </c>
      <c r="O327" s="8" t="s">
        <v>1572</v>
      </c>
      <c r="P327" s="70" t="s">
        <v>15203</v>
      </c>
      <c r="Q327">
        <v>1</v>
      </c>
      <c r="R327" s="19" t="s">
        <v>85</v>
      </c>
      <c r="S327" s="74" t="s">
        <v>15137</v>
      </c>
      <c r="T327">
        <v>1</v>
      </c>
      <c r="U327" s="17" t="s">
        <v>1572</v>
      </c>
      <c r="V327" s="70" t="s">
        <v>1572</v>
      </c>
      <c r="W327">
        <v>1</v>
      </c>
      <c r="X327" s="17">
        <v>26.4</v>
      </c>
      <c r="Y327" s="70">
        <v>26.4</v>
      </c>
      <c r="Z327">
        <v>1</v>
      </c>
      <c r="AA327" s="17">
        <v>1.9</v>
      </c>
      <c r="AB327" s="70">
        <v>1.9</v>
      </c>
      <c r="AC327">
        <v>1</v>
      </c>
      <c r="AD327" s="17" t="s">
        <v>1682</v>
      </c>
      <c r="AE327" s="70" t="s">
        <v>1682</v>
      </c>
      <c r="AF327">
        <v>1</v>
      </c>
      <c r="AG327" s="51" t="s">
        <v>15017</v>
      </c>
      <c r="AH327" s="71" t="s">
        <v>15339</v>
      </c>
      <c r="AI327">
        <v>1</v>
      </c>
    </row>
    <row r="328" spans="1:35" ht="19" x14ac:dyDescent="0.2">
      <c r="A328" s="4" t="s">
        <v>5071</v>
      </c>
      <c r="B328" s="4">
        <v>1991</v>
      </c>
      <c r="C328" s="86" t="s">
        <v>81</v>
      </c>
      <c r="D328" s="69" t="s">
        <v>81</v>
      </c>
      <c r="E328">
        <v>1</v>
      </c>
      <c r="F328" s="8" t="s">
        <v>144</v>
      </c>
      <c r="I328" s="8" t="s">
        <v>144</v>
      </c>
      <c r="L328" s="8" t="s">
        <v>144</v>
      </c>
      <c r="O328" s="8" t="s">
        <v>144</v>
      </c>
      <c r="R328" s="19" t="s">
        <v>144</v>
      </c>
      <c r="U328" s="17" t="s">
        <v>144</v>
      </c>
      <c r="X328" s="17" t="s">
        <v>144</v>
      </c>
      <c r="AA328" s="17" t="s">
        <v>144</v>
      </c>
      <c r="AD328" s="17" t="s">
        <v>144</v>
      </c>
      <c r="AG328" s="51"/>
    </row>
    <row r="329" spans="1:35" ht="19" x14ac:dyDescent="0.2">
      <c r="A329" s="4" t="s">
        <v>4244</v>
      </c>
      <c r="B329" s="4">
        <v>2006</v>
      </c>
      <c r="C329" s="86" t="s">
        <v>81</v>
      </c>
      <c r="D329" s="69" t="s">
        <v>81</v>
      </c>
      <c r="E329">
        <v>1</v>
      </c>
      <c r="F329" s="8" t="s">
        <v>144</v>
      </c>
      <c r="I329" s="8" t="s">
        <v>144</v>
      </c>
      <c r="L329" s="8" t="s">
        <v>144</v>
      </c>
      <c r="O329" s="8" t="s">
        <v>144</v>
      </c>
      <c r="R329" s="19" t="s">
        <v>144</v>
      </c>
      <c r="U329" s="17" t="s">
        <v>144</v>
      </c>
      <c r="X329" s="17" t="s">
        <v>144</v>
      </c>
      <c r="AA329" s="17" t="s">
        <v>144</v>
      </c>
      <c r="AD329" s="17" t="s">
        <v>144</v>
      </c>
      <c r="AG329" s="51"/>
    </row>
    <row r="330" spans="1:35" ht="19" x14ac:dyDescent="0.2">
      <c r="A330" s="4" t="s">
        <v>1497</v>
      </c>
      <c r="B330" s="4">
        <v>1980</v>
      </c>
      <c r="C330" s="86" t="s">
        <v>81</v>
      </c>
      <c r="D330" s="69" t="s">
        <v>81</v>
      </c>
      <c r="E330">
        <v>1</v>
      </c>
      <c r="F330" s="8" t="s">
        <v>144</v>
      </c>
      <c r="I330" s="8" t="s">
        <v>144</v>
      </c>
      <c r="L330" s="8" t="s">
        <v>144</v>
      </c>
      <c r="O330" s="8" t="s">
        <v>144</v>
      </c>
      <c r="R330" s="19" t="s">
        <v>144</v>
      </c>
      <c r="U330" s="17" t="s">
        <v>144</v>
      </c>
      <c r="X330" s="17" t="s">
        <v>144</v>
      </c>
      <c r="AA330" s="17" t="s">
        <v>144</v>
      </c>
      <c r="AD330" s="17" t="s">
        <v>144</v>
      </c>
      <c r="AG330" s="51" t="s">
        <v>144</v>
      </c>
    </row>
    <row r="331" spans="1:35" ht="19" x14ac:dyDescent="0.2">
      <c r="A331" s="4" t="s">
        <v>3659</v>
      </c>
      <c r="B331" s="4">
        <v>1998</v>
      </c>
      <c r="C331" s="86" t="s">
        <v>81</v>
      </c>
      <c r="D331" s="69" t="s">
        <v>81</v>
      </c>
      <c r="E331">
        <v>1</v>
      </c>
      <c r="F331" s="8" t="s">
        <v>144</v>
      </c>
      <c r="I331" s="8" t="s">
        <v>144</v>
      </c>
      <c r="L331" s="8" t="s">
        <v>144</v>
      </c>
      <c r="O331" s="8" t="s">
        <v>144</v>
      </c>
      <c r="R331" s="19" t="s">
        <v>144</v>
      </c>
      <c r="U331" s="17" t="s">
        <v>144</v>
      </c>
      <c r="X331" s="17" t="s">
        <v>144</v>
      </c>
      <c r="AA331" s="17" t="s">
        <v>144</v>
      </c>
      <c r="AD331" s="17" t="s">
        <v>144</v>
      </c>
      <c r="AG331" s="51" t="s">
        <v>144</v>
      </c>
    </row>
    <row r="332" spans="1:35" ht="19" x14ac:dyDescent="0.2">
      <c r="A332" s="4" t="s">
        <v>2979</v>
      </c>
      <c r="B332" s="4">
        <v>2003</v>
      </c>
      <c r="C332" s="86" t="s">
        <v>81</v>
      </c>
      <c r="D332" s="69" t="s">
        <v>81</v>
      </c>
      <c r="E332">
        <v>1</v>
      </c>
      <c r="F332" s="8" t="s">
        <v>144</v>
      </c>
      <c r="I332" s="8" t="s">
        <v>144</v>
      </c>
      <c r="L332" s="8" t="s">
        <v>144</v>
      </c>
      <c r="O332" s="8" t="s">
        <v>144</v>
      </c>
      <c r="R332" s="19" t="s">
        <v>144</v>
      </c>
      <c r="U332" s="17" t="s">
        <v>144</v>
      </c>
      <c r="X332" s="17" t="s">
        <v>144</v>
      </c>
      <c r="AA332" s="17" t="s">
        <v>144</v>
      </c>
      <c r="AD332" s="17" t="s">
        <v>144</v>
      </c>
      <c r="AG332" s="51"/>
    </row>
    <row r="333" spans="1:35" ht="19" x14ac:dyDescent="0.2">
      <c r="A333" s="4" t="s">
        <v>5437</v>
      </c>
      <c r="B333" s="4">
        <v>2013</v>
      </c>
      <c r="C333" s="86" t="s">
        <v>81</v>
      </c>
      <c r="D333" s="69" t="s">
        <v>81</v>
      </c>
      <c r="E333">
        <v>1</v>
      </c>
      <c r="F333" s="8" t="s">
        <v>144</v>
      </c>
      <c r="I333" s="8" t="s">
        <v>144</v>
      </c>
      <c r="L333" s="8" t="s">
        <v>144</v>
      </c>
      <c r="O333" s="8" t="s">
        <v>144</v>
      </c>
      <c r="R333" s="19" t="s">
        <v>144</v>
      </c>
      <c r="U333" s="17" t="s">
        <v>144</v>
      </c>
      <c r="X333" s="17" t="s">
        <v>144</v>
      </c>
      <c r="AA333" s="17" t="s">
        <v>144</v>
      </c>
      <c r="AD333" s="17" t="s">
        <v>144</v>
      </c>
      <c r="AG333" s="51"/>
    </row>
    <row r="334" spans="1:35" ht="19" x14ac:dyDescent="0.2">
      <c r="A334" s="4" t="s">
        <v>3593</v>
      </c>
      <c r="B334" s="4">
        <v>1988</v>
      </c>
      <c r="C334" s="86" t="s">
        <v>82</v>
      </c>
      <c r="D334" s="69" t="s">
        <v>82</v>
      </c>
      <c r="E334">
        <v>1</v>
      </c>
      <c r="F334" s="8" t="s">
        <v>83</v>
      </c>
      <c r="G334" s="70" t="s">
        <v>83</v>
      </c>
      <c r="H334">
        <v>1</v>
      </c>
      <c r="I334" s="8">
        <v>5</v>
      </c>
      <c r="J334" s="70">
        <v>5</v>
      </c>
      <c r="K334">
        <v>1</v>
      </c>
      <c r="L334" s="8">
        <v>2</v>
      </c>
      <c r="M334" s="70">
        <v>2</v>
      </c>
      <c r="N334">
        <v>1</v>
      </c>
      <c r="O334" s="8" t="s">
        <v>3608</v>
      </c>
      <c r="P334" s="70" t="s">
        <v>15289</v>
      </c>
      <c r="Q334">
        <v>1</v>
      </c>
      <c r="R334" s="19" t="s">
        <v>85</v>
      </c>
      <c r="S334" s="74" t="s">
        <v>15137</v>
      </c>
      <c r="T334">
        <v>1</v>
      </c>
      <c r="U334" s="17" t="s">
        <v>218</v>
      </c>
      <c r="V334" s="70" t="s">
        <v>86</v>
      </c>
      <c r="W334">
        <v>1</v>
      </c>
      <c r="X334" s="17">
        <v>32.4</v>
      </c>
      <c r="Y334" s="70">
        <v>32.4</v>
      </c>
      <c r="Z334">
        <v>1</v>
      </c>
      <c r="AA334" s="17">
        <v>8.3800000000000008</v>
      </c>
      <c r="AB334" s="70">
        <v>8.3800000000000008</v>
      </c>
      <c r="AC334">
        <v>1</v>
      </c>
      <c r="AD334" s="17" t="s">
        <v>86</v>
      </c>
      <c r="AE334" s="70" t="s">
        <v>86</v>
      </c>
      <c r="AF334">
        <v>1</v>
      </c>
      <c r="AG334" s="51" t="s">
        <v>15018</v>
      </c>
      <c r="AH334" s="71" t="s">
        <v>15340</v>
      </c>
      <c r="AI334">
        <v>1</v>
      </c>
    </row>
    <row r="335" spans="1:35" ht="19" x14ac:dyDescent="0.2">
      <c r="A335" s="4" t="s">
        <v>106</v>
      </c>
      <c r="B335" s="4">
        <v>2001</v>
      </c>
      <c r="C335" s="86" t="s">
        <v>82</v>
      </c>
      <c r="D335" s="69" t="s">
        <v>82</v>
      </c>
      <c r="E335">
        <v>1</v>
      </c>
      <c r="F335" s="8" t="s">
        <v>121</v>
      </c>
      <c r="G335" s="70" t="s">
        <v>669</v>
      </c>
      <c r="H335">
        <v>1</v>
      </c>
      <c r="I335" s="8">
        <v>22</v>
      </c>
      <c r="J335" s="70">
        <v>22</v>
      </c>
      <c r="K335">
        <v>1</v>
      </c>
      <c r="L335" s="8">
        <v>4</v>
      </c>
      <c r="M335" s="70">
        <v>4</v>
      </c>
      <c r="N335">
        <v>1</v>
      </c>
      <c r="O335" s="8" t="s">
        <v>122</v>
      </c>
      <c r="P335" s="70" t="s">
        <v>15341</v>
      </c>
      <c r="Q335">
        <v>1</v>
      </c>
      <c r="R335" s="19" t="s">
        <v>86</v>
      </c>
      <c r="S335" s="74" t="s">
        <v>15137</v>
      </c>
      <c r="T335">
        <v>1</v>
      </c>
      <c r="U335" s="17" t="s">
        <v>123</v>
      </c>
      <c r="V335" s="98" t="s">
        <v>15342</v>
      </c>
      <c r="X335" s="17">
        <v>27</v>
      </c>
      <c r="Y335" s="70">
        <v>27</v>
      </c>
      <c r="Z335">
        <v>1</v>
      </c>
      <c r="AA335" s="17" t="s">
        <v>124</v>
      </c>
      <c r="AB335" s="70" t="s">
        <v>124</v>
      </c>
      <c r="AC335">
        <v>1</v>
      </c>
      <c r="AD335" s="17" t="s">
        <v>125</v>
      </c>
      <c r="AE335" s="70" t="s">
        <v>125</v>
      </c>
      <c r="AF335">
        <v>1</v>
      </c>
      <c r="AG335" s="51" t="s">
        <v>14928</v>
      </c>
      <c r="AH335" s="71" t="s">
        <v>14923</v>
      </c>
      <c r="AI335">
        <v>1</v>
      </c>
    </row>
    <row r="336" spans="1:35" ht="19" x14ac:dyDescent="0.2">
      <c r="A336" s="4" t="s">
        <v>2868</v>
      </c>
      <c r="B336" s="4">
        <v>1991</v>
      </c>
      <c r="C336" s="86" t="s">
        <v>81</v>
      </c>
      <c r="D336" s="69" t="s">
        <v>81</v>
      </c>
      <c r="E336">
        <v>1</v>
      </c>
      <c r="F336" s="8" t="s">
        <v>144</v>
      </c>
      <c r="I336" s="8" t="s">
        <v>144</v>
      </c>
      <c r="L336" s="8" t="s">
        <v>144</v>
      </c>
      <c r="O336" s="8" t="s">
        <v>144</v>
      </c>
      <c r="R336" s="19" t="s">
        <v>144</v>
      </c>
      <c r="U336" s="17" t="s">
        <v>144</v>
      </c>
      <c r="X336" s="17" t="s">
        <v>144</v>
      </c>
      <c r="AA336" s="17" t="s">
        <v>144</v>
      </c>
      <c r="AD336" s="17" t="s">
        <v>144</v>
      </c>
      <c r="AG336" s="51"/>
    </row>
    <row r="337" spans="1:35" ht="19" x14ac:dyDescent="0.2">
      <c r="A337" s="4" t="s">
        <v>4375</v>
      </c>
      <c r="B337" s="4">
        <v>1997</v>
      </c>
      <c r="C337" s="86" t="s">
        <v>82</v>
      </c>
      <c r="D337" s="69" t="s">
        <v>82</v>
      </c>
      <c r="E337">
        <v>1</v>
      </c>
      <c r="F337" s="8" t="s">
        <v>121</v>
      </c>
      <c r="G337" s="70" t="s">
        <v>121</v>
      </c>
      <c r="H337">
        <v>1</v>
      </c>
      <c r="I337" s="8">
        <v>24</v>
      </c>
      <c r="J337" s="70">
        <v>24</v>
      </c>
      <c r="K337">
        <v>1</v>
      </c>
      <c r="L337" s="8">
        <v>18</v>
      </c>
      <c r="M337" s="70">
        <v>18</v>
      </c>
      <c r="N337">
        <v>1</v>
      </c>
      <c r="O337" s="8" t="s">
        <v>263</v>
      </c>
      <c r="P337" s="70" t="s">
        <v>15128</v>
      </c>
      <c r="Q337">
        <v>1</v>
      </c>
      <c r="R337" s="19" t="s">
        <v>86</v>
      </c>
      <c r="S337" s="74" t="s">
        <v>15137</v>
      </c>
      <c r="T337">
        <v>1</v>
      </c>
      <c r="U337" s="25" t="s">
        <v>4391</v>
      </c>
      <c r="V337" s="70" t="s">
        <v>15343</v>
      </c>
      <c r="W337">
        <v>1</v>
      </c>
      <c r="X337" s="17" t="s">
        <v>4392</v>
      </c>
      <c r="Y337" s="70" t="s">
        <v>15344</v>
      </c>
      <c r="Z337">
        <v>1</v>
      </c>
      <c r="AA337" s="17" t="s">
        <v>4393</v>
      </c>
      <c r="AB337" s="70" t="s">
        <v>15345</v>
      </c>
      <c r="AC337">
        <v>1</v>
      </c>
      <c r="AD337" s="17" t="s">
        <v>86</v>
      </c>
      <c r="AE337" s="70" t="s">
        <v>86</v>
      </c>
      <c r="AF337">
        <v>1</v>
      </c>
      <c r="AG337" s="51" t="s">
        <v>15019</v>
      </c>
      <c r="AH337" s="71" t="s">
        <v>15346</v>
      </c>
      <c r="AI337" s="53">
        <v>0</v>
      </c>
    </row>
    <row r="338" spans="1:35" ht="18.75" customHeight="1" x14ac:dyDescent="0.2">
      <c r="A338" s="4" t="s">
        <v>1865</v>
      </c>
      <c r="B338" s="4">
        <v>1990</v>
      </c>
      <c r="C338" s="86" t="s">
        <v>82</v>
      </c>
      <c r="D338" s="69" t="s">
        <v>82</v>
      </c>
      <c r="E338">
        <v>1</v>
      </c>
      <c r="F338" s="8" t="s">
        <v>121</v>
      </c>
      <c r="G338" s="70" t="s">
        <v>121</v>
      </c>
      <c r="H338">
        <v>1</v>
      </c>
      <c r="I338" s="8">
        <v>23</v>
      </c>
      <c r="J338" s="70">
        <v>23</v>
      </c>
      <c r="K338">
        <v>1</v>
      </c>
      <c r="L338" s="8">
        <v>22</v>
      </c>
      <c r="M338" s="70">
        <v>22</v>
      </c>
      <c r="N338">
        <v>1</v>
      </c>
      <c r="O338" s="29" t="s">
        <v>1881</v>
      </c>
      <c r="P338" s="70" t="s">
        <v>15347</v>
      </c>
      <c r="Q338">
        <v>1</v>
      </c>
      <c r="R338" s="19" t="s">
        <v>1882</v>
      </c>
      <c r="S338" s="74" t="s">
        <v>15348</v>
      </c>
      <c r="T338">
        <v>1</v>
      </c>
      <c r="U338" s="17" t="s">
        <v>1883</v>
      </c>
      <c r="V338" s="70" t="s">
        <v>15349</v>
      </c>
      <c r="W338">
        <v>1</v>
      </c>
      <c r="X338" s="17" t="s">
        <v>1884</v>
      </c>
      <c r="Y338" s="70" t="s">
        <v>15350</v>
      </c>
      <c r="Z338">
        <v>1</v>
      </c>
      <c r="AA338" s="17" t="s">
        <v>1885</v>
      </c>
      <c r="AB338" s="70" t="s">
        <v>15351</v>
      </c>
      <c r="AC338">
        <v>1</v>
      </c>
      <c r="AD338" s="17" t="s">
        <v>86</v>
      </c>
      <c r="AE338" s="70" t="s">
        <v>86</v>
      </c>
      <c r="AF338">
        <v>1</v>
      </c>
      <c r="AG338" s="51" t="s">
        <v>14923</v>
      </c>
      <c r="AH338" s="71" t="s">
        <v>14923</v>
      </c>
      <c r="AI338">
        <v>1</v>
      </c>
    </row>
    <row r="339" spans="1:35" ht="19" x14ac:dyDescent="0.2">
      <c r="A339" s="4" t="s">
        <v>3137</v>
      </c>
      <c r="B339" s="4">
        <v>2004</v>
      </c>
      <c r="C339" s="86" t="s">
        <v>81</v>
      </c>
      <c r="D339" s="69" t="s">
        <v>81</v>
      </c>
      <c r="E339">
        <v>1</v>
      </c>
      <c r="F339" s="8" t="s">
        <v>144</v>
      </c>
      <c r="I339" s="8" t="s">
        <v>144</v>
      </c>
      <c r="L339" s="8" t="s">
        <v>144</v>
      </c>
      <c r="O339" s="8" t="s">
        <v>144</v>
      </c>
      <c r="P339" s="70" t="s">
        <v>1177</v>
      </c>
      <c r="R339" s="19" t="s">
        <v>144</v>
      </c>
      <c r="U339" s="17" t="s">
        <v>144</v>
      </c>
      <c r="X339" s="17" t="s">
        <v>144</v>
      </c>
      <c r="AA339" s="17" t="s">
        <v>144</v>
      </c>
      <c r="AD339" s="17" t="s">
        <v>144</v>
      </c>
      <c r="AG339" s="51"/>
    </row>
    <row r="340" spans="1:35" ht="19" x14ac:dyDescent="0.2">
      <c r="A340" s="4" t="s">
        <v>2376</v>
      </c>
      <c r="B340" s="4">
        <v>2000</v>
      </c>
      <c r="C340" s="86" t="s">
        <v>81</v>
      </c>
      <c r="D340" s="69" t="s">
        <v>81</v>
      </c>
      <c r="E340">
        <v>1</v>
      </c>
      <c r="F340" s="8" t="s">
        <v>144</v>
      </c>
      <c r="I340" s="8" t="s">
        <v>144</v>
      </c>
      <c r="L340" s="8" t="s">
        <v>144</v>
      </c>
      <c r="O340" s="8" t="s">
        <v>144</v>
      </c>
      <c r="R340" s="19" t="s">
        <v>144</v>
      </c>
      <c r="U340" s="17" t="s">
        <v>144</v>
      </c>
      <c r="X340" s="17" t="s">
        <v>144</v>
      </c>
      <c r="AA340" s="17" t="s">
        <v>144</v>
      </c>
      <c r="AD340" s="17" t="s">
        <v>144</v>
      </c>
      <c r="AG340" s="51"/>
    </row>
    <row r="341" spans="1:35" ht="19" x14ac:dyDescent="0.2">
      <c r="A341" s="4" t="s">
        <v>5631</v>
      </c>
      <c r="B341" s="4">
        <v>2000</v>
      </c>
      <c r="C341" s="86" t="s">
        <v>81</v>
      </c>
      <c r="D341" s="69" t="s">
        <v>81</v>
      </c>
      <c r="E341">
        <v>1</v>
      </c>
      <c r="F341" s="8" t="s">
        <v>144</v>
      </c>
      <c r="I341" s="8" t="s">
        <v>144</v>
      </c>
      <c r="L341" s="8" t="s">
        <v>144</v>
      </c>
      <c r="O341" s="8" t="s">
        <v>144</v>
      </c>
      <c r="R341" s="19" t="s">
        <v>144</v>
      </c>
      <c r="U341" s="17" t="s">
        <v>144</v>
      </c>
      <c r="X341" s="17" t="s">
        <v>144</v>
      </c>
      <c r="AA341" s="17" t="s">
        <v>144</v>
      </c>
      <c r="AD341" s="17" t="s">
        <v>144</v>
      </c>
      <c r="AG341" s="51"/>
    </row>
    <row r="342" spans="1:35" ht="19" x14ac:dyDescent="0.2">
      <c r="A342" s="4" t="s">
        <v>3459</v>
      </c>
      <c r="B342" s="4">
        <v>1996</v>
      </c>
      <c r="C342" s="86" t="s">
        <v>82</v>
      </c>
      <c r="D342" s="69" t="s">
        <v>82</v>
      </c>
      <c r="E342">
        <v>1</v>
      </c>
      <c r="F342" s="8" t="s">
        <v>3472</v>
      </c>
      <c r="G342" s="70" t="s">
        <v>403</v>
      </c>
      <c r="H342">
        <v>1</v>
      </c>
      <c r="I342" s="8">
        <v>6</v>
      </c>
      <c r="J342" s="70">
        <v>6</v>
      </c>
      <c r="K342">
        <v>1</v>
      </c>
      <c r="L342" s="8">
        <v>0</v>
      </c>
      <c r="M342" s="70">
        <v>0</v>
      </c>
      <c r="N342">
        <v>1</v>
      </c>
      <c r="O342" s="8" t="s">
        <v>1572</v>
      </c>
      <c r="P342" s="70" t="s">
        <v>15203</v>
      </c>
      <c r="Q342">
        <v>1</v>
      </c>
      <c r="R342" s="19" t="s">
        <v>85</v>
      </c>
      <c r="S342" s="74" t="s">
        <v>15137</v>
      </c>
      <c r="T342">
        <v>1</v>
      </c>
      <c r="U342" s="17" t="s">
        <v>1572</v>
      </c>
      <c r="V342" s="70" t="s">
        <v>1572</v>
      </c>
      <c r="W342">
        <v>1</v>
      </c>
      <c r="X342" s="17">
        <v>20.2</v>
      </c>
      <c r="Y342" s="70">
        <v>20.2</v>
      </c>
      <c r="Z342">
        <v>1</v>
      </c>
      <c r="AA342" s="17" t="s">
        <v>86</v>
      </c>
      <c r="AB342" s="70" t="s">
        <v>86</v>
      </c>
      <c r="AC342">
        <v>1</v>
      </c>
      <c r="AD342" s="17" t="s">
        <v>3473</v>
      </c>
      <c r="AE342" s="70" t="s">
        <v>3473</v>
      </c>
      <c r="AF342">
        <v>1</v>
      </c>
      <c r="AG342" s="51" t="s">
        <v>14923</v>
      </c>
      <c r="AH342" s="71" t="s">
        <v>15352</v>
      </c>
      <c r="AI342" s="53">
        <v>0</v>
      </c>
    </row>
    <row r="343" spans="1:35" ht="19" x14ac:dyDescent="0.2">
      <c r="A343" s="4" t="s">
        <v>1853</v>
      </c>
      <c r="B343" s="4">
        <v>1985</v>
      </c>
      <c r="C343" s="86" t="s">
        <v>81</v>
      </c>
      <c r="D343" s="69" t="s">
        <v>81</v>
      </c>
      <c r="E343">
        <v>1</v>
      </c>
      <c r="F343" s="8" t="s">
        <v>144</v>
      </c>
      <c r="I343" s="8" t="s">
        <v>144</v>
      </c>
      <c r="L343" s="8" t="s">
        <v>144</v>
      </c>
      <c r="O343" s="8" t="s">
        <v>144</v>
      </c>
      <c r="R343" s="19" t="s">
        <v>144</v>
      </c>
      <c r="U343" s="17" t="s">
        <v>144</v>
      </c>
      <c r="X343" s="17" t="s">
        <v>144</v>
      </c>
      <c r="AA343" s="17" t="s">
        <v>144</v>
      </c>
      <c r="AD343" s="17" t="s">
        <v>144</v>
      </c>
      <c r="AG343" s="51" t="s">
        <v>144</v>
      </c>
    </row>
    <row r="344" spans="1:35" ht="19" x14ac:dyDescent="0.2">
      <c r="A344" s="4" t="s">
        <v>2023</v>
      </c>
      <c r="B344" s="4">
        <v>2015</v>
      </c>
      <c r="C344" s="86" t="s">
        <v>81</v>
      </c>
      <c r="D344" s="69" t="s">
        <v>81</v>
      </c>
      <c r="E344">
        <v>1</v>
      </c>
      <c r="F344" s="8" t="s">
        <v>144</v>
      </c>
      <c r="I344" s="8" t="s">
        <v>144</v>
      </c>
      <c r="L344" s="8" t="s">
        <v>144</v>
      </c>
      <c r="O344" s="8" t="s">
        <v>144</v>
      </c>
      <c r="R344" s="19" t="s">
        <v>144</v>
      </c>
      <c r="U344" s="17" t="s">
        <v>144</v>
      </c>
      <c r="X344" s="17" t="s">
        <v>144</v>
      </c>
      <c r="AA344" s="17" t="s">
        <v>144</v>
      </c>
      <c r="AD344" s="17" t="s">
        <v>144</v>
      </c>
      <c r="AG344" s="51" t="s">
        <v>144</v>
      </c>
    </row>
    <row r="345" spans="1:35" ht="19" x14ac:dyDescent="0.2">
      <c r="A345" s="4" t="s">
        <v>4083</v>
      </c>
      <c r="B345" s="4">
        <v>2015</v>
      </c>
      <c r="C345" s="86" t="s">
        <v>81</v>
      </c>
      <c r="D345" s="69" t="s">
        <v>81</v>
      </c>
      <c r="E345">
        <v>1</v>
      </c>
      <c r="F345" s="8" t="s">
        <v>144</v>
      </c>
      <c r="I345" s="8" t="s">
        <v>144</v>
      </c>
      <c r="L345" s="8" t="s">
        <v>144</v>
      </c>
      <c r="O345" s="8" t="s">
        <v>144</v>
      </c>
      <c r="R345" s="19" t="s">
        <v>144</v>
      </c>
      <c r="U345" s="17" t="s">
        <v>144</v>
      </c>
      <c r="X345" s="17" t="s">
        <v>144</v>
      </c>
      <c r="AA345" s="17" t="s">
        <v>144</v>
      </c>
      <c r="AD345" s="17" t="s">
        <v>144</v>
      </c>
      <c r="AG345" s="51"/>
    </row>
    <row r="346" spans="1:35" ht="19" x14ac:dyDescent="0.2">
      <c r="A346" s="4" t="s">
        <v>3394</v>
      </c>
      <c r="B346" s="4">
        <v>2012</v>
      </c>
      <c r="C346" s="86" t="s">
        <v>81</v>
      </c>
      <c r="D346" s="69" t="s">
        <v>81</v>
      </c>
      <c r="E346">
        <v>1</v>
      </c>
      <c r="F346" s="8" t="s">
        <v>144</v>
      </c>
      <c r="I346" s="8" t="s">
        <v>144</v>
      </c>
      <c r="L346" s="8" t="s">
        <v>144</v>
      </c>
      <c r="O346" s="8" t="s">
        <v>144</v>
      </c>
      <c r="R346" s="19" t="s">
        <v>144</v>
      </c>
      <c r="U346" s="17" t="s">
        <v>144</v>
      </c>
      <c r="X346" s="17" t="s">
        <v>144</v>
      </c>
      <c r="AA346" s="17" t="s">
        <v>144</v>
      </c>
      <c r="AD346" s="17" t="s">
        <v>144</v>
      </c>
      <c r="AG346" s="51"/>
    </row>
    <row r="347" spans="1:35" ht="19" x14ac:dyDescent="0.2">
      <c r="A347" s="4" t="s">
        <v>3741</v>
      </c>
      <c r="B347" s="4">
        <v>2010</v>
      </c>
      <c r="C347" s="86" t="s">
        <v>81</v>
      </c>
      <c r="D347" s="69" t="s">
        <v>81</v>
      </c>
      <c r="E347">
        <v>1</v>
      </c>
      <c r="F347" s="8" t="s">
        <v>144</v>
      </c>
      <c r="I347" s="8" t="s">
        <v>144</v>
      </c>
      <c r="L347" s="8" t="s">
        <v>144</v>
      </c>
      <c r="O347" s="8" t="s">
        <v>144</v>
      </c>
      <c r="R347" s="19" t="s">
        <v>144</v>
      </c>
      <c r="U347" s="17" t="s">
        <v>144</v>
      </c>
      <c r="X347" s="17" t="s">
        <v>144</v>
      </c>
      <c r="AA347" s="17" t="s">
        <v>144</v>
      </c>
      <c r="AD347" s="17" t="s">
        <v>144</v>
      </c>
      <c r="AG347" s="51"/>
    </row>
    <row r="348" spans="1:35" ht="19" x14ac:dyDescent="0.2">
      <c r="A348" s="4" t="s">
        <v>4231</v>
      </c>
      <c r="B348" s="4">
        <v>2005</v>
      </c>
      <c r="C348" s="86" t="s">
        <v>81</v>
      </c>
      <c r="D348" s="69" t="s">
        <v>81</v>
      </c>
      <c r="E348">
        <v>1</v>
      </c>
      <c r="F348" s="8" t="s">
        <v>144</v>
      </c>
      <c r="I348" s="8" t="s">
        <v>144</v>
      </c>
      <c r="L348" s="8" t="s">
        <v>144</v>
      </c>
      <c r="O348" s="8" t="s">
        <v>144</v>
      </c>
      <c r="R348" s="19" t="s">
        <v>144</v>
      </c>
      <c r="U348" s="17" t="s">
        <v>144</v>
      </c>
      <c r="X348" s="17" t="s">
        <v>144</v>
      </c>
      <c r="AA348" s="17" t="s">
        <v>144</v>
      </c>
      <c r="AD348" s="17" t="s">
        <v>144</v>
      </c>
      <c r="AG348" s="51"/>
    </row>
    <row r="349" spans="1:35" ht="19" x14ac:dyDescent="0.2">
      <c r="A349" s="4" t="s">
        <v>4783</v>
      </c>
      <c r="B349" s="4">
        <v>1986</v>
      </c>
      <c r="C349" s="86" t="s">
        <v>81</v>
      </c>
      <c r="D349" s="69" t="s">
        <v>81</v>
      </c>
      <c r="E349">
        <v>1</v>
      </c>
      <c r="F349" s="8" t="s">
        <v>144</v>
      </c>
      <c r="I349" s="8" t="s">
        <v>144</v>
      </c>
      <c r="L349" s="8" t="s">
        <v>144</v>
      </c>
      <c r="O349" s="8" t="s">
        <v>144</v>
      </c>
      <c r="R349" s="19" t="s">
        <v>144</v>
      </c>
      <c r="U349" s="17" t="s">
        <v>144</v>
      </c>
      <c r="X349" s="17" t="s">
        <v>144</v>
      </c>
      <c r="AA349" s="17" t="s">
        <v>144</v>
      </c>
      <c r="AD349" s="17" t="s">
        <v>144</v>
      </c>
      <c r="AG349" s="51"/>
    </row>
    <row r="350" spans="1:35" ht="19" x14ac:dyDescent="0.2">
      <c r="A350" s="4" t="s">
        <v>1282</v>
      </c>
      <c r="B350" s="4">
        <v>1998</v>
      </c>
      <c r="C350" s="86" t="s">
        <v>81</v>
      </c>
      <c r="D350" s="69" t="s">
        <v>81</v>
      </c>
      <c r="E350">
        <v>1</v>
      </c>
      <c r="F350" s="8" t="s">
        <v>144</v>
      </c>
      <c r="I350" s="8" t="s">
        <v>144</v>
      </c>
      <c r="L350" s="8" t="s">
        <v>144</v>
      </c>
      <c r="O350" s="8" t="s">
        <v>144</v>
      </c>
      <c r="R350" s="19" t="s">
        <v>144</v>
      </c>
      <c r="U350" s="17" t="s">
        <v>144</v>
      </c>
      <c r="X350" s="17" t="s">
        <v>144</v>
      </c>
      <c r="AA350" s="17" t="s">
        <v>144</v>
      </c>
      <c r="AD350" s="17" t="s">
        <v>144</v>
      </c>
      <c r="AG350" s="51"/>
    </row>
    <row r="351" spans="1:35" ht="19" x14ac:dyDescent="0.2">
      <c r="A351" s="4" t="s">
        <v>5885</v>
      </c>
      <c r="B351" s="4">
        <v>2007</v>
      </c>
      <c r="C351" s="86" t="s">
        <v>81</v>
      </c>
      <c r="D351" s="69" t="s">
        <v>81</v>
      </c>
      <c r="E351">
        <v>1</v>
      </c>
      <c r="F351" s="8" t="s">
        <v>144</v>
      </c>
      <c r="I351" s="8" t="s">
        <v>144</v>
      </c>
      <c r="L351" s="8" t="s">
        <v>144</v>
      </c>
      <c r="O351" s="8" t="s">
        <v>144</v>
      </c>
      <c r="R351" s="19" t="s">
        <v>144</v>
      </c>
      <c r="U351" s="17" t="s">
        <v>144</v>
      </c>
      <c r="X351" s="17" t="s">
        <v>144</v>
      </c>
      <c r="AA351" s="17" t="s">
        <v>144</v>
      </c>
      <c r="AD351" s="17" t="s">
        <v>144</v>
      </c>
      <c r="AG351" s="51"/>
    </row>
    <row r="352" spans="1:35" ht="19" x14ac:dyDescent="0.2">
      <c r="A352" s="4" t="s">
        <v>5208</v>
      </c>
      <c r="B352" s="4">
        <v>2013</v>
      </c>
      <c r="C352" s="86" t="s">
        <v>82</v>
      </c>
      <c r="D352" s="69" t="s">
        <v>82</v>
      </c>
      <c r="E352">
        <v>1</v>
      </c>
      <c r="F352" s="8" t="s">
        <v>1045</v>
      </c>
      <c r="G352" s="70" t="s">
        <v>1045</v>
      </c>
      <c r="H352">
        <v>1</v>
      </c>
      <c r="I352" s="8">
        <v>9</v>
      </c>
      <c r="J352" s="70">
        <v>9</v>
      </c>
      <c r="K352">
        <v>1</v>
      </c>
      <c r="L352" s="8">
        <v>3</v>
      </c>
      <c r="M352" s="70">
        <v>3</v>
      </c>
      <c r="N352">
        <v>1</v>
      </c>
      <c r="O352" s="8" t="s">
        <v>5222</v>
      </c>
      <c r="P352" s="70" t="s">
        <v>15353</v>
      </c>
      <c r="Q352">
        <v>1</v>
      </c>
      <c r="R352" s="19" t="s">
        <v>85</v>
      </c>
      <c r="S352" s="74" t="s">
        <v>86</v>
      </c>
      <c r="T352">
        <v>1</v>
      </c>
      <c r="U352" s="17" t="s">
        <v>5223</v>
      </c>
      <c r="V352" s="70" t="s">
        <v>15343</v>
      </c>
      <c r="W352">
        <v>1</v>
      </c>
      <c r="X352" s="17">
        <v>26.3</v>
      </c>
      <c r="Y352" s="70">
        <v>26.3</v>
      </c>
      <c r="Z352">
        <v>1</v>
      </c>
      <c r="AA352" s="17" t="s">
        <v>5224</v>
      </c>
      <c r="AB352" s="70" t="s">
        <v>5224</v>
      </c>
      <c r="AC352">
        <v>1</v>
      </c>
      <c r="AD352" s="17" t="s">
        <v>5225</v>
      </c>
      <c r="AE352" s="70" t="s">
        <v>5225</v>
      </c>
      <c r="AF352">
        <v>1</v>
      </c>
      <c r="AG352" s="51" t="s">
        <v>15020</v>
      </c>
      <c r="AH352" s="71" t="s">
        <v>15354</v>
      </c>
      <c r="AI352">
        <v>1</v>
      </c>
    </row>
    <row r="353" spans="1:35" ht="19" x14ac:dyDescent="0.2">
      <c r="A353" s="4" t="s">
        <v>4861</v>
      </c>
      <c r="B353" s="4">
        <v>2012</v>
      </c>
      <c r="C353" s="86" t="s">
        <v>81</v>
      </c>
      <c r="D353" s="69" t="s">
        <v>81</v>
      </c>
      <c r="E353">
        <v>1</v>
      </c>
      <c r="F353" s="8" t="s">
        <v>144</v>
      </c>
      <c r="I353" s="8" t="s">
        <v>144</v>
      </c>
      <c r="L353" s="8" t="s">
        <v>144</v>
      </c>
      <c r="O353" s="8" t="s">
        <v>144</v>
      </c>
      <c r="R353" s="19" t="s">
        <v>144</v>
      </c>
      <c r="U353" s="17" t="s">
        <v>144</v>
      </c>
      <c r="X353" s="17" t="s">
        <v>144</v>
      </c>
      <c r="AA353" s="17" t="s">
        <v>144</v>
      </c>
      <c r="AD353" s="17" t="s">
        <v>144</v>
      </c>
      <c r="AG353" s="51"/>
    </row>
    <row r="354" spans="1:35" ht="19" x14ac:dyDescent="0.2">
      <c r="A354" s="4" t="s">
        <v>717</v>
      </c>
      <c r="B354" s="4">
        <v>2013</v>
      </c>
      <c r="C354" s="86" t="s">
        <v>81</v>
      </c>
      <c r="D354" s="69" t="s">
        <v>81</v>
      </c>
      <c r="E354">
        <v>1</v>
      </c>
      <c r="F354" s="8" t="s">
        <v>144</v>
      </c>
      <c r="I354" s="8" t="s">
        <v>144</v>
      </c>
      <c r="L354" s="8" t="s">
        <v>144</v>
      </c>
      <c r="O354" s="8" t="s">
        <v>144</v>
      </c>
      <c r="R354" s="19" t="s">
        <v>144</v>
      </c>
      <c r="U354" s="17" t="s">
        <v>144</v>
      </c>
      <c r="X354" s="17" t="s">
        <v>144</v>
      </c>
      <c r="AA354" s="17" t="s">
        <v>144</v>
      </c>
      <c r="AD354" s="17" t="s">
        <v>144</v>
      </c>
      <c r="AG354" s="51"/>
    </row>
    <row r="355" spans="1:35" ht="19" x14ac:dyDescent="0.2">
      <c r="A355" s="4" t="s">
        <v>2417</v>
      </c>
      <c r="B355" s="4">
        <v>1988</v>
      </c>
      <c r="C355" s="86" t="s">
        <v>81</v>
      </c>
      <c r="D355" s="69" t="s">
        <v>81</v>
      </c>
      <c r="E355">
        <v>1</v>
      </c>
      <c r="F355" s="8" t="s">
        <v>144</v>
      </c>
      <c r="I355" s="8" t="s">
        <v>144</v>
      </c>
      <c r="L355" s="8" t="s">
        <v>144</v>
      </c>
      <c r="O355" s="8" t="s">
        <v>144</v>
      </c>
      <c r="R355" s="19" t="s">
        <v>144</v>
      </c>
      <c r="U355" s="17" t="s">
        <v>144</v>
      </c>
      <c r="X355" s="17" t="s">
        <v>144</v>
      </c>
      <c r="AA355" s="17" t="s">
        <v>144</v>
      </c>
      <c r="AD355" s="17" t="s">
        <v>144</v>
      </c>
      <c r="AG355" s="51"/>
    </row>
    <row r="356" spans="1:35" ht="19" x14ac:dyDescent="0.2">
      <c r="A356" s="4" t="s">
        <v>1992</v>
      </c>
      <c r="B356" s="4">
        <v>1995</v>
      </c>
      <c r="C356" s="86" t="s">
        <v>82</v>
      </c>
      <c r="D356" s="69" t="s">
        <v>82</v>
      </c>
      <c r="E356">
        <v>1</v>
      </c>
      <c r="F356" s="8" t="s">
        <v>83</v>
      </c>
      <c r="G356" s="70" t="s">
        <v>83</v>
      </c>
      <c r="H356">
        <v>1</v>
      </c>
      <c r="I356" s="8">
        <v>21</v>
      </c>
      <c r="J356" s="70">
        <v>12</v>
      </c>
      <c r="K356" s="53">
        <v>0</v>
      </c>
      <c r="L356" s="8">
        <v>0</v>
      </c>
      <c r="M356" s="70">
        <v>0</v>
      </c>
      <c r="N356">
        <v>1</v>
      </c>
      <c r="O356" s="8" t="s">
        <v>1572</v>
      </c>
      <c r="P356" s="70" t="s">
        <v>15203</v>
      </c>
      <c r="Q356">
        <v>1</v>
      </c>
      <c r="R356" s="19" t="s">
        <v>85</v>
      </c>
      <c r="S356" s="74" t="s">
        <v>15137</v>
      </c>
      <c r="T356">
        <v>1</v>
      </c>
      <c r="U356" s="17" t="s">
        <v>1572</v>
      </c>
      <c r="V356" s="70" t="s">
        <v>1572</v>
      </c>
      <c r="W356">
        <v>1</v>
      </c>
      <c r="X356" s="17">
        <v>32</v>
      </c>
      <c r="Y356" s="70">
        <v>32</v>
      </c>
      <c r="Z356">
        <v>1</v>
      </c>
      <c r="AA356" s="17" t="s">
        <v>2007</v>
      </c>
      <c r="AB356" s="70" t="s">
        <v>2007</v>
      </c>
      <c r="AC356">
        <v>1</v>
      </c>
      <c r="AD356" s="17" t="s">
        <v>2008</v>
      </c>
      <c r="AE356" s="70" t="s">
        <v>2008</v>
      </c>
      <c r="AF356">
        <v>1</v>
      </c>
      <c r="AG356" s="51" t="s">
        <v>15021</v>
      </c>
      <c r="AH356" s="71" t="s">
        <v>15355</v>
      </c>
      <c r="AI356" s="53">
        <v>0</v>
      </c>
    </row>
    <row r="357" spans="1:35" ht="19" x14ac:dyDescent="0.2">
      <c r="A357" s="4" t="s">
        <v>790</v>
      </c>
      <c r="B357" s="4">
        <v>1986</v>
      </c>
      <c r="C357" s="86" t="s">
        <v>82</v>
      </c>
      <c r="D357" s="69" t="s">
        <v>82</v>
      </c>
      <c r="E357">
        <v>1</v>
      </c>
      <c r="F357" s="8" t="s">
        <v>83</v>
      </c>
      <c r="G357" s="70" t="s">
        <v>83</v>
      </c>
      <c r="H357">
        <v>1</v>
      </c>
      <c r="I357" s="8">
        <v>10</v>
      </c>
      <c r="J357" s="70">
        <v>10</v>
      </c>
      <c r="K357">
        <v>1</v>
      </c>
      <c r="L357" s="8" t="s">
        <v>86</v>
      </c>
      <c r="M357" s="70" t="s">
        <v>86</v>
      </c>
      <c r="N357">
        <v>1</v>
      </c>
      <c r="O357" s="8" t="s">
        <v>806</v>
      </c>
      <c r="P357" s="70" t="s">
        <v>15356</v>
      </c>
      <c r="Q357">
        <v>1</v>
      </c>
      <c r="R357" s="19" t="s">
        <v>85</v>
      </c>
      <c r="S357" s="74" t="s">
        <v>15137</v>
      </c>
      <c r="T357">
        <v>1</v>
      </c>
      <c r="U357" s="17" t="s">
        <v>86</v>
      </c>
      <c r="V357" s="70" t="s">
        <v>86</v>
      </c>
      <c r="W357">
        <v>1</v>
      </c>
      <c r="X357" s="17" t="s">
        <v>86</v>
      </c>
      <c r="Y357" s="70" t="s">
        <v>86</v>
      </c>
      <c r="Z357">
        <v>1</v>
      </c>
      <c r="AA357" s="17" t="s">
        <v>86</v>
      </c>
      <c r="AB357" s="70" t="s">
        <v>86</v>
      </c>
      <c r="AC357">
        <v>1</v>
      </c>
      <c r="AD357" s="17" t="s">
        <v>86</v>
      </c>
      <c r="AE357" s="70" t="s">
        <v>86</v>
      </c>
      <c r="AF357">
        <v>1</v>
      </c>
      <c r="AG357" s="51" t="s">
        <v>15022</v>
      </c>
      <c r="AH357" s="71" t="s">
        <v>15357</v>
      </c>
      <c r="AI357">
        <v>1</v>
      </c>
    </row>
    <row r="358" spans="1:35" ht="19" x14ac:dyDescent="0.2">
      <c r="A358" s="4" t="s">
        <v>1208</v>
      </c>
      <c r="B358" s="4">
        <v>2011</v>
      </c>
      <c r="C358" s="86" t="s">
        <v>82</v>
      </c>
      <c r="D358" s="69" t="s">
        <v>82</v>
      </c>
      <c r="E358">
        <v>1</v>
      </c>
      <c r="F358" s="8" t="s">
        <v>1220</v>
      </c>
      <c r="G358" s="70" t="s">
        <v>83</v>
      </c>
      <c r="H358">
        <v>1</v>
      </c>
      <c r="I358" s="8">
        <v>8</v>
      </c>
      <c r="J358" s="70">
        <v>8</v>
      </c>
      <c r="K358">
        <v>1</v>
      </c>
      <c r="L358" s="8">
        <v>3</v>
      </c>
      <c r="M358" s="70">
        <v>3</v>
      </c>
      <c r="N358">
        <v>1</v>
      </c>
      <c r="O358" s="8" t="s">
        <v>1046</v>
      </c>
      <c r="P358" s="70" t="s">
        <v>15358</v>
      </c>
      <c r="Q358">
        <v>1</v>
      </c>
      <c r="R358" s="19" t="s">
        <v>85</v>
      </c>
      <c r="S358" s="74" t="s">
        <v>15137</v>
      </c>
      <c r="T358">
        <v>1</v>
      </c>
      <c r="U358" s="17" t="s">
        <v>1221</v>
      </c>
      <c r="V358" s="70" t="s">
        <v>86</v>
      </c>
      <c r="W358">
        <v>1</v>
      </c>
      <c r="X358" s="17">
        <v>23.9</v>
      </c>
      <c r="Y358" s="70">
        <v>23.9</v>
      </c>
      <c r="Z358">
        <v>1</v>
      </c>
      <c r="AA358" s="17">
        <v>0.5</v>
      </c>
      <c r="AB358" s="70">
        <v>0.5</v>
      </c>
      <c r="AC358">
        <v>1</v>
      </c>
      <c r="AD358" s="17" t="s">
        <v>86</v>
      </c>
      <c r="AE358" s="70" t="s">
        <v>86</v>
      </c>
      <c r="AF358">
        <v>1</v>
      </c>
      <c r="AG358" s="51" t="s">
        <v>14923</v>
      </c>
      <c r="AH358" s="71" t="s">
        <v>14923</v>
      </c>
      <c r="AI358">
        <v>1</v>
      </c>
    </row>
    <row r="359" spans="1:35" ht="19" x14ac:dyDescent="0.2">
      <c r="A359" s="4" t="s">
        <v>1029</v>
      </c>
      <c r="B359" s="4">
        <v>1983</v>
      </c>
      <c r="C359" s="86" t="s">
        <v>82</v>
      </c>
      <c r="D359" s="69" t="s">
        <v>82</v>
      </c>
      <c r="E359">
        <v>1</v>
      </c>
      <c r="F359" s="8" t="s">
        <v>1045</v>
      </c>
      <c r="G359" s="70" t="s">
        <v>1045</v>
      </c>
      <c r="H359">
        <v>1</v>
      </c>
      <c r="I359" s="8" t="s">
        <v>86</v>
      </c>
      <c r="J359" s="70" t="s">
        <v>86</v>
      </c>
      <c r="K359">
        <v>1</v>
      </c>
      <c r="L359" s="8" t="s">
        <v>86</v>
      </c>
      <c r="M359" s="70" t="s">
        <v>86</v>
      </c>
      <c r="N359">
        <v>1</v>
      </c>
      <c r="O359" s="8" t="s">
        <v>1046</v>
      </c>
      <c r="P359" s="70" t="s">
        <v>15359</v>
      </c>
      <c r="Q359">
        <v>1</v>
      </c>
      <c r="R359" s="19" t="s">
        <v>85</v>
      </c>
      <c r="S359" s="74" t="s">
        <v>15137</v>
      </c>
      <c r="T359">
        <v>1</v>
      </c>
      <c r="U359" s="17" t="s">
        <v>86</v>
      </c>
      <c r="V359" s="70" t="s">
        <v>86</v>
      </c>
      <c r="W359">
        <v>1</v>
      </c>
      <c r="X359" s="17" t="s">
        <v>86</v>
      </c>
      <c r="Y359" s="70" t="s">
        <v>86</v>
      </c>
      <c r="Z359">
        <v>1</v>
      </c>
      <c r="AA359" s="17" t="s">
        <v>86</v>
      </c>
      <c r="AB359" s="70" t="s">
        <v>86</v>
      </c>
      <c r="AC359">
        <v>1</v>
      </c>
      <c r="AD359" s="17" t="s">
        <v>86</v>
      </c>
      <c r="AE359" s="70" t="s">
        <v>86</v>
      </c>
      <c r="AF359">
        <v>1</v>
      </c>
      <c r="AG359" s="51" t="s">
        <v>15023</v>
      </c>
      <c r="AH359" s="71" t="s">
        <v>15360</v>
      </c>
      <c r="AI359">
        <v>1</v>
      </c>
    </row>
    <row r="360" spans="1:35" ht="19" x14ac:dyDescent="0.2">
      <c r="A360" s="4" t="s">
        <v>4143</v>
      </c>
      <c r="B360" s="4">
        <v>1991</v>
      </c>
      <c r="C360" s="86" t="s">
        <v>82</v>
      </c>
      <c r="D360" s="69" t="s">
        <v>82</v>
      </c>
      <c r="E360">
        <v>1</v>
      </c>
      <c r="F360" s="8" t="s">
        <v>121</v>
      </c>
      <c r="G360" s="70" t="s">
        <v>121</v>
      </c>
      <c r="H360">
        <v>1</v>
      </c>
      <c r="I360" s="8">
        <v>30</v>
      </c>
      <c r="J360" s="70">
        <v>30</v>
      </c>
      <c r="K360">
        <v>1</v>
      </c>
      <c r="L360" s="8">
        <v>12</v>
      </c>
      <c r="M360" s="70">
        <v>12</v>
      </c>
      <c r="N360">
        <v>1</v>
      </c>
      <c r="O360" s="8" t="s">
        <v>4158</v>
      </c>
      <c r="P360" s="70" t="s">
        <v>15361</v>
      </c>
      <c r="Q360">
        <v>1</v>
      </c>
      <c r="R360" s="19" t="s">
        <v>85</v>
      </c>
      <c r="S360" s="74" t="s">
        <v>82</v>
      </c>
      <c r="T360">
        <v>1</v>
      </c>
      <c r="U360" s="17" t="s">
        <v>4159</v>
      </c>
      <c r="V360" s="70" t="s">
        <v>15362</v>
      </c>
      <c r="W360">
        <v>1</v>
      </c>
      <c r="X360" s="17" t="s">
        <v>4160</v>
      </c>
      <c r="Y360" s="70" t="s">
        <v>15363</v>
      </c>
      <c r="Z360">
        <v>1</v>
      </c>
      <c r="AA360" s="17" t="s">
        <v>4161</v>
      </c>
      <c r="AB360" s="70" t="s">
        <v>15364</v>
      </c>
      <c r="AC360">
        <v>1</v>
      </c>
      <c r="AD360" s="17" t="s">
        <v>86</v>
      </c>
      <c r="AE360" s="70" t="s">
        <v>86</v>
      </c>
      <c r="AF360">
        <v>1</v>
      </c>
      <c r="AG360" s="51" t="s">
        <v>14923</v>
      </c>
      <c r="AH360" s="71" t="s">
        <v>15207</v>
      </c>
      <c r="AI360">
        <v>1</v>
      </c>
    </row>
    <row r="361" spans="1:35" ht="19" x14ac:dyDescent="0.2">
      <c r="A361" s="4" t="s">
        <v>3505</v>
      </c>
      <c r="B361" s="4">
        <v>1986</v>
      </c>
      <c r="C361" s="86" t="s">
        <v>81</v>
      </c>
      <c r="D361" s="69" t="s">
        <v>81</v>
      </c>
      <c r="E361">
        <v>1</v>
      </c>
      <c r="F361" s="8" t="s">
        <v>144</v>
      </c>
      <c r="I361" s="8" t="s">
        <v>144</v>
      </c>
      <c r="L361" s="8" t="s">
        <v>144</v>
      </c>
      <c r="O361" s="8" t="s">
        <v>144</v>
      </c>
      <c r="R361" s="19" t="s">
        <v>144</v>
      </c>
      <c r="U361" s="17" t="s">
        <v>144</v>
      </c>
      <c r="X361" s="17" t="s">
        <v>144</v>
      </c>
      <c r="AA361" s="17" t="s">
        <v>144</v>
      </c>
      <c r="AD361" s="17" t="s">
        <v>144</v>
      </c>
      <c r="AG361" s="51"/>
    </row>
    <row r="362" spans="1:35" ht="19" x14ac:dyDescent="0.2">
      <c r="A362" s="4" t="s">
        <v>1898</v>
      </c>
      <c r="B362" s="4">
        <v>2007</v>
      </c>
      <c r="C362" s="86" t="s">
        <v>82</v>
      </c>
      <c r="D362" s="69" t="s">
        <v>82</v>
      </c>
      <c r="E362">
        <v>1</v>
      </c>
      <c r="F362" s="8" t="s">
        <v>403</v>
      </c>
      <c r="G362" s="70" t="s">
        <v>403</v>
      </c>
      <c r="H362">
        <v>1</v>
      </c>
      <c r="I362" s="8">
        <v>12</v>
      </c>
      <c r="J362" s="70">
        <v>12</v>
      </c>
      <c r="K362">
        <v>1</v>
      </c>
      <c r="L362" s="8">
        <v>4</v>
      </c>
      <c r="M362" s="70">
        <v>4</v>
      </c>
      <c r="N362">
        <v>1</v>
      </c>
      <c r="O362" s="8" t="s">
        <v>1914</v>
      </c>
      <c r="P362" s="70" t="s">
        <v>15365</v>
      </c>
      <c r="Q362">
        <v>1</v>
      </c>
      <c r="R362" s="19" t="s">
        <v>85</v>
      </c>
      <c r="S362" s="74" t="s">
        <v>15137</v>
      </c>
      <c r="T362">
        <v>1</v>
      </c>
      <c r="U362" s="17" t="s">
        <v>86</v>
      </c>
      <c r="V362" s="70" t="s">
        <v>86</v>
      </c>
      <c r="W362">
        <v>1</v>
      </c>
      <c r="X362" s="17">
        <v>66</v>
      </c>
      <c r="Y362" s="70">
        <v>66</v>
      </c>
      <c r="Z362">
        <v>1</v>
      </c>
      <c r="AA362" s="17" t="s">
        <v>86</v>
      </c>
      <c r="AB362" s="70" t="s">
        <v>86</v>
      </c>
      <c r="AC362">
        <v>1</v>
      </c>
      <c r="AD362" s="17" t="s">
        <v>1915</v>
      </c>
      <c r="AE362" s="70" t="s">
        <v>1915</v>
      </c>
      <c r="AF362">
        <v>1</v>
      </c>
      <c r="AG362" s="51" t="s">
        <v>15024</v>
      </c>
      <c r="AH362" s="71" t="s">
        <v>15366</v>
      </c>
      <c r="AI362">
        <v>1</v>
      </c>
    </row>
    <row r="363" spans="1:35" ht="19" x14ac:dyDescent="0.2">
      <c r="A363" s="4" t="s">
        <v>4849</v>
      </c>
      <c r="B363" s="4">
        <v>2004</v>
      </c>
      <c r="C363" s="86" t="s">
        <v>82</v>
      </c>
      <c r="D363" s="69" t="s">
        <v>82</v>
      </c>
      <c r="E363">
        <v>1</v>
      </c>
      <c r="F363" s="8" t="s">
        <v>277</v>
      </c>
      <c r="G363" s="70" t="s">
        <v>277</v>
      </c>
      <c r="H363">
        <v>1</v>
      </c>
      <c r="I363" s="8">
        <v>7</v>
      </c>
      <c r="J363" s="70">
        <v>9</v>
      </c>
      <c r="K363" s="53">
        <v>0</v>
      </c>
      <c r="L363" s="8">
        <v>0</v>
      </c>
      <c r="M363" s="70">
        <v>0</v>
      </c>
      <c r="N363">
        <v>1</v>
      </c>
      <c r="O363" s="8" t="s">
        <v>1572</v>
      </c>
      <c r="P363" s="70" t="s">
        <v>15203</v>
      </c>
      <c r="Q363">
        <v>1</v>
      </c>
      <c r="R363" s="19" t="s">
        <v>85</v>
      </c>
      <c r="S363" s="74" t="s">
        <v>15137</v>
      </c>
      <c r="T363">
        <v>1</v>
      </c>
      <c r="U363" s="17" t="s">
        <v>1572</v>
      </c>
      <c r="V363" s="70" t="s">
        <v>1572</v>
      </c>
      <c r="W363">
        <v>1</v>
      </c>
      <c r="X363" s="17" t="s">
        <v>86</v>
      </c>
      <c r="Y363" s="70" t="s">
        <v>86</v>
      </c>
      <c r="Z363">
        <v>1</v>
      </c>
      <c r="AA363" s="17" t="s">
        <v>86</v>
      </c>
      <c r="AB363" s="70" t="s">
        <v>86</v>
      </c>
      <c r="AC363">
        <v>1</v>
      </c>
      <c r="AD363" s="17" t="s">
        <v>86</v>
      </c>
      <c r="AE363" s="70" t="s">
        <v>86</v>
      </c>
      <c r="AF363">
        <v>1</v>
      </c>
      <c r="AG363" s="51" t="s">
        <v>15025</v>
      </c>
      <c r="AH363" s="71" t="s">
        <v>15026</v>
      </c>
      <c r="AI363">
        <v>1</v>
      </c>
    </row>
    <row r="364" spans="1:35" ht="19" x14ac:dyDescent="0.2">
      <c r="A364" s="4" t="s">
        <v>2813</v>
      </c>
      <c r="B364" s="4">
        <v>1998</v>
      </c>
      <c r="C364" s="86" t="s">
        <v>81</v>
      </c>
      <c r="D364" s="69" t="s">
        <v>81</v>
      </c>
      <c r="E364">
        <v>1</v>
      </c>
      <c r="F364" s="8" t="s">
        <v>144</v>
      </c>
      <c r="I364" s="8" t="s">
        <v>144</v>
      </c>
      <c r="L364" s="8" t="s">
        <v>144</v>
      </c>
      <c r="O364" s="8" t="s">
        <v>144</v>
      </c>
      <c r="R364" s="19" t="s">
        <v>144</v>
      </c>
      <c r="U364" s="17" t="s">
        <v>144</v>
      </c>
      <c r="X364" s="17" t="s">
        <v>144</v>
      </c>
      <c r="AA364" s="17" t="s">
        <v>144</v>
      </c>
      <c r="AD364" s="17" t="s">
        <v>144</v>
      </c>
      <c r="AG364" s="51"/>
    </row>
    <row r="365" spans="1:35" ht="19" x14ac:dyDescent="0.2">
      <c r="A365" s="4" t="s">
        <v>889</v>
      </c>
      <c r="B365" s="4">
        <v>2013</v>
      </c>
      <c r="C365" s="86" t="s">
        <v>82</v>
      </c>
      <c r="D365" s="69" t="s">
        <v>82</v>
      </c>
      <c r="E365">
        <v>1</v>
      </c>
      <c r="F365" s="8" t="s">
        <v>83</v>
      </c>
      <c r="G365" s="70" t="s">
        <v>83</v>
      </c>
      <c r="H365">
        <v>1</v>
      </c>
      <c r="I365" s="8">
        <v>13</v>
      </c>
      <c r="J365" s="70">
        <v>13</v>
      </c>
      <c r="K365">
        <v>1</v>
      </c>
      <c r="L365" s="8" t="s">
        <v>86</v>
      </c>
      <c r="M365" s="70" t="s">
        <v>86</v>
      </c>
      <c r="N365">
        <v>1</v>
      </c>
      <c r="O365" s="8" t="s">
        <v>904</v>
      </c>
      <c r="P365" s="70" t="s">
        <v>15327</v>
      </c>
      <c r="Q365">
        <v>1</v>
      </c>
      <c r="R365" s="19" t="s">
        <v>85</v>
      </c>
      <c r="S365" s="74" t="s">
        <v>15137</v>
      </c>
      <c r="T365">
        <v>1</v>
      </c>
      <c r="U365" s="17" t="s">
        <v>905</v>
      </c>
      <c r="V365" s="70" t="s">
        <v>15367</v>
      </c>
      <c r="W365">
        <v>1</v>
      </c>
      <c r="X365" s="17">
        <v>18.899999999999999</v>
      </c>
      <c r="Y365" s="70">
        <v>18.899999999999999</v>
      </c>
      <c r="Z365">
        <v>1</v>
      </c>
      <c r="AA365" s="17" t="s">
        <v>906</v>
      </c>
      <c r="AB365" s="70" t="s">
        <v>906</v>
      </c>
      <c r="AC365">
        <v>1</v>
      </c>
      <c r="AD365" s="17" t="s">
        <v>86</v>
      </c>
      <c r="AE365" s="70" t="s">
        <v>86</v>
      </c>
      <c r="AF365">
        <v>1</v>
      </c>
      <c r="AG365" s="51" t="s">
        <v>14923</v>
      </c>
      <c r="AH365" s="71" t="s">
        <v>14923</v>
      </c>
      <c r="AI365">
        <v>1</v>
      </c>
    </row>
    <row r="366" spans="1:35" ht="19" x14ac:dyDescent="0.2">
      <c r="A366" s="4" t="s">
        <v>1384</v>
      </c>
      <c r="B366" s="4">
        <v>2001</v>
      </c>
      <c r="C366" s="86" t="s">
        <v>82</v>
      </c>
      <c r="D366" s="69" t="s">
        <v>82</v>
      </c>
      <c r="E366">
        <v>1</v>
      </c>
      <c r="F366" s="8" t="s">
        <v>403</v>
      </c>
      <c r="G366" s="70" t="s">
        <v>403</v>
      </c>
      <c r="H366">
        <v>1</v>
      </c>
      <c r="I366" s="8">
        <v>15</v>
      </c>
      <c r="J366" s="70">
        <v>15</v>
      </c>
      <c r="K366">
        <v>1</v>
      </c>
      <c r="L366" s="8">
        <v>10</v>
      </c>
      <c r="M366" s="70">
        <v>10</v>
      </c>
      <c r="N366">
        <v>1</v>
      </c>
      <c r="O366" s="8" t="s">
        <v>1396</v>
      </c>
      <c r="P366" s="70" t="s">
        <v>15198</v>
      </c>
      <c r="Q366">
        <v>1</v>
      </c>
      <c r="R366" s="19" t="s">
        <v>85</v>
      </c>
      <c r="S366" s="74" t="s">
        <v>15137</v>
      </c>
      <c r="T366">
        <v>1</v>
      </c>
      <c r="U366" s="17" t="s">
        <v>86</v>
      </c>
      <c r="V366" s="70" t="s">
        <v>86</v>
      </c>
      <c r="W366">
        <v>1</v>
      </c>
      <c r="X366" s="17">
        <v>31.8</v>
      </c>
      <c r="Y366" s="70">
        <v>31.8</v>
      </c>
      <c r="Z366">
        <v>1</v>
      </c>
      <c r="AA366" s="17" t="s">
        <v>1397</v>
      </c>
      <c r="AB366" s="70" t="s">
        <v>1397</v>
      </c>
      <c r="AC366">
        <v>1</v>
      </c>
      <c r="AD366" s="17" t="s">
        <v>86</v>
      </c>
      <c r="AE366" s="70" t="s">
        <v>86</v>
      </c>
      <c r="AF366">
        <v>1</v>
      </c>
      <c r="AG366" s="51" t="s">
        <v>14921</v>
      </c>
      <c r="AH366" s="71" t="s">
        <v>14921</v>
      </c>
      <c r="AI366">
        <v>1</v>
      </c>
    </row>
    <row r="367" spans="1:35" ht="19" x14ac:dyDescent="0.2">
      <c r="A367" s="4" t="s">
        <v>1482</v>
      </c>
      <c r="B367" s="4">
        <v>2004</v>
      </c>
      <c r="C367" s="86" t="s">
        <v>82</v>
      </c>
      <c r="D367" s="69" t="s">
        <v>82</v>
      </c>
      <c r="E367">
        <v>1</v>
      </c>
      <c r="F367" s="8" t="s">
        <v>403</v>
      </c>
      <c r="G367" s="70" t="s">
        <v>403</v>
      </c>
      <c r="H367">
        <v>1</v>
      </c>
      <c r="I367" s="8">
        <v>42</v>
      </c>
      <c r="J367" s="70">
        <v>42</v>
      </c>
      <c r="K367">
        <v>1</v>
      </c>
      <c r="L367" s="8">
        <v>29</v>
      </c>
      <c r="M367" s="70">
        <v>29</v>
      </c>
      <c r="N367">
        <v>1</v>
      </c>
      <c r="O367" s="8" t="s">
        <v>1495</v>
      </c>
      <c r="P367" s="70" t="s">
        <v>15368</v>
      </c>
      <c r="Q367">
        <v>1</v>
      </c>
      <c r="R367" s="19" t="s">
        <v>85</v>
      </c>
      <c r="S367" s="74" t="s">
        <v>15137</v>
      </c>
      <c r="T367">
        <v>1</v>
      </c>
      <c r="U367" s="17" t="s">
        <v>86</v>
      </c>
      <c r="V367" s="70" t="s">
        <v>86</v>
      </c>
      <c r="W367">
        <v>1</v>
      </c>
      <c r="X367" s="17">
        <v>27.6</v>
      </c>
      <c r="Y367" s="70">
        <v>27.6</v>
      </c>
      <c r="Z367">
        <v>1</v>
      </c>
      <c r="AA367" s="17" t="s">
        <v>1496</v>
      </c>
      <c r="AB367" s="70" t="s">
        <v>1496</v>
      </c>
      <c r="AC367">
        <v>1</v>
      </c>
      <c r="AD367" s="17" t="s">
        <v>86</v>
      </c>
      <c r="AE367" s="70" t="s">
        <v>86</v>
      </c>
      <c r="AF367">
        <v>1</v>
      </c>
      <c r="AG367" s="51" t="s">
        <v>15026</v>
      </c>
      <c r="AH367" s="71" t="s">
        <v>15026</v>
      </c>
      <c r="AI367">
        <v>1</v>
      </c>
    </row>
    <row r="368" spans="1:35" ht="19" x14ac:dyDescent="0.2">
      <c r="A368" s="4" t="s">
        <v>5144</v>
      </c>
      <c r="B368" s="4">
        <v>2001</v>
      </c>
      <c r="C368" s="86" t="s">
        <v>82</v>
      </c>
      <c r="D368" s="69" t="s">
        <v>82</v>
      </c>
      <c r="E368">
        <v>1</v>
      </c>
      <c r="F368" s="8" t="s">
        <v>403</v>
      </c>
      <c r="G368" s="70" t="s">
        <v>403</v>
      </c>
      <c r="H368">
        <v>1</v>
      </c>
      <c r="I368" s="8">
        <v>66</v>
      </c>
      <c r="J368" s="70">
        <v>66</v>
      </c>
      <c r="K368">
        <v>1</v>
      </c>
      <c r="L368" s="8">
        <v>47</v>
      </c>
      <c r="M368" s="70">
        <v>47</v>
      </c>
      <c r="N368">
        <v>1</v>
      </c>
      <c r="O368" s="8" t="s">
        <v>715</v>
      </c>
      <c r="P368" s="70" t="s">
        <v>15280</v>
      </c>
      <c r="Q368">
        <v>1</v>
      </c>
      <c r="R368" s="19" t="s">
        <v>85</v>
      </c>
      <c r="S368" s="74" t="s">
        <v>85</v>
      </c>
      <c r="T368">
        <v>1</v>
      </c>
      <c r="U368" s="17" t="s">
        <v>218</v>
      </c>
      <c r="V368" s="70" t="s">
        <v>86</v>
      </c>
      <c r="W368">
        <v>1</v>
      </c>
      <c r="X368" s="17">
        <v>27.9</v>
      </c>
      <c r="Y368" s="70">
        <v>27.9</v>
      </c>
      <c r="Z368">
        <v>1</v>
      </c>
      <c r="AA368" s="17" t="s">
        <v>5155</v>
      </c>
      <c r="AB368" s="70" t="s">
        <v>5155</v>
      </c>
      <c r="AC368">
        <v>1</v>
      </c>
      <c r="AD368" s="17" t="s">
        <v>86</v>
      </c>
      <c r="AE368" s="70" t="s">
        <v>86</v>
      </c>
      <c r="AF368">
        <v>1</v>
      </c>
      <c r="AG368" s="51" t="s">
        <v>14960</v>
      </c>
      <c r="AH368" s="71" t="s">
        <v>15026</v>
      </c>
      <c r="AI368" s="53">
        <v>0</v>
      </c>
    </row>
    <row r="369" spans="1:35" ht="19" x14ac:dyDescent="0.2">
      <c r="A369" s="4" t="s">
        <v>2358</v>
      </c>
      <c r="B369" s="4">
        <v>1997</v>
      </c>
      <c r="C369" s="86" t="s">
        <v>82</v>
      </c>
      <c r="D369" s="69" t="s">
        <v>82</v>
      </c>
      <c r="E369">
        <v>1</v>
      </c>
      <c r="F369" s="8" t="s">
        <v>83</v>
      </c>
      <c r="G369" s="70" t="s">
        <v>83</v>
      </c>
      <c r="H369">
        <v>1</v>
      </c>
      <c r="I369" s="8">
        <v>40</v>
      </c>
      <c r="J369" s="70">
        <v>46</v>
      </c>
      <c r="K369">
        <v>1</v>
      </c>
      <c r="L369" s="8">
        <v>0</v>
      </c>
      <c r="M369" s="70">
        <v>0</v>
      </c>
      <c r="N369">
        <v>1</v>
      </c>
      <c r="O369" s="8" t="s">
        <v>1572</v>
      </c>
      <c r="P369" s="70" t="s">
        <v>15203</v>
      </c>
      <c r="Q369">
        <v>1</v>
      </c>
      <c r="R369" s="19" t="s">
        <v>85</v>
      </c>
      <c r="S369" s="74" t="s">
        <v>15137</v>
      </c>
      <c r="T369">
        <v>1</v>
      </c>
      <c r="U369" s="17" t="s">
        <v>1572</v>
      </c>
      <c r="V369" s="70" t="s">
        <v>1572</v>
      </c>
      <c r="W369">
        <v>1</v>
      </c>
      <c r="X369" s="17">
        <v>19.2</v>
      </c>
      <c r="Y369" s="70" t="s">
        <v>86</v>
      </c>
      <c r="Z369" s="53">
        <v>0</v>
      </c>
      <c r="AA369" s="17" t="s">
        <v>86</v>
      </c>
      <c r="AB369" s="70" t="s">
        <v>86</v>
      </c>
      <c r="AC369">
        <v>1</v>
      </c>
      <c r="AD369" s="17" t="s">
        <v>2375</v>
      </c>
      <c r="AE369" s="70" t="s">
        <v>2375</v>
      </c>
      <c r="AF369">
        <v>1</v>
      </c>
      <c r="AG369" s="51" t="s">
        <v>14992</v>
      </c>
      <c r="AH369" s="71" t="s">
        <v>14992</v>
      </c>
      <c r="AI369">
        <v>1</v>
      </c>
    </row>
    <row r="370" spans="1:35" ht="19" x14ac:dyDescent="0.2">
      <c r="A370" s="4" t="s">
        <v>2520</v>
      </c>
      <c r="B370" s="4">
        <v>1975</v>
      </c>
      <c r="C370" s="86" t="s">
        <v>81</v>
      </c>
      <c r="D370" s="69" t="s">
        <v>81</v>
      </c>
      <c r="E370">
        <v>1</v>
      </c>
      <c r="F370" s="8" t="s">
        <v>144</v>
      </c>
      <c r="I370" s="8" t="s">
        <v>144</v>
      </c>
      <c r="L370" s="8" t="s">
        <v>144</v>
      </c>
      <c r="O370" s="8" t="s">
        <v>144</v>
      </c>
      <c r="R370" s="19" t="s">
        <v>144</v>
      </c>
      <c r="U370" s="17" t="s">
        <v>144</v>
      </c>
      <c r="X370" s="17" t="s">
        <v>144</v>
      </c>
      <c r="AA370" s="17" t="s">
        <v>144</v>
      </c>
      <c r="AD370" s="17" t="s">
        <v>144</v>
      </c>
      <c r="AG370" s="51" t="s">
        <v>144</v>
      </c>
    </row>
    <row r="371" spans="1:35" ht="19" x14ac:dyDescent="0.2">
      <c r="A371" s="4" t="s">
        <v>4464</v>
      </c>
      <c r="B371" s="4">
        <v>2015</v>
      </c>
      <c r="C371" s="86" t="s">
        <v>81</v>
      </c>
      <c r="D371" s="69" t="s">
        <v>81</v>
      </c>
      <c r="E371">
        <v>1</v>
      </c>
      <c r="F371" s="8" t="s">
        <v>144</v>
      </c>
      <c r="I371" s="8" t="s">
        <v>144</v>
      </c>
      <c r="L371" s="8" t="s">
        <v>144</v>
      </c>
      <c r="O371" s="8" t="s">
        <v>144</v>
      </c>
      <c r="R371" s="19" t="s">
        <v>144</v>
      </c>
      <c r="U371" s="17" t="s">
        <v>144</v>
      </c>
      <c r="X371" s="17" t="s">
        <v>144</v>
      </c>
      <c r="AA371" s="17" t="s">
        <v>144</v>
      </c>
      <c r="AD371" s="17" t="s">
        <v>144</v>
      </c>
      <c r="AG371" s="51"/>
    </row>
    <row r="372" spans="1:35" ht="19" x14ac:dyDescent="0.2">
      <c r="A372" s="4" t="s">
        <v>3424</v>
      </c>
      <c r="B372" s="4">
        <v>2009</v>
      </c>
      <c r="C372" s="86" t="s">
        <v>81</v>
      </c>
      <c r="D372" s="69" t="s">
        <v>81</v>
      </c>
      <c r="E372">
        <v>1</v>
      </c>
      <c r="F372" s="8" t="s">
        <v>144</v>
      </c>
      <c r="I372" s="8" t="s">
        <v>144</v>
      </c>
      <c r="L372" s="8" t="s">
        <v>144</v>
      </c>
      <c r="O372" s="8" t="s">
        <v>144</v>
      </c>
      <c r="R372" s="19" t="s">
        <v>144</v>
      </c>
      <c r="U372" s="17" t="s">
        <v>144</v>
      </c>
      <c r="X372" s="17" t="s">
        <v>144</v>
      </c>
      <c r="AA372" s="17" t="s">
        <v>144</v>
      </c>
      <c r="AD372" s="17" t="s">
        <v>144</v>
      </c>
      <c r="AG372" s="51"/>
    </row>
    <row r="373" spans="1:35" ht="19" x14ac:dyDescent="0.2">
      <c r="A373" s="4" t="s">
        <v>3798</v>
      </c>
      <c r="B373" s="4">
        <v>1993</v>
      </c>
      <c r="C373" s="86" t="s">
        <v>81</v>
      </c>
      <c r="D373" s="69" t="s">
        <v>81</v>
      </c>
      <c r="E373">
        <v>1</v>
      </c>
      <c r="F373" s="8" t="s">
        <v>144</v>
      </c>
      <c r="I373" s="8" t="s">
        <v>144</v>
      </c>
      <c r="L373" s="8" t="s">
        <v>144</v>
      </c>
      <c r="O373" s="8" t="s">
        <v>144</v>
      </c>
      <c r="R373" s="19" t="s">
        <v>144</v>
      </c>
      <c r="U373" s="17" t="s">
        <v>144</v>
      </c>
      <c r="X373" s="17" t="s">
        <v>144</v>
      </c>
      <c r="AA373" s="17" t="s">
        <v>144</v>
      </c>
      <c r="AD373" s="17" t="s">
        <v>144</v>
      </c>
      <c r="AG373" s="51" t="s">
        <v>144</v>
      </c>
    </row>
    <row r="374" spans="1:35" ht="19" x14ac:dyDescent="0.2">
      <c r="A374" s="4" t="s">
        <v>3874</v>
      </c>
      <c r="B374" s="4">
        <v>1988</v>
      </c>
      <c r="C374" s="86" t="s">
        <v>81</v>
      </c>
      <c r="D374" s="69" t="s">
        <v>81</v>
      </c>
      <c r="E374">
        <v>1</v>
      </c>
      <c r="F374" s="8" t="s">
        <v>144</v>
      </c>
      <c r="I374" s="8" t="s">
        <v>144</v>
      </c>
      <c r="L374" s="8" t="s">
        <v>144</v>
      </c>
      <c r="O374" s="8" t="s">
        <v>144</v>
      </c>
      <c r="R374" s="19" t="s">
        <v>144</v>
      </c>
      <c r="U374" s="17" t="s">
        <v>144</v>
      </c>
      <c r="X374" s="17" t="s">
        <v>144</v>
      </c>
      <c r="AA374" s="17" t="s">
        <v>144</v>
      </c>
      <c r="AD374" s="17" t="s">
        <v>144</v>
      </c>
      <c r="AG374" s="51" t="s">
        <v>144</v>
      </c>
    </row>
    <row r="375" spans="1:35" ht="19" x14ac:dyDescent="0.2">
      <c r="A375" s="4" t="s">
        <v>2706</v>
      </c>
      <c r="B375" s="4">
        <v>1999</v>
      </c>
      <c r="C375" s="86" t="s">
        <v>81</v>
      </c>
      <c r="D375" s="69" t="s">
        <v>81</v>
      </c>
      <c r="E375">
        <v>1</v>
      </c>
      <c r="F375" s="8" t="s">
        <v>144</v>
      </c>
      <c r="I375" s="8" t="s">
        <v>144</v>
      </c>
      <c r="L375" s="8" t="s">
        <v>144</v>
      </c>
      <c r="O375" s="8" t="s">
        <v>144</v>
      </c>
      <c r="R375" s="19" t="s">
        <v>144</v>
      </c>
      <c r="U375" s="17" t="s">
        <v>144</v>
      </c>
      <c r="X375" s="17" t="s">
        <v>144</v>
      </c>
      <c r="AA375" s="17" t="s">
        <v>144</v>
      </c>
      <c r="AD375" s="17" t="s">
        <v>144</v>
      </c>
      <c r="AG375" s="51"/>
    </row>
    <row r="376" spans="1:35" ht="19" x14ac:dyDescent="0.2">
      <c r="A376" s="4" t="s">
        <v>2165</v>
      </c>
      <c r="B376" s="4">
        <v>2006</v>
      </c>
      <c r="C376" s="86" t="s">
        <v>81</v>
      </c>
      <c r="D376" s="69" t="s">
        <v>81</v>
      </c>
      <c r="E376">
        <v>1</v>
      </c>
      <c r="F376" s="8" t="s">
        <v>144</v>
      </c>
      <c r="I376" s="8" t="s">
        <v>144</v>
      </c>
      <c r="L376" s="8" t="s">
        <v>144</v>
      </c>
      <c r="O376" s="8" t="s">
        <v>144</v>
      </c>
      <c r="R376" s="19" t="s">
        <v>144</v>
      </c>
      <c r="U376" s="17" t="s">
        <v>144</v>
      </c>
      <c r="X376" s="17" t="s">
        <v>144</v>
      </c>
      <c r="AA376" s="17" t="s">
        <v>144</v>
      </c>
      <c r="AD376" s="17" t="s">
        <v>144</v>
      </c>
      <c r="AG376" s="51" t="s">
        <v>144</v>
      </c>
    </row>
    <row r="377" spans="1:35" ht="19" x14ac:dyDescent="0.2">
      <c r="A377" s="4" t="s">
        <v>1767</v>
      </c>
      <c r="B377" s="4">
        <v>1994</v>
      </c>
      <c r="C377" s="86" t="s">
        <v>81</v>
      </c>
      <c r="D377" s="69" t="s">
        <v>81</v>
      </c>
      <c r="E377">
        <v>1</v>
      </c>
      <c r="F377" s="8" t="s">
        <v>144</v>
      </c>
      <c r="I377" s="8" t="s">
        <v>144</v>
      </c>
      <c r="L377" s="8" t="s">
        <v>144</v>
      </c>
      <c r="O377" s="8" t="s">
        <v>144</v>
      </c>
      <c r="R377" s="19" t="s">
        <v>144</v>
      </c>
      <c r="U377" s="17" t="s">
        <v>144</v>
      </c>
      <c r="X377" s="17" t="s">
        <v>144</v>
      </c>
      <c r="AA377" s="17" t="s">
        <v>144</v>
      </c>
      <c r="AD377" s="17" t="s">
        <v>144</v>
      </c>
      <c r="AG377" s="51"/>
    </row>
    <row r="378" spans="1:35" ht="19" x14ac:dyDescent="0.2">
      <c r="A378" s="4" t="s">
        <v>1916</v>
      </c>
      <c r="B378" s="4">
        <v>1999</v>
      </c>
      <c r="C378" s="86" t="s">
        <v>81</v>
      </c>
      <c r="D378" s="69" t="s">
        <v>81</v>
      </c>
      <c r="E378">
        <v>1</v>
      </c>
      <c r="F378" s="8" t="s">
        <v>144</v>
      </c>
      <c r="I378" s="8" t="s">
        <v>144</v>
      </c>
      <c r="L378" s="8" t="s">
        <v>144</v>
      </c>
      <c r="O378" s="8" t="s">
        <v>144</v>
      </c>
      <c r="R378" s="19" t="s">
        <v>144</v>
      </c>
      <c r="U378" s="17" t="s">
        <v>144</v>
      </c>
      <c r="X378" s="17" t="s">
        <v>144</v>
      </c>
      <c r="AA378" s="17" t="s">
        <v>144</v>
      </c>
      <c r="AD378" s="17" t="s">
        <v>144</v>
      </c>
      <c r="AG378" s="51" t="s">
        <v>144</v>
      </c>
    </row>
    <row r="379" spans="1:35" ht="19" x14ac:dyDescent="0.2">
      <c r="A379" s="4" t="s">
        <v>1509</v>
      </c>
      <c r="B379" s="4">
        <v>1996</v>
      </c>
      <c r="C379" s="86" t="s">
        <v>81</v>
      </c>
      <c r="D379" s="69" t="s">
        <v>81</v>
      </c>
      <c r="E379">
        <v>1</v>
      </c>
      <c r="F379" s="8" t="s">
        <v>144</v>
      </c>
      <c r="I379" s="8" t="s">
        <v>144</v>
      </c>
      <c r="L379" s="8" t="s">
        <v>144</v>
      </c>
      <c r="O379" s="8" t="s">
        <v>144</v>
      </c>
      <c r="R379" s="19" t="s">
        <v>144</v>
      </c>
      <c r="U379" s="17" t="s">
        <v>144</v>
      </c>
      <c r="X379" s="17" t="s">
        <v>144</v>
      </c>
      <c r="AA379" s="17" t="s">
        <v>144</v>
      </c>
      <c r="AD379" s="17" t="s">
        <v>144</v>
      </c>
      <c r="AG379" s="51" t="s">
        <v>144</v>
      </c>
    </row>
    <row r="380" spans="1:35" ht="19" x14ac:dyDescent="0.2">
      <c r="A380" s="4" t="s">
        <v>3362</v>
      </c>
      <c r="B380" s="4">
        <v>1993</v>
      </c>
      <c r="C380" s="86" t="s">
        <v>81</v>
      </c>
      <c r="D380" s="69" t="s">
        <v>81</v>
      </c>
      <c r="E380">
        <v>1</v>
      </c>
      <c r="F380" s="8" t="s">
        <v>144</v>
      </c>
      <c r="I380" s="8" t="s">
        <v>144</v>
      </c>
      <c r="L380" s="8" t="s">
        <v>144</v>
      </c>
      <c r="O380" s="8" t="s">
        <v>144</v>
      </c>
      <c r="R380" s="19" t="s">
        <v>144</v>
      </c>
      <c r="U380" s="17" t="s">
        <v>144</v>
      </c>
      <c r="X380" s="17" t="s">
        <v>144</v>
      </c>
      <c r="AA380" s="17" t="s">
        <v>144</v>
      </c>
      <c r="AD380" s="17" t="s">
        <v>144</v>
      </c>
      <c r="AG380" s="51"/>
    </row>
    <row r="381" spans="1:35" ht="19" x14ac:dyDescent="0.2">
      <c r="A381" s="4" t="s">
        <v>5313</v>
      </c>
      <c r="B381" s="4">
        <v>2010</v>
      </c>
      <c r="C381" s="86" t="s">
        <v>81</v>
      </c>
      <c r="D381" s="69" t="s">
        <v>81</v>
      </c>
      <c r="E381">
        <v>1</v>
      </c>
      <c r="F381" s="8" t="s">
        <v>144</v>
      </c>
      <c r="I381" s="8" t="s">
        <v>144</v>
      </c>
      <c r="L381" s="8" t="s">
        <v>144</v>
      </c>
      <c r="O381" s="8" t="s">
        <v>144</v>
      </c>
      <c r="R381" s="19" t="s">
        <v>144</v>
      </c>
      <c r="U381" s="17" t="s">
        <v>144</v>
      </c>
      <c r="X381" s="17" t="s">
        <v>144</v>
      </c>
      <c r="AA381" s="17" t="s">
        <v>144</v>
      </c>
      <c r="AD381" s="17" t="s">
        <v>144</v>
      </c>
      <c r="AG381" s="51"/>
    </row>
    <row r="382" spans="1:35" ht="19" x14ac:dyDescent="0.2">
      <c r="A382" s="4" t="s">
        <v>5803</v>
      </c>
      <c r="B382" s="4">
        <v>1993</v>
      </c>
      <c r="C382" s="86" t="s">
        <v>81</v>
      </c>
      <c r="D382" s="69" t="s">
        <v>81</v>
      </c>
      <c r="E382">
        <v>1</v>
      </c>
      <c r="F382" s="8" t="s">
        <v>144</v>
      </c>
      <c r="I382" s="8" t="s">
        <v>144</v>
      </c>
      <c r="L382" s="8" t="s">
        <v>144</v>
      </c>
      <c r="O382" s="8" t="s">
        <v>144</v>
      </c>
      <c r="R382" s="19" t="s">
        <v>144</v>
      </c>
      <c r="U382" s="17" t="s">
        <v>144</v>
      </c>
      <c r="X382" s="17" t="s">
        <v>144</v>
      </c>
      <c r="AA382" s="17" t="s">
        <v>144</v>
      </c>
      <c r="AD382" s="17" t="s">
        <v>144</v>
      </c>
      <c r="AG382" s="51"/>
    </row>
    <row r="383" spans="1:35" ht="19" x14ac:dyDescent="0.2">
      <c r="A383" s="4" t="s">
        <v>1695</v>
      </c>
      <c r="B383" s="4">
        <v>1992</v>
      </c>
      <c r="C383" s="86" t="s">
        <v>81</v>
      </c>
      <c r="D383" s="69" t="s">
        <v>81</v>
      </c>
      <c r="E383">
        <v>1</v>
      </c>
      <c r="F383" s="8" t="s">
        <v>144</v>
      </c>
      <c r="I383" s="8" t="s">
        <v>144</v>
      </c>
      <c r="L383" s="8" t="s">
        <v>144</v>
      </c>
      <c r="O383" s="8" t="s">
        <v>144</v>
      </c>
      <c r="R383" s="19" t="s">
        <v>144</v>
      </c>
      <c r="U383" s="17" t="s">
        <v>144</v>
      </c>
      <c r="X383" s="17" t="s">
        <v>144</v>
      </c>
      <c r="AA383" s="17" t="s">
        <v>144</v>
      </c>
      <c r="AD383" s="17" t="s">
        <v>144</v>
      </c>
      <c r="AG383" s="51" t="s">
        <v>144</v>
      </c>
    </row>
    <row r="384" spans="1:35" ht="19" x14ac:dyDescent="0.2">
      <c r="A384" s="4" t="s">
        <v>619</v>
      </c>
      <c r="B384" s="4">
        <v>2007</v>
      </c>
      <c r="C384" s="86" t="s">
        <v>82</v>
      </c>
      <c r="D384" s="69" t="s">
        <v>82</v>
      </c>
      <c r="E384">
        <v>1</v>
      </c>
      <c r="F384" s="8" t="s">
        <v>636</v>
      </c>
      <c r="G384" s="70" t="s">
        <v>636</v>
      </c>
      <c r="H384">
        <v>1</v>
      </c>
      <c r="I384" s="8">
        <v>2</v>
      </c>
      <c r="J384" s="70">
        <v>2</v>
      </c>
      <c r="K384">
        <v>1</v>
      </c>
      <c r="L384" s="8">
        <v>1</v>
      </c>
      <c r="M384" s="70">
        <v>1</v>
      </c>
      <c r="N384">
        <v>1</v>
      </c>
      <c r="O384" s="8" t="s">
        <v>15027</v>
      </c>
      <c r="P384" s="70" t="s">
        <v>15369</v>
      </c>
      <c r="Q384" s="53">
        <v>0</v>
      </c>
      <c r="R384" s="19" t="s">
        <v>85</v>
      </c>
      <c r="S384" s="74" t="s">
        <v>15137</v>
      </c>
      <c r="T384">
        <v>1</v>
      </c>
      <c r="U384" s="17" t="s">
        <v>216</v>
      </c>
      <c r="V384" s="70" t="s">
        <v>15369</v>
      </c>
      <c r="W384" s="53">
        <v>0</v>
      </c>
      <c r="X384" s="17" t="s">
        <v>86</v>
      </c>
      <c r="Y384" s="70" t="s">
        <v>86</v>
      </c>
      <c r="Z384">
        <v>1</v>
      </c>
      <c r="AA384" s="17" t="s">
        <v>86</v>
      </c>
      <c r="AB384" s="70" t="s">
        <v>86</v>
      </c>
      <c r="AC384">
        <v>1</v>
      </c>
      <c r="AD384" s="17" t="s">
        <v>637</v>
      </c>
      <c r="AE384" s="70" t="s">
        <v>15370</v>
      </c>
      <c r="AF384">
        <v>1</v>
      </c>
      <c r="AG384" s="51" t="s">
        <v>15028</v>
      </c>
      <c r="AH384" s="71" t="s">
        <v>15371</v>
      </c>
      <c r="AI384" s="53">
        <v>0</v>
      </c>
    </row>
    <row r="385" spans="1:35" ht="19" x14ac:dyDescent="0.2">
      <c r="A385" s="4" t="s">
        <v>5491</v>
      </c>
      <c r="B385" s="4">
        <v>1994</v>
      </c>
      <c r="C385" s="86" t="s">
        <v>81</v>
      </c>
      <c r="D385" s="69" t="s">
        <v>81</v>
      </c>
      <c r="E385">
        <v>1</v>
      </c>
      <c r="F385" s="8" t="s">
        <v>144</v>
      </c>
      <c r="I385" s="8" t="s">
        <v>144</v>
      </c>
      <c r="L385" s="8" t="s">
        <v>144</v>
      </c>
      <c r="O385" s="8" t="s">
        <v>144</v>
      </c>
      <c r="R385" s="19" t="s">
        <v>144</v>
      </c>
      <c r="U385" s="17" t="s">
        <v>144</v>
      </c>
      <c r="X385" s="17" t="s">
        <v>144</v>
      </c>
      <c r="AA385" s="17" t="s">
        <v>144</v>
      </c>
      <c r="AD385" s="17" t="s">
        <v>144</v>
      </c>
      <c r="AG385" s="51"/>
    </row>
    <row r="386" spans="1:35" ht="19" x14ac:dyDescent="0.2">
      <c r="A386" s="4" t="s">
        <v>5491</v>
      </c>
      <c r="B386" s="4">
        <v>1996</v>
      </c>
      <c r="C386" s="86" t="s">
        <v>81</v>
      </c>
      <c r="D386" s="69" t="s">
        <v>81</v>
      </c>
      <c r="E386">
        <v>1</v>
      </c>
      <c r="F386" s="8" t="s">
        <v>144</v>
      </c>
      <c r="I386" s="8" t="s">
        <v>144</v>
      </c>
      <c r="L386" s="8" t="s">
        <v>144</v>
      </c>
      <c r="O386" s="8" t="s">
        <v>144</v>
      </c>
      <c r="R386" s="19" t="s">
        <v>144</v>
      </c>
      <c r="U386" s="17" t="s">
        <v>144</v>
      </c>
      <c r="X386" s="17" t="s">
        <v>144</v>
      </c>
      <c r="AA386" s="17" t="s">
        <v>144</v>
      </c>
      <c r="AD386" s="17" t="s">
        <v>144</v>
      </c>
      <c r="AG386" s="51"/>
    </row>
    <row r="387" spans="1:35" ht="19" x14ac:dyDescent="0.2">
      <c r="A387" s="4" t="s">
        <v>5538</v>
      </c>
      <c r="B387" s="4">
        <v>1994</v>
      </c>
      <c r="C387" s="86" t="s">
        <v>81</v>
      </c>
      <c r="D387" s="69" t="s">
        <v>81</v>
      </c>
      <c r="E387">
        <v>1</v>
      </c>
      <c r="F387" s="8" t="s">
        <v>144</v>
      </c>
      <c r="I387" s="8" t="s">
        <v>144</v>
      </c>
      <c r="L387" s="8" t="s">
        <v>144</v>
      </c>
      <c r="O387" s="8" t="s">
        <v>144</v>
      </c>
      <c r="R387" s="19" t="s">
        <v>144</v>
      </c>
      <c r="U387" s="17" t="s">
        <v>144</v>
      </c>
      <c r="X387" s="17" t="s">
        <v>144</v>
      </c>
      <c r="AA387" s="17" t="s">
        <v>144</v>
      </c>
      <c r="AD387" s="17" t="s">
        <v>144</v>
      </c>
      <c r="AG387" s="51"/>
    </row>
    <row r="388" spans="1:35" ht="19" x14ac:dyDescent="0.2">
      <c r="A388" s="4" t="s">
        <v>2329</v>
      </c>
      <c r="B388" s="4">
        <v>1988</v>
      </c>
      <c r="C388" s="86" t="s">
        <v>81</v>
      </c>
      <c r="D388" s="69" t="s">
        <v>81</v>
      </c>
      <c r="E388">
        <v>1</v>
      </c>
      <c r="F388" s="8" t="s">
        <v>144</v>
      </c>
      <c r="I388" s="8" t="s">
        <v>144</v>
      </c>
      <c r="L388" s="8" t="s">
        <v>144</v>
      </c>
      <c r="O388" s="8" t="s">
        <v>144</v>
      </c>
      <c r="R388" s="19" t="s">
        <v>144</v>
      </c>
      <c r="U388" s="17" t="s">
        <v>144</v>
      </c>
      <c r="X388" s="17" t="s">
        <v>144</v>
      </c>
      <c r="AA388" s="17" t="s">
        <v>144</v>
      </c>
      <c r="AD388" s="17" t="s">
        <v>144</v>
      </c>
      <c r="AG388" s="51" t="s">
        <v>144</v>
      </c>
    </row>
    <row r="389" spans="1:35" ht="19" x14ac:dyDescent="0.2">
      <c r="A389" s="4" t="s">
        <v>4934</v>
      </c>
      <c r="B389" s="4">
        <v>1993</v>
      </c>
      <c r="C389" s="86" t="s">
        <v>81</v>
      </c>
      <c r="D389" s="69" t="s">
        <v>81</v>
      </c>
      <c r="E389">
        <v>1</v>
      </c>
      <c r="F389" s="8" t="s">
        <v>144</v>
      </c>
      <c r="I389" s="8" t="s">
        <v>144</v>
      </c>
      <c r="L389" s="8" t="s">
        <v>144</v>
      </c>
      <c r="O389" s="8" t="s">
        <v>144</v>
      </c>
      <c r="R389" s="19" t="s">
        <v>144</v>
      </c>
      <c r="U389" s="17" t="s">
        <v>144</v>
      </c>
      <c r="X389" s="17" t="s">
        <v>144</v>
      </c>
      <c r="AA389" s="17" t="s">
        <v>144</v>
      </c>
      <c r="AD389" s="17" t="s">
        <v>144</v>
      </c>
      <c r="AG389" s="51"/>
    </row>
    <row r="390" spans="1:35" ht="19" x14ac:dyDescent="0.2">
      <c r="A390" s="4" t="s">
        <v>145</v>
      </c>
      <c r="B390" s="4">
        <v>2000</v>
      </c>
      <c r="C390" s="86" t="s">
        <v>82</v>
      </c>
      <c r="D390" s="69" t="s">
        <v>82</v>
      </c>
      <c r="E390">
        <v>1</v>
      </c>
      <c r="F390" s="8" t="s">
        <v>83</v>
      </c>
      <c r="G390" s="70" t="s">
        <v>83</v>
      </c>
      <c r="H390">
        <v>1</v>
      </c>
      <c r="I390" s="8">
        <v>23</v>
      </c>
      <c r="J390" s="70">
        <v>23</v>
      </c>
      <c r="K390">
        <v>1</v>
      </c>
      <c r="L390" s="8" t="s">
        <v>86</v>
      </c>
      <c r="M390" s="70" t="s">
        <v>86</v>
      </c>
      <c r="N390">
        <v>1</v>
      </c>
      <c r="O390" s="8" t="s">
        <v>157</v>
      </c>
      <c r="P390" s="70" t="s">
        <v>15262</v>
      </c>
      <c r="Q390">
        <v>1</v>
      </c>
      <c r="R390" s="19" t="s">
        <v>85</v>
      </c>
      <c r="S390" s="74" t="s">
        <v>85</v>
      </c>
      <c r="T390">
        <v>1</v>
      </c>
      <c r="U390" s="17" t="s">
        <v>86</v>
      </c>
      <c r="V390" s="70" t="s">
        <v>86</v>
      </c>
      <c r="W390">
        <v>1</v>
      </c>
      <c r="X390" s="17">
        <v>27.8</v>
      </c>
      <c r="Y390" s="70">
        <v>27.8</v>
      </c>
      <c r="Z390">
        <v>1</v>
      </c>
      <c r="AA390" s="17" t="s">
        <v>158</v>
      </c>
      <c r="AB390" s="70" t="s">
        <v>158</v>
      </c>
      <c r="AC390">
        <v>1</v>
      </c>
      <c r="AD390" s="17" t="s">
        <v>159</v>
      </c>
      <c r="AE390" s="70" t="s">
        <v>159</v>
      </c>
      <c r="AF390">
        <v>1</v>
      </c>
      <c r="AG390" s="51" t="s">
        <v>15030</v>
      </c>
      <c r="AH390" s="71" t="s">
        <v>14921</v>
      </c>
      <c r="AI390">
        <v>1</v>
      </c>
    </row>
    <row r="391" spans="1:35" ht="19" x14ac:dyDescent="0.2">
      <c r="A391" s="4" t="s">
        <v>3768</v>
      </c>
      <c r="B391" s="4">
        <v>2005</v>
      </c>
      <c r="C391" s="86" t="s">
        <v>82</v>
      </c>
      <c r="D391" s="69" t="s">
        <v>82</v>
      </c>
      <c r="E391">
        <v>1</v>
      </c>
      <c r="F391" s="8" t="s">
        <v>83</v>
      </c>
      <c r="G391" s="70" t="s">
        <v>83</v>
      </c>
      <c r="H391">
        <v>1</v>
      </c>
      <c r="I391" s="8">
        <v>48</v>
      </c>
      <c r="J391" s="70">
        <v>48</v>
      </c>
      <c r="K391">
        <v>1</v>
      </c>
      <c r="L391" s="8">
        <v>0</v>
      </c>
      <c r="M391" s="70">
        <v>0</v>
      </c>
      <c r="N391">
        <v>1</v>
      </c>
      <c r="O391" s="8" t="s">
        <v>1572</v>
      </c>
      <c r="P391" s="70" t="s">
        <v>15203</v>
      </c>
      <c r="Q391">
        <v>1</v>
      </c>
      <c r="R391" s="19" t="s">
        <v>85</v>
      </c>
      <c r="S391" s="74" t="s">
        <v>15137</v>
      </c>
      <c r="T391">
        <v>1</v>
      </c>
      <c r="U391" s="17" t="s">
        <v>1572</v>
      </c>
      <c r="V391" s="70" t="s">
        <v>1572</v>
      </c>
      <c r="W391">
        <v>1</v>
      </c>
      <c r="X391" s="17">
        <v>23</v>
      </c>
      <c r="Y391" s="70">
        <v>23</v>
      </c>
      <c r="Z391">
        <v>1</v>
      </c>
      <c r="AA391" s="17" t="s">
        <v>3783</v>
      </c>
      <c r="AB391" s="70" t="s">
        <v>3783</v>
      </c>
      <c r="AC391">
        <v>1</v>
      </c>
      <c r="AD391" s="17" t="s">
        <v>105</v>
      </c>
      <c r="AE391" s="70" t="s">
        <v>105</v>
      </c>
      <c r="AF391">
        <v>1</v>
      </c>
      <c r="AG391" s="51" t="s">
        <v>15031</v>
      </c>
      <c r="AH391" s="71" t="s">
        <v>14953</v>
      </c>
      <c r="AI391">
        <v>1</v>
      </c>
    </row>
    <row r="392" spans="1:35" ht="19" x14ac:dyDescent="0.2">
      <c r="A392" s="4" t="s">
        <v>2953</v>
      </c>
      <c r="B392" s="4">
        <v>2014</v>
      </c>
      <c r="C392" s="86" t="s">
        <v>81</v>
      </c>
      <c r="D392" s="69" t="s">
        <v>81</v>
      </c>
      <c r="E392">
        <v>1</v>
      </c>
      <c r="F392" s="8" t="s">
        <v>144</v>
      </c>
      <c r="I392" s="8" t="s">
        <v>144</v>
      </c>
      <c r="L392" s="8" t="s">
        <v>144</v>
      </c>
      <c r="O392" s="8" t="s">
        <v>144</v>
      </c>
      <c r="R392" s="19" t="s">
        <v>144</v>
      </c>
      <c r="U392" s="17" t="s">
        <v>144</v>
      </c>
      <c r="X392" s="17" t="s">
        <v>144</v>
      </c>
      <c r="AA392" s="17" t="s">
        <v>144</v>
      </c>
      <c r="AD392" s="17" t="s">
        <v>144</v>
      </c>
      <c r="AG392" s="51"/>
    </row>
    <row r="393" spans="1:35" ht="19" x14ac:dyDescent="0.2">
      <c r="A393" s="4" t="s">
        <v>3989</v>
      </c>
      <c r="B393" s="4">
        <v>2007</v>
      </c>
      <c r="C393" s="86" t="s">
        <v>81</v>
      </c>
      <c r="D393" s="69" t="s">
        <v>81</v>
      </c>
      <c r="E393">
        <v>1</v>
      </c>
      <c r="F393" s="8" t="s">
        <v>144</v>
      </c>
      <c r="I393" s="8" t="s">
        <v>144</v>
      </c>
      <c r="L393" s="8" t="s">
        <v>144</v>
      </c>
      <c r="O393" s="8" t="s">
        <v>144</v>
      </c>
      <c r="R393" s="19" t="s">
        <v>144</v>
      </c>
      <c r="U393" s="17" t="s">
        <v>144</v>
      </c>
      <c r="X393" s="17" t="s">
        <v>144</v>
      </c>
      <c r="AA393" s="17" t="s">
        <v>144</v>
      </c>
      <c r="AD393" s="17" t="s">
        <v>144</v>
      </c>
      <c r="AG393" s="51"/>
    </row>
    <row r="394" spans="1:35" ht="19" x14ac:dyDescent="0.2">
      <c r="A394" s="4" t="s">
        <v>4017</v>
      </c>
      <c r="B394" s="4">
        <v>1999</v>
      </c>
      <c r="C394" s="86" t="s">
        <v>81</v>
      </c>
      <c r="D394" s="69" t="s">
        <v>81</v>
      </c>
      <c r="E394">
        <v>1</v>
      </c>
      <c r="F394" s="8" t="s">
        <v>144</v>
      </c>
      <c r="I394" s="8" t="s">
        <v>144</v>
      </c>
      <c r="L394" s="8" t="s">
        <v>144</v>
      </c>
      <c r="O394" s="8" t="s">
        <v>144</v>
      </c>
      <c r="R394" s="19" t="s">
        <v>144</v>
      </c>
      <c r="U394" s="17" t="s">
        <v>144</v>
      </c>
      <c r="X394" s="68" t="s">
        <v>144</v>
      </c>
      <c r="Y394" s="72"/>
      <c r="AA394" s="68" t="s">
        <v>144</v>
      </c>
      <c r="AB394" s="72"/>
      <c r="AD394" s="68" t="s">
        <v>144</v>
      </c>
      <c r="AE394" s="72"/>
      <c r="AG394" s="51"/>
      <c r="AH394" s="73"/>
    </row>
    <row r="395" spans="1:35" ht="19" x14ac:dyDescent="0.2">
      <c r="C395" s="101">
        <f>COUNTIF(C2:C394, "*Yes*")</f>
        <v>262</v>
      </c>
      <c r="D395" s="101">
        <f>COUNTIF(D2:D394, "*Yes*")</f>
        <v>263</v>
      </c>
      <c r="E395" s="60">
        <f>COUNTIF(E2:E394, "0")</f>
        <v>3</v>
      </c>
      <c r="F395" s="100"/>
      <c r="G395" s="101"/>
      <c r="H395" s="60">
        <f>COUNTIF(H2:H394, "0")</f>
        <v>0</v>
      </c>
      <c r="I395" s="100"/>
      <c r="J395" s="101"/>
      <c r="K395" s="60">
        <f>COUNTIF(K2:K394, "0")</f>
        <v>8</v>
      </c>
      <c r="L395" s="100"/>
      <c r="M395" s="101"/>
      <c r="N395" s="60">
        <f>COUNTIF(N2:N394, "0")</f>
        <v>5</v>
      </c>
      <c r="O395" s="100"/>
      <c r="P395" s="101"/>
      <c r="Q395" s="60">
        <f>COUNTIF(Q2:Q394, "0")</f>
        <v>12</v>
      </c>
      <c r="R395" s="100"/>
      <c r="S395" s="101"/>
      <c r="T395" s="60">
        <f>COUNTIF(T2:T394, "0")</f>
        <v>0</v>
      </c>
      <c r="U395" s="102"/>
      <c r="V395" s="101"/>
      <c r="W395" s="60">
        <f>COUNTIF(W2:W394, "0")</f>
        <v>2</v>
      </c>
      <c r="X395" s="100"/>
      <c r="Y395" s="105"/>
      <c r="Z395" s="60">
        <f>COUNTIF(Z2:Z394, "0")</f>
        <v>8</v>
      </c>
      <c r="AA395" s="102"/>
      <c r="AB395" s="101"/>
      <c r="AC395" s="60">
        <f>COUNTIF(AC2:AC394, "0")</f>
        <v>5</v>
      </c>
      <c r="AD395" s="102"/>
      <c r="AE395" s="101"/>
      <c r="AF395" s="60">
        <f>COUNTIF(AF2:AF394, "0")</f>
        <v>7</v>
      </c>
      <c r="AH395" s="101"/>
      <c r="AI395" s="60">
        <f>COUNTIF(AI2:AI394, "0")</f>
        <v>23</v>
      </c>
    </row>
    <row r="396" spans="1:35" ht="19" x14ac:dyDescent="0.2">
      <c r="C396" s="101">
        <f>COUNTIF(C2:C394, "*No*")</f>
        <v>131</v>
      </c>
      <c r="D396" s="101">
        <f>COUNTIF(D2:D394, "*No*")</f>
        <v>130</v>
      </c>
      <c r="E396" s="60">
        <f>COUNTIF(E2:E394, "1")</f>
        <v>390</v>
      </c>
      <c r="F396" s="100"/>
      <c r="G396" s="101"/>
      <c r="H396" s="60">
        <f>COUNTIF(H2:H394, "1")</f>
        <v>127</v>
      </c>
      <c r="I396" s="100"/>
      <c r="J396" s="101"/>
      <c r="K396" s="60">
        <f>COUNTIF(K2:K394, "1")</f>
        <v>121</v>
      </c>
      <c r="L396" s="100"/>
      <c r="M396" s="101"/>
      <c r="N396" s="60">
        <f>COUNTIF(N2:N394, "1")</f>
        <v>124</v>
      </c>
      <c r="O396" s="100"/>
      <c r="P396" s="101"/>
      <c r="Q396" s="60">
        <f>COUNTIF(Q2:Q394, "1")</f>
        <v>117</v>
      </c>
      <c r="R396" s="100"/>
      <c r="S396" s="101"/>
      <c r="T396" s="60">
        <f>COUNTIF(T2:T394, "1")</f>
        <v>129</v>
      </c>
      <c r="U396" s="102"/>
      <c r="V396" s="101"/>
      <c r="W396" s="60">
        <f>COUNTIF(W2:W394, "1")</f>
        <v>126</v>
      </c>
      <c r="X396" s="100"/>
      <c r="Y396" s="105"/>
      <c r="Z396" s="60">
        <f>COUNTIF(Z2:Z394, "1")</f>
        <v>121</v>
      </c>
      <c r="AA396" s="102"/>
      <c r="AB396" s="101"/>
      <c r="AC396" s="60">
        <f>COUNTIF(AC2:AC394, "1")</f>
        <v>124</v>
      </c>
      <c r="AD396" s="102"/>
      <c r="AE396" s="101"/>
      <c r="AF396" s="60">
        <f>COUNTIF(AF2:AF394, "1")</f>
        <v>122</v>
      </c>
      <c r="AH396" s="101"/>
      <c r="AI396" s="60">
        <f>COUNTIF(AI2:AI394, "1")</f>
        <v>106</v>
      </c>
    </row>
    <row r="397" spans="1:35" ht="19" x14ac:dyDescent="0.2">
      <c r="C397" s="101"/>
      <c r="D397" s="101"/>
      <c r="E397" s="85">
        <v>0.99239999999999995</v>
      </c>
      <c r="F397" s="100"/>
      <c r="G397" s="101"/>
      <c r="H397" s="99" t="s">
        <v>15372</v>
      </c>
      <c r="I397" s="100"/>
      <c r="J397" s="101"/>
      <c r="K397" s="85">
        <v>0.93799999999999994</v>
      </c>
      <c r="L397" s="100"/>
      <c r="M397" s="101"/>
      <c r="N397" s="85">
        <v>9.5999999999999992E-3</v>
      </c>
      <c r="O397" s="100"/>
      <c r="P397" s="101"/>
      <c r="Q397" s="85" t="s">
        <v>15373</v>
      </c>
      <c r="R397" s="100"/>
      <c r="S397" s="101"/>
      <c r="T397" s="99">
        <v>1</v>
      </c>
      <c r="U397" s="102"/>
      <c r="V397" s="101"/>
      <c r="W397" s="85" t="s">
        <v>15374</v>
      </c>
      <c r="X397" s="100" t="s">
        <v>1177</v>
      </c>
      <c r="Y397" s="105"/>
      <c r="Z397" s="85">
        <v>0.93799999999999994</v>
      </c>
      <c r="AA397" s="102"/>
      <c r="AB397" s="101"/>
      <c r="AC397" s="85" t="s">
        <v>15375</v>
      </c>
      <c r="AD397" s="102"/>
      <c r="AE397" s="101"/>
      <c r="AF397" s="85" t="s">
        <v>15376</v>
      </c>
      <c r="AH397" s="101"/>
      <c r="AI397" s="85" t="s">
        <v>15377</v>
      </c>
    </row>
    <row r="398" spans="1:35" ht="19" x14ac:dyDescent="0.2">
      <c r="C398" s="101"/>
      <c r="D398" s="101"/>
      <c r="F398" s="100"/>
      <c r="G398" s="101"/>
      <c r="I398" s="100"/>
      <c r="J398" s="101"/>
      <c r="L398" s="100"/>
      <c r="M398" s="101"/>
      <c r="O398" s="100"/>
      <c r="P398" s="101"/>
      <c r="R398" s="100"/>
      <c r="S398" s="101"/>
      <c r="U398" s="102"/>
      <c r="V398" s="101"/>
      <c r="X398" s="100"/>
      <c r="Y398" s="105"/>
      <c r="AA398" s="102"/>
      <c r="AB398" s="101"/>
      <c r="AD398" s="102"/>
      <c r="AE398" s="101"/>
      <c r="AH398" s="101"/>
    </row>
    <row r="399" spans="1:35" ht="19" x14ac:dyDescent="0.2">
      <c r="C399" s="101"/>
      <c r="D399" s="101"/>
      <c r="F399" s="100"/>
      <c r="G399" s="101"/>
      <c r="I399" s="100"/>
      <c r="J399" s="101"/>
      <c r="L399" s="100"/>
      <c r="M399" s="101"/>
      <c r="O399" s="100"/>
      <c r="P399" s="101"/>
      <c r="R399" s="100"/>
      <c r="S399" s="101"/>
      <c r="U399" s="102"/>
      <c r="V399" s="101"/>
      <c r="X399" s="100"/>
      <c r="Y399" s="105"/>
      <c r="AA399" s="102"/>
      <c r="AB399" s="101"/>
      <c r="AD399" s="102"/>
      <c r="AE399" s="101"/>
      <c r="AH399" s="101"/>
    </row>
    <row r="400" spans="1:35" x14ac:dyDescent="0.2">
      <c r="C400" s="101"/>
      <c r="D400" s="101"/>
      <c r="F400" s="101" t="s">
        <v>1177</v>
      </c>
      <c r="G400" s="101"/>
      <c r="I400" s="101"/>
      <c r="J400" s="101"/>
      <c r="L400" s="101"/>
      <c r="M400" s="101"/>
      <c r="O400" s="101"/>
      <c r="P400" s="101"/>
      <c r="R400" s="101"/>
      <c r="S400" s="101"/>
      <c r="U400" s="101"/>
      <c r="V400" s="101"/>
      <c r="X400" s="105"/>
      <c r="Y400" s="105"/>
      <c r="AA400" s="101"/>
      <c r="AB400" s="101"/>
      <c r="AD400" s="103"/>
      <c r="AE400" s="101"/>
      <c r="AH400" s="101"/>
    </row>
    <row r="401" spans="3:34" x14ac:dyDescent="0.2">
      <c r="C401" s="101"/>
      <c r="D401" s="101"/>
      <c r="F401" s="101" t="s">
        <v>1177</v>
      </c>
      <c r="G401" s="101"/>
      <c r="I401" s="101"/>
      <c r="J401" s="101"/>
      <c r="L401" s="101"/>
      <c r="M401" s="101"/>
      <c r="O401" s="101" t="s">
        <v>1177</v>
      </c>
      <c r="P401" s="101"/>
      <c r="R401" s="101"/>
      <c r="S401" s="101"/>
      <c r="U401" s="101"/>
      <c r="V401" s="101"/>
      <c r="X401" s="105"/>
      <c r="Y401" s="105"/>
      <c r="AA401" s="101"/>
      <c r="AB401" s="101"/>
      <c r="AD401" s="103"/>
      <c r="AE401" s="101"/>
      <c r="AH401" s="101"/>
    </row>
    <row r="402" spans="3:34" x14ac:dyDescent="0.2">
      <c r="C402" s="101"/>
      <c r="D402" s="101"/>
      <c r="F402" s="101" t="s">
        <v>1177</v>
      </c>
      <c r="G402" s="101"/>
      <c r="I402" s="101"/>
      <c r="J402" s="101"/>
      <c r="L402" s="101"/>
      <c r="M402" s="101"/>
      <c r="O402" s="101"/>
      <c r="P402" s="101"/>
      <c r="R402" s="101"/>
      <c r="S402" s="101"/>
      <c r="U402" s="101"/>
      <c r="V402" s="101"/>
      <c r="X402" s="105"/>
      <c r="Y402" s="105"/>
      <c r="AA402" s="101" t="s">
        <v>1177</v>
      </c>
      <c r="AB402" s="101"/>
      <c r="AD402" s="103"/>
      <c r="AE402" s="101"/>
      <c r="AH402" s="101"/>
    </row>
    <row r="403" spans="3:34" x14ac:dyDescent="0.2">
      <c r="C403" s="101"/>
      <c r="D403" s="101"/>
      <c r="F403" s="101" t="s">
        <v>1177</v>
      </c>
      <c r="G403" s="101"/>
      <c r="I403" s="101"/>
      <c r="J403" s="101"/>
      <c r="L403" s="101"/>
      <c r="M403" s="101"/>
      <c r="O403" s="101"/>
      <c r="P403" s="101"/>
      <c r="R403" s="101"/>
      <c r="S403" s="101"/>
      <c r="U403" s="101"/>
      <c r="V403" s="101"/>
      <c r="X403" s="105"/>
      <c r="Y403" s="105"/>
      <c r="AA403" s="101"/>
      <c r="AB403" s="101"/>
      <c r="AD403" s="101"/>
      <c r="AE403" s="101"/>
      <c r="AH403" s="101"/>
    </row>
    <row r="404" spans="3:34" x14ac:dyDescent="0.2">
      <c r="C404" s="101"/>
      <c r="D404" s="101"/>
      <c r="F404" s="101" t="s">
        <v>1177</v>
      </c>
      <c r="G404" s="101"/>
      <c r="I404" s="101"/>
      <c r="J404" s="101"/>
      <c r="L404" s="101"/>
      <c r="M404" s="101"/>
      <c r="O404" s="101"/>
      <c r="P404" s="101"/>
      <c r="R404" s="101"/>
      <c r="S404" s="101"/>
      <c r="U404" s="101"/>
      <c r="V404" s="101"/>
      <c r="X404" s="105"/>
      <c r="Y404" s="105"/>
      <c r="AA404" s="101"/>
      <c r="AB404" s="101"/>
      <c r="AD404" s="101"/>
      <c r="AE404" s="101"/>
      <c r="AH404" s="101"/>
    </row>
    <row r="405" spans="3:34" x14ac:dyDescent="0.2">
      <c r="C405" s="101"/>
      <c r="D405" s="101"/>
      <c r="F405" s="101" t="s">
        <v>1177</v>
      </c>
      <c r="G405" s="101"/>
      <c r="I405" s="101"/>
      <c r="J405" s="101"/>
      <c r="L405" s="101"/>
      <c r="M405" s="101"/>
      <c r="O405" s="101"/>
      <c r="P405" s="101"/>
      <c r="R405" s="101"/>
      <c r="S405" s="101"/>
      <c r="U405" s="101"/>
      <c r="V405" s="101"/>
      <c r="X405" s="105"/>
      <c r="Y405" s="105"/>
      <c r="AA405" s="101"/>
      <c r="AB405" s="101"/>
      <c r="AD405" s="101"/>
      <c r="AE405" s="101"/>
      <c r="AH405" s="101"/>
    </row>
    <row r="406" spans="3:34" x14ac:dyDescent="0.2">
      <c r="C406" s="101"/>
      <c r="D406" s="101"/>
      <c r="F406" s="101" t="s">
        <v>1177</v>
      </c>
      <c r="G406" s="101"/>
      <c r="I406" s="101"/>
      <c r="J406" s="101"/>
      <c r="L406" s="101"/>
      <c r="M406" s="101"/>
      <c r="O406" s="101"/>
      <c r="P406" s="101"/>
      <c r="R406" s="101"/>
      <c r="S406" s="101"/>
      <c r="U406" s="101"/>
      <c r="V406" s="101"/>
      <c r="X406" s="105"/>
      <c r="Y406" s="105"/>
      <c r="AA406" s="101"/>
      <c r="AB406" s="101"/>
      <c r="AD406" s="101"/>
      <c r="AE406" s="101"/>
      <c r="AH406" s="101"/>
    </row>
    <row r="407" spans="3:34" x14ac:dyDescent="0.2">
      <c r="C407" s="101"/>
      <c r="D407" s="101"/>
      <c r="F407" s="101" t="s">
        <v>14989</v>
      </c>
      <c r="G407" s="101"/>
      <c r="I407" s="101"/>
      <c r="J407" s="101"/>
      <c r="L407" s="101"/>
      <c r="M407" s="101"/>
      <c r="O407" s="101"/>
      <c r="P407" s="101"/>
      <c r="R407" s="101"/>
      <c r="S407" s="101"/>
      <c r="U407" s="101"/>
      <c r="V407" s="101"/>
      <c r="X407" s="105"/>
      <c r="Y407" s="105"/>
      <c r="AA407" s="101"/>
      <c r="AB407" s="101"/>
      <c r="AD407" s="101"/>
      <c r="AE407" s="101"/>
      <c r="AH407" s="101"/>
    </row>
    <row r="408" spans="3:34" x14ac:dyDescent="0.2">
      <c r="C408" s="101"/>
      <c r="D408" s="101"/>
      <c r="F408" s="101" t="s">
        <v>1177</v>
      </c>
      <c r="G408" s="101"/>
      <c r="I408" s="101"/>
      <c r="J408" s="101"/>
      <c r="L408" s="101"/>
      <c r="M408" s="101"/>
      <c r="O408" s="101"/>
      <c r="P408" s="101"/>
      <c r="R408" s="101"/>
      <c r="S408" s="101"/>
      <c r="U408" s="101"/>
      <c r="V408" s="101"/>
      <c r="X408" s="105"/>
      <c r="Y408" s="105"/>
      <c r="AA408" s="101"/>
      <c r="AB408" s="101"/>
      <c r="AD408" s="101"/>
      <c r="AE408" s="101"/>
      <c r="AH408" s="101"/>
    </row>
    <row r="409" spans="3:34" x14ac:dyDescent="0.2">
      <c r="C409" s="101"/>
      <c r="D409" s="101"/>
      <c r="F409" s="101" t="s">
        <v>1177</v>
      </c>
      <c r="G409" s="101"/>
      <c r="I409" s="101"/>
      <c r="J409" s="101"/>
      <c r="L409" s="101"/>
      <c r="M409" s="101"/>
      <c r="O409" s="101"/>
      <c r="P409" s="101"/>
      <c r="R409" s="101"/>
      <c r="S409" s="101"/>
      <c r="U409" s="101"/>
      <c r="V409" s="101"/>
      <c r="X409" s="105"/>
      <c r="Y409" s="105"/>
      <c r="AA409" s="101"/>
      <c r="AB409" s="101"/>
      <c r="AD409" s="101"/>
      <c r="AE409" s="101"/>
      <c r="AH409" s="101"/>
    </row>
    <row r="410" spans="3:34" x14ac:dyDescent="0.2">
      <c r="C410" s="101"/>
      <c r="D410" s="101"/>
      <c r="F410" s="101" t="s">
        <v>1177</v>
      </c>
      <c r="G410" s="101"/>
      <c r="I410" s="101"/>
      <c r="J410" s="101"/>
      <c r="L410" s="101"/>
      <c r="M410" s="101"/>
      <c r="O410" s="101"/>
      <c r="P410" s="101"/>
      <c r="R410" s="101"/>
      <c r="S410" s="101"/>
      <c r="U410" s="101"/>
      <c r="V410" s="101"/>
      <c r="X410" s="105"/>
      <c r="Y410" s="105"/>
      <c r="AA410" s="101"/>
      <c r="AB410" s="101"/>
      <c r="AD410" s="101"/>
      <c r="AE410" s="101"/>
      <c r="AH410" s="101"/>
    </row>
    <row r="411" spans="3:34" x14ac:dyDescent="0.2">
      <c r="C411" s="101"/>
      <c r="D411" s="101"/>
      <c r="F411" s="101" t="s">
        <v>1177</v>
      </c>
      <c r="G411" s="101"/>
      <c r="I411" s="101"/>
      <c r="J411" s="101"/>
      <c r="L411" s="101"/>
      <c r="M411" s="101"/>
      <c r="O411" s="101"/>
      <c r="P411" s="101"/>
      <c r="R411" s="101"/>
      <c r="S411" s="101"/>
      <c r="U411" s="101"/>
      <c r="V411" s="101"/>
      <c r="X411" s="105"/>
      <c r="Y411" s="105"/>
      <c r="AA411" s="101"/>
      <c r="AB411" s="101"/>
      <c r="AD411" s="101"/>
      <c r="AE411" s="101"/>
      <c r="AH411" s="101"/>
    </row>
    <row r="412" spans="3:34" x14ac:dyDescent="0.2">
      <c r="C412" s="101"/>
      <c r="D412" s="101"/>
      <c r="F412" s="101" t="s">
        <v>1177</v>
      </c>
      <c r="G412" s="101"/>
      <c r="I412" s="101"/>
      <c r="J412" s="101"/>
      <c r="L412" s="101"/>
      <c r="M412" s="101"/>
      <c r="O412" s="101"/>
      <c r="P412" s="101"/>
      <c r="R412" s="101"/>
      <c r="S412" s="101"/>
      <c r="U412" s="101"/>
      <c r="V412" s="101"/>
      <c r="X412" s="105"/>
      <c r="Y412" s="105"/>
      <c r="AA412" s="101"/>
      <c r="AB412" s="101"/>
      <c r="AD412" s="101"/>
      <c r="AE412" s="101"/>
      <c r="AH412" s="101"/>
    </row>
    <row r="413" spans="3:34" x14ac:dyDescent="0.2">
      <c r="C413" s="101"/>
      <c r="D413" s="101"/>
      <c r="F413" s="101" t="s">
        <v>1177</v>
      </c>
      <c r="G413" s="101"/>
      <c r="I413" s="101"/>
      <c r="J413" s="101"/>
      <c r="L413" s="101"/>
      <c r="M413" s="101"/>
      <c r="O413" s="101"/>
      <c r="P413" s="101"/>
      <c r="R413" s="101"/>
      <c r="S413" s="101"/>
      <c r="U413" s="101"/>
      <c r="V413" s="101"/>
      <c r="X413" s="105"/>
      <c r="Y413" s="105"/>
      <c r="AA413" s="101"/>
      <c r="AB413" s="101"/>
      <c r="AD413" s="101"/>
      <c r="AE413" s="101"/>
      <c r="AH413" s="101"/>
    </row>
    <row r="414" spans="3:34" x14ac:dyDescent="0.2">
      <c r="C414" s="101"/>
      <c r="D414" s="101"/>
      <c r="F414" s="101" t="s">
        <v>1177</v>
      </c>
      <c r="G414" s="101"/>
      <c r="I414" s="101"/>
      <c r="J414" s="101"/>
      <c r="L414" s="101"/>
      <c r="M414" s="101"/>
      <c r="O414" s="101"/>
      <c r="P414" s="101"/>
      <c r="R414" s="101"/>
      <c r="S414" s="101"/>
      <c r="U414" s="101"/>
      <c r="V414" s="101"/>
      <c r="X414" s="105"/>
      <c r="Y414" s="105"/>
      <c r="AA414" s="101"/>
      <c r="AB414" s="101"/>
      <c r="AD414" s="101"/>
      <c r="AE414" s="101"/>
      <c r="AH414" s="101"/>
    </row>
    <row r="415" spans="3:34" x14ac:dyDescent="0.2">
      <c r="C415" s="101"/>
      <c r="D415" s="101"/>
      <c r="F415" s="101" t="s">
        <v>1177</v>
      </c>
      <c r="G415" s="101"/>
      <c r="I415" s="101"/>
      <c r="J415" s="101"/>
      <c r="L415" s="101"/>
      <c r="M415" s="101"/>
      <c r="O415" s="101"/>
      <c r="P415" s="101"/>
      <c r="R415" s="101"/>
      <c r="S415" s="101"/>
      <c r="U415" s="101"/>
      <c r="V415" s="101"/>
      <c r="X415" s="105"/>
      <c r="Y415" s="105"/>
      <c r="AA415" s="101"/>
      <c r="AB415" s="101"/>
      <c r="AD415" s="101"/>
      <c r="AE415" s="101"/>
      <c r="AH415" s="101"/>
    </row>
    <row r="416" spans="3:34" x14ac:dyDescent="0.2">
      <c r="C416" s="101"/>
      <c r="D416" s="101"/>
      <c r="F416" s="101" t="s">
        <v>1177</v>
      </c>
      <c r="G416" s="101"/>
      <c r="I416" s="101"/>
      <c r="J416" s="101"/>
      <c r="L416" s="101"/>
      <c r="M416" s="101"/>
      <c r="O416" s="101"/>
      <c r="P416" s="101"/>
      <c r="R416" s="101"/>
      <c r="S416" s="101"/>
      <c r="U416" s="101"/>
      <c r="V416" s="101"/>
      <c r="X416" s="105"/>
      <c r="Y416" s="105"/>
      <c r="AA416" s="101"/>
      <c r="AB416" s="101"/>
      <c r="AD416" s="101"/>
      <c r="AE416" s="101"/>
      <c r="AH416" s="101"/>
    </row>
    <row r="417" spans="3:34" x14ac:dyDescent="0.2">
      <c r="C417" s="101"/>
      <c r="D417" s="101"/>
      <c r="F417" s="101" t="s">
        <v>1177</v>
      </c>
      <c r="G417" s="101"/>
      <c r="I417" s="101"/>
      <c r="J417" s="101"/>
      <c r="L417" s="101"/>
      <c r="M417" s="101"/>
      <c r="O417" s="101"/>
      <c r="P417" s="101"/>
      <c r="R417" s="101"/>
      <c r="S417" s="101"/>
      <c r="U417" s="101"/>
      <c r="V417" s="101"/>
      <c r="X417" s="105"/>
      <c r="Y417" s="105"/>
      <c r="AA417" s="101"/>
      <c r="AB417" s="101"/>
      <c r="AD417" s="101"/>
      <c r="AE417" s="101"/>
      <c r="AH417" s="101"/>
    </row>
    <row r="418" spans="3:34" x14ac:dyDescent="0.2">
      <c r="C418" s="101"/>
      <c r="D418" s="101"/>
      <c r="F418" s="101" t="s">
        <v>1177</v>
      </c>
      <c r="G418" s="101"/>
      <c r="I418" s="101"/>
      <c r="J418" s="101"/>
      <c r="L418" s="101"/>
      <c r="M418" s="101"/>
      <c r="O418" s="101"/>
      <c r="P418" s="101"/>
      <c r="R418" s="101"/>
      <c r="S418" s="101"/>
      <c r="U418" s="101"/>
      <c r="V418" s="101"/>
      <c r="X418" s="105"/>
      <c r="Y418" s="105"/>
      <c r="AA418" s="101"/>
      <c r="AB418" s="101"/>
      <c r="AD418" s="101"/>
      <c r="AE418" s="101"/>
      <c r="AH418" s="101"/>
    </row>
    <row r="419" spans="3:34" x14ac:dyDescent="0.2">
      <c r="C419" s="101"/>
      <c r="D419" s="101"/>
      <c r="F419" s="101" t="s">
        <v>1177</v>
      </c>
      <c r="G419" s="101"/>
      <c r="I419" s="101"/>
      <c r="J419" s="101"/>
      <c r="L419" s="101"/>
      <c r="M419" s="101"/>
      <c r="O419" s="101"/>
      <c r="P419" s="101"/>
      <c r="R419" s="101"/>
      <c r="S419" s="101"/>
      <c r="U419" s="101"/>
      <c r="V419" s="101"/>
      <c r="X419" s="105"/>
      <c r="Y419" s="105"/>
      <c r="AA419" s="101"/>
      <c r="AB419" s="101"/>
      <c r="AD419" s="101"/>
      <c r="AE419" s="101"/>
      <c r="AH419" s="101"/>
    </row>
    <row r="420" spans="3:34" x14ac:dyDescent="0.2">
      <c r="C420" s="101"/>
      <c r="D420" s="101"/>
      <c r="F420" s="101" t="s">
        <v>1177</v>
      </c>
      <c r="G420" s="101"/>
      <c r="I420" s="101"/>
      <c r="J420" s="101"/>
      <c r="L420" s="101"/>
      <c r="M420" s="101"/>
      <c r="O420" s="101"/>
      <c r="P420" s="101"/>
      <c r="R420" s="101"/>
      <c r="S420" s="101"/>
      <c r="U420" s="101"/>
      <c r="V420" s="101"/>
      <c r="X420" s="105"/>
      <c r="Y420" s="105"/>
      <c r="AA420" s="101"/>
      <c r="AB420" s="101"/>
      <c r="AD420" s="101"/>
      <c r="AE420" s="101"/>
      <c r="AH420" s="101"/>
    </row>
    <row r="421" spans="3:34" x14ac:dyDescent="0.2">
      <c r="C421" s="101"/>
      <c r="D421" s="101"/>
      <c r="F421" s="101"/>
      <c r="G421" s="101"/>
      <c r="I421" s="101"/>
      <c r="J421" s="101"/>
      <c r="L421" s="101"/>
      <c r="M421" s="101"/>
      <c r="O421" s="101"/>
      <c r="P421" s="101"/>
      <c r="R421" s="101"/>
      <c r="S421" s="101"/>
      <c r="U421" s="101"/>
      <c r="V421" s="101"/>
      <c r="X421" s="105"/>
      <c r="Y421" s="105"/>
      <c r="AA421" s="101"/>
      <c r="AB421" s="101"/>
      <c r="AD421" s="101"/>
      <c r="AE421" s="101"/>
      <c r="AH421" s="101"/>
    </row>
    <row r="422" spans="3:34" x14ac:dyDescent="0.2">
      <c r="C422" s="101"/>
      <c r="D422" s="101"/>
      <c r="F422" s="101"/>
      <c r="G422" s="101"/>
      <c r="I422" s="101"/>
      <c r="J422" s="101"/>
      <c r="L422" s="101"/>
      <c r="M422" s="101"/>
      <c r="O422" s="101"/>
      <c r="P422" s="101"/>
      <c r="R422" s="101"/>
      <c r="S422" s="101"/>
      <c r="U422" s="101"/>
      <c r="V422" s="101"/>
      <c r="X422" s="105"/>
      <c r="Y422" s="105"/>
      <c r="AA422" s="101"/>
      <c r="AB422" s="101"/>
      <c r="AD422" s="101"/>
      <c r="AE422" s="101"/>
      <c r="AH422" s="101"/>
    </row>
    <row r="423" spans="3:34" x14ac:dyDescent="0.2">
      <c r="C423" s="101"/>
      <c r="D423" s="101"/>
      <c r="F423" s="101"/>
      <c r="G423" s="101"/>
      <c r="I423" s="101"/>
      <c r="J423" s="101"/>
      <c r="L423" s="101"/>
      <c r="M423" s="101"/>
      <c r="O423" s="101"/>
      <c r="P423" s="101"/>
      <c r="R423" s="101"/>
      <c r="S423" s="101"/>
      <c r="U423" s="101"/>
      <c r="V423" s="101"/>
      <c r="X423" s="105"/>
      <c r="Y423" s="105"/>
      <c r="AA423" s="101"/>
      <c r="AB423" s="101"/>
      <c r="AD423" s="101"/>
      <c r="AE423" s="101"/>
      <c r="AH423" s="101"/>
    </row>
    <row r="424" spans="3:34" x14ac:dyDescent="0.2">
      <c r="C424" s="101"/>
      <c r="D424" s="101"/>
      <c r="F424" s="101"/>
      <c r="G424" s="101"/>
      <c r="I424" s="101"/>
      <c r="J424" s="101"/>
      <c r="L424" s="101"/>
      <c r="M424" s="101"/>
      <c r="O424" s="101"/>
      <c r="P424" s="101"/>
      <c r="R424" s="101"/>
      <c r="S424" s="101"/>
      <c r="U424" s="101"/>
      <c r="V424" s="101"/>
      <c r="X424" s="105"/>
      <c r="Y424" s="105"/>
      <c r="AA424" s="101"/>
      <c r="AB424" s="101"/>
      <c r="AD424" s="101"/>
      <c r="AE424" s="101"/>
      <c r="AH424" s="101"/>
    </row>
    <row r="425" spans="3:34" x14ac:dyDescent="0.2">
      <c r="C425" s="101"/>
      <c r="D425" s="101"/>
      <c r="F425" s="101"/>
      <c r="G425" s="101"/>
      <c r="I425" s="101"/>
      <c r="J425" s="101"/>
      <c r="L425" s="101"/>
      <c r="M425" s="101"/>
      <c r="O425" s="101"/>
      <c r="P425" s="101"/>
      <c r="R425" s="101"/>
      <c r="S425" s="101"/>
      <c r="U425" s="101"/>
      <c r="V425" s="101"/>
      <c r="X425" s="105"/>
      <c r="Y425" s="105"/>
      <c r="AA425" s="101"/>
      <c r="AB425" s="101"/>
      <c r="AD425" s="101"/>
      <c r="AE425" s="101"/>
      <c r="AH425" s="101"/>
    </row>
    <row r="426" spans="3:34" x14ac:dyDescent="0.2">
      <c r="C426" s="101"/>
      <c r="D426" s="101"/>
      <c r="F426" s="101"/>
      <c r="G426" s="101"/>
      <c r="I426" s="101"/>
      <c r="J426" s="101"/>
      <c r="L426" s="101"/>
      <c r="M426" s="101"/>
      <c r="O426" s="101"/>
      <c r="P426" s="101"/>
      <c r="R426" s="101"/>
      <c r="S426" s="101"/>
      <c r="U426" s="101"/>
      <c r="V426" s="101"/>
      <c r="X426" s="105"/>
      <c r="Y426" s="105"/>
      <c r="AA426" s="101"/>
      <c r="AB426" s="101"/>
      <c r="AD426" s="101"/>
      <c r="AE426" s="101"/>
      <c r="AH426" s="101"/>
    </row>
    <row r="427" spans="3:34" x14ac:dyDescent="0.2">
      <c r="C427" s="101"/>
      <c r="D427" s="101"/>
      <c r="F427" s="101"/>
      <c r="G427" s="101"/>
      <c r="I427" s="101"/>
      <c r="J427" s="101"/>
      <c r="L427" s="101"/>
      <c r="M427" s="101"/>
      <c r="O427" s="101"/>
      <c r="P427" s="101"/>
      <c r="R427" s="101"/>
      <c r="S427" s="101"/>
      <c r="U427" s="101"/>
      <c r="V427" s="101"/>
      <c r="X427" s="105"/>
      <c r="Y427" s="105"/>
      <c r="AA427" s="101"/>
      <c r="AB427" s="101"/>
      <c r="AD427" s="101"/>
      <c r="AE427" s="101"/>
      <c r="AH427" s="101"/>
    </row>
    <row r="428" spans="3:34" x14ac:dyDescent="0.2">
      <c r="C428" s="101"/>
      <c r="D428" s="101"/>
      <c r="F428" s="101"/>
      <c r="G428" s="101"/>
      <c r="I428" s="101"/>
      <c r="J428" s="101"/>
      <c r="L428" s="101"/>
      <c r="M428" s="101"/>
      <c r="O428" s="101"/>
      <c r="P428" s="101"/>
      <c r="R428" s="101"/>
      <c r="S428" s="101"/>
      <c r="U428" s="101"/>
      <c r="V428" s="101"/>
      <c r="X428" s="105"/>
      <c r="Y428" s="105"/>
      <c r="AA428" s="101"/>
      <c r="AB428" s="101"/>
      <c r="AD428" s="101"/>
      <c r="AE428" s="101"/>
      <c r="AH428" s="101"/>
    </row>
    <row r="429" spans="3:34" x14ac:dyDescent="0.2">
      <c r="C429" s="101"/>
      <c r="D429" s="101"/>
      <c r="F429" s="101"/>
      <c r="G429" s="101"/>
      <c r="I429" s="101"/>
      <c r="J429" s="101"/>
      <c r="L429" s="101"/>
      <c r="M429" s="101"/>
      <c r="O429" s="101"/>
      <c r="P429" s="101"/>
      <c r="R429" s="101"/>
      <c r="S429" s="101"/>
      <c r="U429" s="101"/>
      <c r="V429" s="101"/>
      <c r="X429" s="105"/>
      <c r="Y429" s="105"/>
      <c r="AA429" s="101"/>
      <c r="AB429" s="101"/>
      <c r="AD429" s="101"/>
      <c r="AE429" s="101"/>
      <c r="AH429" s="101"/>
    </row>
    <row r="430" spans="3:34" x14ac:dyDescent="0.2">
      <c r="C430" s="101"/>
      <c r="D430" s="101"/>
      <c r="F430" s="101"/>
      <c r="G430" s="101"/>
      <c r="I430" s="101"/>
      <c r="J430" s="101"/>
      <c r="L430" s="101"/>
      <c r="M430" s="101"/>
      <c r="O430" s="101"/>
      <c r="P430" s="101"/>
      <c r="R430" s="101"/>
      <c r="S430" s="101"/>
      <c r="U430" s="101"/>
      <c r="V430" s="101"/>
      <c r="X430" s="105"/>
      <c r="Y430" s="105"/>
      <c r="AA430" s="101"/>
      <c r="AB430" s="101"/>
      <c r="AD430" s="101"/>
      <c r="AE430" s="101"/>
      <c r="AH430" s="101"/>
    </row>
    <row r="431" spans="3:34" x14ac:dyDescent="0.2">
      <c r="C431" s="101"/>
      <c r="D431" s="101"/>
      <c r="F431" s="101"/>
      <c r="G431" s="101"/>
      <c r="I431" s="101"/>
      <c r="J431" s="101"/>
      <c r="L431" s="101"/>
      <c r="M431" s="101"/>
      <c r="O431" s="101"/>
      <c r="P431" s="101"/>
      <c r="R431" s="101"/>
      <c r="S431" s="101"/>
      <c r="U431" s="101"/>
      <c r="V431" s="101"/>
      <c r="X431" s="105"/>
      <c r="Y431" s="105"/>
      <c r="AA431" s="101"/>
      <c r="AB431" s="101"/>
      <c r="AD431" s="101"/>
      <c r="AE431" s="101"/>
      <c r="AH431" s="101"/>
    </row>
    <row r="432" spans="3:34" x14ac:dyDescent="0.2">
      <c r="C432" s="101"/>
      <c r="D432" s="101"/>
      <c r="F432" s="101"/>
      <c r="G432" s="101"/>
      <c r="I432" s="101"/>
      <c r="J432" s="101"/>
      <c r="L432" s="101"/>
      <c r="M432" s="101"/>
      <c r="O432" s="101"/>
      <c r="P432" s="101"/>
      <c r="R432" s="101"/>
      <c r="S432" s="101"/>
      <c r="U432" s="101"/>
      <c r="V432" s="101"/>
      <c r="X432" s="105"/>
      <c r="Y432" s="105"/>
      <c r="AA432" s="101"/>
      <c r="AB432" s="101"/>
      <c r="AD432" s="101"/>
      <c r="AE432" s="101"/>
      <c r="AH432" s="101"/>
    </row>
    <row r="433" spans="3:34" x14ac:dyDescent="0.2">
      <c r="C433" s="101"/>
      <c r="D433" s="101"/>
      <c r="F433" s="101"/>
      <c r="G433" s="101"/>
      <c r="I433" s="101"/>
      <c r="J433" s="101"/>
      <c r="L433" s="101"/>
      <c r="M433" s="101"/>
      <c r="O433" s="101"/>
      <c r="P433" s="101"/>
      <c r="R433" s="101"/>
      <c r="S433" s="101"/>
      <c r="U433" s="101"/>
      <c r="V433" s="101"/>
      <c r="X433" s="105"/>
      <c r="Y433" s="105"/>
      <c r="AA433" s="101"/>
      <c r="AB433" s="101"/>
      <c r="AD433" s="101"/>
      <c r="AE433" s="101"/>
      <c r="AH433" s="101"/>
    </row>
    <row r="434" spans="3:34" x14ac:dyDescent="0.2">
      <c r="C434" s="101"/>
      <c r="D434" s="101"/>
      <c r="F434" s="101"/>
      <c r="G434" s="101"/>
      <c r="I434" s="101"/>
      <c r="J434" s="101"/>
      <c r="L434" s="101"/>
      <c r="M434" s="101"/>
      <c r="O434" s="101"/>
      <c r="P434" s="101"/>
      <c r="R434" s="101"/>
      <c r="S434" s="101"/>
      <c r="U434" s="101"/>
      <c r="V434" s="101"/>
      <c r="X434" s="105"/>
      <c r="Y434" s="105"/>
      <c r="AA434" s="101"/>
      <c r="AB434" s="101"/>
      <c r="AD434" s="101"/>
      <c r="AE434" s="101"/>
      <c r="AH434" s="101"/>
    </row>
    <row r="435" spans="3:34" x14ac:dyDescent="0.2">
      <c r="C435" s="101"/>
      <c r="D435" s="101"/>
      <c r="F435" s="101"/>
      <c r="G435" s="101"/>
      <c r="I435" s="101"/>
      <c r="J435" s="101"/>
      <c r="L435" s="101"/>
      <c r="M435" s="101"/>
      <c r="O435" s="101"/>
      <c r="P435" s="101"/>
      <c r="R435" s="101"/>
      <c r="S435" s="101"/>
      <c r="U435" s="101"/>
      <c r="V435" s="101"/>
      <c r="X435" s="105"/>
      <c r="Y435" s="105"/>
      <c r="AA435" s="101"/>
      <c r="AB435" s="101"/>
      <c r="AD435" s="101"/>
      <c r="AE435" s="101"/>
      <c r="AH435" s="101"/>
    </row>
    <row r="436" spans="3:34" x14ac:dyDescent="0.2">
      <c r="C436" s="101"/>
      <c r="D436" s="101"/>
      <c r="F436" s="101"/>
      <c r="G436" s="101"/>
      <c r="I436" s="101"/>
      <c r="J436" s="101"/>
      <c r="L436" s="101"/>
      <c r="M436" s="101"/>
      <c r="O436" s="101"/>
      <c r="P436" s="101"/>
      <c r="R436" s="101"/>
      <c r="S436" s="101"/>
      <c r="U436" s="101"/>
      <c r="V436" s="101"/>
      <c r="X436" s="105"/>
      <c r="Y436" s="105"/>
      <c r="AA436" s="101"/>
      <c r="AB436" s="101"/>
      <c r="AD436" s="101"/>
      <c r="AE436" s="101"/>
      <c r="AH436" s="101"/>
    </row>
    <row r="437" spans="3:34" x14ac:dyDescent="0.2">
      <c r="C437" s="101"/>
      <c r="D437" s="101"/>
      <c r="F437" s="101"/>
      <c r="G437" s="101"/>
      <c r="I437" s="101"/>
      <c r="J437" s="101"/>
      <c r="L437" s="101"/>
      <c r="M437" s="101"/>
      <c r="O437" s="101"/>
      <c r="P437" s="101"/>
      <c r="R437" s="101"/>
      <c r="S437" s="101"/>
      <c r="U437" s="101"/>
      <c r="V437" s="101"/>
      <c r="X437" s="105"/>
      <c r="Y437" s="105"/>
      <c r="AA437" s="101"/>
      <c r="AB437" s="101"/>
      <c r="AD437" s="101"/>
      <c r="AE437" s="101"/>
      <c r="AH437" s="101"/>
    </row>
    <row r="438" spans="3:34" x14ac:dyDescent="0.2">
      <c r="C438" s="101"/>
      <c r="D438" s="101"/>
      <c r="F438" s="101"/>
      <c r="G438" s="101"/>
      <c r="I438" s="101"/>
      <c r="J438" s="101"/>
      <c r="L438" s="101"/>
      <c r="M438" s="101"/>
      <c r="O438" s="101"/>
      <c r="P438" s="101"/>
      <c r="R438" s="101"/>
      <c r="S438" s="101"/>
      <c r="U438" s="101"/>
      <c r="V438" s="101"/>
      <c r="X438" s="105"/>
      <c r="Y438" s="105"/>
      <c r="AA438" s="101"/>
      <c r="AB438" s="101"/>
      <c r="AD438" s="101"/>
      <c r="AE438" s="101"/>
      <c r="AH438" s="101"/>
    </row>
    <row r="439" spans="3:34" x14ac:dyDescent="0.2">
      <c r="C439" s="101"/>
      <c r="D439" s="101"/>
      <c r="F439" s="101"/>
      <c r="G439" s="101"/>
      <c r="I439" s="101"/>
      <c r="J439" s="101"/>
      <c r="L439" s="101"/>
      <c r="M439" s="101"/>
      <c r="O439" s="101"/>
      <c r="P439" s="101"/>
      <c r="R439" s="101"/>
      <c r="S439" s="101"/>
      <c r="U439" s="101"/>
      <c r="V439" s="101"/>
      <c r="X439" s="105"/>
      <c r="Y439" s="105"/>
      <c r="AA439" s="101"/>
      <c r="AB439" s="101"/>
      <c r="AD439" s="101"/>
      <c r="AE439" s="101"/>
      <c r="AH439" s="101"/>
    </row>
    <row r="440" spans="3:34" x14ac:dyDescent="0.2">
      <c r="C440" s="101"/>
      <c r="D440" s="101"/>
      <c r="F440" s="101"/>
      <c r="G440" s="101"/>
      <c r="I440" s="101"/>
      <c r="J440" s="101"/>
      <c r="L440" s="101"/>
      <c r="M440" s="101"/>
      <c r="O440" s="101"/>
      <c r="P440" s="101"/>
      <c r="R440" s="101"/>
      <c r="S440" s="101"/>
      <c r="U440" s="101"/>
      <c r="V440" s="101"/>
      <c r="X440" s="105"/>
      <c r="Y440" s="105"/>
      <c r="AA440" s="101"/>
      <c r="AB440" s="101"/>
      <c r="AD440" s="101"/>
      <c r="AE440" s="101"/>
      <c r="AH440" s="101"/>
    </row>
    <row r="441" spans="3:34" x14ac:dyDescent="0.2">
      <c r="C441" s="101"/>
      <c r="D441" s="101"/>
      <c r="F441" s="101"/>
      <c r="G441" s="101"/>
      <c r="I441" s="101"/>
      <c r="J441" s="101"/>
      <c r="L441" s="101"/>
      <c r="M441" s="101"/>
      <c r="O441" s="101"/>
      <c r="P441" s="101"/>
      <c r="R441" s="101"/>
      <c r="S441" s="101"/>
      <c r="U441" s="101"/>
      <c r="V441" s="101"/>
      <c r="X441" s="105"/>
      <c r="Y441" s="105"/>
      <c r="AA441" s="101"/>
      <c r="AB441" s="101"/>
      <c r="AD441" s="101"/>
      <c r="AE441" s="101"/>
      <c r="AH441" s="101"/>
    </row>
    <row r="442" spans="3:34" x14ac:dyDescent="0.2">
      <c r="C442" s="101"/>
      <c r="D442" s="101"/>
      <c r="F442" s="101"/>
      <c r="G442" s="101"/>
      <c r="I442" s="101"/>
      <c r="J442" s="101"/>
      <c r="L442" s="101"/>
      <c r="M442" s="101"/>
      <c r="O442" s="101"/>
      <c r="P442" s="101"/>
      <c r="R442" s="101"/>
      <c r="S442" s="101"/>
      <c r="U442" s="101"/>
      <c r="V442" s="101"/>
      <c r="X442" s="105"/>
      <c r="Y442" s="105"/>
      <c r="AA442" s="101"/>
      <c r="AB442" s="101"/>
      <c r="AD442" s="101"/>
      <c r="AE442" s="101"/>
      <c r="AH442" s="101"/>
    </row>
    <row r="443" spans="3:34" x14ac:dyDescent="0.2">
      <c r="C443" s="101"/>
      <c r="D443" s="101"/>
      <c r="F443" s="101"/>
      <c r="G443" s="101"/>
      <c r="I443" s="101"/>
      <c r="J443" s="101"/>
      <c r="L443" s="101"/>
      <c r="M443" s="101"/>
      <c r="O443" s="101"/>
      <c r="P443" s="101"/>
      <c r="R443" s="101"/>
      <c r="S443" s="101"/>
      <c r="U443" s="101"/>
      <c r="V443" s="101"/>
      <c r="X443" s="105"/>
      <c r="Y443" s="105"/>
      <c r="AA443" s="101"/>
      <c r="AB443" s="101"/>
      <c r="AD443" s="101"/>
      <c r="AE443" s="101"/>
      <c r="AH443" s="101"/>
    </row>
    <row r="444" spans="3:34" x14ac:dyDescent="0.2">
      <c r="C444" s="101"/>
      <c r="D444" s="101"/>
      <c r="F444" s="101"/>
      <c r="G444" s="101"/>
      <c r="I444" s="101"/>
      <c r="J444" s="101"/>
      <c r="L444" s="101"/>
      <c r="M444" s="101"/>
      <c r="O444" s="101"/>
      <c r="P444" s="101"/>
      <c r="R444" s="101"/>
      <c r="S444" s="101"/>
      <c r="U444" s="101"/>
      <c r="V444" s="101"/>
      <c r="X444" s="105"/>
      <c r="Y444" s="105"/>
      <c r="AA444" s="101"/>
      <c r="AB444" s="101"/>
      <c r="AD444" s="101"/>
      <c r="AE444" s="101"/>
      <c r="AH444" s="101"/>
    </row>
    <row r="445" spans="3:34" x14ac:dyDescent="0.2">
      <c r="C445" s="101"/>
      <c r="D445" s="101"/>
      <c r="F445" s="101"/>
      <c r="G445" s="101"/>
      <c r="I445" s="101"/>
      <c r="J445" s="101"/>
      <c r="L445" s="101"/>
      <c r="M445" s="101"/>
      <c r="O445" s="101"/>
      <c r="P445" s="101"/>
      <c r="R445" s="101"/>
      <c r="S445" s="101"/>
      <c r="U445" s="101"/>
      <c r="V445" s="101"/>
      <c r="X445" s="105"/>
      <c r="Y445" s="105"/>
      <c r="AA445" s="101"/>
      <c r="AB445" s="101"/>
      <c r="AD445" s="101"/>
      <c r="AE445" s="101"/>
      <c r="AH445" s="101"/>
    </row>
    <row r="446" spans="3:34" x14ac:dyDescent="0.2">
      <c r="C446" s="101"/>
      <c r="D446" s="101"/>
      <c r="F446" s="101"/>
      <c r="G446" s="101"/>
      <c r="I446" s="101"/>
      <c r="J446" s="101"/>
      <c r="L446" s="101"/>
      <c r="M446" s="101"/>
      <c r="O446" s="101"/>
      <c r="P446" s="101"/>
      <c r="R446" s="101"/>
      <c r="S446" s="101"/>
      <c r="U446" s="101"/>
      <c r="V446" s="101"/>
      <c r="X446" s="105"/>
      <c r="Y446" s="105"/>
      <c r="AA446" s="101"/>
      <c r="AB446" s="101"/>
      <c r="AD446" s="101"/>
      <c r="AE446" s="101"/>
      <c r="AH446" s="101"/>
    </row>
    <row r="447" spans="3:34" x14ac:dyDescent="0.2">
      <c r="C447" s="101"/>
      <c r="D447" s="101"/>
      <c r="F447" s="101"/>
      <c r="G447" s="101"/>
      <c r="I447" s="101"/>
      <c r="J447" s="101"/>
      <c r="L447" s="101"/>
      <c r="M447" s="101"/>
      <c r="O447" s="101"/>
      <c r="P447" s="101"/>
      <c r="R447" s="101"/>
      <c r="S447" s="101"/>
      <c r="U447" s="101"/>
      <c r="V447" s="101"/>
      <c r="X447" s="105"/>
      <c r="Y447" s="105"/>
      <c r="AA447" s="101"/>
      <c r="AB447" s="101"/>
      <c r="AD447" s="101"/>
      <c r="AE447" s="101"/>
      <c r="AH447" s="101"/>
    </row>
    <row r="448" spans="3:34" x14ac:dyDescent="0.2">
      <c r="C448" s="101"/>
      <c r="D448" s="101"/>
      <c r="F448" s="101"/>
      <c r="G448" s="101"/>
      <c r="I448" s="101"/>
      <c r="J448" s="101"/>
      <c r="L448" s="101"/>
      <c r="M448" s="101"/>
      <c r="O448" s="101"/>
      <c r="P448" s="101"/>
      <c r="R448" s="101"/>
      <c r="S448" s="101"/>
      <c r="U448" s="101"/>
      <c r="V448" s="101"/>
      <c r="X448" s="105"/>
      <c r="Y448" s="105"/>
      <c r="AA448" s="101"/>
      <c r="AB448" s="101"/>
      <c r="AD448" s="101"/>
      <c r="AE448" s="101"/>
      <c r="AH448" s="101"/>
    </row>
    <row r="449" spans="3:34" x14ac:dyDescent="0.2">
      <c r="C449" s="101"/>
      <c r="D449" s="101"/>
      <c r="F449" s="101"/>
      <c r="G449" s="101"/>
      <c r="I449" s="101"/>
      <c r="J449" s="101"/>
      <c r="L449" s="101"/>
      <c r="M449" s="101"/>
      <c r="O449" s="101"/>
      <c r="P449" s="101"/>
      <c r="R449" s="101"/>
      <c r="S449" s="101"/>
      <c r="U449" s="101"/>
      <c r="V449" s="101"/>
      <c r="X449" s="105"/>
      <c r="Y449" s="105"/>
      <c r="AA449" s="101"/>
      <c r="AB449" s="101"/>
      <c r="AD449" s="101"/>
      <c r="AE449" s="101"/>
      <c r="AH449" s="101"/>
    </row>
    <row r="450" spans="3:34" x14ac:dyDescent="0.2">
      <c r="C450" s="101"/>
      <c r="D450" s="101"/>
      <c r="F450" s="101"/>
      <c r="G450" s="101"/>
      <c r="I450" s="101"/>
      <c r="J450" s="101"/>
      <c r="L450" s="101"/>
      <c r="M450" s="101"/>
      <c r="O450" s="101"/>
      <c r="P450" s="101"/>
      <c r="R450" s="101"/>
      <c r="S450" s="101"/>
      <c r="U450" s="101"/>
      <c r="V450" s="101"/>
      <c r="X450" s="105"/>
      <c r="Y450" s="105"/>
      <c r="AA450" s="101"/>
      <c r="AB450" s="101"/>
      <c r="AD450" s="101"/>
      <c r="AE450" s="101"/>
      <c r="AH450" s="101"/>
    </row>
    <row r="451" spans="3:34" x14ac:dyDescent="0.2">
      <c r="C451" s="101"/>
      <c r="D451" s="101"/>
      <c r="F451" s="101"/>
      <c r="G451" s="101"/>
      <c r="I451" s="101"/>
      <c r="J451" s="101"/>
      <c r="L451" s="101"/>
      <c r="M451" s="101"/>
      <c r="O451" s="101"/>
      <c r="P451" s="101"/>
      <c r="R451" s="101"/>
      <c r="S451" s="101"/>
      <c r="U451" s="101"/>
      <c r="V451" s="101"/>
      <c r="X451" s="105"/>
      <c r="Y451" s="105"/>
      <c r="AA451" s="101"/>
      <c r="AB451" s="101"/>
      <c r="AD451" s="101"/>
      <c r="AE451" s="101"/>
      <c r="AH451" s="101"/>
    </row>
    <row r="452" spans="3:34" x14ac:dyDescent="0.2">
      <c r="C452" s="101"/>
      <c r="D452" s="101"/>
      <c r="F452" s="101"/>
      <c r="G452" s="101"/>
      <c r="I452" s="101"/>
      <c r="J452" s="101"/>
      <c r="L452" s="101"/>
      <c r="M452" s="101"/>
      <c r="O452" s="101"/>
      <c r="P452" s="101"/>
      <c r="R452" s="101"/>
      <c r="S452" s="101"/>
      <c r="U452" s="101"/>
      <c r="V452" s="101"/>
      <c r="X452" s="105"/>
      <c r="Y452" s="105"/>
      <c r="AA452" s="101"/>
      <c r="AB452" s="101"/>
      <c r="AD452" s="101"/>
      <c r="AE452" s="101"/>
      <c r="AH452" s="101"/>
    </row>
    <row r="453" spans="3:34" x14ac:dyDescent="0.2">
      <c r="C453" s="101"/>
      <c r="D453" s="101"/>
      <c r="F453" s="101"/>
      <c r="G453" s="101"/>
      <c r="I453" s="101"/>
      <c r="J453" s="101"/>
      <c r="L453" s="101"/>
      <c r="M453" s="101"/>
      <c r="O453" s="101"/>
      <c r="P453" s="101"/>
      <c r="R453" s="101"/>
      <c r="S453" s="101"/>
      <c r="U453" s="101"/>
      <c r="V453" s="101"/>
      <c r="X453" s="105"/>
      <c r="Y453" s="105"/>
      <c r="AA453" s="101"/>
      <c r="AB453" s="101"/>
      <c r="AD453" s="101"/>
      <c r="AE453" s="101"/>
      <c r="AH453" s="101"/>
    </row>
    <row r="454" spans="3:34" x14ac:dyDescent="0.2">
      <c r="C454" s="101"/>
      <c r="D454" s="101"/>
      <c r="F454" s="101"/>
      <c r="G454" s="101"/>
      <c r="I454" s="101"/>
      <c r="J454" s="101"/>
      <c r="L454" s="101"/>
      <c r="M454" s="101"/>
      <c r="O454" s="101"/>
      <c r="P454" s="101"/>
      <c r="R454" s="101"/>
      <c r="S454" s="101"/>
      <c r="U454" s="101"/>
      <c r="V454" s="101"/>
      <c r="X454" s="105"/>
      <c r="Y454" s="105"/>
      <c r="AA454" s="101"/>
      <c r="AB454" s="101"/>
      <c r="AD454" s="101"/>
      <c r="AE454" s="101"/>
      <c r="AH454" s="101"/>
    </row>
    <row r="455" spans="3:34" x14ac:dyDescent="0.2">
      <c r="C455" s="101"/>
      <c r="D455" s="101"/>
      <c r="F455" s="101"/>
      <c r="G455" s="101"/>
      <c r="I455" s="101"/>
      <c r="J455" s="101"/>
      <c r="L455" s="101"/>
      <c r="M455" s="101"/>
      <c r="O455" s="101"/>
      <c r="P455" s="101"/>
      <c r="R455" s="101"/>
      <c r="S455" s="101"/>
      <c r="U455" s="101"/>
      <c r="V455" s="101"/>
      <c r="X455" s="105"/>
      <c r="Y455" s="105"/>
      <c r="AA455" s="101"/>
      <c r="AB455" s="101"/>
      <c r="AD455" s="101"/>
      <c r="AE455" s="101"/>
      <c r="AH455" s="101"/>
    </row>
    <row r="456" spans="3:34" x14ac:dyDescent="0.2">
      <c r="C456" s="101"/>
      <c r="D456" s="101"/>
      <c r="F456" s="101"/>
      <c r="G456" s="101"/>
      <c r="I456" s="101"/>
      <c r="J456" s="101"/>
      <c r="L456" s="101"/>
      <c r="M456" s="101"/>
      <c r="O456" s="101"/>
      <c r="P456" s="101"/>
      <c r="R456" s="101"/>
      <c r="S456" s="101"/>
      <c r="U456" s="101"/>
      <c r="V456" s="101"/>
      <c r="X456" s="105"/>
      <c r="Y456" s="105"/>
      <c r="AA456" s="101"/>
      <c r="AB456" s="101"/>
      <c r="AD456" s="101"/>
      <c r="AE456" s="101"/>
      <c r="AH456" s="101"/>
    </row>
    <row r="457" spans="3:34" x14ac:dyDescent="0.2">
      <c r="C457" s="101"/>
      <c r="D457" s="101"/>
      <c r="F457" s="101"/>
      <c r="G457" s="101"/>
      <c r="I457" s="101"/>
      <c r="J457" s="101"/>
      <c r="L457" s="101"/>
      <c r="M457" s="101"/>
      <c r="O457" s="101"/>
      <c r="P457" s="101"/>
      <c r="R457" s="101"/>
      <c r="S457" s="101"/>
      <c r="U457" s="101"/>
      <c r="V457" s="101"/>
      <c r="X457" s="105"/>
      <c r="Y457" s="105"/>
      <c r="AA457" s="101"/>
      <c r="AB457" s="101"/>
      <c r="AD457" s="101"/>
      <c r="AE457" s="101"/>
      <c r="AH457" s="101"/>
    </row>
    <row r="458" spans="3:34" x14ac:dyDescent="0.2">
      <c r="C458" s="101"/>
      <c r="D458" s="101"/>
      <c r="F458" s="101"/>
      <c r="G458" s="101"/>
      <c r="I458" s="101"/>
      <c r="J458" s="101"/>
      <c r="L458" s="101"/>
      <c r="M458" s="101"/>
      <c r="O458" s="101"/>
      <c r="P458" s="101"/>
      <c r="R458" s="101"/>
      <c r="S458" s="101"/>
      <c r="U458" s="101"/>
      <c r="V458" s="101"/>
      <c r="X458" s="105"/>
      <c r="Y458" s="105"/>
      <c r="AA458" s="101"/>
      <c r="AB458" s="101"/>
      <c r="AD458" s="101"/>
      <c r="AE458" s="101"/>
      <c r="AH458" s="101"/>
    </row>
    <row r="459" spans="3:34" x14ac:dyDescent="0.2">
      <c r="C459" s="101"/>
      <c r="D459" s="101"/>
      <c r="F459" s="101"/>
      <c r="G459" s="101"/>
      <c r="I459" s="101"/>
      <c r="J459" s="101"/>
      <c r="L459" s="101"/>
      <c r="M459" s="101"/>
      <c r="O459" s="101"/>
      <c r="P459" s="101"/>
      <c r="R459" s="101"/>
      <c r="S459" s="101"/>
      <c r="U459" s="101"/>
      <c r="V459" s="101"/>
      <c r="X459" s="105"/>
      <c r="Y459" s="105"/>
      <c r="AA459" s="101"/>
      <c r="AB459" s="101"/>
      <c r="AD459" s="101"/>
      <c r="AE459" s="101"/>
      <c r="AH459" s="101"/>
    </row>
    <row r="460" spans="3:34" x14ac:dyDescent="0.2">
      <c r="C460" s="101"/>
      <c r="D460" s="101"/>
      <c r="F460" s="101"/>
      <c r="G460" s="101"/>
      <c r="I460" s="101"/>
      <c r="J460" s="101"/>
      <c r="L460" s="101"/>
      <c r="M460" s="101"/>
      <c r="O460" s="101"/>
      <c r="P460" s="101"/>
      <c r="R460" s="101"/>
      <c r="S460" s="101"/>
      <c r="U460" s="101"/>
      <c r="V460" s="101"/>
      <c r="X460" s="105"/>
      <c r="Y460" s="105"/>
      <c r="AA460" s="101"/>
      <c r="AB460" s="101"/>
      <c r="AD460" s="101"/>
      <c r="AE460" s="101"/>
      <c r="AH460" s="101"/>
    </row>
    <row r="461" spans="3:34" x14ac:dyDescent="0.2">
      <c r="C461" s="101"/>
      <c r="D461" s="101"/>
      <c r="F461" s="101"/>
      <c r="G461" s="101"/>
      <c r="I461" s="101"/>
      <c r="J461" s="101"/>
      <c r="L461" s="101"/>
      <c r="M461" s="101"/>
      <c r="O461" s="101"/>
      <c r="P461" s="101"/>
      <c r="R461" s="101"/>
      <c r="S461" s="101"/>
      <c r="U461" s="101"/>
      <c r="V461" s="101"/>
      <c r="X461" s="105"/>
      <c r="Y461" s="105"/>
      <c r="AA461" s="101"/>
      <c r="AB461" s="101"/>
      <c r="AD461" s="101"/>
      <c r="AE461" s="101"/>
      <c r="AH461" s="101"/>
    </row>
    <row r="462" spans="3:34" x14ac:dyDescent="0.2">
      <c r="C462" s="101"/>
      <c r="D462" s="101"/>
      <c r="F462" s="101"/>
      <c r="G462" s="101"/>
      <c r="I462" s="101"/>
      <c r="J462" s="101"/>
      <c r="O462" s="101"/>
      <c r="P462" s="101"/>
      <c r="R462" s="101"/>
      <c r="S462" s="101"/>
      <c r="U462" s="101"/>
      <c r="V462" s="101"/>
      <c r="X462" s="105"/>
      <c r="Y462" s="105"/>
      <c r="AA462" s="101"/>
      <c r="AB462" s="101"/>
      <c r="AD462" s="101"/>
      <c r="AE462" s="101"/>
      <c r="AH462" s="101"/>
    </row>
    <row r="463" spans="3:34" x14ac:dyDescent="0.2">
      <c r="C463" s="101"/>
      <c r="D463" s="101"/>
      <c r="F463" s="101"/>
      <c r="G463" s="101"/>
      <c r="I463" s="101"/>
      <c r="J463" s="101"/>
      <c r="O463" s="101"/>
      <c r="P463" s="101"/>
      <c r="R463" s="101"/>
      <c r="S463" s="101"/>
      <c r="U463" s="101"/>
      <c r="V463" s="101"/>
      <c r="X463" s="105"/>
      <c r="Y463" s="105"/>
      <c r="AA463" s="101"/>
      <c r="AB463" s="101"/>
      <c r="AD463" s="101"/>
      <c r="AE463" s="101"/>
      <c r="AH463" s="101"/>
    </row>
    <row r="464" spans="3:34" x14ac:dyDescent="0.2">
      <c r="C464" s="101"/>
      <c r="D464" s="101"/>
      <c r="F464" s="101"/>
      <c r="G464" s="101"/>
      <c r="I464" s="101"/>
      <c r="J464" s="101"/>
      <c r="O464" s="101"/>
      <c r="P464" s="101"/>
      <c r="R464" s="101"/>
      <c r="S464" s="101"/>
      <c r="U464" s="101"/>
      <c r="V464" s="101"/>
      <c r="X464" s="105"/>
      <c r="Y464" s="105"/>
      <c r="AA464" s="101"/>
      <c r="AB464" s="101"/>
      <c r="AD464" s="101"/>
      <c r="AE464" s="101"/>
      <c r="AH464" s="101"/>
    </row>
    <row r="465" spans="3:34" x14ac:dyDescent="0.2">
      <c r="C465" s="101"/>
      <c r="D465" s="101"/>
      <c r="F465" s="101"/>
      <c r="G465" s="101"/>
      <c r="I465" s="101"/>
      <c r="J465" s="101"/>
      <c r="O465" s="101"/>
      <c r="P465" s="101"/>
      <c r="R465" s="101"/>
      <c r="S465" s="101"/>
      <c r="U465" s="101"/>
      <c r="V465" s="101"/>
      <c r="X465" s="105"/>
      <c r="Y465" s="105"/>
      <c r="AA465" s="101"/>
      <c r="AB465" s="101"/>
      <c r="AD465" s="101"/>
      <c r="AE465" s="101"/>
      <c r="AH465" s="101"/>
    </row>
    <row r="466" spans="3:34" x14ac:dyDescent="0.2">
      <c r="C466" s="101"/>
      <c r="D466" s="101"/>
      <c r="F466" s="101"/>
      <c r="G466" s="101"/>
      <c r="I466" s="101"/>
      <c r="J466" s="101"/>
      <c r="O466" s="101"/>
      <c r="P466" s="101"/>
      <c r="R466" s="101"/>
      <c r="S466" s="101"/>
      <c r="U466" s="101"/>
      <c r="V466" s="101"/>
      <c r="X466" s="105"/>
      <c r="Y466" s="105"/>
      <c r="AA466" s="101"/>
      <c r="AB466" s="101"/>
      <c r="AD466" s="101"/>
      <c r="AE466" s="101"/>
      <c r="AH466" s="101"/>
    </row>
    <row r="467" spans="3:34" x14ac:dyDescent="0.2">
      <c r="C467" s="101"/>
      <c r="D467" s="101"/>
      <c r="F467" s="101"/>
      <c r="G467" s="101"/>
      <c r="I467" s="101"/>
      <c r="J467" s="101"/>
      <c r="O467" s="101"/>
      <c r="P467" s="101"/>
      <c r="R467" s="101"/>
      <c r="S467" s="101"/>
      <c r="U467" s="101"/>
      <c r="V467" s="101"/>
      <c r="X467" s="105"/>
      <c r="Y467" s="105"/>
      <c r="AA467" s="101"/>
      <c r="AB467" s="101"/>
      <c r="AD467" s="101"/>
      <c r="AE467" s="101"/>
      <c r="AH467" s="101"/>
    </row>
    <row r="468" spans="3:34" x14ac:dyDescent="0.2">
      <c r="C468" s="101"/>
      <c r="D468" s="101"/>
      <c r="F468" s="101"/>
      <c r="G468" s="101"/>
      <c r="I468" s="101"/>
      <c r="J468" s="101"/>
      <c r="O468" s="101"/>
      <c r="P468" s="101"/>
      <c r="R468" s="101"/>
      <c r="S468" s="101"/>
      <c r="U468" s="101"/>
      <c r="V468" s="101"/>
      <c r="X468" s="105"/>
      <c r="Y468" s="105"/>
      <c r="AA468" s="101"/>
      <c r="AB468" s="101"/>
      <c r="AD468" s="101"/>
      <c r="AE468" s="101"/>
      <c r="AH468" s="101"/>
    </row>
    <row r="469" spans="3:34" x14ac:dyDescent="0.2">
      <c r="C469" s="101"/>
      <c r="D469" s="101"/>
      <c r="F469" s="101"/>
      <c r="G469" s="101"/>
      <c r="I469" s="101"/>
      <c r="J469" s="101"/>
      <c r="O469" s="101"/>
      <c r="P469" s="101"/>
      <c r="R469" s="101"/>
      <c r="S469" s="101"/>
      <c r="U469" s="101"/>
      <c r="V469" s="101"/>
      <c r="X469" s="105"/>
      <c r="Y469" s="105"/>
      <c r="AA469" s="101"/>
      <c r="AB469" s="101"/>
      <c r="AD469" s="101"/>
      <c r="AE469" s="101"/>
      <c r="AH469" s="101"/>
    </row>
    <row r="470" spans="3:34" x14ac:dyDescent="0.2">
      <c r="C470" s="101"/>
      <c r="D470" s="101"/>
      <c r="F470" s="101"/>
      <c r="G470" s="101"/>
      <c r="I470" s="101"/>
      <c r="J470" s="101"/>
      <c r="O470" s="101"/>
      <c r="P470" s="101"/>
      <c r="R470" s="101"/>
      <c r="S470" s="101"/>
      <c r="U470" s="101"/>
      <c r="V470" s="101"/>
      <c r="X470" s="105"/>
      <c r="Y470" s="105"/>
      <c r="AA470" s="101"/>
      <c r="AB470" s="101"/>
      <c r="AD470" s="101"/>
      <c r="AE470" s="101"/>
      <c r="AH470" s="101"/>
    </row>
    <row r="471" spans="3:34" x14ac:dyDescent="0.2">
      <c r="C471" s="101"/>
      <c r="D471" s="101"/>
      <c r="F471" s="101"/>
      <c r="G471" s="101"/>
      <c r="I471" s="101"/>
      <c r="J471" s="101"/>
      <c r="O471" s="101"/>
      <c r="P471" s="101"/>
      <c r="X471" s="105"/>
      <c r="Y471" s="105"/>
      <c r="AA471" s="101"/>
      <c r="AB471" s="101"/>
      <c r="AD471" s="101"/>
      <c r="AE471" s="101"/>
      <c r="AH471" s="101"/>
    </row>
    <row r="472" spans="3:34" x14ac:dyDescent="0.2">
      <c r="C472" s="101"/>
      <c r="D472" s="101"/>
      <c r="F472" s="101"/>
      <c r="G472" s="101"/>
      <c r="I472" s="101"/>
      <c r="J472" s="101"/>
      <c r="O472" s="101"/>
      <c r="P472" s="101"/>
      <c r="X472" s="105"/>
      <c r="Y472" s="105"/>
      <c r="AA472" s="101"/>
      <c r="AB472" s="101"/>
      <c r="AD472" s="101"/>
      <c r="AE472" s="101"/>
      <c r="AH472" s="101"/>
    </row>
    <row r="473" spans="3:34" x14ac:dyDescent="0.2">
      <c r="C473" s="101"/>
      <c r="D473" s="101"/>
      <c r="F473" s="101"/>
      <c r="G473" s="101"/>
      <c r="I473" s="101"/>
      <c r="J473" s="101"/>
      <c r="X473" s="105"/>
      <c r="Y473" s="105"/>
      <c r="AA473" s="101"/>
      <c r="AB473" s="101"/>
      <c r="AD473" s="101"/>
      <c r="AE473" s="101"/>
      <c r="AH473" s="101"/>
    </row>
    <row r="474" spans="3:34" x14ac:dyDescent="0.2">
      <c r="C474" s="101"/>
      <c r="D474" s="101"/>
      <c r="F474" s="101"/>
      <c r="G474" s="101"/>
      <c r="I474" s="101"/>
      <c r="J474" s="101"/>
      <c r="X474" s="105"/>
      <c r="Y474" s="105"/>
      <c r="AA474" s="101"/>
      <c r="AB474" s="101"/>
      <c r="AD474" s="101"/>
      <c r="AE474" s="101"/>
      <c r="AH474" s="101"/>
    </row>
    <row r="475" spans="3:34" x14ac:dyDescent="0.2">
      <c r="C475" s="101"/>
      <c r="D475" s="101"/>
      <c r="F475" s="101"/>
      <c r="G475" s="101"/>
      <c r="I475" s="101"/>
      <c r="J475" s="101"/>
      <c r="X475" s="105"/>
      <c r="Y475" s="105"/>
      <c r="AA475" s="101"/>
      <c r="AB475" s="101"/>
      <c r="AD475" s="101"/>
      <c r="AE475" s="101"/>
      <c r="AH475" s="101"/>
    </row>
    <row r="476" spans="3:34" x14ac:dyDescent="0.2">
      <c r="C476" s="101"/>
      <c r="D476" s="101"/>
      <c r="F476" s="101"/>
      <c r="G476" s="101"/>
      <c r="I476" s="101"/>
      <c r="J476" s="101"/>
      <c r="X476" s="105"/>
      <c r="Y476" s="105"/>
      <c r="AA476" s="101"/>
      <c r="AB476" s="101"/>
      <c r="AD476" s="101"/>
      <c r="AE476" s="101"/>
      <c r="AH476" s="101"/>
    </row>
    <row r="477" spans="3:34" x14ac:dyDescent="0.2">
      <c r="C477" s="101"/>
      <c r="D477" s="101"/>
      <c r="F477" s="101"/>
      <c r="G477" s="101"/>
      <c r="I477" s="101"/>
      <c r="J477" s="101"/>
      <c r="X477" s="105"/>
      <c r="Y477" s="105"/>
      <c r="AA477" s="101"/>
      <c r="AB477" s="101"/>
      <c r="AD477" s="101"/>
      <c r="AE477" s="101"/>
      <c r="AH477" s="101"/>
    </row>
    <row r="478" spans="3:34" x14ac:dyDescent="0.2">
      <c r="C478" s="101"/>
      <c r="D478" s="101"/>
      <c r="F478" s="101"/>
      <c r="G478" s="101"/>
      <c r="I478" s="101"/>
      <c r="J478" s="101"/>
      <c r="X478" s="105"/>
      <c r="Y478" s="105"/>
      <c r="AA478" s="101"/>
      <c r="AB478" s="101"/>
      <c r="AD478" s="101"/>
      <c r="AE478" s="101"/>
      <c r="AH478" s="101"/>
    </row>
    <row r="479" spans="3:34" x14ac:dyDescent="0.2">
      <c r="C479" s="101"/>
      <c r="D479" s="101"/>
      <c r="F479" s="101"/>
      <c r="G479" s="101"/>
      <c r="I479" s="101"/>
      <c r="J479" s="101"/>
      <c r="X479" s="105"/>
      <c r="Y479" s="105"/>
      <c r="AA479" s="101"/>
      <c r="AB479" s="101"/>
      <c r="AD479" s="101"/>
      <c r="AE479" s="101"/>
      <c r="AH479" s="101"/>
    </row>
    <row r="480" spans="3:34" x14ac:dyDescent="0.2">
      <c r="C480" s="101"/>
      <c r="D480" s="101"/>
      <c r="F480" s="101"/>
      <c r="G480" s="101"/>
      <c r="I480" s="101"/>
      <c r="J480" s="101"/>
      <c r="X480" s="105"/>
      <c r="Y480" s="105"/>
      <c r="AA480" s="101"/>
      <c r="AB480" s="101"/>
      <c r="AD480" s="101"/>
      <c r="AE480" s="101"/>
      <c r="AH480" s="101"/>
    </row>
    <row r="481" spans="3:34" x14ac:dyDescent="0.2">
      <c r="C481" s="101"/>
      <c r="D481" s="101"/>
      <c r="F481" s="101"/>
      <c r="G481" s="101"/>
      <c r="I481" s="101"/>
      <c r="J481" s="101"/>
      <c r="X481" s="105"/>
      <c r="Y481" s="105"/>
      <c r="AA481" s="101"/>
      <c r="AB481" s="101"/>
      <c r="AD481" s="101"/>
      <c r="AE481" s="101"/>
      <c r="AH481" s="106"/>
    </row>
    <row r="482" spans="3:34" x14ac:dyDescent="0.2">
      <c r="C482" s="101"/>
      <c r="D482" s="101"/>
      <c r="F482" s="101"/>
      <c r="G482" s="101"/>
      <c r="I482" s="101"/>
      <c r="J482" s="101"/>
      <c r="X482" s="105"/>
      <c r="Y482" s="105"/>
      <c r="AA482" s="101"/>
      <c r="AB482" s="101"/>
      <c r="AD482" s="101"/>
      <c r="AE482" s="101"/>
    </row>
    <row r="483" spans="3:34" x14ac:dyDescent="0.2">
      <c r="X483" s="105"/>
      <c r="Y483" s="105"/>
      <c r="AA483" s="101"/>
      <c r="AB483" s="101"/>
      <c r="AD483" s="101"/>
      <c r="AE483" s="101"/>
    </row>
    <row r="484" spans="3:34" x14ac:dyDescent="0.2">
      <c r="X484" s="105"/>
      <c r="Y484" s="105"/>
      <c r="AA484" s="101"/>
      <c r="AB484" s="101"/>
      <c r="AD484" s="101"/>
      <c r="AE484" s="101"/>
    </row>
    <row r="485" spans="3:34" x14ac:dyDescent="0.2">
      <c r="X485" s="105"/>
      <c r="Y485" s="105"/>
      <c r="AA485" s="101"/>
      <c r="AB485" s="101"/>
      <c r="AD485" s="101"/>
      <c r="AE485" s="101"/>
    </row>
    <row r="486" spans="3:34" x14ac:dyDescent="0.2">
      <c r="X486" s="105"/>
      <c r="Y486" s="105"/>
      <c r="AA486" s="101"/>
      <c r="AB486" s="101"/>
      <c r="AD486" s="101"/>
      <c r="AE486" s="101"/>
    </row>
    <row r="487" spans="3:34" x14ac:dyDescent="0.2">
      <c r="X487" s="105"/>
      <c r="Y487" s="105"/>
      <c r="AA487" s="101"/>
      <c r="AB487" s="101"/>
      <c r="AD487" s="101"/>
      <c r="AE487" s="101"/>
    </row>
    <row r="488" spans="3:34" x14ac:dyDescent="0.2">
      <c r="X488" s="105"/>
      <c r="Y488" s="105"/>
      <c r="AA488" s="101"/>
      <c r="AB488" s="101"/>
      <c r="AD488" s="101"/>
      <c r="AE488" s="101"/>
    </row>
    <row r="489" spans="3:34" x14ac:dyDescent="0.2">
      <c r="X489" s="105"/>
      <c r="Y489" s="105"/>
      <c r="AA489" s="101"/>
      <c r="AB489" s="101"/>
      <c r="AD489" s="101"/>
      <c r="AE489" s="101"/>
    </row>
    <row r="490" spans="3:34" x14ac:dyDescent="0.2">
      <c r="X490" s="105"/>
      <c r="Y490" s="105"/>
      <c r="AA490" s="101"/>
      <c r="AB490" s="101"/>
      <c r="AD490" s="101"/>
      <c r="AE490" s="101"/>
    </row>
    <row r="491" spans="3:34" x14ac:dyDescent="0.2">
      <c r="X491" s="105"/>
      <c r="Y491" s="105"/>
      <c r="AA491" s="101"/>
      <c r="AB491" s="101"/>
      <c r="AD491" s="101"/>
      <c r="AE491" s="101"/>
    </row>
    <row r="492" spans="3:34" x14ac:dyDescent="0.2">
      <c r="Y492" s="104"/>
      <c r="AA492" s="101"/>
      <c r="AB492" s="101"/>
      <c r="AD492" s="101"/>
      <c r="AE492" s="101"/>
    </row>
    <row r="493" spans="3:34" x14ac:dyDescent="0.2">
      <c r="AA493" s="101"/>
      <c r="AB493" s="101"/>
      <c r="AD493" s="101"/>
      <c r="AE493" s="101"/>
    </row>
    <row r="494" spans="3:34" x14ac:dyDescent="0.2">
      <c r="AA494" s="101"/>
      <c r="AB494" s="101"/>
      <c r="AD494" s="101"/>
      <c r="AE494" s="101"/>
    </row>
    <row r="495" spans="3:34" x14ac:dyDescent="0.2">
      <c r="AA495" s="101"/>
      <c r="AB495" s="101"/>
      <c r="AD495" s="101"/>
      <c r="AE495" s="101"/>
    </row>
    <row r="496" spans="3:34" x14ac:dyDescent="0.2">
      <c r="AA496" s="101"/>
      <c r="AB496" s="101"/>
      <c r="AD496" s="101"/>
      <c r="AE496" s="101"/>
    </row>
    <row r="497" spans="27:31" x14ac:dyDescent="0.2">
      <c r="AA497" s="101"/>
      <c r="AB497" s="101"/>
      <c r="AD497" s="101"/>
      <c r="AE497" s="101"/>
    </row>
    <row r="498" spans="27:31" x14ac:dyDescent="0.2">
      <c r="AA498" s="101"/>
      <c r="AB498" s="101"/>
      <c r="AD498" s="101"/>
      <c r="AE498" s="101"/>
    </row>
    <row r="499" spans="27:31" x14ac:dyDescent="0.2">
      <c r="AA499" s="101"/>
      <c r="AB499" s="101"/>
      <c r="AD499" s="101"/>
      <c r="AE499" s="101"/>
    </row>
    <row r="500" spans="27:31" x14ac:dyDescent="0.2">
      <c r="AA500" s="101"/>
      <c r="AB500" s="101"/>
      <c r="AD500" s="101"/>
      <c r="AE500" s="101"/>
    </row>
    <row r="501" spans="27:31" x14ac:dyDescent="0.2">
      <c r="AA501" s="101"/>
      <c r="AB501" s="101"/>
      <c r="AD501" s="101"/>
      <c r="AE501" s="101"/>
    </row>
    <row r="502" spans="27:31" x14ac:dyDescent="0.2">
      <c r="AA502" s="101"/>
      <c r="AB502" s="101"/>
      <c r="AD502" s="101"/>
      <c r="AE502" s="101"/>
    </row>
    <row r="503" spans="27:31" x14ac:dyDescent="0.2">
      <c r="AA503" s="101"/>
      <c r="AB503" s="101"/>
      <c r="AD503" s="101"/>
      <c r="AE503" s="101"/>
    </row>
    <row r="504" spans="27:31" x14ac:dyDescent="0.2">
      <c r="AA504" s="101"/>
      <c r="AB504" s="101"/>
      <c r="AD504" s="101"/>
      <c r="AE504" s="101"/>
    </row>
    <row r="505" spans="27:31" x14ac:dyDescent="0.2">
      <c r="AA505" s="101"/>
      <c r="AB505" s="101"/>
      <c r="AD505" s="101"/>
      <c r="AE505" s="101"/>
    </row>
    <row r="506" spans="27:31" x14ac:dyDescent="0.2">
      <c r="AA506" s="101"/>
      <c r="AB506" s="101"/>
      <c r="AD506" s="101"/>
      <c r="AE506" s="101"/>
    </row>
    <row r="507" spans="27:31" x14ac:dyDescent="0.2">
      <c r="AA507" s="101"/>
      <c r="AB507" s="101"/>
      <c r="AD507" s="101"/>
      <c r="AE507" s="101"/>
    </row>
    <row r="508" spans="27:31" x14ac:dyDescent="0.2">
      <c r="AA508" s="101"/>
      <c r="AB508" s="101"/>
      <c r="AD508" s="101"/>
      <c r="AE508" s="101"/>
    </row>
    <row r="509" spans="27:31" x14ac:dyDescent="0.2">
      <c r="AA509" s="101"/>
      <c r="AB509" s="101"/>
      <c r="AD509" s="101"/>
      <c r="AE509" s="101"/>
    </row>
    <row r="510" spans="27:31" x14ac:dyDescent="0.2">
      <c r="AA510" s="101"/>
      <c r="AB510" s="101"/>
      <c r="AD510" s="101"/>
      <c r="AE510" s="101"/>
    </row>
    <row r="511" spans="27:31" x14ac:dyDescent="0.2">
      <c r="AA511" s="101"/>
      <c r="AB511" s="101"/>
      <c r="AD511" s="101"/>
      <c r="AE511" s="101"/>
    </row>
    <row r="512" spans="27:31" x14ac:dyDescent="0.2">
      <c r="AA512" s="101"/>
      <c r="AB512" s="101"/>
      <c r="AD512" s="101"/>
      <c r="AE512" s="101"/>
    </row>
    <row r="513" spans="27:31" x14ac:dyDescent="0.2">
      <c r="AA513" s="101"/>
      <c r="AB513" s="101"/>
      <c r="AD513" s="101"/>
      <c r="AE513" s="101"/>
    </row>
    <row r="514" spans="27:31" x14ac:dyDescent="0.2">
      <c r="AA514" s="101"/>
      <c r="AB514" s="101"/>
      <c r="AD514" s="101"/>
      <c r="AE514" s="101"/>
    </row>
    <row r="515" spans="27:31" x14ac:dyDescent="0.2">
      <c r="AA515" s="101"/>
      <c r="AB515" s="101"/>
      <c r="AD515" s="101"/>
      <c r="AE515" s="101"/>
    </row>
    <row r="516" spans="27:31" x14ac:dyDescent="0.2">
      <c r="AA516" s="101"/>
      <c r="AB516" s="101"/>
      <c r="AD516" s="101"/>
      <c r="AE516" s="101"/>
    </row>
    <row r="517" spans="27:31" x14ac:dyDescent="0.2">
      <c r="AA517" s="101"/>
      <c r="AB517" s="101"/>
      <c r="AD517" s="101"/>
      <c r="AE517" s="101"/>
    </row>
    <row r="518" spans="27:31" x14ac:dyDescent="0.2">
      <c r="AA518" s="101"/>
      <c r="AB518" s="101"/>
      <c r="AD518" s="101"/>
      <c r="AE518" s="101"/>
    </row>
    <row r="519" spans="27:31" x14ac:dyDescent="0.2">
      <c r="AA519" s="101"/>
      <c r="AB519" s="101"/>
      <c r="AD519" s="101"/>
      <c r="AE519" s="101"/>
    </row>
    <row r="520" spans="27:31" x14ac:dyDescent="0.2">
      <c r="AA520" s="101"/>
      <c r="AB520" s="101"/>
      <c r="AD520" s="101"/>
      <c r="AE520" s="101"/>
    </row>
    <row r="521" spans="27:31" x14ac:dyDescent="0.2">
      <c r="AA521" s="101"/>
      <c r="AB521" s="101"/>
      <c r="AD521" s="101"/>
      <c r="AE521" s="101"/>
    </row>
    <row r="522" spans="27:31" x14ac:dyDescent="0.2">
      <c r="AA522" s="101"/>
      <c r="AB522" s="101"/>
      <c r="AD522" s="101"/>
      <c r="AE522" s="101"/>
    </row>
    <row r="523" spans="27:31" x14ac:dyDescent="0.2">
      <c r="AA523" s="101"/>
      <c r="AB523" s="101"/>
      <c r="AD523" s="101"/>
      <c r="AE523" s="101"/>
    </row>
    <row r="524" spans="27:31" x14ac:dyDescent="0.2">
      <c r="AA524" s="101"/>
      <c r="AB524" s="101"/>
      <c r="AD524" s="101"/>
      <c r="AE524" s="101"/>
    </row>
    <row r="525" spans="27:31" x14ac:dyDescent="0.2">
      <c r="AA525" s="101"/>
      <c r="AB525" s="101"/>
      <c r="AD525" s="101"/>
      <c r="AE525" s="101"/>
    </row>
    <row r="526" spans="27:31" x14ac:dyDescent="0.2">
      <c r="AA526" s="101"/>
      <c r="AB526" s="101"/>
      <c r="AD526" s="101"/>
      <c r="AE526" s="101"/>
    </row>
    <row r="527" spans="27:31" x14ac:dyDescent="0.2">
      <c r="AA527" s="101"/>
      <c r="AB527" s="101"/>
      <c r="AD527" s="101"/>
      <c r="AE527" s="101"/>
    </row>
    <row r="528" spans="27:31" x14ac:dyDescent="0.2">
      <c r="AA528" s="101"/>
      <c r="AB528" s="101"/>
      <c r="AD528" s="101"/>
      <c r="AE528" s="101"/>
    </row>
    <row r="529" spans="27:31" x14ac:dyDescent="0.2">
      <c r="AA529" s="101"/>
      <c r="AB529" s="101"/>
      <c r="AD529" s="101"/>
      <c r="AE529" s="101"/>
    </row>
    <row r="530" spans="27:31" x14ac:dyDescent="0.2">
      <c r="AA530" s="101"/>
      <c r="AB530" s="101"/>
      <c r="AD530" s="101"/>
      <c r="AE530" s="101"/>
    </row>
    <row r="531" spans="27:31" x14ac:dyDescent="0.2">
      <c r="AA531" s="101"/>
      <c r="AB531" s="101"/>
      <c r="AD531" s="101"/>
      <c r="AE531" s="101"/>
    </row>
    <row r="532" spans="27:31" x14ac:dyDescent="0.2">
      <c r="AA532" s="101"/>
      <c r="AB532" s="101"/>
      <c r="AD532" s="101"/>
      <c r="AE532" s="101"/>
    </row>
    <row r="533" spans="27:31" x14ac:dyDescent="0.2">
      <c r="AA533" s="101"/>
      <c r="AB533" s="101"/>
      <c r="AD533" s="101"/>
      <c r="AE533" s="101"/>
    </row>
    <row r="534" spans="27:31" x14ac:dyDescent="0.2">
      <c r="AA534" s="101"/>
      <c r="AB534" s="101"/>
      <c r="AD534" s="101"/>
      <c r="AE534" s="101"/>
    </row>
    <row r="535" spans="27:31" x14ac:dyDescent="0.2">
      <c r="AA535" s="101"/>
      <c r="AB535" s="101"/>
      <c r="AD535" s="101"/>
      <c r="AE535" s="101"/>
    </row>
    <row r="536" spans="27:31" x14ac:dyDescent="0.2">
      <c r="AA536" s="101"/>
      <c r="AB536" s="101"/>
      <c r="AD536" s="101"/>
      <c r="AE536" s="101"/>
    </row>
    <row r="537" spans="27:31" x14ac:dyDescent="0.2">
      <c r="AA537" s="101"/>
      <c r="AB537" s="101"/>
      <c r="AD537" s="101"/>
      <c r="AE537" s="101"/>
    </row>
    <row r="538" spans="27:31" x14ac:dyDescent="0.2">
      <c r="AA538" s="101"/>
      <c r="AB538" s="101"/>
      <c r="AD538" s="101"/>
      <c r="AE538" s="101"/>
    </row>
    <row r="539" spans="27:31" x14ac:dyDescent="0.2">
      <c r="AA539" s="101"/>
      <c r="AB539" s="101"/>
      <c r="AD539" s="101"/>
      <c r="AE539" s="101"/>
    </row>
    <row r="540" spans="27:31" x14ac:dyDescent="0.2">
      <c r="AA540" s="101"/>
      <c r="AB540" s="101"/>
      <c r="AD540" s="101"/>
      <c r="AE540" s="101"/>
    </row>
    <row r="541" spans="27:31" x14ac:dyDescent="0.2">
      <c r="AA541" s="101"/>
      <c r="AB541" s="101"/>
      <c r="AD541" s="101"/>
      <c r="AE541" s="101"/>
    </row>
    <row r="542" spans="27:31" x14ac:dyDescent="0.2">
      <c r="AA542" s="101"/>
      <c r="AB542" s="101"/>
      <c r="AD542" s="101"/>
      <c r="AE542" s="101"/>
    </row>
    <row r="543" spans="27:31" x14ac:dyDescent="0.2">
      <c r="AA543" s="101"/>
      <c r="AB543" s="101"/>
      <c r="AD543" s="101"/>
      <c r="AE543" s="101"/>
    </row>
    <row r="544" spans="27:31" x14ac:dyDescent="0.2">
      <c r="AA544" s="101"/>
      <c r="AB544" s="101"/>
      <c r="AD544" s="101"/>
      <c r="AE544" s="101"/>
    </row>
    <row r="545" spans="27:31" x14ac:dyDescent="0.2">
      <c r="AA545" s="101"/>
      <c r="AB545" s="101"/>
      <c r="AD545" s="101"/>
      <c r="AE545" s="101"/>
    </row>
    <row r="546" spans="27:31" x14ac:dyDescent="0.2">
      <c r="AA546" s="101"/>
      <c r="AB546" s="101"/>
      <c r="AD546" s="101"/>
      <c r="AE546" s="101"/>
    </row>
    <row r="547" spans="27:31" x14ac:dyDescent="0.2">
      <c r="AA547" s="101"/>
      <c r="AB547" s="101"/>
      <c r="AD547" s="101"/>
      <c r="AE547" s="101"/>
    </row>
    <row r="548" spans="27:31" x14ac:dyDescent="0.2">
      <c r="AA548" s="101"/>
      <c r="AB548" s="101"/>
      <c r="AD548" s="101"/>
      <c r="AE548" s="101"/>
    </row>
    <row r="549" spans="27:31" x14ac:dyDescent="0.2">
      <c r="AA549" s="101"/>
      <c r="AB549" s="101"/>
      <c r="AD549" s="101"/>
      <c r="AE549" s="101"/>
    </row>
    <row r="550" spans="27:31" x14ac:dyDescent="0.2">
      <c r="AA550" s="101"/>
      <c r="AB550" s="101"/>
      <c r="AD550" s="101"/>
      <c r="AE550" s="101"/>
    </row>
    <row r="551" spans="27:31" x14ac:dyDescent="0.2">
      <c r="AA551" s="101"/>
      <c r="AB551" s="101"/>
      <c r="AD551" s="101"/>
      <c r="AE551" s="101"/>
    </row>
    <row r="552" spans="27:31" x14ac:dyDescent="0.2">
      <c r="AA552" s="101"/>
      <c r="AB552" s="101"/>
      <c r="AD552" s="101"/>
      <c r="AE552" s="101"/>
    </row>
    <row r="553" spans="27:31" x14ac:dyDescent="0.2">
      <c r="AA553" s="101"/>
      <c r="AB553" s="101"/>
      <c r="AD553" s="101"/>
      <c r="AE553" s="101"/>
    </row>
    <row r="554" spans="27:31" x14ac:dyDescent="0.2">
      <c r="AA554" s="101"/>
      <c r="AB554" s="101"/>
      <c r="AD554" s="101"/>
      <c r="AE554" s="101"/>
    </row>
    <row r="555" spans="27:31" x14ac:dyDescent="0.2">
      <c r="AA555" s="101"/>
      <c r="AB555" s="101"/>
      <c r="AD555" s="101"/>
      <c r="AE555" s="101"/>
    </row>
    <row r="556" spans="27:31" x14ac:dyDescent="0.2">
      <c r="AA556" s="101"/>
      <c r="AB556" s="101"/>
      <c r="AD556" s="101"/>
      <c r="AE556" s="101"/>
    </row>
    <row r="557" spans="27:31" x14ac:dyDescent="0.2">
      <c r="AA557" s="101"/>
      <c r="AB557" s="101"/>
      <c r="AD557" s="101"/>
      <c r="AE557" s="101"/>
    </row>
    <row r="558" spans="27:31" x14ac:dyDescent="0.2">
      <c r="AB558" s="104"/>
      <c r="AE558" s="10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3627-7AE8-40A1-92D6-FFBD8AFFBE6F}">
  <dimension ref="A1:AD550"/>
  <sheetViews>
    <sheetView tabSelected="1" topLeftCell="G56" workbookViewId="0">
      <selection activeCell="E75" sqref="E75"/>
    </sheetView>
  </sheetViews>
  <sheetFormatPr baseColWidth="10" defaultColWidth="21.33203125" defaultRowHeight="24" customHeight="1" x14ac:dyDescent="0.2"/>
  <cols>
    <col min="1" max="2" width="21.33203125" style="119"/>
    <col min="3" max="3" width="7.83203125" style="119" customWidth="1"/>
    <col min="4" max="5" width="25.1640625" style="119" customWidth="1"/>
    <col min="6" max="13" width="16.83203125" style="119" customWidth="1"/>
    <col min="14" max="14" width="13.6640625" style="119" customWidth="1"/>
    <col min="15" max="15" width="13.5" style="119" customWidth="1"/>
    <col min="16" max="21" width="21.33203125" style="119"/>
    <col min="22" max="22" width="24.6640625" style="119" customWidth="1"/>
    <col min="23" max="23" width="53.83203125" style="119" customWidth="1"/>
    <col min="24" max="24" width="89" style="119" customWidth="1"/>
    <col min="25" max="16384" width="21.33203125" style="119"/>
  </cols>
  <sheetData>
    <row r="1" spans="1:24" s="120" customFormat="1" ht="153" customHeight="1" x14ac:dyDescent="0.2">
      <c r="A1" s="120" t="s">
        <v>0</v>
      </c>
      <c r="B1" s="120" t="s">
        <v>2</v>
      </c>
      <c r="C1" s="120" t="s">
        <v>3</v>
      </c>
      <c r="D1" s="120" t="s">
        <v>4</v>
      </c>
      <c r="E1" s="120" t="s">
        <v>12</v>
      </c>
      <c r="F1" s="120" t="s">
        <v>15383</v>
      </c>
      <c r="G1" s="120" t="s">
        <v>15403</v>
      </c>
      <c r="H1" s="120" t="s">
        <v>15456</v>
      </c>
      <c r="I1" s="120" t="s">
        <v>15542</v>
      </c>
      <c r="J1" s="120" t="s">
        <v>15822</v>
      </c>
      <c r="K1" s="120" t="s">
        <v>15595</v>
      </c>
      <c r="L1" s="120" t="s">
        <v>15717</v>
      </c>
      <c r="M1" s="120" t="s">
        <v>15771</v>
      </c>
      <c r="N1" s="120" t="s">
        <v>50</v>
      </c>
      <c r="O1" s="120" t="s">
        <v>51</v>
      </c>
      <c r="P1" s="120" t="s">
        <v>52</v>
      </c>
      <c r="Q1" s="120" t="s">
        <v>53</v>
      </c>
      <c r="R1" s="120" t="s">
        <v>54</v>
      </c>
      <c r="S1" s="120" t="s">
        <v>55</v>
      </c>
      <c r="T1" s="120" t="s">
        <v>15806</v>
      </c>
      <c r="U1" s="120" t="s">
        <v>15805</v>
      </c>
      <c r="V1" s="120" t="s">
        <v>15808</v>
      </c>
      <c r="W1" s="120" t="s">
        <v>15807</v>
      </c>
      <c r="X1" s="120" t="s">
        <v>62</v>
      </c>
    </row>
    <row r="2" spans="1:24" ht="24" customHeight="1" x14ac:dyDescent="0.2">
      <c r="A2" s="119" t="s">
        <v>15478</v>
      </c>
      <c r="B2" s="119" t="s">
        <v>15479</v>
      </c>
      <c r="C2" s="119">
        <v>2005</v>
      </c>
      <c r="D2" s="119" t="s">
        <v>2135</v>
      </c>
      <c r="E2" s="119" t="s">
        <v>15827</v>
      </c>
      <c r="N2" s="119" t="s">
        <v>81</v>
      </c>
      <c r="O2" s="119" t="s">
        <v>82</v>
      </c>
      <c r="Q2" s="119" t="s">
        <v>15071</v>
      </c>
      <c r="R2" s="119">
        <v>18</v>
      </c>
      <c r="S2" s="119">
        <v>0</v>
      </c>
      <c r="T2" s="119" t="b">
        <f>IF(AND((S2=0), ISNUMBER(S2)), TRUE)</f>
        <v>1</v>
      </c>
      <c r="U2" s="119" t="b">
        <f>IF(AND((R2=S2), ISNUMBER(R2)), TRUE)</f>
        <v>0</v>
      </c>
      <c r="V2" s="119" t="s">
        <v>15378</v>
      </c>
      <c r="W2" s="119" t="s">
        <v>15810</v>
      </c>
    </row>
    <row r="3" spans="1:24" ht="24" customHeight="1" x14ac:dyDescent="0.2">
      <c r="A3" s="119" t="s">
        <v>15483</v>
      </c>
      <c r="B3" s="119" t="s">
        <v>15484</v>
      </c>
      <c r="C3" s="119">
        <v>2006</v>
      </c>
      <c r="D3" s="119" t="s">
        <v>15485</v>
      </c>
      <c r="E3" s="119" t="s">
        <v>1096</v>
      </c>
      <c r="N3" s="119" t="s">
        <v>81</v>
      </c>
      <c r="O3" s="119" t="s">
        <v>82</v>
      </c>
      <c r="Q3" s="119" t="s">
        <v>15486</v>
      </c>
      <c r="R3" s="119">
        <v>24</v>
      </c>
      <c r="S3" s="119">
        <v>0</v>
      </c>
      <c r="T3" s="119" t="b">
        <f>IF(AND((S3=0), ISNUMBER(S3)), TRUE)</f>
        <v>1</v>
      </c>
      <c r="U3" s="119" t="b">
        <f>IF(AND((R3=S3), ISNUMBER(R3)), TRUE)</f>
        <v>0</v>
      </c>
      <c r="V3" s="119" t="s">
        <v>15378</v>
      </c>
    </row>
    <row r="4" spans="1:24" ht="24" customHeight="1" x14ac:dyDescent="0.2">
      <c r="A4" s="119" t="s">
        <v>15510</v>
      </c>
      <c r="B4" s="119" t="s">
        <v>15511</v>
      </c>
      <c r="C4" s="119">
        <v>2013</v>
      </c>
      <c r="D4" s="119" t="s">
        <v>15391</v>
      </c>
      <c r="E4" s="119" t="s">
        <v>15828</v>
      </c>
      <c r="N4" s="119" t="s">
        <v>81</v>
      </c>
      <c r="O4" s="119" t="s">
        <v>82</v>
      </c>
      <c r="Q4" s="119" t="s">
        <v>15512</v>
      </c>
      <c r="R4" s="119">
        <v>11</v>
      </c>
      <c r="S4" s="119">
        <v>7</v>
      </c>
      <c r="T4" s="119" t="b">
        <f>IF(AND((S4=0), ISNUMBER(S4)), TRUE)</f>
        <v>0</v>
      </c>
      <c r="U4" s="119" t="b">
        <f>IF(AND((R4=S4), ISNUMBER(R4)), TRUE)</f>
        <v>0</v>
      </c>
    </row>
    <row r="5" spans="1:24" ht="24" customHeight="1" x14ac:dyDescent="0.2">
      <c r="A5" s="119" t="s">
        <v>15497</v>
      </c>
      <c r="B5" s="119" t="s">
        <v>15498</v>
      </c>
      <c r="C5" s="119">
        <v>2015</v>
      </c>
      <c r="D5" s="119" t="s">
        <v>15499</v>
      </c>
      <c r="E5" s="119" t="s">
        <v>15829</v>
      </c>
      <c r="N5" s="119" t="s">
        <v>81</v>
      </c>
      <c r="O5" s="119" t="s">
        <v>82</v>
      </c>
      <c r="Q5" s="119" t="s">
        <v>15157</v>
      </c>
      <c r="R5" s="119">
        <v>25</v>
      </c>
      <c r="S5" s="119">
        <v>9</v>
      </c>
      <c r="T5" s="119" t="b">
        <f>IF(AND((S5=0), ISNUMBER(S5)), TRUE)</f>
        <v>0</v>
      </c>
      <c r="U5" s="119" t="b">
        <f>IF(AND((R5=S5), ISNUMBER(R5)), TRUE)</f>
        <v>0</v>
      </c>
    </row>
    <row r="6" spans="1:24" ht="24" customHeight="1" x14ac:dyDescent="0.2">
      <c r="A6" s="119" t="s">
        <v>15463</v>
      </c>
      <c r="B6" s="119" t="s">
        <v>15464</v>
      </c>
      <c r="C6" s="119">
        <v>2000</v>
      </c>
      <c r="D6" s="119" t="s">
        <v>15465</v>
      </c>
      <c r="E6" s="119" t="s">
        <v>15830</v>
      </c>
      <c r="N6" s="119" t="s">
        <v>81</v>
      </c>
      <c r="O6" s="119" t="s">
        <v>82</v>
      </c>
      <c r="Q6" s="119" t="s">
        <v>5020</v>
      </c>
      <c r="R6" s="119">
        <v>8</v>
      </c>
      <c r="S6" s="119" t="s">
        <v>86</v>
      </c>
      <c r="T6" s="119" t="b">
        <f>IF(AND((S6=0), ISNUMBER(S6)), TRUE)</f>
        <v>0</v>
      </c>
      <c r="U6" s="119" t="b">
        <f>IF(AND((R6=S6), ISNUMBER(R6)), TRUE)</f>
        <v>0</v>
      </c>
    </row>
    <row r="7" spans="1:24" ht="24" customHeight="1" x14ac:dyDescent="0.2">
      <c r="A7" s="119" t="s">
        <v>15453</v>
      </c>
      <c r="B7" s="119" t="s">
        <v>15454</v>
      </c>
      <c r="C7" s="119">
        <v>1996</v>
      </c>
      <c r="D7" s="119" t="s">
        <v>15455</v>
      </c>
      <c r="E7" s="119" t="s">
        <v>6421</v>
      </c>
      <c r="N7" s="119" t="s">
        <v>81</v>
      </c>
      <c r="O7" s="119" t="s">
        <v>82</v>
      </c>
      <c r="Q7" s="119" t="s">
        <v>5020</v>
      </c>
      <c r="R7" s="119">
        <v>8</v>
      </c>
      <c r="S7" s="119">
        <v>0</v>
      </c>
      <c r="T7" s="119" t="b">
        <f>IF(AND((S7=0), ISNUMBER(S7)), TRUE)</f>
        <v>1</v>
      </c>
      <c r="U7" s="119" t="b">
        <f>IF(AND((R7=S7), ISNUMBER(R7)), TRUE)</f>
        <v>0</v>
      </c>
      <c r="V7" s="119" t="s">
        <v>15378</v>
      </c>
      <c r="X7" s="119" t="s">
        <v>15413</v>
      </c>
    </row>
    <row r="8" spans="1:24" ht="24" customHeight="1" x14ac:dyDescent="0.2">
      <c r="A8" s="119" t="s">
        <v>15519</v>
      </c>
      <c r="B8" s="119" t="s">
        <v>15520</v>
      </c>
      <c r="C8" s="119">
        <v>2015</v>
      </c>
      <c r="D8" s="119" t="s">
        <v>15521</v>
      </c>
      <c r="E8" s="119" t="s">
        <v>15831</v>
      </c>
      <c r="N8" s="119" t="s">
        <v>81</v>
      </c>
      <c r="O8" s="119" t="s">
        <v>82</v>
      </c>
      <c r="Q8" s="119" t="s">
        <v>2231</v>
      </c>
      <c r="R8" s="119">
        <v>20</v>
      </c>
      <c r="S8" s="119">
        <v>11</v>
      </c>
      <c r="T8" s="119" t="b">
        <f>IF(AND((S8=0), ISNUMBER(S8)), TRUE)</f>
        <v>0</v>
      </c>
      <c r="U8" s="119" t="b">
        <f>IF(AND((R8=S8), ISNUMBER(R8)), TRUE)</f>
        <v>0</v>
      </c>
    </row>
    <row r="9" spans="1:24" ht="24" customHeight="1" x14ac:dyDescent="0.2">
      <c r="A9" s="119" t="s">
        <v>15534</v>
      </c>
      <c r="B9" s="119" t="s">
        <v>15535</v>
      </c>
      <c r="C9" s="119">
        <v>2016</v>
      </c>
      <c r="D9" s="119" t="s">
        <v>15536</v>
      </c>
      <c r="E9" s="119" t="s">
        <v>15832</v>
      </c>
      <c r="N9" s="119" t="s">
        <v>81</v>
      </c>
      <c r="O9" s="119" t="s">
        <v>82</v>
      </c>
      <c r="Q9" s="119" t="s">
        <v>3358</v>
      </c>
      <c r="R9" s="119">
        <v>60</v>
      </c>
      <c r="S9" s="119">
        <v>31</v>
      </c>
      <c r="T9" s="119" t="b">
        <f>IF(AND((S9=0), ISNUMBER(S9)), TRUE)</f>
        <v>0</v>
      </c>
      <c r="U9" s="119" t="b">
        <f>IF(AND((R9=S9), ISNUMBER(R9)), TRUE)</f>
        <v>0</v>
      </c>
    </row>
    <row r="10" spans="1:24" ht="24" customHeight="1" x14ac:dyDescent="0.2">
      <c r="A10" s="119" t="s">
        <v>15400</v>
      </c>
      <c r="B10" s="119" t="s">
        <v>15401</v>
      </c>
      <c r="C10" s="119">
        <v>2003</v>
      </c>
      <c r="D10" s="119" t="s">
        <v>15402</v>
      </c>
      <c r="E10" s="119" t="s">
        <v>15833</v>
      </c>
      <c r="N10" s="119" t="s">
        <v>81</v>
      </c>
      <c r="O10" s="119" t="s">
        <v>82</v>
      </c>
      <c r="Q10" s="119" t="s">
        <v>823</v>
      </c>
      <c r="R10" s="119">
        <v>20</v>
      </c>
      <c r="S10" s="119">
        <v>10</v>
      </c>
      <c r="T10" s="119" t="b">
        <f>IF(AND((S10=0), ISNUMBER(S10)), TRUE)</f>
        <v>0</v>
      </c>
      <c r="U10" s="119" t="b">
        <f>IF(AND((R10=S10), ISNUMBER(R10)), TRUE)</f>
        <v>0</v>
      </c>
    </row>
    <row r="11" spans="1:24" ht="24" customHeight="1" x14ac:dyDescent="0.2">
      <c r="A11" s="119" t="s">
        <v>1747</v>
      </c>
      <c r="B11" s="119" t="s">
        <v>1749</v>
      </c>
      <c r="C11" s="119">
        <v>2001</v>
      </c>
      <c r="D11" s="119" t="s">
        <v>187</v>
      </c>
      <c r="E11" s="119" t="s">
        <v>1750</v>
      </c>
      <c r="N11" s="119" t="s">
        <v>81</v>
      </c>
      <c r="O11" s="119" t="s">
        <v>82</v>
      </c>
      <c r="Q11" s="119" t="s">
        <v>1761</v>
      </c>
      <c r="R11" s="119">
        <v>30</v>
      </c>
      <c r="S11" s="119">
        <v>8</v>
      </c>
      <c r="T11" s="119" t="b">
        <f>IF(AND((S11=0), ISNUMBER(S11)), TRUE)</f>
        <v>0</v>
      </c>
      <c r="U11" s="119" t="b">
        <f>IF(AND((R11=S11), ISNUMBER(R11)), TRUE)</f>
        <v>0</v>
      </c>
      <c r="V11" s="119" t="s">
        <v>1177</v>
      </c>
    </row>
    <row r="12" spans="1:24" ht="24" customHeight="1" x14ac:dyDescent="0.2">
      <c r="A12" s="119" t="s">
        <v>1931</v>
      </c>
      <c r="B12" s="119" t="s">
        <v>1933</v>
      </c>
      <c r="C12" s="119">
        <v>1998</v>
      </c>
      <c r="D12" s="119" t="s">
        <v>1557</v>
      </c>
      <c r="E12" s="119" t="s">
        <v>1934</v>
      </c>
      <c r="N12" s="119" t="s">
        <v>81</v>
      </c>
      <c r="O12" s="119" t="s">
        <v>82</v>
      </c>
      <c r="Q12" s="119" t="s">
        <v>1761</v>
      </c>
      <c r="R12" s="119">
        <v>5</v>
      </c>
      <c r="S12" s="119">
        <v>0</v>
      </c>
      <c r="T12" s="119" t="b">
        <f>IF(AND((S12=0), ISNUMBER(S12)), TRUE)</f>
        <v>1</v>
      </c>
      <c r="U12" s="119" t="b">
        <f>IF(AND((R12=S12), ISNUMBER(R12)), TRUE)</f>
        <v>0</v>
      </c>
      <c r="V12" s="119" t="s">
        <v>15378</v>
      </c>
      <c r="X12" s="119" t="s">
        <v>15413</v>
      </c>
    </row>
    <row r="13" spans="1:24" ht="24" customHeight="1" x14ac:dyDescent="0.2">
      <c r="A13" s="119" t="s">
        <v>15537</v>
      </c>
      <c r="B13" s="119" t="s">
        <v>15538</v>
      </c>
      <c r="C13" s="119">
        <v>2010</v>
      </c>
      <c r="D13" s="119" t="s">
        <v>15539</v>
      </c>
      <c r="E13" s="119" t="s">
        <v>15839</v>
      </c>
      <c r="N13" s="119" t="s">
        <v>81</v>
      </c>
      <c r="O13" s="119" t="s">
        <v>82</v>
      </c>
      <c r="Q13" s="119" t="s">
        <v>83</v>
      </c>
      <c r="R13" s="119">
        <v>22</v>
      </c>
      <c r="S13" s="119">
        <v>13</v>
      </c>
      <c r="T13" s="119" t="b">
        <f>IF(AND((S13=0), ISNUMBER(S13)), TRUE)</f>
        <v>0</v>
      </c>
      <c r="U13" s="119" t="b">
        <f>IF(AND((R13=S13), ISNUMBER(R13)), TRUE)</f>
        <v>0</v>
      </c>
    </row>
    <row r="14" spans="1:24" ht="24" customHeight="1" x14ac:dyDescent="0.2">
      <c r="A14" s="119" t="s">
        <v>15404</v>
      </c>
      <c r="B14" s="119" t="s">
        <v>15405</v>
      </c>
      <c r="C14" s="119">
        <v>1991</v>
      </c>
      <c r="D14" s="119" t="s">
        <v>15406</v>
      </c>
      <c r="E14" s="119" t="s">
        <v>15840</v>
      </c>
      <c r="N14" s="119" t="s">
        <v>81</v>
      </c>
      <c r="O14" s="119" t="s">
        <v>82</v>
      </c>
      <c r="Q14" s="119" t="s">
        <v>83</v>
      </c>
      <c r="R14" s="119">
        <v>44</v>
      </c>
      <c r="S14" s="119">
        <v>0</v>
      </c>
      <c r="T14" s="119" t="b">
        <f>IF(AND((S14=0), ISNUMBER(S14)), TRUE)</f>
        <v>1</v>
      </c>
      <c r="U14" s="119" t="b">
        <f>IF(AND((R14=S14), ISNUMBER(R14)), TRUE)</f>
        <v>0</v>
      </c>
      <c r="V14" s="119" t="s">
        <v>15380</v>
      </c>
      <c r="W14" s="119" t="s">
        <v>15824</v>
      </c>
      <c r="X14" s="119" t="s">
        <v>15427</v>
      </c>
    </row>
    <row r="15" spans="1:24" ht="24" customHeight="1" x14ac:dyDescent="0.2">
      <c r="A15" s="119" t="s">
        <v>654</v>
      </c>
      <c r="B15" s="119" t="s">
        <v>656</v>
      </c>
      <c r="C15" s="119">
        <v>1987</v>
      </c>
      <c r="D15" s="119" t="s">
        <v>657</v>
      </c>
      <c r="E15" s="119" t="s">
        <v>658</v>
      </c>
      <c r="N15" s="119" t="s">
        <v>81</v>
      </c>
      <c r="O15" s="119" t="s">
        <v>82</v>
      </c>
      <c r="Q15" s="119" t="s">
        <v>669</v>
      </c>
      <c r="R15" s="119">
        <v>5</v>
      </c>
      <c r="S15" s="119">
        <v>0</v>
      </c>
      <c r="T15" s="119" t="b">
        <f>IF(AND((S15=0), ISNUMBER(S15)), TRUE)</f>
        <v>1</v>
      </c>
      <c r="U15" s="119" t="b">
        <f>IF(AND((R15=S15), ISNUMBER(R15)), TRUE)</f>
        <v>0</v>
      </c>
      <c r="V15" s="119" t="s">
        <v>15378</v>
      </c>
      <c r="X15" s="119" t="s">
        <v>15413</v>
      </c>
    </row>
    <row r="16" spans="1:24" ht="24" customHeight="1" x14ac:dyDescent="0.2">
      <c r="A16" s="119" t="s">
        <v>15407</v>
      </c>
      <c r="B16" s="119" t="s">
        <v>15408</v>
      </c>
      <c r="C16" s="119">
        <v>2017</v>
      </c>
      <c r="D16" s="119" t="s">
        <v>15409</v>
      </c>
      <c r="E16" s="119" t="s">
        <v>15845</v>
      </c>
      <c r="N16" s="119" t="s">
        <v>81</v>
      </c>
      <c r="O16" s="119" t="s">
        <v>82</v>
      </c>
      <c r="Q16" s="119" t="s">
        <v>15071</v>
      </c>
      <c r="R16" s="119">
        <v>17</v>
      </c>
      <c r="S16" s="119">
        <v>7</v>
      </c>
      <c r="T16" s="119" t="b">
        <f>IF(AND((S16=0), ISNUMBER(S16)), TRUE)</f>
        <v>0</v>
      </c>
      <c r="U16" s="119" t="b">
        <f>IF(AND((R16=S16), ISNUMBER(R16)), TRUE)</f>
        <v>0</v>
      </c>
      <c r="X16" s="119" t="s">
        <v>1177</v>
      </c>
    </row>
    <row r="17" spans="1:24" ht="24" customHeight="1" x14ac:dyDescent="0.2">
      <c r="A17" s="119" t="s">
        <v>4681</v>
      </c>
      <c r="B17" s="119" t="s">
        <v>4683</v>
      </c>
      <c r="C17" s="119">
        <v>1987</v>
      </c>
      <c r="D17" s="119" t="s">
        <v>1076</v>
      </c>
      <c r="E17" s="119" t="s">
        <v>4684</v>
      </c>
      <c r="N17" s="119" t="s">
        <v>81</v>
      </c>
      <c r="O17" s="119" t="s">
        <v>82</v>
      </c>
      <c r="Q17" s="119" t="s">
        <v>403</v>
      </c>
      <c r="R17" s="119">
        <v>10</v>
      </c>
      <c r="S17" s="119">
        <v>5</v>
      </c>
      <c r="T17" s="119" t="b">
        <f>IF(AND((S17=0), ISNUMBER(S17)), TRUE)</f>
        <v>0</v>
      </c>
      <c r="U17" s="119" t="b">
        <f>IF(AND((R17=S17), ISNUMBER(R17)), TRUE)</f>
        <v>0</v>
      </c>
    </row>
    <row r="18" spans="1:24" ht="24" customHeight="1" x14ac:dyDescent="0.2">
      <c r="A18" s="119" t="s">
        <v>1587</v>
      </c>
      <c r="B18" s="119" t="s">
        <v>1589</v>
      </c>
      <c r="C18" s="119">
        <v>2001</v>
      </c>
      <c r="D18" s="119" t="s">
        <v>251</v>
      </c>
      <c r="E18" s="119" t="s">
        <v>1590</v>
      </c>
      <c r="N18" s="119" t="s">
        <v>81</v>
      </c>
      <c r="O18" s="119" t="s">
        <v>82</v>
      </c>
      <c r="Q18" s="119" t="s">
        <v>1220</v>
      </c>
      <c r="R18" s="119">
        <v>16</v>
      </c>
      <c r="S18" s="119">
        <v>6</v>
      </c>
      <c r="T18" s="119" t="b">
        <f>IF(AND((S18=0), ISNUMBER(S18)), TRUE)</f>
        <v>0</v>
      </c>
      <c r="U18" s="119" t="b">
        <f>IF(AND((R18=S18), ISNUMBER(R18)), TRUE)</f>
        <v>0</v>
      </c>
      <c r="V18" s="119" t="s">
        <v>1177</v>
      </c>
    </row>
    <row r="19" spans="1:24" ht="24" customHeight="1" x14ac:dyDescent="0.2">
      <c r="A19" s="119" t="s">
        <v>5326</v>
      </c>
      <c r="B19" s="119" t="s">
        <v>5328</v>
      </c>
      <c r="C19" s="119">
        <v>2015</v>
      </c>
      <c r="D19" s="119" t="s">
        <v>392</v>
      </c>
      <c r="E19" s="119" t="s">
        <v>5329</v>
      </c>
      <c r="N19" s="119" t="s">
        <v>81</v>
      </c>
      <c r="O19" s="119" t="s">
        <v>82</v>
      </c>
      <c r="Q19" s="119" t="s">
        <v>83</v>
      </c>
      <c r="R19" s="119">
        <v>24</v>
      </c>
      <c r="S19" s="119">
        <v>12</v>
      </c>
      <c r="T19" s="119" t="b">
        <f>IF(AND((S19=0), ISNUMBER(S19)), TRUE)</f>
        <v>0</v>
      </c>
      <c r="U19" s="119" t="b">
        <f>IF(AND((R19=S19), ISNUMBER(R19)), TRUE)</f>
        <v>0</v>
      </c>
    </row>
    <row r="20" spans="1:24" ht="24" customHeight="1" x14ac:dyDescent="0.2">
      <c r="A20" s="119" t="s">
        <v>88</v>
      </c>
      <c r="B20" s="119" t="s">
        <v>90</v>
      </c>
      <c r="C20" s="119">
        <v>2001</v>
      </c>
      <c r="D20" s="119" t="s">
        <v>91</v>
      </c>
      <c r="E20" s="119" t="s">
        <v>92</v>
      </c>
      <c r="N20" s="119" t="s">
        <v>81</v>
      </c>
      <c r="O20" s="119" t="s">
        <v>82</v>
      </c>
      <c r="Q20" s="119" t="s">
        <v>83</v>
      </c>
      <c r="R20" s="119">
        <v>72</v>
      </c>
      <c r="S20" s="119">
        <v>37</v>
      </c>
      <c r="T20" s="119" t="b">
        <f>IF(AND((S20=0), ISNUMBER(S20)), TRUE)</f>
        <v>0</v>
      </c>
      <c r="U20" s="119" t="b">
        <f>IF(AND((R20=S20), ISNUMBER(R20)), TRUE)</f>
        <v>0</v>
      </c>
      <c r="V20" s="119" t="s">
        <v>1177</v>
      </c>
    </row>
    <row r="21" spans="1:24" ht="24" customHeight="1" x14ac:dyDescent="0.2">
      <c r="A21" s="119" t="s">
        <v>3672</v>
      </c>
      <c r="B21" s="119" t="s">
        <v>3673</v>
      </c>
      <c r="C21" s="119">
        <v>1985</v>
      </c>
      <c r="D21" s="119" t="s">
        <v>3674</v>
      </c>
      <c r="E21" s="119" t="s">
        <v>3675</v>
      </c>
      <c r="F21" s="119" t="s">
        <v>81</v>
      </c>
      <c r="N21" s="119" t="s">
        <v>81</v>
      </c>
      <c r="O21" s="119" t="s">
        <v>82</v>
      </c>
      <c r="Q21" s="119" t="s">
        <v>83</v>
      </c>
      <c r="R21" s="119">
        <v>3</v>
      </c>
      <c r="S21" s="119">
        <v>0</v>
      </c>
      <c r="T21" s="119" t="b">
        <f>IF(AND((S21=0), ISNUMBER(S21)), TRUE)</f>
        <v>1</v>
      </c>
      <c r="U21" s="119" t="b">
        <f>IF(AND((R21=S21), ISNUMBER(R21)), TRUE)</f>
        <v>0</v>
      </c>
      <c r="V21" s="119" t="s">
        <v>15378</v>
      </c>
    </row>
    <row r="22" spans="1:24" ht="24" customHeight="1" x14ac:dyDescent="0.2">
      <c r="A22" s="119" t="s">
        <v>684</v>
      </c>
      <c r="B22" s="119" t="s">
        <v>686</v>
      </c>
      <c r="C22" s="119">
        <v>1988</v>
      </c>
      <c r="D22" s="119" t="s">
        <v>687</v>
      </c>
      <c r="E22" s="119" t="s">
        <v>688</v>
      </c>
      <c r="H22" s="119" t="s">
        <v>81</v>
      </c>
      <c r="N22" s="119" t="s">
        <v>81</v>
      </c>
      <c r="O22" s="119" t="s">
        <v>82</v>
      </c>
      <c r="Q22" s="119" t="s">
        <v>83</v>
      </c>
      <c r="R22" s="119">
        <v>6</v>
      </c>
      <c r="S22" s="119">
        <v>0</v>
      </c>
      <c r="T22" s="119" t="b">
        <f>IF(AND((S22=0), ISNUMBER(S22)), TRUE)</f>
        <v>1</v>
      </c>
      <c r="U22" s="119" t="b">
        <f>IF(AND((R22=S22), ISNUMBER(R22)), TRUE)</f>
        <v>0</v>
      </c>
      <c r="V22" s="119" t="s">
        <v>15378</v>
      </c>
      <c r="X22" s="119" t="s">
        <v>15413</v>
      </c>
    </row>
    <row r="23" spans="1:24" ht="24" customHeight="1" x14ac:dyDescent="0.2">
      <c r="A23" s="119" t="s">
        <v>1123</v>
      </c>
      <c r="B23" s="119" t="s">
        <v>1125</v>
      </c>
      <c r="C23" s="119">
        <v>2008</v>
      </c>
      <c r="D23" s="119" t="s">
        <v>984</v>
      </c>
      <c r="E23" s="119" t="s">
        <v>1126</v>
      </c>
      <c r="N23" s="119" t="s">
        <v>81</v>
      </c>
      <c r="O23" s="119" t="s">
        <v>82</v>
      </c>
      <c r="Q23" s="119" t="s">
        <v>83</v>
      </c>
      <c r="R23" s="119">
        <v>26</v>
      </c>
      <c r="S23" s="119">
        <v>14</v>
      </c>
      <c r="T23" s="119" t="b">
        <f>IF(AND((S23=0), ISNUMBER(S23)), TRUE)</f>
        <v>0</v>
      </c>
      <c r="U23" s="119" t="b">
        <f>IF(AND((R23=S23), ISNUMBER(R23)), TRUE)</f>
        <v>0</v>
      </c>
      <c r="V23" s="119" t="s">
        <v>1177</v>
      </c>
    </row>
    <row r="24" spans="1:24" ht="24" customHeight="1" x14ac:dyDescent="0.2">
      <c r="A24" s="119" t="s">
        <v>4753</v>
      </c>
      <c r="B24" s="119" t="s">
        <v>4755</v>
      </c>
      <c r="C24" s="119">
        <v>1995</v>
      </c>
      <c r="D24" s="119" t="s">
        <v>4756</v>
      </c>
      <c r="E24" s="119" t="s">
        <v>4757</v>
      </c>
      <c r="F24" s="119" t="s">
        <v>81</v>
      </c>
      <c r="N24" s="119" t="s">
        <v>81</v>
      </c>
      <c r="O24" s="119" t="s">
        <v>82</v>
      </c>
      <c r="Q24" s="119" t="s">
        <v>83</v>
      </c>
      <c r="R24" s="119">
        <v>13</v>
      </c>
      <c r="S24" s="119">
        <v>2</v>
      </c>
      <c r="T24" s="119" t="b">
        <f>IF(AND((S24=0), ISNUMBER(S24)), TRUE)</f>
        <v>0</v>
      </c>
      <c r="U24" s="119" t="b">
        <f>IF(AND((R24=S24), ISNUMBER(R24)), TRUE)</f>
        <v>0</v>
      </c>
    </row>
    <row r="25" spans="1:24" ht="24" customHeight="1" x14ac:dyDescent="0.2">
      <c r="A25" s="119" t="s">
        <v>3344</v>
      </c>
      <c r="B25" s="119" t="s">
        <v>3346</v>
      </c>
      <c r="C25" s="119">
        <v>2001</v>
      </c>
      <c r="D25" s="119" t="s">
        <v>519</v>
      </c>
      <c r="E25" s="119" t="s">
        <v>3347</v>
      </c>
      <c r="N25" s="119" t="s">
        <v>81</v>
      </c>
      <c r="O25" s="119" t="s">
        <v>82</v>
      </c>
      <c r="Q25" s="119" t="s">
        <v>3358</v>
      </c>
      <c r="R25" s="119">
        <v>16</v>
      </c>
      <c r="S25" s="119">
        <v>8</v>
      </c>
      <c r="T25" s="119" t="b">
        <f>IF(AND((S25=0), ISNUMBER(S25)), TRUE)</f>
        <v>0</v>
      </c>
      <c r="U25" s="119" t="b">
        <f>IF(AND((R25=S25), ISNUMBER(R25)), TRUE)</f>
        <v>0</v>
      </c>
      <c r="X25" s="119" t="s">
        <v>14936</v>
      </c>
    </row>
    <row r="26" spans="1:24" ht="24" customHeight="1" x14ac:dyDescent="0.2">
      <c r="A26" s="119" t="s">
        <v>516</v>
      </c>
      <c r="B26" s="119" t="s">
        <v>518</v>
      </c>
      <c r="C26" s="119">
        <v>2011</v>
      </c>
      <c r="D26" s="119" t="s">
        <v>519</v>
      </c>
      <c r="E26" s="119" t="s">
        <v>520</v>
      </c>
      <c r="N26" s="119" t="s">
        <v>81</v>
      </c>
      <c r="O26" s="119" t="s">
        <v>82</v>
      </c>
      <c r="Q26" s="119" t="s">
        <v>531</v>
      </c>
      <c r="R26" s="119">
        <v>13</v>
      </c>
      <c r="S26" s="119">
        <v>0</v>
      </c>
      <c r="T26" s="119" t="b">
        <f>IF(AND((S26=0), ISNUMBER(S26)), TRUE)</f>
        <v>1</v>
      </c>
      <c r="U26" s="119" t="b">
        <f>IF(AND((R26=S26), ISNUMBER(R26)), TRUE)</f>
        <v>0</v>
      </c>
      <c r="V26" s="119" t="s">
        <v>15380</v>
      </c>
      <c r="W26" s="119" t="s">
        <v>15813</v>
      </c>
      <c r="X26" s="119" t="s">
        <v>15413</v>
      </c>
    </row>
    <row r="27" spans="1:24" ht="24" customHeight="1" x14ac:dyDescent="0.2">
      <c r="A27" s="119" t="s">
        <v>2151</v>
      </c>
      <c r="B27" s="119" t="s">
        <v>2153</v>
      </c>
      <c r="C27" s="119">
        <v>1998</v>
      </c>
      <c r="D27" s="119" t="s">
        <v>2102</v>
      </c>
      <c r="E27" s="119" t="s">
        <v>2154</v>
      </c>
      <c r="F27" s="119" t="s">
        <v>81</v>
      </c>
      <c r="N27" s="119" t="s">
        <v>81</v>
      </c>
      <c r="O27" s="119" t="s">
        <v>82</v>
      </c>
      <c r="Q27" s="119" t="s">
        <v>2164</v>
      </c>
      <c r="R27" s="119">
        <v>10</v>
      </c>
      <c r="S27" s="119">
        <v>0</v>
      </c>
      <c r="T27" s="119" t="b">
        <f>IF(AND((S27=0), ISNUMBER(S27)), TRUE)</f>
        <v>1</v>
      </c>
      <c r="U27" s="119" t="b">
        <f>IF(AND((R27=S27), ISNUMBER(R27)), TRUE)</f>
        <v>0</v>
      </c>
      <c r="V27" s="119" t="s">
        <v>15378</v>
      </c>
      <c r="X27" s="119" t="s">
        <v>15413</v>
      </c>
    </row>
    <row r="28" spans="1:24" ht="24" customHeight="1" x14ac:dyDescent="0.2">
      <c r="A28" s="119" t="s">
        <v>266</v>
      </c>
      <c r="B28" s="119" t="s">
        <v>268</v>
      </c>
      <c r="C28" s="119">
        <v>2005</v>
      </c>
      <c r="D28" s="119" t="s">
        <v>251</v>
      </c>
      <c r="E28" s="119" t="s">
        <v>269</v>
      </c>
      <c r="N28" s="119" t="s">
        <v>81</v>
      </c>
      <c r="O28" s="119" t="s">
        <v>82</v>
      </c>
      <c r="Q28" s="119" t="s">
        <v>277</v>
      </c>
      <c r="R28" s="119">
        <v>9</v>
      </c>
      <c r="S28" s="119">
        <v>0</v>
      </c>
      <c r="T28" s="119" t="b">
        <f>IF(AND((S28=0), ISNUMBER(S28)), TRUE)</f>
        <v>1</v>
      </c>
      <c r="U28" s="119" t="b">
        <f>IF(AND((R28=S28), ISNUMBER(R28)), TRUE)</f>
        <v>0</v>
      </c>
      <c r="V28" s="119" t="s">
        <v>15378</v>
      </c>
      <c r="X28" s="119" t="s">
        <v>15413</v>
      </c>
    </row>
    <row r="29" spans="1:24" ht="24" customHeight="1" x14ac:dyDescent="0.2">
      <c r="A29" s="119" t="s">
        <v>312</v>
      </c>
      <c r="B29" s="119" t="s">
        <v>314</v>
      </c>
      <c r="C29" s="119">
        <v>2000</v>
      </c>
      <c r="D29" s="119" t="s">
        <v>315</v>
      </c>
      <c r="E29" s="119" t="s">
        <v>316</v>
      </c>
      <c r="N29" s="119" t="s">
        <v>81</v>
      </c>
      <c r="O29" s="119" t="s">
        <v>82</v>
      </c>
      <c r="Q29" s="119" t="s">
        <v>83</v>
      </c>
      <c r="R29" s="119" t="s">
        <v>14912</v>
      </c>
      <c r="S29" s="119">
        <v>1</v>
      </c>
      <c r="T29" s="119" t="b">
        <f>IF(AND((S29=0), ISNUMBER(S29)), TRUE)</f>
        <v>0</v>
      </c>
      <c r="U29" s="119" t="b">
        <f>IF(AND((R29=S29), ISNUMBER(R29)), TRUE)</f>
        <v>0</v>
      </c>
      <c r="V29" s="119" t="s">
        <v>1177</v>
      </c>
    </row>
    <row r="30" spans="1:24" ht="24" customHeight="1" x14ac:dyDescent="0.2">
      <c r="A30" s="119" t="s">
        <v>427</v>
      </c>
      <c r="B30" s="119" t="s">
        <v>429</v>
      </c>
      <c r="C30" s="119">
        <v>2015</v>
      </c>
      <c r="D30" s="119" t="s">
        <v>430</v>
      </c>
      <c r="E30" s="119" t="s">
        <v>431</v>
      </c>
      <c r="G30" s="119" t="s">
        <v>81</v>
      </c>
      <c r="N30" s="119" t="s">
        <v>81</v>
      </c>
      <c r="O30" s="119" t="s">
        <v>82</v>
      </c>
      <c r="Q30" s="119" t="s">
        <v>445</v>
      </c>
      <c r="R30" s="119">
        <v>12</v>
      </c>
      <c r="S30" s="119">
        <v>6</v>
      </c>
      <c r="T30" s="119" t="b">
        <f>IF(AND((S30=0), ISNUMBER(S30)), TRUE)</f>
        <v>0</v>
      </c>
      <c r="U30" s="119" t="b">
        <f>IF(AND((R30=S30), ISNUMBER(R30)), TRUE)</f>
        <v>0</v>
      </c>
      <c r="V30" s="119" t="s">
        <v>1177</v>
      </c>
    </row>
    <row r="31" spans="1:24" ht="24" customHeight="1" x14ac:dyDescent="0.2">
      <c r="A31" s="119" t="s">
        <v>1421</v>
      </c>
      <c r="B31" s="119" t="s">
        <v>1423</v>
      </c>
      <c r="C31" s="119">
        <v>2012</v>
      </c>
      <c r="D31" s="119" t="s">
        <v>109</v>
      </c>
      <c r="E31" s="119" t="s">
        <v>1424</v>
      </c>
      <c r="H31" s="119" t="s">
        <v>81</v>
      </c>
      <c r="N31" s="119" t="s">
        <v>81</v>
      </c>
      <c r="O31" s="119" t="s">
        <v>82</v>
      </c>
      <c r="Q31" s="119" t="s">
        <v>1432</v>
      </c>
      <c r="R31" s="119">
        <v>52</v>
      </c>
      <c r="S31" s="119">
        <v>20</v>
      </c>
      <c r="T31" s="119" t="b">
        <f>IF(AND((S31=0), ISNUMBER(S31)), TRUE)</f>
        <v>0</v>
      </c>
      <c r="U31" s="119" t="b">
        <f>IF(AND((R31=S31), ISNUMBER(R31)), TRUE)</f>
        <v>0</v>
      </c>
      <c r="V31" s="119" t="s">
        <v>1177</v>
      </c>
    </row>
    <row r="32" spans="1:24" ht="24" customHeight="1" x14ac:dyDescent="0.2">
      <c r="A32" s="119" t="s">
        <v>1944</v>
      </c>
      <c r="B32" s="119" t="s">
        <v>1946</v>
      </c>
      <c r="C32" s="119">
        <v>2011</v>
      </c>
      <c r="D32" s="119" t="s">
        <v>109</v>
      </c>
      <c r="E32" s="119" t="s">
        <v>1947</v>
      </c>
      <c r="N32" s="119" t="s">
        <v>81</v>
      </c>
      <c r="O32" s="119" t="s">
        <v>82</v>
      </c>
      <c r="Q32" s="119" t="s">
        <v>83</v>
      </c>
      <c r="R32" s="119">
        <v>17</v>
      </c>
      <c r="S32" s="119">
        <v>7</v>
      </c>
      <c r="T32" s="119" t="b">
        <f>IF(AND((S32=0), ISNUMBER(S32)), TRUE)</f>
        <v>0</v>
      </c>
      <c r="U32" s="119" t="b">
        <f>IF(AND((R32=S32), ISNUMBER(R32)), TRUE)</f>
        <v>0</v>
      </c>
      <c r="V32" s="119" t="s">
        <v>1177</v>
      </c>
    </row>
    <row r="33" spans="1:24" ht="24" customHeight="1" x14ac:dyDescent="0.2">
      <c r="A33" s="119" t="s">
        <v>638</v>
      </c>
      <c r="B33" s="119" t="s">
        <v>640</v>
      </c>
      <c r="C33" s="119">
        <v>2011</v>
      </c>
      <c r="D33" s="119" t="s">
        <v>641</v>
      </c>
      <c r="E33" s="119" t="s">
        <v>643</v>
      </c>
      <c r="N33" s="119" t="s">
        <v>81</v>
      </c>
      <c r="O33" s="119" t="s">
        <v>82</v>
      </c>
      <c r="Q33" s="119" t="s">
        <v>651</v>
      </c>
      <c r="R33" s="119">
        <v>16</v>
      </c>
      <c r="S33" s="119">
        <v>0</v>
      </c>
      <c r="T33" s="119" t="b">
        <f>IF(AND((S33=0), ISNUMBER(S33)), TRUE)</f>
        <v>1</v>
      </c>
      <c r="U33" s="119" t="b">
        <f>IF(AND((R33=S33), ISNUMBER(R33)), TRUE)</f>
        <v>0</v>
      </c>
      <c r="V33" s="119" t="s">
        <v>15378</v>
      </c>
      <c r="X33" s="119" t="s">
        <v>15413</v>
      </c>
    </row>
    <row r="34" spans="1:24" ht="24" customHeight="1" x14ac:dyDescent="0.2">
      <c r="A34" s="119" t="s">
        <v>3194</v>
      </c>
      <c r="B34" s="119" t="s">
        <v>3196</v>
      </c>
      <c r="C34" s="119">
        <v>2012</v>
      </c>
      <c r="D34" s="119" t="s">
        <v>251</v>
      </c>
      <c r="E34" s="119" t="s">
        <v>3199</v>
      </c>
      <c r="N34" s="119" t="s">
        <v>81</v>
      </c>
      <c r="O34" s="119" t="s">
        <v>82</v>
      </c>
      <c r="Q34" s="119" t="s">
        <v>3208</v>
      </c>
      <c r="R34" s="119">
        <v>18</v>
      </c>
      <c r="S34" s="119">
        <v>0</v>
      </c>
      <c r="T34" s="119" t="b">
        <f>IF(AND((S34=0), ISNUMBER(S34)), TRUE)</f>
        <v>1</v>
      </c>
      <c r="U34" s="119" t="b">
        <f>IF(AND((R34=S34), ISNUMBER(R34)), TRUE)</f>
        <v>0</v>
      </c>
      <c r="V34" s="119" t="s">
        <v>15380</v>
      </c>
      <c r="W34" s="119" t="s">
        <v>15816</v>
      </c>
      <c r="X34" s="119" t="s">
        <v>15413</v>
      </c>
    </row>
    <row r="35" spans="1:24" ht="24" customHeight="1" x14ac:dyDescent="0.2">
      <c r="A35" s="119" t="s">
        <v>5006</v>
      </c>
      <c r="B35" s="119" t="s">
        <v>5008</v>
      </c>
      <c r="C35" s="119">
        <v>2004</v>
      </c>
      <c r="D35" s="119" t="s">
        <v>5009</v>
      </c>
      <c r="E35" s="119" t="s">
        <v>5010</v>
      </c>
      <c r="N35" s="119" t="s">
        <v>81</v>
      </c>
      <c r="O35" s="119" t="s">
        <v>82</v>
      </c>
      <c r="Q35" s="119" t="s">
        <v>5020</v>
      </c>
      <c r="R35" s="119">
        <v>24</v>
      </c>
      <c r="S35" s="119">
        <v>24</v>
      </c>
      <c r="T35" s="119" t="b">
        <f>IF(AND((S35=0), ISNUMBER(S35)), TRUE)</f>
        <v>0</v>
      </c>
      <c r="U35" s="119" t="b">
        <f>IF(AND((R35=S35), ISNUMBER(R35)), TRUE)</f>
        <v>1</v>
      </c>
      <c r="V35" s="119" t="s">
        <v>15378</v>
      </c>
      <c r="X35" s="119" t="s">
        <v>15427</v>
      </c>
    </row>
    <row r="36" spans="1:24" ht="24" customHeight="1" x14ac:dyDescent="0.2">
      <c r="A36" s="119" t="s">
        <v>4640</v>
      </c>
      <c r="B36" s="119" t="s">
        <v>4642</v>
      </c>
      <c r="C36" s="119">
        <v>1993</v>
      </c>
      <c r="D36" s="119" t="s">
        <v>1253</v>
      </c>
      <c r="E36" s="119" t="s">
        <v>4643</v>
      </c>
      <c r="N36" s="119" t="s">
        <v>81</v>
      </c>
      <c r="O36" s="119" t="s">
        <v>82</v>
      </c>
      <c r="Q36" s="119" t="s">
        <v>4654</v>
      </c>
      <c r="R36" s="119">
        <v>15</v>
      </c>
      <c r="S36" s="119">
        <v>15</v>
      </c>
      <c r="T36" s="119" t="b">
        <f>IF(AND((S36=0), ISNUMBER(S36)), TRUE)</f>
        <v>0</v>
      </c>
      <c r="U36" s="119" t="b">
        <f>IF(AND((R36=S36), ISNUMBER(R36)), TRUE)</f>
        <v>1</v>
      </c>
      <c r="V36" s="119" t="s">
        <v>15378</v>
      </c>
      <c r="W36" s="119" t="s">
        <v>15814</v>
      </c>
      <c r="X36" s="119" t="s">
        <v>15427</v>
      </c>
    </row>
    <row r="37" spans="1:24" ht="24" customHeight="1" x14ac:dyDescent="0.2">
      <c r="A37" s="119" t="s">
        <v>282</v>
      </c>
      <c r="B37" s="119" t="s">
        <v>284</v>
      </c>
      <c r="C37" s="119">
        <v>1995</v>
      </c>
      <c r="D37" s="119" t="s">
        <v>285</v>
      </c>
      <c r="E37" s="119" t="s">
        <v>286</v>
      </c>
      <c r="H37" s="119" t="s">
        <v>81</v>
      </c>
      <c r="N37" s="119" t="s">
        <v>81</v>
      </c>
      <c r="O37" s="119" t="s">
        <v>82</v>
      </c>
      <c r="Q37" s="119" t="s">
        <v>83</v>
      </c>
      <c r="R37" s="119">
        <v>17</v>
      </c>
      <c r="S37" s="119">
        <v>2</v>
      </c>
      <c r="T37" s="119" t="b">
        <f>IF(AND((S37=0), ISNUMBER(S37)), TRUE)</f>
        <v>0</v>
      </c>
      <c r="U37" s="119" t="b">
        <f>IF(AND((R37=S37), ISNUMBER(R37)), TRUE)</f>
        <v>0</v>
      </c>
      <c r="V37" s="119" t="s">
        <v>1177</v>
      </c>
    </row>
    <row r="38" spans="1:24" ht="24" customHeight="1" x14ac:dyDescent="0.2">
      <c r="A38" s="119" t="s">
        <v>15503</v>
      </c>
      <c r="B38" s="119" t="s">
        <v>12993</v>
      </c>
      <c r="C38" s="119">
        <v>2017</v>
      </c>
      <c r="D38" s="119" t="s">
        <v>7616</v>
      </c>
      <c r="E38" s="119" t="s">
        <v>12994</v>
      </c>
      <c r="N38" s="119" t="s">
        <v>81</v>
      </c>
      <c r="O38" s="119" t="s">
        <v>82</v>
      </c>
      <c r="Q38" s="119" t="s">
        <v>2231</v>
      </c>
      <c r="R38" s="119">
        <v>19</v>
      </c>
      <c r="S38" s="119">
        <v>5</v>
      </c>
      <c r="T38" s="119" t="b">
        <f>IF(AND((S38=0), ISNUMBER(S38)), TRUE)</f>
        <v>0</v>
      </c>
      <c r="U38" s="119" t="b">
        <f>IF(AND((R38=S38), ISNUMBER(R38)), TRUE)</f>
        <v>0</v>
      </c>
    </row>
    <row r="39" spans="1:24" ht="24" customHeight="1" x14ac:dyDescent="0.2">
      <c r="A39" s="119" t="s">
        <v>15410</v>
      </c>
      <c r="B39" s="119" t="s">
        <v>15411</v>
      </c>
      <c r="C39" s="119">
        <v>1993</v>
      </c>
      <c r="D39" s="119" t="s">
        <v>15412</v>
      </c>
      <c r="E39" s="119" t="s">
        <v>15851</v>
      </c>
      <c r="N39" s="119" t="s">
        <v>81</v>
      </c>
      <c r="O39" s="119" t="s">
        <v>82</v>
      </c>
      <c r="Q39" s="119" t="s">
        <v>5020</v>
      </c>
      <c r="R39" s="119">
        <v>8</v>
      </c>
      <c r="S39" s="119">
        <v>0</v>
      </c>
      <c r="T39" s="119" t="b">
        <f>IF(AND((S39=0), ISNUMBER(S39)), TRUE)</f>
        <v>1</v>
      </c>
      <c r="U39" s="119" t="b">
        <f>IF(AND((R39=S39), ISNUMBER(R39)), TRUE)</f>
        <v>0</v>
      </c>
      <c r="V39" s="119" t="s">
        <v>15378</v>
      </c>
      <c r="X39" s="119" t="s">
        <v>15413</v>
      </c>
    </row>
    <row r="40" spans="1:24" ht="24" customHeight="1" x14ac:dyDescent="0.2">
      <c r="A40" s="119" t="s">
        <v>2825</v>
      </c>
      <c r="B40" s="119" t="s">
        <v>2827</v>
      </c>
      <c r="C40" s="119">
        <v>1993</v>
      </c>
      <c r="D40" s="119" t="s">
        <v>2663</v>
      </c>
      <c r="E40" s="119" t="s">
        <v>2828</v>
      </c>
      <c r="N40" s="119" t="s">
        <v>81</v>
      </c>
      <c r="O40" s="119" t="s">
        <v>82</v>
      </c>
      <c r="Q40" s="119" t="s">
        <v>83</v>
      </c>
      <c r="R40" s="119">
        <v>24</v>
      </c>
      <c r="S40" s="119">
        <v>0</v>
      </c>
      <c r="T40" s="119" t="b">
        <f>IF(AND((S40=0), ISNUMBER(S40)), TRUE)</f>
        <v>1</v>
      </c>
      <c r="U40" s="119" t="b">
        <f>IF(AND((R40=S40), ISNUMBER(R40)), TRUE)</f>
        <v>0</v>
      </c>
      <c r="V40" s="119" t="s">
        <v>15378</v>
      </c>
      <c r="X40" s="119" t="s">
        <v>15413</v>
      </c>
    </row>
    <row r="41" spans="1:24" ht="24" customHeight="1" x14ac:dyDescent="0.2">
      <c r="A41" s="119" t="s">
        <v>4811</v>
      </c>
      <c r="B41" s="119" t="s">
        <v>4813</v>
      </c>
      <c r="C41" s="119">
        <v>2008</v>
      </c>
      <c r="D41" s="119" t="s">
        <v>1557</v>
      </c>
      <c r="E41" s="119" t="s">
        <v>4814</v>
      </c>
      <c r="N41" s="119" t="s">
        <v>81</v>
      </c>
      <c r="O41" s="119" t="s">
        <v>82</v>
      </c>
      <c r="Q41" s="119" t="s">
        <v>83</v>
      </c>
      <c r="R41" s="119">
        <v>10</v>
      </c>
      <c r="S41" s="119">
        <v>4</v>
      </c>
      <c r="T41" s="119" t="b">
        <f>IF(AND((S41=0), ISNUMBER(S41)), TRUE)</f>
        <v>0</v>
      </c>
      <c r="U41" s="119" t="b">
        <f>IF(AND((R41=S41), ISNUMBER(R41)), TRUE)</f>
        <v>0</v>
      </c>
    </row>
    <row r="42" spans="1:24" ht="24" customHeight="1" x14ac:dyDescent="0.2">
      <c r="A42" s="119" t="s">
        <v>4886</v>
      </c>
      <c r="B42" s="119" t="s">
        <v>4888</v>
      </c>
      <c r="C42" s="119">
        <v>2007</v>
      </c>
      <c r="D42" s="119" t="s">
        <v>4889</v>
      </c>
      <c r="N42" s="119" t="s">
        <v>81</v>
      </c>
      <c r="O42" s="119" t="s">
        <v>82</v>
      </c>
      <c r="Q42" s="119" t="s">
        <v>83</v>
      </c>
      <c r="R42" s="119">
        <v>7</v>
      </c>
      <c r="S42" s="119">
        <v>3</v>
      </c>
      <c r="T42" s="119" t="b">
        <f>IF(AND((S42=0), ISNUMBER(S42)), TRUE)</f>
        <v>0</v>
      </c>
      <c r="U42" s="119" t="b">
        <f>IF(AND((R42=S42), ISNUMBER(R42)), TRUE)</f>
        <v>0</v>
      </c>
    </row>
    <row r="43" spans="1:24" ht="24" customHeight="1" x14ac:dyDescent="0.2">
      <c r="A43" s="119" t="s">
        <v>2564</v>
      </c>
      <c r="B43" s="119" t="s">
        <v>2566</v>
      </c>
      <c r="C43" s="119">
        <v>2004</v>
      </c>
      <c r="D43" s="119" t="s">
        <v>2567</v>
      </c>
      <c r="E43" s="119" t="s">
        <v>2568</v>
      </c>
      <c r="N43" s="119" t="s">
        <v>81</v>
      </c>
      <c r="O43" s="119" t="s">
        <v>82</v>
      </c>
      <c r="Q43" s="119" t="s">
        <v>1220</v>
      </c>
      <c r="R43" s="119">
        <v>4</v>
      </c>
      <c r="S43" s="119">
        <v>0</v>
      </c>
      <c r="T43" s="119" t="b">
        <f>IF(AND((S43=0), ISNUMBER(S43)), TRUE)</f>
        <v>1</v>
      </c>
      <c r="U43" s="119" t="b">
        <f>IF(AND((R43=S43), ISNUMBER(R43)), TRUE)</f>
        <v>0</v>
      </c>
      <c r="V43" s="119" t="s">
        <v>15378</v>
      </c>
      <c r="X43" s="119" t="s">
        <v>15413</v>
      </c>
    </row>
    <row r="44" spans="1:24" ht="24" customHeight="1" x14ac:dyDescent="0.2">
      <c r="A44" s="119" t="s">
        <v>2730</v>
      </c>
      <c r="B44" s="119" t="s">
        <v>2732</v>
      </c>
      <c r="C44" s="119">
        <v>2010</v>
      </c>
      <c r="D44" s="119" t="s">
        <v>2733</v>
      </c>
      <c r="E44" s="119" t="s">
        <v>2734</v>
      </c>
      <c r="N44" s="119" t="s">
        <v>81</v>
      </c>
      <c r="O44" s="119" t="s">
        <v>82</v>
      </c>
      <c r="Q44" s="119" t="s">
        <v>83</v>
      </c>
      <c r="R44" s="119">
        <v>12</v>
      </c>
      <c r="S44" s="119">
        <v>4</v>
      </c>
      <c r="T44" s="119" t="b">
        <f>IF(AND((S44=0), ISNUMBER(S44)), TRUE)</f>
        <v>0</v>
      </c>
      <c r="U44" s="119" t="b">
        <f>IF(AND((R44=S44), ISNUMBER(R44)), TRUE)</f>
        <v>0</v>
      </c>
      <c r="V44" s="119" t="s">
        <v>1177</v>
      </c>
    </row>
    <row r="45" spans="1:24" ht="24" customHeight="1" x14ac:dyDescent="0.2">
      <c r="A45" s="119" t="s">
        <v>4394</v>
      </c>
      <c r="B45" s="119" t="s">
        <v>4396</v>
      </c>
      <c r="C45" s="119">
        <v>2006</v>
      </c>
      <c r="D45" s="119" t="s">
        <v>1557</v>
      </c>
      <c r="E45" s="119" t="s">
        <v>4397</v>
      </c>
      <c r="N45" s="119" t="s">
        <v>81</v>
      </c>
      <c r="O45" s="119" t="s">
        <v>82</v>
      </c>
      <c r="Q45" s="119" t="s">
        <v>83</v>
      </c>
      <c r="R45" s="119">
        <v>40</v>
      </c>
      <c r="S45" s="119">
        <v>18</v>
      </c>
      <c r="T45" s="119" t="b">
        <f>IF(AND((S45=0), ISNUMBER(S45)), TRUE)</f>
        <v>0</v>
      </c>
      <c r="U45" s="119" t="b">
        <f>IF(AND((R45=S45), ISNUMBER(R45)), TRUE)</f>
        <v>0</v>
      </c>
    </row>
    <row r="46" spans="1:24" ht="24" customHeight="1" x14ac:dyDescent="0.2">
      <c r="A46" s="119" t="s">
        <v>5673</v>
      </c>
      <c r="B46" s="119" t="s">
        <v>5675</v>
      </c>
      <c r="C46" s="119">
        <v>2016</v>
      </c>
      <c r="D46" s="119" t="s">
        <v>5676</v>
      </c>
      <c r="E46" s="119" t="s">
        <v>5677</v>
      </c>
      <c r="N46" s="119" t="s">
        <v>81</v>
      </c>
      <c r="O46" s="119" t="s">
        <v>82</v>
      </c>
      <c r="Q46" s="119" t="s">
        <v>83</v>
      </c>
      <c r="R46" s="119">
        <v>17</v>
      </c>
      <c r="S46" s="119">
        <v>9</v>
      </c>
      <c r="T46" s="119" t="b">
        <f>IF(AND((S46=0), ISNUMBER(S46)), TRUE)</f>
        <v>0</v>
      </c>
      <c r="U46" s="119" t="b">
        <f>IF(AND((R46=S46), ISNUMBER(R46)), TRUE)</f>
        <v>0</v>
      </c>
    </row>
    <row r="47" spans="1:24" ht="24" customHeight="1" x14ac:dyDescent="0.2">
      <c r="A47" s="119" t="s">
        <v>3685</v>
      </c>
      <c r="B47" s="119" t="s">
        <v>3687</v>
      </c>
      <c r="C47" s="119">
        <v>2011</v>
      </c>
      <c r="D47" s="119" t="s">
        <v>2911</v>
      </c>
      <c r="N47" s="119" t="s">
        <v>81</v>
      </c>
      <c r="O47" s="119" t="s">
        <v>82</v>
      </c>
      <c r="Q47" s="119" t="s">
        <v>83</v>
      </c>
      <c r="R47" s="119">
        <v>21</v>
      </c>
      <c r="S47" s="119" t="s">
        <v>86</v>
      </c>
      <c r="T47" s="119" t="b">
        <f>IF(AND((S47=0), ISNUMBER(S47)), TRUE)</f>
        <v>0</v>
      </c>
      <c r="U47" s="119" t="b">
        <f>IF(AND((R47=S47), ISNUMBER(R47)), TRUE)</f>
        <v>0</v>
      </c>
    </row>
    <row r="48" spans="1:24" ht="24" customHeight="1" x14ac:dyDescent="0.2">
      <c r="A48" s="119" t="s">
        <v>2780</v>
      </c>
      <c r="B48" s="119" t="s">
        <v>2782</v>
      </c>
      <c r="C48" s="119">
        <v>1993</v>
      </c>
      <c r="D48" s="119" t="s">
        <v>251</v>
      </c>
      <c r="E48" s="119" t="s">
        <v>2783</v>
      </c>
      <c r="N48" s="119" t="s">
        <v>81</v>
      </c>
      <c r="O48" s="119" t="s">
        <v>82</v>
      </c>
      <c r="Q48" s="119" t="s">
        <v>83</v>
      </c>
      <c r="R48" s="119">
        <v>19</v>
      </c>
      <c r="S48" s="119">
        <v>11</v>
      </c>
      <c r="T48" s="119" t="b">
        <f>IF(AND((S48=0), ISNUMBER(S48)), TRUE)</f>
        <v>0</v>
      </c>
      <c r="U48" s="119" t="b">
        <f>IF(AND((R48=S48), ISNUMBER(R48)), TRUE)</f>
        <v>0</v>
      </c>
      <c r="V48" s="119" t="s">
        <v>1177</v>
      </c>
    </row>
    <row r="49" spans="1:24" ht="24" customHeight="1" x14ac:dyDescent="0.2">
      <c r="A49" s="119" t="s">
        <v>3911</v>
      </c>
      <c r="B49" s="119" t="s">
        <v>3913</v>
      </c>
      <c r="C49" s="119">
        <v>2003</v>
      </c>
      <c r="D49" s="119" t="s">
        <v>984</v>
      </c>
      <c r="E49" s="119" t="s">
        <v>3914</v>
      </c>
      <c r="G49" s="119" t="s">
        <v>81</v>
      </c>
      <c r="H49" s="119" t="s">
        <v>81</v>
      </c>
      <c r="N49" s="119" t="s">
        <v>81</v>
      </c>
      <c r="O49" s="119" t="s">
        <v>82</v>
      </c>
      <c r="Q49" s="119" t="s">
        <v>3923</v>
      </c>
      <c r="R49" s="119">
        <v>9</v>
      </c>
      <c r="S49" s="119">
        <v>5</v>
      </c>
      <c r="T49" s="119" t="b">
        <f>IF(AND((S49=0), ISNUMBER(S49)), TRUE)</f>
        <v>0</v>
      </c>
      <c r="U49" s="119" t="b">
        <f>IF(AND((R49=S49), ISNUMBER(R49)), TRUE)</f>
        <v>0</v>
      </c>
    </row>
    <row r="50" spans="1:24" ht="24" customHeight="1" x14ac:dyDescent="0.2">
      <c r="A50" s="119" t="s">
        <v>730</v>
      </c>
      <c r="B50" s="119" t="s">
        <v>732</v>
      </c>
      <c r="C50" s="119">
        <v>2011</v>
      </c>
      <c r="D50" s="119" t="s">
        <v>251</v>
      </c>
      <c r="E50" s="119" t="s">
        <v>735</v>
      </c>
      <c r="N50" s="119" t="s">
        <v>81</v>
      </c>
      <c r="O50" s="119" t="s">
        <v>82</v>
      </c>
      <c r="Q50" s="119" t="s">
        <v>743</v>
      </c>
      <c r="R50" s="119">
        <v>116</v>
      </c>
      <c r="S50" s="119" t="s">
        <v>86</v>
      </c>
      <c r="T50" s="119" t="b">
        <f>IF(AND((S50=0), ISNUMBER(S50)), TRUE)</f>
        <v>0</v>
      </c>
      <c r="U50" s="119" t="b">
        <f>IF(AND((R50=S50), ISNUMBER(R50)), TRUE)</f>
        <v>0</v>
      </c>
      <c r="V50" s="119" t="s">
        <v>1177</v>
      </c>
      <c r="X50" s="119" t="s">
        <v>716</v>
      </c>
    </row>
    <row r="51" spans="1:24" ht="24" customHeight="1" x14ac:dyDescent="0.2">
      <c r="A51" s="119" t="s">
        <v>700</v>
      </c>
      <c r="B51" s="119" t="s">
        <v>702</v>
      </c>
      <c r="C51" s="119">
        <v>2010</v>
      </c>
      <c r="D51" s="119" t="s">
        <v>703</v>
      </c>
      <c r="E51" s="119" t="s">
        <v>704</v>
      </c>
      <c r="N51" s="119" t="s">
        <v>81</v>
      </c>
      <c r="O51" s="119" t="s">
        <v>82</v>
      </c>
      <c r="Q51" s="119" t="s">
        <v>714</v>
      </c>
      <c r="R51" s="119">
        <v>52</v>
      </c>
      <c r="S51" s="119" t="s">
        <v>86</v>
      </c>
      <c r="T51" s="119" t="b">
        <f>IF(AND((S51=0), ISNUMBER(S51)), TRUE)</f>
        <v>0</v>
      </c>
      <c r="U51" s="119" t="b">
        <f>IF(AND((R51=S51), ISNUMBER(R51)), TRUE)</f>
        <v>0</v>
      </c>
      <c r="V51" s="119" t="s">
        <v>1177</v>
      </c>
    </row>
    <row r="52" spans="1:24" ht="24" customHeight="1" x14ac:dyDescent="0.2">
      <c r="A52" s="119" t="s">
        <v>3322</v>
      </c>
      <c r="B52" s="119" t="s">
        <v>3324</v>
      </c>
      <c r="C52" s="119">
        <v>2001</v>
      </c>
      <c r="D52" s="119" t="s">
        <v>3325</v>
      </c>
      <c r="E52" s="119" t="s">
        <v>3326</v>
      </c>
      <c r="F52" s="119" t="s">
        <v>81</v>
      </c>
      <c r="N52" s="119" t="s">
        <v>81</v>
      </c>
      <c r="O52" s="119" t="s">
        <v>82</v>
      </c>
      <c r="Q52" s="119" t="s">
        <v>83</v>
      </c>
      <c r="R52" s="119">
        <v>16</v>
      </c>
      <c r="S52" s="119">
        <v>16</v>
      </c>
      <c r="T52" s="119" t="b">
        <f>IF(AND((S52=0), ISNUMBER(S52)), TRUE)</f>
        <v>0</v>
      </c>
      <c r="U52" s="119" t="b">
        <f>IF(AND((R52=S52), ISNUMBER(R52)), TRUE)</f>
        <v>1</v>
      </c>
      <c r="V52" s="119" t="s">
        <v>15380</v>
      </c>
      <c r="W52" s="119" t="s">
        <v>15815</v>
      </c>
      <c r="X52" s="119" t="s">
        <v>15427</v>
      </c>
    </row>
    <row r="53" spans="1:24" ht="24" customHeight="1" x14ac:dyDescent="0.2">
      <c r="A53" s="119" t="s">
        <v>2132</v>
      </c>
      <c r="B53" s="119" t="s">
        <v>2134</v>
      </c>
      <c r="C53" s="119">
        <v>1996</v>
      </c>
      <c r="D53" s="119" t="s">
        <v>2135</v>
      </c>
      <c r="E53" s="119" t="s">
        <v>2136</v>
      </c>
      <c r="N53" s="119" t="s">
        <v>81</v>
      </c>
      <c r="O53" s="119" t="s">
        <v>82</v>
      </c>
      <c r="Q53" s="119" t="s">
        <v>1220</v>
      </c>
      <c r="R53" s="119">
        <v>73</v>
      </c>
      <c r="S53" s="119">
        <v>0</v>
      </c>
      <c r="T53" s="119" t="b">
        <f>IF(AND((S53=0), ISNUMBER(S53)), TRUE)</f>
        <v>1</v>
      </c>
      <c r="U53" s="119" t="b">
        <f>IF(AND((R53=S53), ISNUMBER(R53)), TRUE)</f>
        <v>0</v>
      </c>
      <c r="V53" s="119" t="s">
        <v>15380</v>
      </c>
      <c r="W53" s="119" t="s">
        <v>15819</v>
      </c>
      <c r="X53" s="119" t="s">
        <v>15413</v>
      </c>
    </row>
    <row r="54" spans="1:24" ht="24" customHeight="1" x14ac:dyDescent="0.2">
      <c r="A54" s="119" t="s">
        <v>15500</v>
      </c>
      <c r="B54" s="119" t="s">
        <v>15501</v>
      </c>
      <c r="C54" s="119">
        <v>2015</v>
      </c>
      <c r="D54" s="119" t="s">
        <v>15391</v>
      </c>
      <c r="E54" s="119" t="s">
        <v>15865</v>
      </c>
      <c r="N54" s="119" t="s">
        <v>81</v>
      </c>
      <c r="O54" s="119" t="s">
        <v>82</v>
      </c>
      <c r="Q54" s="119" t="s">
        <v>15502</v>
      </c>
      <c r="R54" s="119">
        <v>10</v>
      </c>
      <c r="S54" s="119">
        <v>8</v>
      </c>
      <c r="T54" s="119" t="b">
        <f>IF(AND((S54=0), ISNUMBER(S54)), TRUE)</f>
        <v>0</v>
      </c>
      <c r="U54" s="119" t="b">
        <f>IF(AND((R54=S54), ISNUMBER(R54)), TRUE)</f>
        <v>0</v>
      </c>
    </row>
    <row r="55" spans="1:24" ht="24" customHeight="1" x14ac:dyDescent="0.2">
      <c r="A55" s="119" t="s">
        <v>3534</v>
      </c>
      <c r="B55" s="119" t="s">
        <v>3536</v>
      </c>
      <c r="C55" s="119">
        <v>2006</v>
      </c>
      <c r="D55" s="119" t="s">
        <v>3537</v>
      </c>
      <c r="E55" s="119" t="s">
        <v>3538</v>
      </c>
      <c r="N55" s="119" t="s">
        <v>81</v>
      </c>
      <c r="O55" s="119" t="s">
        <v>82</v>
      </c>
      <c r="Q55" s="119" t="s">
        <v>3472</v>
      </c>
      <c r="R55" s="119">
        <v>40</v>
      </c>
      <c r="S55" s="119">
        <v>29</v>
      </c>
      <c r="T55" s="119" t="b">
        <f>IF(AND((S55=0), ISNUMBER(S55)), TRUE)</f>
        <v>0</v>
      </c>
      <c r="U55" s="119" t="b">
        <f>IF(AND((R55=S55), ISNUMBER(R55)), TRUE)</f>
        <v>0</v>
      </c>
    </row>
    <row r="56" spans="1:24" ht="24" customHeight="1" x14ac:dyDescent="0.2">
      <c r="A56" s="119" t="s">
        <v>15393</v>
      </c>
      <c r="B56" s="119" t="s">
        <v>15394</v>
      </c>
      <c r="C56" s="119">
        <v>2019</v>
      </c>
      <c r="D56" s="119" t="s">
        <v>15395</v>
      </c>
      <c r="E56" s="119" t="s">
        <v>12966</v>
      </c>
      <c r="N56" s="119" t="s">
        <v>81</v>
      </c>
      <c r="O56" s="119" t="s">
        <v>82</v>
      </c>
      <c r="Q56" s="119" t="s">
        <v>83</v>
      </c>
      <c r="R56" s="119">
        <v>20</v>
      </c>
      <c r="S56" s="119">
        <v>9</v>
      </c>
      <c r="T56" s="119" t="b">
        <f>IF(AND((S56=0), ISNUMBER(S56)), TRUE)</f>
        <v>0</v>
      </c>
      <c r="U56" s="119" t="b">
        <f>IF(AND((R56=S56), ISNUMBER(R56)), TRUE)</f>
        <v>0</v>
      </c>
    </row>
    <row r="57" spans="1:24" ht="24" customHeight="1" x14ac:dyDescent="0.2">
      <c r="A57" s="119" t="s">
        <v>3237</v>
      </c>
      <c r="B57" s="119" t="s">
        <v>3239</v>
      </c>
      <c r="C57" s="119">
        <v>1996</v>
      </c>
      <c r="D57" s="119" t="s">
        <v>761</v>
      </c>
      <c r="E57" s="119" t="str">
        <f>'[1]20191022_SCOPUS_edited'!$M$207</f>
        <v xml:space="preserve">10.1152/ajpregu.1996.270.5.r1073 </v>
      </c>
      <c r="N57" s="119" t="s">
        <v>81</v>
      </c>
      <c r="O57" s="119" t="s">
        <v>82</v>
      </c>
      <c r="Q57" s="119" t="s">
        <v>1761</v>
      </c>
      <c r="R57" s="119">
        <v>9</v>
      </c>
      <c r="S57" s="119">
        <v>0</v>
      </c>
      <c r="T57" s="119" t="b">
        <f>IF(AND((S57=0), ISNUMBER(S57)), TRUE)</f>
        <v>1</v>
      </c>
      <c r="U57" s="119" t="b">
        <f>IF(AND((R57=S57), ISNUMBER(R57)), TRUE)</f>
        <v>0</v>
      </c>
      <c r="V57" s="119" t="s">
        <v>15378</v>
      </c>
      <c r="X57" s="119" t="s">
        <v>15413</v>
      </c>
    </row>
    <row r="58" spans="1:24" ht="24" customHeight="1" x14ac:dyDescent="0.2">
      <c r="A58" s="119" t="s">
        <v>4695</v>
      </c>
      <c r="B58" s="119" t="s">
        <v>4697</v>
      </c>
      <c r="C58" s="119">
        <v>1999</v>
      </c>
      <c r="D58" s="119" t="s">
        <v>1076</v>
      </c>
      <c r="E58" s="119" t="s">
        <v>4698</v>
      </c>
      <c r="N58" s="119" t="s">
        <v>81</v>
      </c>
      <c r="O58" s="119" t="s">
        <v>82</v>
      </c>
      <c r="Q58" s="119" t="s">
        <v>3052</v>
      </c>
      <c r="R58" s="119">
        <v>8</v>
      </c>
      <c r="S58" s="119">
        <v>5</v>
      </c>
      <c r="T58" s="119" t="b">
        <f>IF(AND((S58=0), ISNUMBER(S58)), TRUE)</f>
        <v>0</v>
      </c>
      <c r="U58" s="119" t="b">
        <f>IF(AND((R58=S58), ISNUMBER(R58)), TRUE)</f>
        <v>0</v>
      </c>
    </row>
    <row r="59" spans="1:24" ht="24" customHeight="1" x14ac:dyDescent="0.2">
      <c r="A59" s="119" t="s">
        <v>5598</v>
      </c>
      <c r="B59" s="119" t="s">
        <v>5600</v>
      </c>
      <c r="C59" s="119">
        <v>1999</v>
      </c>
      <c r="D59" s="119" t="s">
        <v>1557</v>
      </c>
      <c r="E59" s="119" t="s">
        <v>5601</v>
      </c>
      <c r="N59" s="119" t="s">
        <v>81</v>
      </c>
      <c r="O59" s="119" t="s">
        <v>82</v>
      </c>
      <c r="Q59" s="119" t="s">
        <v>83</v>
      </c>
      <c r="R59" s="119">
        <v>16</v>
      </c>
      <c r="S59" s="119">
        <v>4</v>
      </c>
      <c r="T59" s="119" t="b">
        <f>IF(AND((S59=0), ISNUMBER(S59)), TRUE)</f>
        <v>0</v>
      </c>
      <c r="U59" s="119" t="b">
        <f>IF(AND((R59=S59), ISNUMBER(R59)), TRUE)</f>
        <v>0</v>
      </c>
    </row>
    <row r="60" spans="1:24" ht="24" customHeight="1" x14ac:dyDescent="0.2">
      <c r="A60" s="119" t="s">
        <v>535</v>
      </c>
      <c r="B60" s="119" t="s">
        <v>537</v>
      </c>
      <c r="C60" s="119">
        <v>2002</v>
      </c>
      <c r="D60" s="119" t="s">
        <v>392</v>
      </c>
      <c r="E60" s="119" t="s">
        <v>538</v>
      </c>
      <c r="N60" s="119" t="s">
        <v>81</v>
      </c>
      <c r="O60" s="119" t="s">
        <v>82</v>
      </c>
      <c r="Q60" s="119" t="s">
        <v>549</v>
      </c>
      <c r="R60" s="119">
        <v>12</v>
      </c>
      <c r="S60" s="119">
        <v>6</v>
      </c>
      <c r="T60" s="119" t="b">
        <f>IF(AND((S60=0), ISNUMBER(S60)), TRUE)</f>
        <v>0</v>
      </c>
      <c r="U60" s="119" t="b">
        <f>IF(AND((R60=S60), ISNUMBER(R60)), TRUE)</f>
        <v>0</v>
      </c>
      <c r="V60" s="119" t="s">
        <v>1177</v>
      </c>
    </row>
    <row r="61" spans="1:24" ht="24" customHeight="1" x14ac:dyDescent="0.2">
      <c r="A61" s="119" t="s">
        <v>1529</v>
      </c>
      <c r="B61" s="119" t="s">
        <v>1531</v>
      </c>
      <c r="C61" s="119">
        <v>2005</v>
      </c>
      <c r="D61" s="119" t="s">
        <v>1532</v>
      </c>
      <c r="E61" s="119" t="s">
        <v>1533</v>
      </c>
      <c r="N61" s="119" t="s">
        <v>81</v>
      </c>
      <c r="O61" s="119" t="s">
        <v>82</v>
      </c>
      <c r="Q61" s="119" t="s">
        <v>669</v>
      </c>
      <c r="R61" s="119">
        <v>34</v>
      </c>
      <c r="S61" s="119">
        <v>34</v>
      </c>
      <c r="T61" s="119" t="b">
        <f>IF(AND((S61=0), ISNUMBER(S61)), TRUE)</f>
        <v>0</v>
      </c>
      <c r="U61" s="119" t="b">
        <f>IF(AND((R61=S61), ISNUMBER(R61)), TRUE)</f>
        <v>1</v>
      </c>
      <c r="V61" s="119" t="s">
        <v>15380</v>
      </c>
      <c r="W61" s="119" t="s">
        <v>15818</v>
      </c>
      <c r="X61" s="119" t="s">
        <v>15427</v>
      </c>
    </row>
    <row r="62" spans="1:24" ht="24" customHeight="1" x14ac:dyDescent="0.2">
      <c r="A62" s="119" t="s">
        <v>4310</v>
      </c>
      <c r="B62" s="119" t="s">
        <v>4838</v>
      </c>
      <c r="C62" s="119">
        <v>2007</v>
      </c>
      <c r="D62" s="119" t="s">
        <v>187</v>
      </c>
      <c r="E62" s="119" t="s">
        <v>4839</v>
      </c>
      <c r="N62" s="119" t="s">
        <v>81</v>
      </c>
      <c r="O62" s="119" t="s">
        <v>82</v>
      </c>
      <c r="Q62" s="119" t="s">
        <v>1761</v>
      </c>
      <c r="R62" s="119">
        <v>10</v>
      </c>
      <c r="S62" s="119">
        <v>0</v>
      </c>
      <c r="T62" s="119" t="b">
        <f>IF(AND((S62=0), ISNUMBER(S62)), TRUE)</f>
        <v>1</v>
      </c>
      <c r="U62" s="119" t="b">
        <f>IF(AND((R62=S62), ISNUMBER(R62)), TRUE)</f>
        <v>0</v>
      </c>
      <c r="V62" s="119" t="s">
        <v>15378</v>
      </c>
      <c r="X62" s="119" t="s">
        <v>15413</v>
      </c>
    </row>
    <row r="63" spans="1:24" ht="24" customHeight="1" x14ac:dyDescent="0.2">
      <c r="A63" s="119" t="s">
        <v>4310</v>
      </c>
      <c r="B63" s="119" t="s">
        <v>4312</v>
      </c>
      <c r="C63" s="119">
        <v>2007</v>
      </c>
      <c r="D63" s="119" t="s">
        <v>761</v>
      </c>
      <c r="E63" s="119" t="s">
        <v>4315</v>
      </c>
      <c r="N63" s="119" t="s">
        <v>81</v>
      </c>
      <c r="O63" s="119" t="s">
        <v>82</v>
      </c>
      <c r="Q63" s="119" t="s">
        <v>1761</v>
      </c>
      <c r="R63" s="119">
        <v>21</v>
      </c>
      <c r="S63" s="119">
        <v>0</v>
      </c>
      <c r="T63" s="119" t="b">
        <f>IF(AND((S63=0), ISNUMBER(S63)), TRUE)</f>
        <v>1</v>
      </c>
      <c r="U63" s="119" t="b">
        <f>IF(AND((R63=S63), ISNUMBER(R63)), TRUE)</f>
        <v>0</v>
      </c>
      <c r="V63" s="119" t="s">
        <v>15378</v>
      </c>
      <c r="X63" s="119" t="s">
        <v>15413</v>
      </c>
    </row>
    <row r="64" spans="1:24" ht="24" customHeight="1" x14ac:dyDescent="0.2">
      <c r="A64" s="119" t="s">
        <v>2428</v>
      </c>
      <c r="B64" s="119" t="s">
        <v>2430</v>
      </c>
      <c r="C64" s="119">
        <v>2003</v>
      </c>
      <c r="D64" s="119" t="s">
        <v>519</v>
      </c>
      <c r="E64" s="119" t="s">
        <v>2431</v>
      </c>
      <c r="F64" s="119" t="s">
        <v>81</v>
      </c>
      <c r="H64" s="119" t="s">
        <v>81</v>
      </c>
      <c r="N64" s="119" t="s">
        <v>81</v>
      </c>
      <c r="O64" s="119" t="s">
        <v>82</v>
      </c>
      <c r="Q64" s="119" t="s">
        <v>1761</v>
      </c>
      <c r="R64" s="119">
        <v>7</v>
      </c>
      <c r="S64" s="119">
        <v>0</v>
      </c>
      <c r="T64" s="119" t="b">
        <f>IF(AND((S64=0), ISNUMBER(S64)), TRUE)</f>
        <v>1</v>
      </c>
      <c r="U64" s="119" t="b">
        <f>IF(AND((R64=S64), ISNUMBER(R64)), TRUE)</f>
        <v>0</v>
      </c>
      <c r="V64" s="119" t="s">
        <v>15378</v>
      </c>
      <c r="X64" s="119" t="s">
        <v>15413</v>
      </c>
    </row>
    <row r="65" spans="1:24" ht="24" customHeight="1" x14ac:dyDescent="0.2">
      <c r="A65" s="119" t="s">
        <v>15390</v>
      </c>
      <c r="B65" s="119" t="s">
        <v>8409</v>
      </c>
      <c r="C65" s="119">
        <v>2014</v>
      </c>
      <c r="D65" s="119" t="s">
        <v>15391</v>
      </c>
      <c r="E65" s="119" t="s">
        <v>8411</v>
      </c>
      <c r="N65" s="119" t="s">
        <v>81</v>
      </c>
      <c r="O65" s="119" t="s">
        <v>82</v>
      </c>
      <c r="Q65" s="119" t="s">
        <v>15392</v>
      </c>
      <c r="R65" s="119">
        <v>24</v>
      </c>
      <c r="S65" s="119">
        <v>0</v>
      </c>
      <c r="T65" s="119" t="b">
        <f>IF(AND((S65=0), ISNUMBER(S65)), TRUE)</f>
        <v>1</v>
      </c>
      <c r="U65" s="119" t="b">
        <f>IF(AND((R65=S65), ISNUMBER(R65)), TRUE)</f>
        <v>0</v>
      </c>
      <c r="V65" s="119" t="s">
        <v>15378</v>
      </c>
    </row>
    <row r="66" spans="1:24" ht="24" customHeight="1" x14ac:dyDescent="0.2">
      <c r="A66" s="119" t="s">
        <v>4359</v>
      </c>
      <c r="B66" s="119" t="s">
        <v>4361</v>
      </c>
      <c r="C66" s="119">
        <v>1991</v>
      </c>
      <c r="D66" s="119" t="s">
        <v>603</v>
      </c>
      <c r="E66" s="119" t="s">
        <v>4362</v>
      </c>
      <c r="N66" s="119" t="s">
        <v>81</v>
      </c>
      <c r="O66" s="119" t="s">
        <v>82</v>
      </c>
      <c r="Q66" s="119" t="s">
        <v>121</v>
      </c>
      <c r="R66" s="119">
        <v>12</v>
      </c>
      <c r="S66" s="119">
        <v>8</v>
      </c>
      <c r="T66" s="119" t="b">
        <f>IF(AND((S66=0), ISNUMBER(S66)), TRUE)</f>
        <v>0</v>
      </c>
      <c r="U66" s="119" t="b">
        <f>IF(AND((R66=S66), ISNUMBER(R66)), TRUE)</f>
        <v>0</v>
      </c>
    </row>
    <row r="67" spans="1:24" ht="24" customHeight="1" x14ac:dyDescent="0.2">
      <c r="A67" s="119" t="s">
        <v>15414</v>
      </c>
      <c r="B67" s="119" t="s">
        <v>15418</v>
      </c>
      <c r="C67" s="119">
        <v>2016</v>
      </c>
      <c r="D67" s="119" t="s">
        <v>15406</v>
      </c>
      <c r="E67" s="119" t="s">
        <v>15872</v>
      </c>
      <c r="N67" s="119" t="s">
        <v>81</v>
      </c>
      <c r="O67" s="119" t="s">
        <v>82</v>
      </c>
      <c r="Q67" s="119" t="s">
        <v>15417</v>
      </c>
      <c r="R67" s="119">
        <v>39</v>
      </c>
      <c r="S67" s="119">
        <v>28</v>
      </c>
      <c r="T67" s="119" t="b">
        <f>IF(AND((S67=0), ISNUMBER(S67)), TRUE)</f>
        <v>0</v>
      </c>
      <c r="U67" s="119" t="b">
        <f>IF(AND((R67=S67), ISNUMBER(R67)), TRUE)</f>
        <v>0</v>
      </c>
      <c r="V67" s="119" t="s">
        <v>1177</v>
      </c>
    </row>
    <row r="68" spans="1:24" ht="24" customHeight="1" x14ac:dyDescent="0.2">
      <c r="A68" s="119" t="s">
        <v>15414</v>
      </c>
      <c r="B68" s="119" t="s">
        <v>15415</v>
      </c>
      <c r="C68" s="119">
        <v>2015</v>
      </c>
      <c r="D68" s="119" t="s">
        <v>15416</v>
      </c>
      <c r="E68" s="119" t="s">
        <v>15873</v>
      </c>
      <c r="H68" s="119" t="s">
        <v>81</v>
      </c>
      <c r="N68" s="119" t="s">
        <v>81</v>
      </c>
      <c r="O68" s="119" t="s">
        <v>82</v>
      </c>
      <c r="Q68" s="119" t="s">
        <v>15417</v>
      </c>
      <c r="R68" s="119">
        <v>64</v>
      </c>
      <c r="S68" s="119">
        <v>32</v>
      </c>
      <c r="T68" s="119" t="b">
        <f>IF(AND((S68=0), ISNUMBER(S68)), TRUE)</f>
        <v>0</v>
      </c>
      <c r="U68" s="119" t="b">
        <f>IF(AND((R68=S68), ISNUMBER(R68)), TRUE)</f>
        <v>0</v>
      </c>
      <c r="V68" s="119" t="s">
        <v>1177</v>
      </c>
    </row>
    <row r="69" spans="1:24" ht="24" customHeight="1" x14ac:dyDescent="0.2">
      <c r="A69" s="119" t="s">
        <v>15414</v>
      </c>
      <c r="B69" s="119" t="s">
        <v>15419</v>
      </c>
      <c r="C69" s="119">
        <v>2017</v>
      </c>
      <c r="D69" s="119" t="s">
        <v>15420</v>
      </c>
      <c r="E69" s="119" t="s">
        <v>15874</v>
      </c>
      <c r="N69" s="119" t="s">
        <v>81</v>
      </c>
      <c r="O69" s="119" t="s">
        <v>82</v>
      </c>
      <c r="Q69" s="119" t="s">
        <v>15417</v>
      </c>
      <c r="R69" s="119">
        <v>73</v>
      </c>
      <c r="S69" s="119">
        <v>47</v>
      </c>
      <c r="T69" s="119" t="b">
        <f>IF(AND((S69=0), ISNUMBER(S69)), TRUE)</f>
        <v>0</v>
      </c>
      <c r="U69" s="119" t="b">
        <f>IF(AND((R69=S69), ISNUMBER(R69)), TRUE)</f>
        <v>0</v>
      </c>
      <c r="V69" s="119" t="s">
        <v>1177</v>
      </c>
    </row>
    <row r="70" spans="1:24" ht="24" customHeight="1" x14ac:dyDescent="0.2">
      <c r="A70" s="119" t="s">
        <v>15421</v>
      </c>
      <c r="B70" s="119" t="s">
        <v>15422</v>
      </c>
      <c r="C70" s="119">
        <v>2008</v>
      </c>
      <c r="D70" s="119" t="s">
        <v>15423</v>
      </c>
      <c r="E70" s="119" t="s">
        <v>15875</v>
      </c>
      <c r="F70" s="119" t="s">
        <v>81</v>
      </c>
      <c r="H70" s="119" t="s">
        <v>81</v>
      </c>
      <c r="N70" s="119" t="s">
        <v>81</v>
      </c>
      <c r="O70" s="119" t="s">
        <v>82</v>
      </c>
      <c r="Q70" s="119" t="s">
        <v>121</v>
      </c>
      <c r="R70" s="119">
        <v>20</v>
      </c>
      <c r="S70" s="119">
        <v>15</v>
      </c>
      <c r="T70" s="119" t="b">
        <f>IF(AND((S70=0), ISNUMBER(S70)), TRUE)</f>
        <v>0</v>
      </c>
      <c r="U70" s="119" t="b">
        <f>IF(AND((R70=S70), ISNUMBER(R70)), TRUE)</f>
        <v>0</v>
      </c>
      <c r="V70" s="119" t="s">
        <v>1177</v>
      </c>
    </row>
    <row r="71" spans="1:24" ht="24" customHeight="1" x14ac:dyDescent="0.2">
      <c r="A71" s="119" t="s">
        <v>15460</v>
      </c>
      <c r="B71" s="119" t="s">
        <v>15461</v>
      </c>
      <c r="C71" s="119">
        <v>1998</v>
      </c>
      <c r="D71" s="119" t="s">
        <v>15462</v>
      </c>
      <c r="N71" s="119" t="s">
        <v>81</v>
      </c>
      <c r="O71" s="119" t="s">
        <v>82</v>
      </c>
      <c r="Q71" s="119" t="s">
        <v>5020</v>
      </c>
      <c r="R71" s="119">
        <v>8</v>
      </c>
      <c r="S71" s="119">
        <v>0</v>
      </c>
      <c r="T71" s="119" t="b">
        <f>IF(AND((S71=0), ISNUMBER(S71)), TRUE)</f>
        <v>1</v>
      </c>
      <c r="U71" s="119" t="b">
        <f>IF(AND((R71=S71), ISNUMBER(R71)), TRUE)</f>
        <v>0</v>
      </c>
      <c r="V71" s="119" t="s">
        <v>15378</v>
      </c>
      <c r="X71" s="119" t="s">
        <v>15413</v>
      </c>
    </row>
    <row r="72" spans="1:24" ht="24" customHeight="1" x14ac:dyDescent="0.2">
      <c r="A72" s="119" t="s">
        <v>3408</v>
      </c>
      <c r="B72" s="119" t="s">
        <v>3410</v>
      </c>
      <c r="C72" s="119">
        <v>2006</v>
      </c>
      <c r="D72" s="119" t="s">
        <v>984</v>
      </c>
      <c r="E72" s="119" t="s">
        <v>3411</v>
      </c>
      <c r="N72" s="119" t="s">
        <v>81</v>
      </c>
      <c r="O72" s="119" t="s">
        <v>82</v>
      </c>
      <c r="Q72" s="119" t="s">
        <v>83</v>
      </c>
      <c r="R72" s="119">
        <v>8</v>
      </c>
      <c r="S72" s="119">
        <v>5</v>
      </c>
      <c r="T72" s="119" t="b">
        <f>IF(AND((S72=0), ISNUMBER(S72)), TRUE)</f>
        <v>0</v>
      </c>
      <c r="U72" s="119" t="b">
        <f>IF(AND((R72=S72), ISNUMBER(R72)), TRUE)</f>
        <v>0</v>
      </c>
      <c r="V72" s="119" t="s">
        <v>1177</v>
      </c>
    </row>
    <row r="73" spans="1:24" ht="24" customHeight="1" x14ac:dyDescent="0.2">
      <c r="A73" s="119" t="s">
        <v>2235</v>
      </c>
      <c r="B73" s="119" t="s">
        <v>2237</v>
      </c>
      <c r="C73" s="119">
        <v>1977</v>
      </c>
      <c r="D73" s="119" t="s">
        <v>1961</v>
      </c>
      <c r="E73" s="119" t="s">
        <v>2238</v>
      </c>
      <c r="N73" s="119" t="s">
        <v>81</v>
      </c>
      <c r="O73" s="119" t="s">
        <v>82</v>
      </c>
      <c r="Q73" s="119" t="s">
        <v>83</v>
      </c>
      <c r="R73" s="119">
        <v>12</v>
      </c>
      <c r="S73" s="119">
        <v>7</v>
      </c>
      <c r="T73" s="119" t="b">
        <f>IF(AND((S73=0), ISNUMBER(S73)), TRUE)</f>
        <v>0</v>
      </c>
      <c r="U73" s="119" t="b">
        <f>IF(AND((R73=S73), ISNUMBER(R73)), TRUE)</f>
        <v>0</v>
      </c>
      <c r="V73" s="119" t="s">
        <v>1177</v>
      </c>
    </row>
    <row r="74" spans="1:24" ht="24" customHeight="1" x14ac:dyDescent="0.2">
      <c r="A74" s="119" t="s">
        <v>3946</v>
      </c>
      <c r="B74" s="119" t="s">
        <v>3948</v>
      </c>
      <c r="C74" s="119">
        <v>2004</v>
      </c>
      <c r="D74" s="119" t="s">
        <v>603</v>
      </c>
      <c r="E74" s="119" t="s">
        <v>3949</v>
      </c>
      <c r="N74" s="119" t="s">
        <v>81</v>
      </c>
      <c r="O74" s="119" t="s">
        <v>82</v>
      </c>
      <c r="Q74" s="119" t="s">
        <v>1045</v>
      </c>
      <c r="R74" s="119">
        <v>20</v>
      </c>
      <c r="S74" s="119">
        <v>10</v>
      </c>
      <c r="T74" s="119" t="b">
        <f>IF(AND((S74=0), ISNUMBER(S74)), TRUE)</f>
        <v>0</v>
      </c>
      <c r="U74" s="119" t="b">
        <f>IF(AND((R74=S74), ISNUMBER(R74)), TRUE)</f>
        <v>0</v>
      </c>
    </row>
    <row r="75" spans="1:24" ht="24" customHeight="1" x14ac:dyDescent="0.2">
      <c r="A75" s="119" t="s">
        <v>2505</v>
      </c>
      <c r="B75" s="119" t="s">
        <v>2507</v>
      </c>
      <c r="C75" s="119">
        <v>2010</v>
      </c>
      <c r="D75" s="119" t="s">
        <v>984</v>
      </c>
      <c r="E75" s="119" t="s">
        <v>2508</v>
      </c>
      <c r="N75" s="119" t="s">
        <v>81</v>
      </c>
      <c r="O75" s="119" t="s">
        <v>82</v>
      </c>
      <c r="Q75" s="119" t="s">
        <v>2518</v>
      </c>
      <c r="R75" s="119">
        <v>20</v>
      </c>
      <c r="S75" s="119">
        <v>5</v>
      </c>
      <c r="T75" s="119" t="b">
        <f>IF(AND((S75=0), ISNUMBER(S75)), TRUE)</f>
        <v>0</v>
      </c>
      <c r="U75" s="119" t="b">
        <f>IF(AND((R75=S75), ISNUMBER(R75)), TRUE)</f>
        <v>0</v>
      </c>
      <c r="V75" s="119" t="s">
        <v>1177</v>
      </c>
    </row>
    <row r="76" spans="1:24" ht="24" customHeight="1" x14ac:dyDescent="0.2">
      <c r="A76" s="119" t="s">
        <v>15457</v>
      </c>
      <c r="B76" s="119" t="s">
        <v>15458</v>
      </c>
      <c r="C76" s="119">
        <v>1997</v>
      </c>
      <c r="D76" s="119" t="s">
        <v>15459</v>
      </c>
      <c r="E76" s="119" t="s">
        <v>15876</v>
      </c>
      <c r="N76" s="119" t="s">
        <v>81</v>
      </c>
      <c r="O76" s="119" t="s">
        <v>82</v>
      </c>
      <c r="Q76" s="119" t="s">
        <v>83</v>
      </c>
      <c r="R76" s="119">
        <v>46</v>
      </c>
      <c r="S76" s="119">
        <v>0</v>
      </c>
      <c r="T76" s="119" t="b">
        <f>IF(AND((S76=0), ISNUMBER(S76)), TRUE)</f>
        <v>1</v>
      </c>
      <c r="U76" s="119" t="b">
        <f>IF(AND((R76=S76), ISNUMBER(R76)), TRUE)</f>
        <v>0</v>
      </c>
      <c r="V76" s="119" t="s">
        <v>15378</v>
      </c>
      <c r="X76" s="119" t="s">
        <v>15413</v>
      </c>
    </row>
    <row r="77" spans="1:24" ht="24" customHeight="1" x14ac:dyDescent="0.2">
      <c r="A77" s="119" t="s">
        <v>15424</v>
      </c>
      <c r="B77" s="119" t="s">
        <v>15425</v>
      </c>
      <c r="C77" s="119">
        <v>2006</v>
      </c>
      <c r="D77" s="119" t="s">
        <v>15426</v>
      </c>
      <c r="E77" s="119" t="s">
        <v>15877</v>
      </c>
      <c r="N77" s="119" t="s">
        <v>81</v>
      </c>
      <c r="O77" s="119" t="s">
        <v>82</v>
      </c>
      <c r="Q77" s="119" t="s">
        <v>1761</v>
      </c>
      <c r="R77" s="119">
        <v>16</v>
      </c>
      <c r="S77" s="119">
        <v>16</v>
      </c>
      <c r="T77" s="119" t="b">
        <f>IF(AND((S77=0), ISNUMBER(S77)), TRUE)</f>
        <v>0</v>
      </c>
      <c r="U77" s="119" t="b">
        <f>IF(AND((R77=S77), ISNUMBER(R77)), TRUE)</f>
        <v>1</v>
      </c>
      <c r="V77" s="119" t="s">
        <v>15378</v>
      </c>
      <c r="X77" s="119" t="s">
        <v>15427</v>
      </c>
    </row>
    <row r="78" spans="1:24" ht="24" customHeight="1" x14ac:dyDescent="0.2">
      <c r="A78" s="119" t="s">
        <v>2220</v>
      </c>
      <c r="B78" s="119" t="s">
        <v>2222</v>
      </c>
      <c r="C78" s="119">
        <v>2005</v>
      </c>
      <c r="D78" s="119" t="s">
        <v>251</v>
      </c>
      <c r="E78" s="119" t="s">
        <v>2223</v>
      </c>
      <c r="N78" s="119" t="s">
        <v>81</v>
      </c>
      <c r="O78" s="119" t="s">
        <v>82</v>
      </c>
      <c r="Q78" s="119" t="s">
        <v>2231</v>
      </c>
      <c r="R78" s="119">
        <v>19</v>
      </c>
      <c r="S78" s="119">
        <v>8</v>
      </c>
      <c r="T78" s="119" t="b">
        <f>IF(AND((S78=0), ISNUMBER(S78)), TRUE)</f>
        <v>0</v>
      </c>
      <c r="U78" s="119" t="b">
        <f>IF(AND((R78=S78), ISNUMBER(R78)), TRUE)</f>
        <v>0</v>
      </c>
      <c r="V78" s="119" t="s">
        <v>1177</v>
      </c>
    </row>
    <row r="79" spans="1:24" ht="24" customHeight="1" x14ac:dyDescent="0.2">
      <c r="A79" s="119" t="s">
        <v>758</v>
      </c>
      <c r="B79" s="119" t="s">
        <v>760</v>
      </c>
      <c r="C79" s="119">
        <v>1998</v>
      </c>
      <c r="D79" s="119" t="s">
        <v>761</v>
      </c>
      <c r="E79" s="119" t="s">
        <v>765</v>
      </c>
      <c r="N79" s="119" t="s">
        <v>81</v>
      </c>
      <c r="O79" s="119" t="s">
        <v>82</v>
      </c>
      <c r="Q79" s="119" t="s">
        <v>83</v>
      </c>
      <c r="R79" s="119">
        <v>15</v>
      </c>
      <c r="S79" s="119">
        <v>5</v>
      </c>
      <c r="T79" s="119" t="b">
        <f>IF(AND((S79=0), ISNUMBER(S79)), TRUE)</f>
        <v>0</v>
      </c>
      <c r="U79" s="119" t="b">
        <f>IF(AND((R79=S79), ISNUMBER(R79)), TRUE)</f>
        <v>0</v>
      </c>
    </row>
    <row r="80" spans="1:24" ht="24" customHeight="1" x14ac:dyDescent="0.2">
      <c r="A80" s="119" t="s">
        <v>1611</v>
      </c>
      <c r="B80" s="119" t="s">
        <v>1613</v>
      </c>
      <c r="C80" s="119">
        <v>2002</v>
      </c>
      <c r="D80" s="119" t="s">
        <v>984</v>
      </c>
      <c r="E80" s="119" t="s">
        <v>1614</v>
      </c>
      <c r="N80" s="119" t="s">
        <v>81</v>
      </c>
      <c r="O80" s="119" t="s">
        <v>82</v>
      </c>
      <c r="Q80" s="119" t="s">
        <v>83</v>
      </c>
      <c r="R80" s="119">
        <v>5</v>
      </c>
      <c r="S80" s="119">
        <v>1</v>
      </c>
      <c r="T80" s="119" t="b">
        <f>IF(AND((S80=0), ISNUMBER(S80)), TRUE)</f>
        <v>0</v>
      </c>
      <c r="U80" s="119" t="b">
        <f>IF(AND((R80=S80), ISNUMBER(R80)), TRUE)</f>
        <v>0</v>
      </c>
      <c r="V80" s="119" t="s">
        <v>1177</v>
      </c>
    </row>
    <row r="81" spans="1:24" ht="24" customHeight="1" x14ac:dyDescent="0.2">
      <c r="A81" s="119" t="s">
        <v>4097</v>
      </c>
      <c r="B81" s="119" t="s">
        <v>4099</v>
      </c>
      <c r="C81" s="119">
        <v>2008</v>
      </c>
      <c r="D81" s="119" t="s">
        <v>1557</v>
      </c>
      <c r="E81" s="119" t="s">
        <v>4100</v>
      </c>
      <c r="N81" s="119" t="s">
        <v>81</v>
      </c>
      <c r="O81" s="119" t="s">
        <v>82</v>
      </c>
      <c r="Q81" s="119" t="s">
        <v>1761</v>
      </c>
      <c r="R81" s="119">
        <v>12</v>
      </c>
      <c r="S81" s="119">
        <v>0</v>
      </c>
      <c r="T81" s="119" t="b">
        <f>IF(AND((S81=0), ISNUMBER(S81)), TRUE)</f>
        <v>1</v>
      </c>
      <c r="U81" s="119" t="b">
        <f>IF(AND((R81=S81), ISNUMBER(R81)), TRUE)</f>
        <v>0</v>
      </c>
      <c r="V81" s="119" t="s">
        <v>15378</v>
      </c>
      <c r="X81" s="119" t="s">
        <v>15413</v>
      </c>
    </row>
    <row r="82" spans="1:24" ht="24" customHeight="1" x14ac:dyDescent="0.2">
      <c r="A82" s="119" t="s">
        <v>3813</v>
      </c>
      <c r="B82" s="119" t="s">
        <v>3815</v>
      </c>
      <c r="C82" s="119">
        <v>2002</v>
      </c>
      <c r="D82" s="119" t="s">
        <v>3816</v>
      </c>
      <c r="E82" s="119" t="s">
        <v>3817</v>
      </c>
      <c r="N82" s="119" t="s">
        <v>81</v>
      </c>
      <c r="O82" s="119" t="s">
        <v>82</v>
      </c>
      <c r="Q82" s="119" t="s">
        <v>1761</v>
      </c>
      <c r="R82" s="119">
        <v>9</v>
      </c>
      <c r="S82" s="119">
        <v>0</v>
      </c>
      <c r="T82" s="119" t="b">
        <f>IF(AND((S82=0), ISNUMBER(S82)), TRUE)</f>
        <v>1</v>
      </c>
      <c r="U82" s="119" t="b">
        <f>IF(AND((R82=S82), ISNUMBER(R82)), TRUE)</f>
        <v>0</v>
      </c>
      <c r="V82" s="119" t="s">
        <v>15378</v>
      </c>
      <c r="X82" s="119" t="s">
        <v>15413</v>
      </c>
    </row>
    <row r="83" spans="1:24" ht="24" customHeight="1" x14ac:dyDescent="0.2">
      <c r="A83" s="119" t="s">
        <v>1309</v>
      </c>
      <c r="B83" s="119" t="s">
        <v>1311</v>
      </c>
      <c r="C83" s="119">
        <v>2010</v>
      </c>
      <c r="D83" s="119" t="s">
        <v>1312</v>
      </c>
      <c r="E83" s="119" t="s">
        <v>1313</v>
      </c>
      <c r="N83" s="119" t="s">
        <v>81</v>
      </c>
      <c r="O83" s="119" t="s">
        <v>82</v>
      </c>
      <c r="Q83" s="119" t="s">
        <v>1326</v>
      </c>
      <c r="R83" s="119">
        <v>18</v>
      </c>
      <c r="S83" s="119" t="s">
        <v>86</v>
      </c>
      <c r="T83" s="119" t="b">
        <f>IF(AND((S83=0), ISNUMBER(S83)), TRUE)</f>
        <v>0</v>
      </c>
      <c r="U83" s="119" t="b">
        <f>IF(AND((R83=S83), ISNUMBER(R83)), TRUE)</f>
        <v>0</v>
      </c>
      <c r="V83" s="119" t="s">
        <v>1177</v>
      </c>
    </row>
    <row r="84" spans="1:24" ht="24" customHeight="1" x14ac:dyDescent="0.2">
      <c r="A84" s="119" t="s">
        <v>3040</v>
      </c>
      <c r="B84" s="119" t="s">
        <v>3042</v>
      </c>
      <c r="C84" s="119">
        <v>1993</v>
      </c>
      <c r="D84" s="119" t="s">
        <v>392</v>
      </c>
      <c r="E84" s="119" t="s">
        <v>3043</v>
      </c>
      <c r="N84" s="119" t="s">
        <v>81</v>
      </c>
      <c r="O84" s="119" t="s">
        <v>82</v>
      </c>
      <c r="Q84" s="119" t="s">
        <v>3052</v>
      </c>
      <c r="R84" s="119">
        <v>12</v>
      </c>
      <c r="S84" s="119">
        <v>5</v>
      </c>
      <c r="T84" s="119" t="b">
        <f>IF(AND((S84=0), ISNUMBER(S84)), TRUE)</f>
        <v>0</v>
      </c>
      <c r="U84" s="119" t="b">
        <f>IF(AND((R84=S84), ISNUMBER(R84)), TRUE)</f>
        <v>0</v>
      </c>
      <c r="V84" s="119" t="s">
        <v>1177</v>
      </c>
    </row>
    <row r="85" spans="1:24" ht="24" customHeight="1" x14ac:dyDescent="0.2">
      <c r="A85" s="119" t="s">
        <v>5850</v>
      </c>
      <c r="B85" s="119" t="s">
        <v>5852</v>
      </c>
      <c r="C85" s="119">
        <v>1998</v>
      </c>
      <c r="D85" s="119" t="s">
        <v>2663</v>
      </c>
      <c r="E85" s="119" t="s">
        <v>5853</v>
      </c>
      <c r="N85" s="119" t="s">
        <v>81</v>
      </c>
      <c r="O85" s="119" t="s">
        <v>82</v>
      </c>
      <c r="Q85" s="119" t="s">
        <v>2231</v>
      </c>
      <c r="R85" s="119">
        <v>14</v>
      </c>
      <c r="S85" s="119">
        <v>10</v>
      </c>
      <c r="T85" s="119" t="b">
        <f>IF(AND((S85=0), ISNUMBER(S85)), TRUE)</f>
        <v>0</v>
      </c>
      <c r="U85" s="119" t="b">
        <f>IF(AND((R85=S85), ISNUMBER(R85)), TRUE)</f>
        <v>0</v>
      </c>
    </row>
    <row r="86" spans="1:24" ht="24" customHeight="1" x14ac:dyDescent="0.2">
      <c r="A86" s="119" t="s">
        <v>2454</v>
      </c>
      <c r="B86" s="119" t="s">
        <v>2456</v>
      </c>
      <c r="C86" s="119">
        <v>1990</v>
      </c>
      <c r="D86" s="119" t="s">
        <v>2457</v>
      </c>
      <c r="E86" s="119" t="s">
        <v>2458</v>
      </c>
      <c r="H86" s="119" t="s">
        <v>81</v>
      </c>
      <c r="N86" s="119" t="s">
        <v>81</v>
      </c>
      <c r="O86" s="119" t="s">
        <v>82</v>
      </c>
      <c r="Q86" s="119" t="s">
        <v>2471</v>
      </c>
      <c r="R86" s="119" t="s">
        <v>2472</v>
      </c>
      <c r="S86" s="119" t="s">
        <v>86</v>
      </c>
      <c r="T86" s="119" t="b">
        <f>IF(AND((S86=0), ISNUMBER(S86)), TRUE)</f>
        <v>0</v>
      </c>
      <c r="U86" s="119" t="b">
        <f>IF(AND((R86=S86), ISNUMBER(R86)), TRUE)</f>
        <v>0</v>
      </c>
      <c r="V86" s="119" t="s">
        <v>1177</v>
      </c>
    </row>
    <row r="87" spans="1:24" ht="24" customHeight="1" x14ac:dyDescent="0.2">
      <c r="A87" s="119" t="s">
        <v>5754</v>
      </c>
      <c r="B87" s="119" t="s">
        <v>5756</v>
      </c>
      <c r="C87" s="119">
        <v>2003</v>
      </c>
      <c r="D87" s="119" t="s">
        <v>187</v>
      </c>
      <c r="E87" s="119" t="s">
        <v>5757</v>
      </c>
      <c r="N87" s="119" t="s">
        <v>81</v>
      </c>
      <c r="O87" s="119" t="s">
        <v>82</v>
      </c>
      <c r="Q87" s="119" t="s">
        <v>2231</v>
      </c>
      <c r="R87" s="119">
        <v>14</v>
      </c>
      <c r="S87" s="119">
        <v>8</v>
      </c>
      <c r="T87" s="119" t="b">
        <f>IF(AND((S87=0), ISNUMBER(S87)), TRUE)</f>
        <v>0</v>
      </c>
      <c r="U87" s="119" t="b">
        <f>IF(AND((R87=S87), ISNUMBER(R87)), TRUE)</f>
        <v>0</v>
      </c>
    </row>
    <row r="88" spans="1:24" ht="24" customHeight="1" x14ac:dyDescent="0.2">
      <c r="A88" s="119" t="s">
        <v>15430</v>
      </c>
      <c r="B88" s="119" t="s">
        <v>15431</v>
      </c>
      <c r="C88" s="119">
        <v>2015</v>
      </c>
      <c r="D88" s="119" t="s">
        <v>15432</v>
      </c>
      <c r="E88" s="119" t="s">
        <v>15881</v>
      </c>
      <c r="N88" s="119" t="s">
        <v>81</v>
      </c>
      <c r="O88" s="119" t="s">
        <v>82</v>
      </c>
      <c r="Q88" s="119" t="s">
        <v>15433</v>
      </c>
      <c r="R88" s="119">
        <v>33</v>
      </c>
      <c r="S88" s="119">
        <v>17</v>
      </c>
      <c r="T88" s="119" t="b">
        <f>IF(AND((S88=0), ISNUMBER(S88)), TRUE)</f>
        <v>0</v>
      </c>
      <c r="U88" s="119" t="b">
        <f>IF(AND((R88=S88), ISNUMBER(R88)), TRUE)</f>
        <v>0</v>
      </c>
    </row>
    <row r="89" spans="1:24" ht="24" customHeight="1" x14ac:dyDescent="0.2">
      <c r="A89" s="119" t="s">
        <v>1047</v>
      </c>
      <c r="B89" s="119" t="s">
        <v>1049</v>
      </c>
      <c r="C89" s="119">
        <v>2001</v>
      </c>
      <c r="D89" s="119" t="s">
        <v>251</v>
      </c>
      <c r="E89" s="119" t="s">
        <v>5362</v>
      </c>
      <c r="N89" s="119" t="s">
        <v>81</v>
      </c>
      <c r="O89" s="119" t="s">
        <v>82</v>
      </c>
      <c r="Q89" s="119" t="s">
        <v>1059</v>
      </c>
      <c r="R89" s="119">
        <v>8</v>
      </c>
      <c r="S89" s="119">
        <v>0</v>
      </c>
      <c r="T89" s="119" t="b">
        <f>IF(AND((S89=0), ISNUMBER(S89)), TRUE)</f>
        <v>1</v>
      </c>
      <c r="U89" s="119" t="b">
        <f>IF(AND((R89=S89), ISNUMBER(R89)), TRUE)</f>
        <v>0</v>
      </c>
      <c r="V89" s="119" t="s">
        <v>15378</v>
      </c>
      <c r="X89" s="119" t="s">
        <v>15413</v>
      </c>
    </row>
    <row r="90" spans="1:24" ht="24" customHeight="1" x14ac:dyDescent="0.2">
      <c r="A90" s="119" t="s">
        <v>2633</v>
      </c>
      <c r="B90" s="119" t="s">
        <v>2635</v>
      </c>
      <c r="C90" s="119">
        <v>1997</v>
      </c>
      <c r="D90" s="119" t="s">
        <v>984</v>
      </c>
      <c r="E90" s="119" t="s">
        <v>2636</v>
      </c>
      <c r="N90" s="119" t="s">
        <v>81</v>
      </c>
      <c r="O90" s="119" t="s">
        <v>82</v>
      </c>
      <c r="Q90" s="119" t="s">
        <v>1059</v>
      </c>
      <c r="R90" s="119">
        <v>17</v>
      </c>
      <c r="S90" s="119">
        <v>0</v>
      </c>
      <c r="T90" s="119" t="b">
        <f>IF(AND((S90=0), ISNUMBER(S90)), TRUE)</f>
        <v>1</v>
      </c>
      <c r="U90" s="119" t="b">
        <f>IF(AND((R90=S90), ISNUMBER(R90)), TRUE)</f>
        <v>0</v>
      </c>
      <c r="V90" s="119" t="s">
        <v>15378</v>
      </c>
      <c r="X90" s="119" t="s">
        <v>15413</v>
      </c>
    </row>
    <row r="91" spans="1:24" ht="24" customHeight="1" x14ac:dyDescent="0.2">
      <c r="A91" s="119" t="s">
        <v>204</v>
      </c>
      <c r="B91" s="119" t="s">
        <v>206</v>
      </c>
      <c r="C91" s="119">
        <v>1987</v>
      </c>
      <c r="D91" s="119" t="s">
        <v>66</v>
      </c>
      <c r="E91" s="119" t="s">
        <v>207</v>
      </c>
      <c r="H91" s="119" t="s">
        <v>81</v>
      </c>
      <c r="N91" s="119" t="s">
        <v>81</v>
      </c>
      <c r="O91" s="119" t="s">
        <v>82</v>
      </c>
      <c r="Q91" s="119" t="s">
        <v>83</v>
      </c>
      <c r="R91" s="119" t="s">
        <v>215</v>
      </c>
      <c r="S91" s="119" t="s">
        <v>86</v>
      </c>
      <c r="T91" s="119" t="b">
        <f>IF(AND((S91=0), ISNUMBER(S91)), TRUE)</f>
        <v>0</v>
      </c>
      <c r="U91" s="119" t="b">
        <f>IF(AND((R91=S91), ISNUMBER(R91)), TRUE)</f>
        <v>0</v>
      </c>
      <c r="V91" s="119" t="s">
        <v>1177</v>
      </c>
    </row>
    <row r="92" spans="1:24" ht="24" customHeight="1" x14ac:dyDescent="0.2">
      <c r="A92" s="119" t="s">
        <v>63</v>
      </c>
      <c r="B92" s="119" t="s">
        <v>65</v>
      </c>
      <c r="C92" s="119">
        <v>1980</v>
      </c>
      <c r="D92" s="119" t="s">
        <v>66</v>
      </c>
      <c r="E92" s="119" t="s">
        <v>67</v>
      </c>
      <c r="N92" s="119" t="s">
        <v>81</v>
      </c>
      <c r="O92" s="119" t="s">
        <v>82</v>
      </c>
      <c r="Q92" s="119" t="s">
        <v>83</v>
      </c>
      <c r="R92" s="119">
        <v>6</v>
      </c>
      <c r="S92" s="119">
        <v>4</v>
      </c>
      <c r="T92" s="119" t="b">
        <f>IF(AND((S92=0), ISNUMBER(S92)), TRUE)</f>
        <v>0</v>
      </c>
      <c r="U92" s="119" t="b">
        <f>IF(AND((R92=S92), ISNUMBER(R92)), TRUE)</f>
        <v>0</v>
      </c>
      <c r="V92" s="119" t="s">
        <v>1177</v>
      </c>
    </row>
    <row r="93" spans="1:24" ht="24" customHeight="1" x14ac:dyDescent="0.2">
      <c r="A93" s="119" t="s">
        <v>248</v>
      </c>
      <c r="B93" s="119" t="s">
        <v>250</v>
      </c>
      <c r="C93" s="119">
        <v>2003</v>
      </c>
      <c r="D93" s="119" t="s">
        <v>251</v>
      </c>
      <c r="E93" s="119" t="s">
        <v>252</v>
      </c>
      <c r="H93" s="119" t="s">
        <v>81</v>
      </c>
      <c r="N93" s="119" t="s">
        <v>81</v>
      </c>
      <c r="O93" s="119" t="s">
        <v>82</v>
      </c>
      <c r="Q93" s="119" t="s">
        <v>83</v>
      </c>
      <c r="R93" s="119">
        <v>16</v>
      </c>
      <c r="S93" s="119">
        <v>8</v>
      </c>
      <c r="T93" s="119" t="b">
        <f>IF(AND((S93=0), ISNUMBER(S93)), TRUE)</f>
        <v>0</v>
      </c>
      <c r="U93" s="119" t="b">
        <f>IF(AND((R93=S93), ISNUMBER(R93)), TRUE)</f>
        <v>0</v>
      </c>
      <c r="V93" s="119" t="s">
        <v>1177</v>
      </c>
    </row>
    <row r="94" spans="1:24" ht="24" customHeight="1" x14ac:dyDescent="0.2">
      <c r="A94" s="119" t="s">
        <v>2647</v>
      </c>
      <c r="B94" s="119" t="s">
        <v>2649</v>
      </c>
      <c r="C94" s="119">
        <v>1998</v>
      </c>
      <c r="D94" s="119" t="s">
        <v>251</v>
      </c>
      <c r="E94" s="119" t="s">
        <v>2650</v>
      </c>
      <c r="N94" s="119" t="s">
        <v>81</v>
      </c>
      <c r="O94" s="119" t="s">
        <v>82</v>
      </c>
      <c r="Q94" s="119" t="s">
        <v>121</v>
      </c>
      <c r="R94" s="119">
        <v>11</v>
      </c>
      <c r="S94" s="119">
        <v>0</v>
      </c>
      <c r="T94" s="119" t="b">
        <f>IF(AND((S94=0), ISNUMBER(S94)), TRUE)</f>
        <v>1</v>
      </c>
      <c r="U94" s="119" t="b">
        <f>IF(AND((R94=S94), ISNUMBER(R94)), TRUE)</f>
        <v>0</v>
      </c>
      <c r="V94" s="119" t="s">
        <v>15378</v>
      </c>
      <c r="X94" s="119" t="s">
        <v>15413</v>
      </c>
    </row>
    <row r="95" spans="1:24" ht="24" customHeight="1" x14ac:dyDescent="0.2">
      <c r="A95" s="119" t="s">
        <v>2099</v>
      </c>
      <c r="B95" s="119" t="s">
        <v>2101</v>
      </c>
      <c r="C95" s="119">
        <v>2004</v>
      </c>
      <c r="D95" s="119" t="s">
        <v>2102</v>
      </c>
      <c r="E95" s="119" t="s">
        <v>2103</v>
      </c>
      <c r="N95" s="119" t="s">
        <v>81</v>
      </c>
      <c r="O95" s="119" t="s">
        <v>82</v>
      </c>
      <c r="Q95" s="119" t="s">
        <v>823</v>
      </c>
      <c r="R95" s="119">
        <v>18</v>
      </c>
      <c r="S95" s="119">
        <v>1</v>
      </c>
      <c r="T95" s="119" t="b">
        <f>IF(AND((S95=0), ISNUMBER(S95)), TRUE)</f>
        <v>0</v>
      </c>
      <c r="U95" s="119" t="b">
        <f>IF(AND((R95=S95), ISNUMBER(R95)), TRUE)</f>
        <v>0</v>
      </c>
      <c r="V95" s="119" t="s">
        <v>1177</v>
      </c>
    </row>
    <row r="96" spans="1:24" ht="24" customHeight="1" x14ac:dyDescent="0.2">
      <c r="A96" s="119" t="s">
        <v>15522</v>
      </c>
      <c r="B96" s="119" t="s">
        <v>15523</v>
      </c>
      <c r="C96" s="119">
        <v>2016</v>
      </c>
      <c r="D96" s="119" t="s">
        <v>201</v>
      </c>
      <c r="E96" s="119" t="s">
        <v>15886</v>
      </c>
      <c r="N96" s="119" t="s">
        <v>81</v>
      </c>
      <c r="O96" s="119" t="s">
        <v>82</v>
      </c>
      <c r="Q96" s="119" t="s">
        <v>15524</v>
      </c>
      <c r="R96" s="119">
        <v>31</v>
      </c>
      <c r="S96" s="119">
        <v>18</v>
      </c>
      <c r="T96" s="119" t="b">
        <f>IF(AND((S96=0), ISNUMBER(S96)), TRUE)</f>
        <v>0</v>
      </c>
      <c r="U96" s="119" t="b">
        <f>IF(AND((R96=S96), ISNUMBER(R96)), TRUE)</f>
        <v>0</v>
      </c>
    </row>
    <row r="97" spans="1:24" ht="24" customHeight="1" x14ac:dyDescent="0.2">
      <c r="A97" s="119" t="s">
        <v>15530</v>
      </c>
      <c r="B97" s="119" t="s">
        <v>15531</v>
      </c>
      <c r="C97" s="119">
        <v>2011</v>
      </c>
      <c r="D97" s="119" t="s">
        <v>15489</v>
      </c>
      <c r="E97" s="119" t="s">
        <v>15887</v>
      </c>
      <c r="N97" s="119" t="s">
        <v>81</v>
      </c>
      <c r="O97" s="119" t="s">
        <v>82</v>
      </c>
      <c r="Q97" s="119" t="s">
        <v>83</v>
      </c>
      <c r="R97" s="119">
        <v>10</v>
      </c>
      <c r="S97" s="119">
        <v>5</v>
      </c>
      <c r="T97" s="119" t="b">
        <f>IF(AND((S97=0), ISNUMBER(S97)), TRUE)</f>
        <v>0</v>
      </c>
      <c r="U97" s="119" t="b">
        <f>IF(AND((R97=S97), ISNUMBER(R97)), TRUE)</f>
        <v>0</v>
      </c>
    </row>
    <row r="98" spans="1:24" ht="24" customHeight="1" x14ac:dyDescent="0.2">
      <c r="A98" s="119" t="s">
        <v>15516</v>
      </c>
      <c r="B98" s="119" t="s">
        <v>15517</v>
      </c>
      <c r="C98" s="119">
        <v>2014</v>
      </c>
      <c r="D98" s="119" t="s">
        <v>15518</v>
      </c>
      <c r="E98" s="119" t="s">
        <v>15888</v>
      </c>
      <c r="N98" s="119" t="s">
        <v>81</v>
      </c>
      <c r="O98" s="119" t="s">
        <v>82</v>
      </c>
      <c r="Q98" s="119" t="s">
        <v>83</v>
      </c>
      <c r="R98" s="119">
        <v>21</v>
      </c>
      <c r="S98" s="119">
        <v>4</v>
      </c>
      <c r="T98" s="119" t="b">
        <f>IF(AND((S98=0), ISNUMBER(S98)), TRUE)</f>
        <v>0</v>
      </c>
      <c r="U98" s="119" t="b">
        <f>IF(AND((R98=S98), ISNUMBER(R98)), TRUE)</f>
        <v>0</v>
      </c>
    </row>
    <row r="99" spans="1:24" ht="24" customHeight="1" x14ac:dyDescent="0.2">
      <c r="A99" s="119" t="s">
        <v>15490</v>
      </c>
      <c r="B99" s="119" t="s">
        <v>15491</v>
      </c>
      <c r="C99" s="119">
        <v>2012</v>
      </c>
      <c r="D99" s="119" t="s">
        <v>15492</v>
      </c>
      <c r="E99" s="119" t="s">
        <v>15889</v>
      </c>
      <c r="N99" s="119" t="s">
        <v>81</v>
      </c>
      <c r="O99" s="119" t="s">
        <v>82</v>
      </c>
      <c r="Q99" s="119" t="s">
        <v>15493</v>
      </c>
      <c r="R99" s="119">
        <v>29</v>
      </c>
      <c r="S99" s="119">
        <v>12</v>
      </c>
      <c r="T99" s="119" t="b">
        <f>IF(AND((S99=0), ISNUMBER(S99)), TRUE)</f>
        <v>0</v>
      </c>
      <c r="U99" s="119" t="b">
        <f>IF(AND((R99=S99), ISNUMBER(R99)), TRUE)</f>
        <v>0</v>
      </c>
    </row>
    <row r="100" spans="1:24" ht="24" customHeight="1" x14ac:dyDescent="0.2">
      <c r="A100" s="119" t="s">
        <v>15473</v>
      </c>
      <c r="B100" s="119" t="s">
        <v>15474</v>
      </c>
      <c r="C100" s="119">
        <v>2005</v>
      </c>
      <c r="D100" s="119" t="s">
        <v>995</v>
      </c>
      <c r="E100" s="119" t="s">
        <v>7072</v>
      </c>
      <c r="N100" s="119" t="s">
        <v>81</v>
      </c>
      <c r="O100" s="119" t="s">
        <v>82</v>
      </c>
      <c r="Q100" s="119" t="s">
        <v>15417</v>
      </c>
      <c r="R100" s="119">
        <v>12</v>
      </c>
      <c r="S100" s="119">
        <v>7</v>
      </c>
      <c r="T100" s="119" t="b">
        <f>IF(AND((S100=0), ISNUMBER(S100)), TRUE)</f>
        <v>0</v>
      </c>
      <c r="U100" s="119" t="b">
        <f>IF(AND((R100=S100), ISNUMBER(R100)), TRUE)</f>
        <v>0</v>
      </c>
    </row>
    <row r="101" spans="1:24" ht="24" customHeight="1" x14ac:dyDescent="0.2">
      <c r="A101" s="119" t="s">
        <v>15480</v>
      </c>
      <c r="B101" s="119" t="s">
        <v>15481</v>
      </c>
      <c r="C101" s="119">
        <v>2003</v>
      </c>
      <c r="D101" s="119" t="s">
        <v>15482</v>
      </c>
      <c r="E101" s="119" t="s">
        <v>4726</v>
      </c>
      <c r="N101" s="119" t="s">
        <v>81</v>
      </c>
      <c r="O101" s="119" t="s">
        <v>82</v>
      </c>
      <c r="Q101" s="119" t="s">
        <v>15417</v>
      </c>
      <c r="R101" s="119">
        <v>12</v>
      </c>
      <c r="S101" s="119">
        <v>0</v>
      </c>
      <c r="T101" s="119" t="b">
        <f>IF(AND((S101=0), ISNUMBER(S101)), TRUE)</f>
        <v>1</v>
      </c>
      <c r="U101" s="119" t="b">
        <f>IF(AND((R101=S101), ISNUMBER(R101)), TRUE)</f>
        <v>0</v>
      </c>
      <c r="V101" s="119" t="s">
        <v>15378</v>
      </c>
    </row>
    <row r="102" spans="1:24" ht="24" customHeight="1" x14ac:dyDescent="0.2">
      <c r="A102" s="119" t="s">
        <v>15513</v>
      </c>
      <c r="B102" s="119" t="s">
        <v>15514</v>
      </c>
      <c r="C102" s="119">
        <v>2013</v>
      </c>
      <c r="D102" s="119" t="s">
        <v>15515</v>
      </c>
      <c r="E102" s="119" t="s">
        <v>6540</v>
      </c>
      <c r="N102" s="119" t="s">
        <v>81</v>
      </c>
      <c r="O102" s="119" t="s">
        <v>82</v>
      </c>
      <c r="Q102" s="119" t="s">
        <v>15417</v>
      </c>
      <c r="R102" s="119">
        <v>33</v>
      </c>
      <c r="S102" s="119">
        <v>0</v>
      </c>
      <c r="T102" s="119" t="b">
        <f>IF(AND((S102=0), ISNUMBER(S102)), TRUE)</f>
        <v>1</v>
      </c>
      <c r="U102" s="119" t="b">
        <f>IF(AND((R102=S102), ISNUMBER(R102)), TRUE)</f>
        <v>0</v>
      </c>
      <c r="V102" s="119" t="s">
        <v>15378</v>
      </c>
      <c r="X102" s="119" t="s">
        <v>15413</v>
      </c>
    </row>
    <row r="103" spans="1:24" ht="24" customHeight="1" x14ac:dyDescent="0.2">
      <c r="A103" s="119" t="s">
        <v>15527</v>
      </c>
      <c r="B103" s="119" t="s">
        <v>15528</v>
      </c>
      <c r="C103" s="119">
        <v>2009</v>
      </c>
      <c r="D103" s="119" t="s">
        <v>15529</v>
      </c>
      <c r="E103" s="119" t="s">
        <v>15890</v>
      </c>
      <c r="N103" s="119" t="s">
        <v>81</v>
      </c>
      <c r="O103" s="119" t="s">
        <v>82</v>
      </c>
      <c r="Q103" s="119" t="s">
        <v>83</v>
      </c>
      <c r="R103" s="119">
        <v>14</v>
      </c>
      <c r="S103" s="119">
        <v>5</v>
      </c>
      <c r="T103" s="119" t="b">
        <f>IF(AND((S103=0), ISNUMBER(S103)), TRUE)</f>
        <v>0</v>
      </c>
      <c r="U103" s="119" t="b">
        <f>IF(AND((R103=S103), ISNUMBER(R103)), TRUE)</f>
        <v>0</v>
      </c>
    </row>
    <row r="104" spans="1:24" ht="24" customHeight="1" x14ac:dyDescent="0.2">
      <c r="A104" s="119" t="s">
        <v>15434</v>
      </c>
      <c r="B104" s="119" t="s">
        <v>15435</v>
      </c>
      <c r="C104" s="119">
        <v>2016</v>
      </c>
      <c r="D104" s="119" t="s">
        <v>15436</v>
      </c>
      <c r="E104" s="119" t="s">
        <v>15893</v>
      </c>
      <c r="N104" s="119" t="s">
        <v>81</v>
      </c>
      <c r="O104" s="119" t="s">
        <v>82</v>
      </c>
      <c r="Q104" s="119" t="s">
        <v>15437</v>
      </c>
      <c r="R104" s="119">
        <v>32</v>
      </c>
      <c r="S104" s="119">
        <v>18</v>
      </c>
      <c r="T104" s="119" t="b">
        <f>IF(AND((S104=0), ISNUMBER(S104)), TRUE)</f>
        <v>0</v>
      </c>
      <c r="U104" s="119" t="b">
        <f>IF(AND((R104=S104), ISNUMBER(R104)), TRUE)</f>
        <v>0</v>
      </c>
    </row>
    <row r="105" spans="1:24" ht="24" customHeight="1" x14ac:dyDescent="0.2">
      <c r="A105" s="119" t="s">
        <v>1627</v>
      </c>
      <c r="B105" s="119" t="s">
        <v>1629</v>
      </c>
      <c r="C105" s="119">
        <v>1996</v>
      </c>
      <c r="D105" s="119" t="s">
        <v>603</v>
      </c>
      <c r="E105" s="119" t="s">
        <v>1630</v>
      </c>
      <c r="N105" s="119" t="s">
        <v>81</v>
      </c>
      <c r="O105" s="119" t="s">
        <v>82</v>
      </c>
      <c r="Q105" s="119" t="s">
        <v>83</v>
      </c>
      <c r="R105" s="119">
        <v>1</v>
      </c>
      <c r="S105" s="119">
        <v>0</v>
      </c>
      <c r="T105" s="119" t="b">
        <f>IF(AND((S105=0), ISNUMBER(S105)), TRUE)</f>
        <v>1</v>
      </c>
      <c r="U105" s="119" t="b">
        <f>IF(AND((R105=S105), ISNUMBER(R105)), TRUE)</f>
        <v>0</v>
      </c>
      <c r="V105" s="119" t="s">
        <v>15380</v>
      </c>
      <c r="W105" s="119" t="s">
        <v>15809</v>
      </c>
      <c r="X105" s="119" t="s">
        <v>15798</v>
      </c>
    </row>
    <row r="106" spans="1:24" ht="24" customHeight="1" x14ac:dyDescent="0.2">
      <c r="A106" s="119" t="s">
        <v>2532</v>
      </c>
      <c r="B106" s="119" t="s">
        <v>2534</v>
      </c>
      <c r="C106" s="119">
        <v>1989</v>
      </c>
      <c r="D106" s="119" t="s">
        <v>1961</v>
      </c>
      <c r="E106" s="119" t="s">
        <v>2535</v>
      </c>
      <c r="N106" s="119" t="s">
        <v>81</v>
      </c>
      <c r="O106" s="119" t="s">
        <v>82</v>
      </c>
      <c r="Q106" s="119" t="s">
        <v>403</v>
      </c>
      <c r="R106" s="119">
        <v>6</v>
      </c>
      <c r="S106" s="119">
        <v>2</v>
      </c>
      <c r="T106" s="119" t="b">
        <f>IF(AND((S106=0), ISNUMBER(S106)), TRUE)</f>
        <v>0</v>
      </c>
      <c r="U106" s="119" t="b">
        <f>IF(AND((R106=S106), ISNUMBER(R106)), TRUE)</f>
        <v>0</v>
      </c>
      <c r="V106" s="119" t="s">
        <v>1177</v>
      </c>
    </row>
    <row r="107" spans="1:24" ht="24" customHeight="1" x14ac:dyDescent="0.2">
      <c r="A107" s="119" t="s">
        <v>2532</v>
      </c>
      <c r="B107" s="119" t="s">
        <v>5467</v>
      </c>
      <c r="C107" s="119">
        <v>1989</v>
      </c>
      <c r="D107" s="119" t="s">
        <v>3537</v>
      </c>
      <c r="E107" s="119" t="s">
        <v>5468</v>
      </c>
      <c r="N107" s="119" t="s">
        <v>81</v>
      </c>
      <c r="O107" s="119" t="s">
        <v>82</v>
      </c>
      <c r="Q107" s="119" t="s">
        <v>403</v>
      </c>
      <c r="R107" s="119">
        <v>10</v>
      </c>
      <c r="S107" s="119">
        <v>4</v>
      </c>
      <c r="T107" s="119" t="b">
        <f>IF(AND((S107=0), ISNUMBER(S107)), TRUE)</f>
        <v>0</v>
      </c>
      <c r="U107" s="119" t="b">
        <f>IF(AND((R107=S107), ISNUMBER(R107)), TRUE)</f>
        <v>0</v>
      </c>
    </row>
    <row r="108" spans="1:24" ht="24" customHeight="1" x14ac:dyDescent="0.2">
      <c r="A108" s="119" t="s">
        <v>389</v>
      </c>
      <c r="B108" s="119" t="s">
        <v>391</v>
      </c>
      <c r="C108" s="119">
        <v>1989</v>
      </c>
      <c r="D108" s="119" t="s">
        <v>392</v>
      </c>
      <c r="E108" s="119" t="s">
        <v>393</v>
      </c>
      <c r="N108" s="119" t="s">
        <v>81</v>
      </c>
      <c r="O108" s="119" t="s">
        <v>82</v>
      </c>
      <c r="Q108" s="119" t="s">
        <v>403</v>
      </c>
      <c r="R108" s="119">
        <v>13</v>
      </c>
      <c r="S108" s="119">
        <v>4</v>
      </c>
      <c r="T108" s="119" t="b">
        <f>IF(AND((S108=0), ISNUMBER(S108)), TRUE)</f>
        <v>0</v>
      </c>
      <c r="U108" s="119" t="b">
        <f>IF(AND((R108=S108), ISNUMBER(R108)), TRUE)</f>
        <v>0</v>
      </c>
      <c r="V108" s="119" t="s">
        <v>1177</v>
      </c>
    </row>
    <row r="109" spans="1:24" ht="24" customHeight="1" x14ac:dyDescent="0.2">
      <c r="A109" s="119" t="s">
        <v>4564</v>
      </c>
      <c r="B109" s="119" t="s">
        <v>4566</v>
      </c>
      <c r="C109" s="119">
        <v>2010</v>
      </c>
      <c r="D109" s="119" t="s">
        <v>4567</v>
      </c>
      <c r="E109" s="119" t="s">
        <v>4568</v>
      </c>
      <c r="H109" s="119" t="s">
        <v>81</v>
      </c>
      <c r="N109" s="119" t="s">
        <v>81</v>
      </c>
      <c r="O109" s="119" t="s">
        <v>82</v>
      </c>
      <c r="Q109" s="119" t="s">
        <v>4578</v>
      </c>
      <c r="R109" s="119">
        <v>29</v>
      </c>
      <c r="S109" s="119">
        <v>10</v>
      </c>
      <c r="T109" s="119" t="b">
        <f>IF(AND((S109=0), ISNUMBER(S109)), TRUE)</f>
        <v>0</v>
      </c>
      <c r="U109" s="119" t="b">
        <f>IF(AND((R109=S109), ISNUMBER(R109)), TRUE)</f>
        <v>0</v>
      </c>
    </row>
    <row r="110" spans="1:24" ht="24" customHeight="1" x14ac:dyDescent="0.2">
      <c r="A110" s="119" t="s">
        <v>5084</v>
      </c>
      <c r="B110" s="119" t="s">
        <v>5086</v>
      </c>
      <c r="C110" s="119">
        <v>1995</v>
      </c>
      <c r="D110" s="119" t="s">
        <v>3596</v>
      </c>
      <c r="E110" s="119" t="s">
        <v>5087</v>
      </c>
      <c r="N110" s="119" t="s">
        <v>81</v>
      </c>
      <c r="O110" s="119" t="s">
        <v>82</v>
      </c>
      <c r="Q110" s="119" t="s">
        <v>4654</v>
      </c>
      <c r="R110" s="119">
        <v>12</v>
      </c>
      <c r="S110" s="119">
        <v>6</v>
      </c>
      <c r="T110" s="119" t="b">
        <f>IF(AND((S110=0), ISNUMBER(S110)), TRUE)</f>
        <v>0</v>
      </c>
      <c r="U110" s="119" t="b">
        <f>IF(AND((R110=S110), ISNUMBER(R110)), TRUE)</f>
        <v>0</v>
      </c>
    </row>
    <row r="111" spans="1:24" ht="24" customHeight="1" x14ac:dyDescent="0.2">
      <c r="A111" s="119" t="s">
        <v>3151</v>
      </c>
      <c r="B111" s="119" t="s">
        <v>3153</v>
      </c>
      <c r="C111" s="119">
        <v>1996</v>
      </c>
      <c r="D111" s="119" t="s">
        <v>3154</v>
      </c>
      <c r="E111" s="119" t="s">
        <v>3155</v>
      </c>
      <c r="N111" s="119" t="s">
        <v>81</v>
      </c>
      <c r="O111" s="119" t="s">
        <v>82</v>
      </c>
      <c r="Q111" s="119" t="s">
        <v>1761</v>
      </c>
      <c r="R111" s="119">
        <v>5</v>
      </c>
      <c r="S111" s="119">
        <v>0</v>
      </c>
      <c r="T111" s="119" t="b">
        <f>IF(AND((S111=0), ISNUMBER(S111)), TRUE)</f>
        <v>1</v>
      </c>
      <c r="U111" s="119" t="b">
        <f>IF(AND((R111=S111), ISNUMBER(R111)), TRUE)</f>
        <v>0</v>
      </c>
      <c r="V111" s="119" t="s">
        <v>15378</v>
      </c>
      <c r="X111" s="119" t="s">
        <v>15413</v>
      </c>
    </row>
    <row r="112" spans="1:24" ht="24" customHeight="1" x14ac:dyDescent="0.2">
      <c r="A112" s="119" t="s">
        <v>15438</v>
      </c>
      <c r="B112" s="119" t="s">
        <v>15439</v>
      </c>
      <c r="C112" s="119">
        <v>2017</v>
      </c>
      <c r="D112" s="119" t="s">
        <v>15440</v>
      </c>
      <c r="E112" s="119" t="s">
        <v>15901</v>
      </c>
      <c r="N112" s="119" t="s">
        <v>81</v>
      </c>
      <c r="O112" s="119" t="s">
        <v>82</v>
      </c>
      <c r="Q112" s="119" t="s">
        <v>1045</v>
      </c>
      <c r="R112" s="119">
        <v>18</v>
      </c>
      <c r="S112" s="119">
        <v>12</v>
      </c>
      <c r="T112" s="119" t="b">
        <f>IF(AND((S112=0), ISNUMBER(S112)), TRUE)</f>
        <v>0</v>
      </c>
      <c r="U112" s="119" t="b">
        <f>IF(AND((R112=S112), ISNUMBER(R112)), TRUE)</f>
        <v>0</v>
      </c>
    </row>
    <row r="113" spans="1:24" ht="24" customHeight="1" x14ac:dyDescent="0.2">
      <c r="A113" s="119" t="s">
        <v>1712</v>
      </c>
      <c r="B113" s="119" t="s">
        <v>1714</v>
      </c>
      <c r="C113" s="119">
        <v>2006</v>
      </c>
      <c r="D113" s="119" t="s">
        <v>761</v>
      </c>
      <c r="E113" s="119" t="s">
        <v>1717</v>
      </c>
      <c r="N113" s="119" t="s">
        <v>81</v>
      </c>
      <c r="O113" s="119" t="s">
        <v>82</v>
      </c>
      <c r="Q113" s="119" t="s">
        <v>277</v>
      </c>
      <c r="R113" s="119">
        <v>8</v>
      </c>
      <c r="S113" s="119">
        <v>0</v>
      </c>
      <c r="T113" s="119" t="b">
        <f>IF(AND((S113=0), ISNUMBER(S113)), TRUE)</f>
        <v>1</v>
      </c>
      <c r="U113" s="119" t="b">
        <f>IF(AND((R113=S113), ISNUMBER(R113)), TRUE)</f>
        <v>0</v>
      </c>
      <c r="V113" s="119" t="s">
        <v>15378</v>
      </c>
      <c r="X113" s="119" t="s">
        <v>15413</v>
      </c>
    </row>
    <row r="114" spans="1:24" ht="24" customHeight="1" x14ac:dyDescent="0.2">
      <c r="A114" s="119" t="s">
        <v>5774</v>
      </c>
      <c r="B114" s="119" t="s">
        <v>5776</v>
      </c>
      <c r="C114" s="119">
        <v>1993</v>
      </c>
      <c r="D114" s="119" t="s">
        <v>4378</v>
      </c>
      <c r="E114" s="119" t="s">
        <v>5778</v>
      </c>
      <c r="N114" s="119" t="s">
        <v>81</v>
      </c>
      <c r="O114" s="119" t="s">
        <v>82</v>
      </c>
      <c r="Q114" s="119" t="s">
        <v>83</v>
      </c>
      <c r="R114" s="119">
        <v>24</v>
      </c>
      <c r="S114" s="119">
        <v>18</v>
      </c>
      <c r="T114" s="119" t="b">
        <f>IF(AND((S114=0), ISNUMBER(S114)), TRUE)</f>
        <v>0</v>
      </c>
      <c r="U114" s="119" t="b">
        <f>IF(AND((R114=S114), ISNUMBER(R114)), TRUE)</f>
        <v>0</v>
      </c>
    </row>
    <row r="115" spans="1:24" ht="24" customHeight="1" x14ac:dyDescent="0.2">
      <c r="A115" s="119" t="s">
        <v>2660</v>
      </c>
      <c r="B115" s="119" t="s">
        <v>2662</v>
      </c>
      <c r="C115" s="119">
        <v>1993</v>
      </c>
      <c r="D115" s="119" t="s">
        <v>2663</v>
      </c>
      <c r="E115" s="119" t="s">
        <v>2664</v>
      </c>
      <c r="N115" s="119" t="s">
        <v>81</v>
      </c>
      <c r="O115" s="119" t="s">
        <v>82</v>
      </c>
      <c r="Q115" s="119" t="s">
        <v>83</v>
      </c>
      <c r="R115" s="119">
        <v>15</v>
      </c>
      <c r="S115" s="119">
        <v>0</v>
      </c>
      <c r="T115" s="119" t="b">
        <f>IF(AND((S115=0), ISNUMBER(S115)), TRUE)</f>
        <v>1</v>
      </c>
      <c r="U115" s="119" t="b">
        <f>IF(AND((R115=S115), ISNUMBER(R115)), TRUE)</f>
        <v>0</v>
      </c>
      <c r="V115" s="119" t="s">
        <v>15378</v>
      </c>
      <c r="X115" s="119" t="s">
        <v>15413</v>
      </c>
    </row>
    <row r="116" spans="1:24" ht="24" customHeight="1" x14ac:dyDescent="0.2">
      <c r="A116" s="119" t="s">
        <v>4194</v>
      </c>
      <c r="B116" s="119" t="s">
        <v>4196</v>
      </c>
      <c r="C116" s="119">
        <v>2014</v>
      </c>
      <c r="D116" s="119" t="s">
        <v>641</v>
      </c>
      <c r="E116" s="119" t="s">
        <v>4198</v>
      </c>
      <c r="N116" s="119" t="s">
        <v>81</v>
      </c>
      <c r="O116" s="119" t="s">
        <v>82</v>
      </c>
      <c r="Q116" s="119" t="s">
        <v>4206</v>
      </c>
      <c r="R116" s="119">
        <v>13</v>
      </c>
      <c r="S116" s="119">
        <v>6</v>
      </c>
      <c r="T116" s="119" t="b">
        <f>IF(AND((S116=0), ISNUMBER(S116)), TRUE)</f>
        <v>0</v>
      </c>
      <c r="U116" s="119" t="b">
        <f>IF(AND((R116=S116), ISNUMBER(R116)), TRUE)</f>
        <v>0</v>
      </c>
    </row>
    <row r="117" spans="1:24" ht="24" customHeight="1" x14ac:dyDescent="0.2">
      <c r="A117" s="119" t="s">
        <v>2079</v>
      </c>
      <c r="B117" s="119" t="s">
        <v>2081</v>
      </c>
      <c r="C117" s="119">
        <v>1999</v>
      </c>
      <c r="D117" s="119" t="s">
        <v>2064</v>
      </c>
      <c r="E117" s="119" t="s">
        <v>2082</v>
      </c>
      <c r="N117" s="119" t="s">
        <v>81</v>
      </c>
      <c r="O117" s="119" t="s">
        <v>82</v>
      </c>
      <c r="Q117" s="119" t="s">
        <v>403</v>
      </c>
      <c r="R117" s="119">
        <v>68</v>
      </c>
      <c r="S117" s="119" t="s">
        <v>86</v>
      </c>
      <c r="T117" s="119" t="b">
        <f>IF(AND((S117=0), ISNUMBER(S117)), TRUE)</f>
        <v>0</v>
      </c>
      <c r="U117" s="119" t="b">
        <f>IF(AND((R117=S117), ISNUMBER(R117)), TRUE)</f>
        <v>0</v>
      </c>
      <c r="V117" s="119" t="s">
        <v>1177</v>
      </c>
    </row>
    <row r="118" spans="1:24" ht="24" customHeight="1" x14ac:dyDescent="0.2">
      <c r="A118" s="119" t="s">
        <v>827</v>
      </c>
      <c r="B118" s="119" t="s">
        <v>829</v>
      </c>
      <c r="C118" s="119">
        <v>2000</v>
      </c>
      <c r="D118" s="119" t="s">
        <v>793</v>
      </c>
      <c r="E118" s="119" t="s">
        <v>830</v>
      </c>
      <c r="N118" s="119" t="s">
        <v>81</v>
      </c>
      <c r="O118" s="119" t="s">
        <v>82</v>
      </c>
      <c r="Q118" s="119" t="s">
        <v>83</v>
      </c>
      <c r="R118" s="119">
        <v>103</v>
      </c>
      <c r="S118" s="119">
        <v>54</v>
      </c>
      <c r="T118" s="119" t="b">
        <f>IF(AND((S118=0), ISNUMBER(S118)), TRUE)</f>
        <v>0</v>
      </c>
      <c r="U118" s="119" t="b">
        <f>IF(AND((R118=S118), ISNUMBER(R118)), TRUE)</f>
        <v>0</v>
      </c>
    </row>
    <row r="119" spans="1:24" ht="24" customHeight="1" x14ac:dyDescent="0.2">
      <c r="A119" s="119" t="s">
        <v>3266</v>
      </c>
      <c r="B119" s="119" t="s">
        <v>3268</v>
      </c>
      <c r="C119" s="119">
        <v>1992</v>
      </c>
      <c r="D119" s="119" t="s">
        <v>1557</v>
      </c>
      <c r="E119" s="119" t="s">
        <v>3269</v>
      </c>
      <c r="N119" s="119" t="s">
        <v>81</v>
      </c>
      <c r="O119" s="119" t="s">
        <v>82</v>
      </c>
      <c r="Q119" s="119" t="s">
        <v>669</v>
      </c>
      <c r="R119" s="119">
        <v>9</v>
      </c>
      <c r="S119" s="119">
        <v>0</v>
      </c>
      <c r="T119" s="119" t="b">
        <f>IF(AND((S119=0), ISNUMBER(S119)), TRUE)</f>
        <v>1</v>
      </c>
      <c r="U119" s="119" t="b">
        <f>IF(AND((R119=S119), ISNUMBER(R119)), TRUE)</f>
        <v>0</v>
      </c>
      <c r="V119" s="119" t="s">
        <v>15380</v>
      </c>
      <c r="W119" s="119" t="s">
        <v>15811</v>
      </c>
    </row>
    <row r="120" spans="1:24" ht="24" customHeight="1" x14ac:dyDescent="0.2">
      <c r="A120" s="119" t="s">
        <v>15470</v>
      </c>
      <c r="B120" s="119" t="s">
        <v>15471</v>
      </c>
      <c r="C120" s="119">
        <v>2000</v>
      </c>
      <c r="D120" s="119" t="s">
        <v>15472</v>
      </c>
      <c r="E120" s="119" t="s">
        <v>15904</v>
      </c>
      <c r="N120" s="119" t="s">
        <v>81</v>
      </c>
      <c r="O120" s="119" t="s">
        <v>82</v>
      </c>
      <c r="Q120" s="119" t="s">
        <v>83</v>
      </c>
      <c r="R120" s="119">
        <v>12</v>
      </c>
      <c r="S120" s="119">
        <v>0</v>
      </c>
      <c r="T120" s="119" t="b">
        <f>IF(AND((S120=0), ISNUMBER(S120)), TRUE)</f>
        <v>1</v>
      </c>
      <c r="U120" s="119" t="b">
        <f>IF(AND((R120=S120), ISNUMBER(R120)), TRUE)</f>
        <v>0</v>
      </c>
      <c r="V120" s="119" t="s">
        <v>15378</v>
      </c>
      <c r="W120" s="119" t="s">
        <v>15810</v>
      </c>
    </row>
    <row r="121" spans="1:24" ht="24" customHeight="1" x14ac:dyDescent="0.2">
      <c r="A121" s="119" t="s">
        <v>15381</v>
      </c>
      <c r="B121" s="119" t="s">
        <v>7890</v>
      </c>
      <c r="C121" s="119">
        <v>2012</v>
      </c>
      <c r="D121" s="119" t="s">
        <v>15382</v>
      </c>
      <c r="E121" s="119" t="s">
        <v>7891</v>
      </c>
      <c r="N121" s="119" t="s">
        <v>81</v>
      </c>
      <c r="O121" s="119" t="s">
        <v>82</v>
      </c>
      <c r="Q121" s="119" t="s">
        <v>121</v>
      </c>
      <c r="R121" s="119">
        <v>21</v>
      </c>
      <c r="S121" s="119">
        <v>0</v>
      </c>
      <c r="T121" s="119" t="b">
        <f>IF(AND((S121=0), ISNUMBER(S121)), TRUE)</f>
        <v>1</v>
      </c>
      <c r="U121" s="119" t="b">
        <f>IF(AND((R121=S121), ISNUMBER(R121)), TRUE)</f>
        <v>0</v>
      </c>
      <c r="V121" s="119" t="s">
        <v>15378</v>
      </c>
    </row>
    <row r="122" spans="1:24" ht="24" customHeight="1" x14ac:dyDescent="0.2">
      <c r="A122" s="119" t="s">
        <v>4340</v>
      </c>
      <c r="B122" s="119" t="s">
        <v>4342</v>
      </c>
      <c r="C122" s="119">
        <v>1997</v>
      </c>
      <c r="D122" s="119" t="s">
        <v>984</v>
      </c>
      <c r="E122" s="119" t="s">
        <v>4343</v>
      </c>
      <c r="N122" s="119" t="s">
        <v>81</v>
      </c>
      <c r="O122" s="119" t="s">
        <v>82</v>
      </c>
      <c r="Q122" s="119" t="s">
        <v>83</v>
      </c>
      <c r="R122" s="119">
        <v>13</v>
      </c>
      <c r="S122" s="119">
        <v>13</v>
      </c>
      <c r="T122" s="119" t="b">
        <f>IF(AND((S122=0), ISNUMBER(S122)), TRUE)</f>
        <v>0</v>
      </c>
      <c r="U122" s="119" t="b">
        <f>IF(AND((R122=S122), ISNUMBER(R122)), TRUE)</f>
        <v>1</v>
      </c>
      <c r="V122" s="119" t="s">
        <v>15380</v>
      </c>
      <c r="W122" s="119" t="s">
        <v>15812</v>
      </c>
      <c r="X122" s="119" t="s">
        <v>15427</v>
      </c>
    </row>
    <row r="123" spans="1:24" ht="24" customHeight="1" x14ac:dyDescent="0.2">
      <c r="A123" s="119" t="s">
        <v>1727</v>
      </c>
      <c r="B123" s="119" t="s">
        <v>1729</v>
      </c>
      <c r="C123" s="119">
        <v>2007</v>
      </c>
      <c r="D123" s="119" t="s">
        <v>1730</v>
      </c>
      <c r="E123" s="119" t="s">
        <v>1731</v>
      </c>
      <c r="N123" s="119" t="s">
        <v>81</v>
      </c>
      <c r="O123" s="119" t="s">
        <v>82</v>
      </c>
      <c r="Q123" s="119" t="s">
        <v>1045</v>
      </c>
      <c r="R123" s="119">
        <v>36</v>
      </c>
      <c r="S123" s="119">
        <v>13</v>
      </c>
      <c r="T123" s="119" t="b">
        <f>IF(AND((S123=0), ISNUMBER(S123)), TRUE)</f>
        <v>0</v>
      </c>
      <c r="U123" s="119" t="b">
        <f>IF(AND((R123=S123), ISNUMBER(R123)), TRUE)</f>
        <v>0</v>
      </c>
      <c r="V123" s="119" t="s">
        <v>1177</v>
      </c>
    </row>
    <row r="124" spans="1:24" ht="24" customHeight="1" x14ac:dyDescent="0.2">
      <c r="A124" s="119" t="s">
        <v>5829</v>
      </c>
      <c r="B124" s="119" t="s">
        <v>5831</v>
      </c>
      <c r="C124" s="119">
        <v>2010</v>
      </c>
      <c r="D124" s="119" t="s">
        <v>3992</v>
      </c>
      <c r="E124" s="119" t="s">
        <v>5832</v>
      </c>
      <c r="N124" s="119" t="s">
        <v>81</v>
      </c>
      <c r="O124" s="119" t="s">
        <v>82</v>
      </c>
      <c r="Q124" s="119" t="s">
        <v>5843</v>
      </c>
      <c r="R124" s="119">
        <v>18</v>
      </c>
      <c r="S124" s="119" t="s">
        <v>86</v>
      </c>
      <c r="T124" s="119" t="b">
        <f>IF(AND((S124=0), ISNUMBER(S124)), TRUE)</f>
        <v>0</v>
      </c>
      <c r="U124" s="119" t="b">
        <f>IF(AND((R124=S124), ISNUMBER(R124)), TRUE)</f>
        <v>0</v>
      </c>
    </row>
    <row r="125" spans="1:24" ht="24" customHeight="1" x14ac:dyDescent="0.2">
      <c r="A125" s="119" t="s">
        <v>2252</v>
      </c>
      <c r="B125" s="119" t="s">
        <v>2254</v>
      </c>
      <c r="C125" s="119">
        <v>2004</v>
      </c>
      <c r="D125" s="119" t="s">
        <v>622</v>
      </c>
      <c r="E125" s="119" t="s">
        <v>2255</v>
      </c>
      <c r="N125" s="119" t="s">
        <v>81</v>
      </c>
      <c r="O125" s="119" t="s">
        <v>82</v>
      </c>
      <c r="Q125" s="119" t="s">
        <v>2265</v>
      </c>
      <c r="R125" s="119">
        <v>13</v>
      </c>
      <c r="S125" s="119">
        <v>0</v>
      </c>
      <c r="T125" s="119" t="b">
        <f>IF(AND((S125=0), ISNUMBER(S125)), TRUE)</f>
        <v>1</v>
      </c>
      <c r="U125" s="119" t="b">
        <f>IF(AND((R125=S125), ISNUMBER(R125)), TRUE)</f>
        <v>0</v>
      </c>
      <c r="V125" s="119" t="s">
        <v>15378</v>
      </c>
      <c r="X125" s="119" t="s">
        <v>15413</v>
      </c>
    </row>
    <row r="126" spans="1:24" ht="24" customHeight="1" x14ac:dyDescent="0.2">
      <c r="A126" s="119" t="s">
        <v>15396</v>
      </c>
      <c r="B126" s="119" t="s">
        <v>15397</v>
      </c>
      <c r="C126" s="119">
        <v>2019</v>
      </c>
      <c r="D126" s="119" t="s">
        <v>15398</v>
      </c>
      <c r="E126" s="119" t="s">
        <v>12321</v>
      </c>
      <c r="H126" s="119" t="s">
        <v>81</v>
      </c>
      <c r="N126" s="119" t="s">
        <v>81</v>
      </c>
      <c r="O126" s="119" t="s">
        <v>82</v>
      </c>
      <c r="Q126" s="119" t="s">
        <v>15399</v>
      </c>
      <c r="R126" s="119">
        <v>56</v>
      </c>
      <c r="S126" s="119">
        <v>29</v>
      </c>
      <c r="T126" s="119" t="b">
        <f>IF(AND((S126=0), ISNUMBER(S126)), TRUE)</f>
        <v>0</v>
      </c>
      <c r="U126" s="119" t="b">
        <f>IF(AND((R126=S126), ISNUMBER(R126)), TRUE)</f>
        <v>0</v>
      </c>
    </row>
    <row r="127" spans="1:24" ht="24" customHeight="1" x14ac:dyDescent="0.2">
      <c r="A127" s="119" t="s">
        <v>600</v>
      </c>
      <c r="B127" s="119" t="s">
        <v>602</v>
      </c>
      <c r="C127" s="119">
        <v>2003</v>
      </c>
      <c r="D127" s="119" t="s">
        <v>603</v>
      </c>
      <c r="E127" s="119" t="s">
        <v>604</v>
      </c>
      <c r="N127" s="119" t="s">
        <v>81</v>
      </c>
      <c r="O127" s="119" t="s">
        <v>82</v>
      </c>
      <c r="Q127" s="119" t="s">
        <v>615</v>
      </c>
      <c r="R127" s="119">
        <v>16</v>
      </c>
      <c r="S127" s="119">
        <v>10</v>
      </c>
      <c r="T127" s="119" t="b">
        <f>IF(AND((S127=0), ISNUMBER(S127)), TRUE)</f>
        <v>0</v>
      </c>
      <c r="U127" s="119" t="b">
        <f>IF(AND((R127=S127), ISNUMBER(R127)), TRUE)</f>
        <v>0</v>
      </c>
      <c r="V127" s="119" t="s">
        <v>1177</v>
      </c>
    </row>
    <row r="128" spans="1:24" ht="24" customHeight="1" x14ac:dyDescent="0.2">
      <c r="A128" s="119" t="s">
        <v>3057</v>
      </c>
      <c r="B128" s="119" t="s">
        <v>3059</v>
      </c>
      <c r="C128" s="119">
        <v>2009</v>
      </c>
      <c r="D128" s="119" t="s">
        <v>187</v>
      </c>
      <c r="E128" s="119" t="s">
        <v>3060</v>
      </c>
      <c r="H128" s="119" t="s">
        <v>81</v>
      </c>
      <c r="N128" s="119" t="s">
        <v>81</v>
      </c>
      <c r="O128" s="119" t="s">
        <v>82</v>
      </c>
      <c r="Q128" s="119" t="s">
        <v>3072</v>
      </c>
      <c r="R128" s="119">
        <v>8</v>
      </c>
      <c r="S128" s="119">
        <v>3</v>
      </c>
      <c r="T128" s="119" t="b">
        <f>IF(AND((S128=0), ISNUMBER(S128)), TRUE)</f>
        <v>0</v>
      </c>
      <c r="U128" s="119" t="b">
        <f>IF(AND((R128=S128), ISNUMBER(R128)), TRUE)</f>
        <v>0</v>
      </c>
      <c r="V128" s="119" t="s">
        <v>1177</v>
      </c>
    </row>
    <row r="129" spans="1:24" ht="24" customHeight="1" x14ac:dyDescent="0.2">
      <c r="A129" s="119" t="s">
        <v>5339</v>
      </c>
      <c r="B129" s="119" t="s">
        <v>5341</v>
      </c>
      <c r="C129" s="119">
        <v>2011</v>
      </c>
      <c r="D129" s="119" t="s">
        <v>5342</v>
      </c>
      <c r="E129" s="119" t="s">
        <v>5345</v>
      </c>
      <c r="N129" s="119" t="s">
        <v>81</v>
      </c>
      <c r="O129" s="119" t="s">
        <v>82</v>
      </c>
      <c r="Q129" s="119" t="s">
        <v>2231</v>
      </c>
      <c r="R129" s="119">
        <v>12</v>
      </c>
      <c r="S129" s="119">
        <v>5</v>
      </c>
      <c r="T129" s="119" t="b">
        <f>IF(AND((S129=0), ISNUMBER(S129)), TRUE)</f>
        <v>0</v>
      </c>
      <c r="U129" s="119" t="b">
        <f>IF(AND((R129=S129), ISNUMBER(R129)), TRUE)</f>
        <v>0</v>
      </c>
    </row>
    <row r="130" spans="1:24" ht="24" customHeight="1" x14ac:dyDescent="0.2">
      <c r="A130" s="119" t="s">
        <v>15387</v>
      </c>
      <c r="B130" s="119" t="s">
        <v>15388</v>
      </c>
      <c r="C130" s="119">
        <v>2017</v>
      </c>
      <c r="D130" s="119" t="s">
        <v>15389</v>
      </c>
      <c r="E130" s="119" t="s">
        <v>8699</v>
      </c>
      <c r="N130" s="119" t="s">
        <v>81</v>
      </c>
      <c r="O130" s="119" t="s">
        <v>82</v>
      </c>
      <c r="Q130" s="119" t="s">
        <v>83</v>
      </c>
      <c r="R130" s="119">
        <v>16</v>
      </c>
      <c r="S130" s="119">
        <v>8</v>
      </c>
      <c r="T130" s="119" t="b">
        <f>IF(AND((S130=0), ISNUMBER(S130)), TRUE)</f>
        <v>0</v>
      </c>
      <c r="U130" s="119" t="b">
        <f>IF(AND((R130=S130), ISNUMBER(R130)), TRUE)</f>
        <v>0</v>
      </c>
    </row>
    <row r="131" spans="1:24" ht="24" customHeight="1" x14ac:dyDescent="0.2">
      <c r="A131" s="119" t="s">
        <v>15670</v>
      </c>
      <c r="B131" s="119" t="s">
        <v>15671</v>
      </c>
      <c r="C131" s="119">
        <v>1992</v>
      </c>
      <c r="D131" s="119" t="s">
        <v>7034</v>
      </c>
      <c r="E131" s="119" t="s">
        <v>15907</v>
      </c>
      <c r="N131" s="119" t="s">
        <v>81</v>
      </c>
      <c r="O131" s="119" t="s">
        <v>82</v>
      </c>
      <c r="Q131" s="119" t="s">
        <v>1045</v>
      </c>
      <c r="R131" s="119">
        <v>53</v>
      </c>
      <c r="S131" s="119">
        <v>42</v>
      </c>
      <c r="T131" s="119" t="b">
        <f>IF(AND((S131=0), ISNUMBER(S131)), TRUE)</f>
        <v>0</v>
      </c>
      <c r="U131" s="119" t="b">
        <f>IF(AND((R131=S131), ISNUMBER(R131)), TRUE)</f>
        <v>0</v>
      </c>
    </row>
    <row r="132" spans="1:24" ht="24" customHeight="1" x14ac:dyDescent="0.2">
      <c r="A132" s="119" t="s">
        <v>4032</v>
      </c>
      <c r="B132" s="119" t="s">
        <v>5134</v>
      </c>
      <c r="C132" s="119">
        <v>2001</v>
      </c>
      <c r="D132" s="119" t="s">
        <v>1557</v>
      </c>
      <c r="E132" s="119" t="s">
        <v>5135</v>
      </c>
      <c r="N132" s="119" t="s">
        <v>81</v>
      </c>
      <c r="O132" s="119" t="s">
        <v>82</v>
      </c>
      <c r="Q132" s="119" t="s">
        <v>83</v>
      </c>
      <c r="R132" s="119">
        <v>4</v>
      </c>
      <c r="S132" s="119">
        <v>0</v>
      </c>
      <c r="T132" s="119" t="b">
        <f>IF(AND((S132=0), ISNUMBER(S132)), TRUE)</f>
        <v>1</v>
      </c>
      <c r="U132" s="119" t="b">
        <f>IF(AND((R132=S132), ISNUMBER(R132)), TRUE)</f>
        <v>0</v>
      </c>
      <c r="V132" s="119" t="s">
        <v>15378</v>
      </c>
      <c r="X132" s="119" t="s">
        <v>15413</v>
      </c>
    </row>
    <row r="133" spans="1:24" ht="24" customHeight="1" x14ac:dyDescent="0.2">
      <c r="A133" s="119" t="s">
        <v>4032</v>
      </c>
      <c r="B133" s="119" t="s">
        <v>4034</v>
      </c>
      <c r="C133" s="119">
        <v>2002</v>
      </c>
      <c r="D133" s="119" t="s">
        <v>392</v>
      </c>
      <c r="E133" s="119" t="s">
        <v>4035</v>
      </c>
      <c r="F133" s="119" t="s">
        <v>81</v>
      </c>
      <c r="N133" s="119" t="s">
        <v>81</v>
      </c>
      <c r="O133" s="119" t="s">
        <v>82</v>
      </c>
      <c r="Q133" s="119" t="s">
        <v>83</v>
      </c>
      <c r="R133" s="119">
        <v>4</v>
      </c>
      <c r="S133" s="119">
        <v>0</v>
      </c>
      <c r="T133" s="119" t="b">
        <f>IF(AND((S133=0), ISNUMBER(S133)), TRUE)</f>
        <v>1</v>
      </c>
      <c r="U133" s="119" t="b">
        <f>IF(AND((R133=S133), ISNUMBER(R133)), TRUE)</f>
        <v>0</v>
      </c>
      <c r="V133" s="119" t="s">
        <v>15378</v>
      </c>
      <c r="X133" s="119" t="s">
        <v>15800</v>
      </c>
    </row>
    <row r="134" spans="1:24" ht="24" customHeight="1" x14ac:dyDescent="0.2">
      <c r="A134" s="119" t="s">
        <v>1554</v>
      </c>
      <c r="B134" s="119" t="s">
        <v>1556</v>
      </c>
      <c r="C134" s="119">
        <v>2006</v>
      </c>
      <c r="D134" s="119" t="s">
        <v>1557</v>
      </c>
      <c r="E134" s="119" t="s">
        <v>1558</v>
      </c>
      <c r="N134" s="119" t="s">
        <v>81</v>
      </c>
      <c r="O134" s="119" t="s">
        <v>82</v>
      </c>
      <c r="Q134" s="119" t="s">
        <v>1571</v>
      </c>
      <c r="R134" s="119">
        <v>12</v>
      </c>
      <c r="S134" s="119">
        <v>0</v>
      </c>
      <c r="T134" s="119" t="b">
        <f>IF(AND((S134=0), ISNUMBER(S134)), TRUE)</f>
        <v>1</v>
      </c>
      <c r="U134" s="119" t="b">
        <f>IF(AND((R134=S134), ISNUMBER(R134)), TRUE)</f>
        <v>0</v>
      </c>
      <c r="V134" s="119" t="s">
        <v>15378</v>
      </c>
      <c r="X134" s="119" t="s">
        <v>15413</v>
      </c>
    </row>
    <row r="135" spans="1:24" ht="24" customHeight="1" x14ac:dyDescent="0.2">
      <c r="A135" s="119" t="s">
        <v>5507</v>
      </c>
      <c r="B135" s="119" t="s">
        <v>5509</v>
      </c>
      <c r="C135" s="119">
        <v>2010</v>
      </c>
      <c r="D135" s="119" t="s">
        <v>187</v>
      </c>
      <c r="E135" s="119" t="s">
        <v>5510</v>
      </c>
      <c r="N135" s="119" t="s">
        <v>81</v>
      </c>
      <c r="O135" s="119" t="s">
        <v>82</v>
      </c>
      <c r="Q135" s="119" t="s">
        <v>1832</v>
      </c>
      <c r="R135" s="119">
        <v>12</v>
      </c>
      <c r="S135" s="119">
        <v>0</v>
      </c>
      <c r="T135" s="119" t="b">
        <f>IF(AND((S135=0), ISNUMBER(S135)), TRUE)</f>
        <v>1</v>
      </c>
      <c r="U135" s="119" t="b">
        <f>IF(AND((R135=S135), ISNUMBER(R135)), TRUE)</f>
        <v>0</v>
      </c>
      <c r="V135" s="119" t="s">
        <v>15378</v>
      </c>
    </row>
    <row r="136" spans="1:24" ht="24" customHeight="1" x14ac:dyDescent="0.2">
      <c r="A136" s="119" t="s">
        <v>2009</v>
      </c>
      <c r="B136" s="119" t="s">
        <v>2011</v>
      </c>
      <c r="C136" s="119">
        <v>2007</v>
      </c>
      <c r="D136" s="119" t="s">
        <v>187</v>
      </c>
      <c r="E136" s="119" t="s">
        <v>2012</v>
      </c>
      <c r="N136" s="119" t="s">
        <v>81</v>
      </c>
      <c r="O136" s="119" t="s">
        <v>82</v>
      </c>
      <c r="Q136" s="119" t="s">
        <v>121</v>
      </c>
      <c r="R136" s="119">
        <v>11</v>
      </c>
      <c r="S136" s="119">
        <v>0</v>
      </c>
      <c r="T136" s="119" t="b">
        <f>IF(AND((S136=0), ISNUMBER(S136)), TRUE)</f>
        <v>1</v>
      </c>
      <c r="U136" s="119" t="b">
        <f>IF(AND((R136=S136), ISNUMBER(R136)), TRUE)</f>
        <v>0</v>
      </c>
      <c r="V136" s="119" t="s">
        <v>15378</v>
      </c>
      <c r="X136" s="119" t="s">
        <v>15413</v>
      </c>
    </row>
    <row r="137" spans="1:24" ht="24" customHeight="1" x14ac:dyDescent="0.2">
      <c r="A137" s="119" t="s">
        <v>3856</v>
      </c>
      <c r="B137" s="119" t="s">
        <v>3858</v>
      </c>
      <c r="C137" s="119">
        <v>1996</v>
      </c>
      <c r="D137" s="119" t="s">
        <v>251</v>
      </c>
      <c r="E137" s="119" t="s">
        <v>3859</v>
      </c>
      <c r="N137" s="119" t="s">
        <v>81</v>
      </c>
      <c r="O137" s="119" t="s">
        <v>82</v>
      </c>
      <c r="Q137" s="119" t="s">
        <v>743</v>
      </c>
      <c r="R137" s="119">
        <v>33</v>
      </c>
      <c r="S137" s="119">
        <v>3</v>
      </c>
      <c r="T137" s="119" t="b">
        <f>IF(AND((S137=0), ISNUMBER(S137)), TRUE)</f>
        <v>0</v>
      </c>
      <c r="U137" s="119" t="b">
        <f>IF(AND((R137=S137), ISNUMBER(R137)), TRUE)</f>
        <v>0</v>
      </c>
    </row>
    <row r="138" spans="1:24" ht="24" customHeight="1" x14ac:dyDescent="0.2">
      <c r="A138" s="119" t="s">
        <v>1091</v>
      </c>
      <c r="B138" s="119" t="s">
        <v>4725</v>
      </c>
      <c r="C138" s="119">
        <v>2003</v>
      </c>
      <c r="D138" s="119" t="s">
        <v>984</v>
      </c>
      <c r="E138" s="119" t="s">
        <v>4726</v>
      </c>
      <c r="N138" s="119" t="s">
        <v>81</v>
      </c>
      <c r="O138" s="119" t="s">
        <v>82</v>
      </c>
      <c r="Q138" s="119" t="s">
        <v>4595</v>
      </c>
      <c r="R138" s="119">
        <v>12</v>
      </c>
      <c r="S138" s="119">
        <v>0</v>
      </c>
      <c r="T138" s="119" t="b">
        <f>IF(AND((S138=0), ISNUMBER(S138)), TRUE)</f>
        <v>1</v>
      </c>
      <c r="U138" s="119" t="b">
        <f>IF(AND((R138=S138), ISNUMBER(R138)), TRUE)</f>
        <v>0</v>
      </c>
      <c r="V138" s="119" t="s">
        <v>15378</v>
      </c>
      <c r="X138" s="119" t="s">
        <v>15413</v>
      </c>
    </row>
    <row r="139" spans="1:24" ht="24" customHeight="1" x14ac:dyDescent="0.2">
      <c r="A139" s="119" t="s">
        <v>1091</v>
      </c>
      <c r="B139" s="119" t="s">
        <v>1093</v>
      </c>
      <c r="C139" s="119">
        <v>2006</v>
      </c>
      <c r="D139" s="119" t="s">
        <v>761</v>
      </c>
      <c r="E139" s="119" t="s">
        <v>1096</v>
      </c>
      <c r="N139" s="119" t="s">
        <v>81</v>
      </c>
      <c r="O139" s="119" t="s">
        <v>82</v>
      </c>
      <c r="Q139" s="119" t="s">
        <v>1106</v>
      </c>
      <c r="R139" s="119">
        <v>24</v>
      </c>
      <c r="S139" s="119">
        <v>0</v>
      </c>
      <c r="T139" s="119" t="b">
        <f>IF(AND((S139=0), ISNUMBER(S139)), TRUE)</f>
        <v>1</v>
      </c>
      <c r="U139" s="119" t="b">
        <f>IF(AND((R139=S139), ISNUMBER(R139)), TRUE)</f>
        <v>0</v>
      </c>
      <c r="V139" s="119" t="s">
        <v>15378</v>
      </c>
      <c r="X139" s="119" t="s">
        <v>15427</v>
      </c>
    </row>
    <row r="140" spans="1:24" ht="24" customHeight="1" x14ac:dyDescent="0.2">
      <c r="A140" s="119" t="s">
        <v>1091</v>
      </c>
      <c r="B140" s="119" t="s">
        <v>4585</v>
      </c>
      <c r="C140" s="119">
        <v>2005</v>
      </c>
      <c r="D140" s="119" t="s">
        <v>2102</v>
      </c>
      <c r="E140" s="119" t="s">
        <v>4586</v>
      </c>
      <c r="N140" s="119" t="s">
        <v>81</v>
      </c>
      <c r="O140" s="119" t="s">
        <v>82</v>
      </c>
      <c r="Q140" s="119" t="s">
        <v>4595</v>
      </c>
      <c r="R140" s="119">
        <v>36</v>
      </c>
      <c r="S140" s="119">
        <v>7</v>
      </c>
      <c r="T140" s="119" t="b">
        <f>IF(AND((S140=0), ISNUMBER(S140)), TRUE)</f>
        <v>0</v>
      </c>
      <c r="U140" s="119" t="b">
        <f>IF(AND((R140=S140), ISNUMBER(R140)), TRUE)</f>
        <v>0</v>
      </c>
    </row>
    <row r="141" spans="1:24" ht="24" customHeight="1" x14ac:dyDescent="0.2">
      <c r="A141" s="119" t="s">
        <v>15504</v>
      </c>
      <c r="B141" s="119" t="s">
        <v>15505</v>
      </c>
      <c r="C141" s="119">
        <v>2011</v>
      </c>
      <c r="D141" s="119" t="s">
        <v>15506</v>
      </c>
      <c r="E141" s="119" t="s">
        <v>11302</v>
      </c>
      <c r="N141" s="119" t="s">
        <v>81</v>
      </c>
      <c r="O141" s="119" t="s">
        <v>82</v>
      </c>
      <c r="Q141" s="119" t="s">
        <v>1761</v>
      </c>
      <c r="R141" s="119">
        <v>11</v>
      </c>
      <c r="S141" s="119">
        <v>0</v>
      </c>
      <c r="T141" s="119" t="b">
        <f>IF(AND((S141=0), ISNUMBER(S141)), TRUE)</f>
        <v>1</v>
      </c>
      <c r="U141" s="119" t="b">
        <f>IF(AND((R141=S141), ISNUMBER(R141)), TRUE)</f>
        <v>0</v>
      </c>
      <c r="V141" s="119" t="s">
        <v>15378</v>
      </c>
      <c r="X141" s="119" t="s">
        <v>15413</v>
      </c>
    </row>
    <row r="142" spans="1:24" ht="24" customHeight="1" x14ac:dyDescent="0.2">
      <c r="A142" s="119" t="s">
        <v>15507</v>
      </c>
      <c r="B142" s="119" t="s">
        <v>15508</v>
      </c>
      <c r="C142" s="119">
        <v>2013</v>
      </c>
      <c r="D142" s="119" t="s">
        <v>15509</v>
      </c>
      <c r="E142" s="119" t="s">
        <v>15910</v>
      </c>
      <c r="F142" s="119" t="s">
        <v>81</v>
      </c>
      <c r="H142" s="119" t="s">
        <v>81</v>
      </c>
      <c r="N142" s="119" t="s">
        <v>81</v>
      </c>
      <c r="O142" s="119" t="s">
        <v>82</v>
      </c>
      <c r="Q142" s="119" t="s">
        <v>2231</v>
      </c>
      <c r="R142" s="119">
        <v>9</v>
      </c>
      <c r="S142" s="119">
        <v>5</v>
      </c>
      <c r="T142" s="119" t="b">
        <f>IF(AND((S142=0), ISNUMBER(S142)), TRUE)</f>
        <v>0</v>
      </c>
      <c r="U142" s="119" t="b">
        <f>IF(AND((R142=S142), ISNUMBER(R142)), TRUE)</f>
        <v>0</v>
      </c>
    </row>
    <row r="143" spans="1:24" ht="24" customHeight="1" x14ac:dyDescent="0.2">
      <c r="A143" s="119" t="s">
        <v>15532</v>
      </c>
      <c r="B143" s="119" t="s">
        <v>15533</v>
      </c>
      <c r="C143" s="119">
        <v>2014</v>
      </c>
      <c r="D143" s="119" t="s">
        <v>603</v>
      </c>
      <c r="E143" s="119" t="s">
        <v>15911</v>
      </c>
      <c r="N143" s="119" t="s">
        <v>81</v>
      </c>
      <c r="O143" s="119" t="s">
        <v>82</v>
      </c>
      <c r="Q143" s="119" t="s">
        <v>445</v>
      </c>
      <c r="R143" s="119">
        <v>16</v>
      </c>
      <c r="S143" s="119">
        <v>0</v>
      </c>
      <c r="T143" s="119" t="b">
        <f>IF(AND((S143=0), ISNUMBER(S143)), TRUE)</f>
        <v>1</v>
      </c>
      <c r="U143" s="119" t="b">
        <f>IF(AND((R143=S143), ISNUMBER(R143)), TRUE)</f>
        <v>0</v>
      </c>
      <c r="V143" s="119" t="s">
        <v>15378</v>
      </c>
      <c r="X143" s="119" t="s">
        <v>15413</v>
      </c>
    </row>
    <row r="144" spans="1:24" ht="24" customHeight="1" x14ac:dyDescent="0.2">
      <c r="A144" s="119" t="s">
        <v>15525</v>
      </c>
      <c r="B144" s="119" t="s">
        <v>15526</v>
      </c>
      <c r="C144" s="119">
        <v>2006</v>
      </c>
      <c r="D144" s="119" t="s">
        <v>603</v>
      </c>
      <c r="N144" s="119" t="s">
        <v>81</v>
      </c>
      <c r="O144" s="119" t="s">
        <v>82</v>
      </c>
      <c r="Q144" s="119" t="s">
        <v>83</v>
      </c>
      <c r="R144" s="119">
        <v>16</v>
      </c>
      <c r="S144" s="119">
        <v>8</v>
      </c>
      <c r="T144" s="119" t="b">
        <f>IF(AND((S144=0), ISNUMBER(S144)), TRUE)</f>
        <v>0</v>
      </c>
      <c r="U144" s="119" t="b">
        <f>IF(AND((R144=S144), ISNUMBER(R144)), TRUE)</f>
        <v>0</v>
      </c>
    </row>
    <row r="145" spans="1:24" ht="24" customHeight="1" x14ac:dyDescent="0.2">
      <c r="A145" s="119" t="s">
        <v>2838</v>
      </c>
      <c r="B145" s="119" t="s">
        <v>2840</v>
      </c>
      <c r="C145" s="119">
        <v>2013</v>
      </c>
      <c r="D145" s="119" t="s">
        <v>2663</v>
      </c>
      <c r="E145" s="119" t="s">
        <v>2842</v>
      </c>
      <c r="N145" s="119" t="s">
        <v>81</v>
      </c>
      <c r="O145" s="119" t="s">
        <v>82</v>
      </c>
      <c r="Q145" s="119" t="s">
        <v>83</v>
      </c>
      <c r="R145" s="119">
        <v>13</v>
      </c>
      <c r="S145" s="119">
        <v>5</v>
      </c>
      <c r="T145" s="119" t="b">
        <f>IF(AND((S145=0), ISNUMBER(S145)), TRUE)</f>
        <v>0</v>
      </c>
      <c r="U145" s="119" t="b">
        <f>IF(AND((R145=S145), ISNUMBER(R145)), TRUE)</f>
        <v>0</v>
      </c>
      <c r="V145" s="119" t="s">
        <v>1177</v>
      </c>
    </row>
    <row r="146" spans="1:24" ht="24" customHeight="1" x14ac:dyDescent="0.2">
      <c r="A146" s="119" t="s">
        <v>4549</v>
      </c>
      <c r="B146" s="119" t="s">
        <v>4551</v>
      </c>
      <c r="C146" s="119">
        <v>2014</v>
      </c>
      <c r="D146" s="119" t="s">
        <v>315</v>
      </c>
      <c r="E146" s="119" t="s">
        <v>4552</v>
      </c>
      <c r="N146" s="119" t="s">
        <v>81</v>
      </c>
      <c r="O146" s="119" t="s">
        <v>82</v>
      </c>
      <c r="Q146" s="119" t="s">
        <v>83</v>
      </c>
      <c r="R146" s="119">
        <v>13</v>
      </c>
      <c r="S146" s="119">
        <v>7</v>
      </c>
      <c r="T146" s="119" t="b">
        <f>IF(AND((S146=0), ISNUMBER(S146)), TRUE)</f>
        <v>0</v>
      </c>
      <c r="U146" s="119" t="b">
        <f>IF(AND((R146=S146), ISNUMBER(R146)), TRUE)</f>
        <v>0</v>
      </c>
    </row>
    <row r="147" spans="1:24" ht="24" customHeight="1" x14ac:dyDescent="0.2">
      <c r="A147" s="119" t="s">
        <v>1820</v>
      </c>
      <c r="B147" s="119" t="s">
        <v>1822</v>
      </c>
      <c r="C147" s="119">
        <v>2012</v>
      </c>
      <c r="D147" s="119" t="s">
        <v>392</v>
      </c>
      <c r="E147" s="119" t="s">
        <v>1823</v>
      </c>
      <c r="F147" s="119" t="s">
        <v>81</v>
      </c>
      <c r="N147" s="119" t="s">
        <v>81</v>
      </c>
      <c r="O147" s="119" t="s">
        <v>82</v>
      </c>
      <c r="Q147" s="119" t="s">
        <v>1832</v>
      </c>
      <c r="R147" s="119">
        <v>22</v>
      </c>
      <c r="S147" s="119">
        <v>7</v>
      </c>
      <c r="T147" s="119" t="b">
        <f>IF(AND((S147=0), ISNUMBER(S147)), TRUE)</f>
        <v>0</v>
      </c>
      <c r="U147" s="119" t="b">
        <f>IF(AND((R147=S147), ISNUMBER(R147)), TRUE)</f>
        <v>0</v>
      </c>
      <c r="V147" s="119" t="s">
        <v>1177</v>
      </c>
    </row>
    <row r="148" spans="1:24" ht="24" customHeight="1" x14ac:dyDescent="0.2">
      <c r="A148" s="119" t="s">
        <v>2117</v>
      </c>
      <c r="B148" s="119" t="s">
        <v>2119</v>
      </c>
      <c r="C148" s="119">
        <v>2006</v>
      </c>
      <c r="D148" s="119" t="s">
        <v>392</v>
      </c>
      <c r="E148" s="119" t="s">
        <v>2120</v>
      </c>
      <c r="N148" s="119" t="s">
        <v>81</v>
      </c>
      <c r="O148" s="119" t="s">
        <v>82</v>
      </c>
      <c r="Q148" s="119" t="s">
        <v>549</v>
      </c>
      <c r="R148" s="119">
        <v>14</v>
      </c>
      <c r="S148" s="119">
        <v>6</v>
      </c>
      <c r="T148" s="119" t="b">
        <f>IF(AND((S148=0), ISNUMBER(S148)), TRUE)</f>
        <v>0</v>
      </c>
      <c r="U148" s="119" t="b">
        <f>IF(AND((R148=S148), ISNUMBER(R148)), TRUE)</f>
        <v>0</v>
      </c>
      <c r="V148" s="119" t="s">
        <v>1177</v>
      </c>
    </row>
    <row r="149" spans="1:24" ht="24" customHeight="1" x14ac:dyDescent="0.2">
      <c r="A149" s="119" t="s">
        <v>2689</v>
      </c>
      <c r="B149" s="119" t="s">
        <v>2691</v>
      </c>
      <c r="C149" s="119">
        <v>2009</v>
      </c>
      <c r="D149" s="119" t="s">
        <v>984</v>
      </c>
      <c r="E149" s="119" t="s">
        <v>2692</v>
      </c>
      <c r="H149" s="119" t="s">
        <v>81</v>
      </c>
      <c r="N149" s="119" t="s">
        <v>81</v>
      </c>
      <c r="O149" s="119" t="s">
        <v>82</v>
      </c>
      <c r="Q149" s="119" t="s">
        <v>2701</v>
      </c>
      <c r="R149" s="119">
        <v>26</v>
      </c>
      <c r="S149" s="119">
        <v>0</v>
      </c>
      <c r="T149" s="119" t="b">
        <f>IF(AND((S149=0), ISNUMBER(S149)), TRUE)</f>
        <v>1</v>
      </c>
      <c r="U149" s="119" t="b">
        <f>IF(AND((R149=S149), ISNUMBER(R149)), TRUE)</f>
        <v>0</v>
      </c>
      <c r="V149" s="119" t="s">
        <v>15380</v>
      </c>
      <c r="W149" s="119" t="s">
        <v>15817</v>
      </c>
      <c r="X149" s="119" t="s">
        <v>15413</v>
      </c>
    </row>
    <row r="150" spans="1:24" ht="24" customHeight="1" x14ac:dyDescent="0.2">
      <c r="A150" s="119" t="s">
        <v>967</v>
      </c>
      <c r="B150" s="119" t="s">
        <v>969</v>
      </c>
      <c r="C150" s="119">
        <v>2004</v>
      </c>
      <c r="D150" s="119" t="s">
        <v>251</v>
      </c>
      <c r="E150" s="119" t="s">
        <v>970</v>
      </c>
      <c r="N150" s="119" t="s">
        <v>81</v>
      </c>
      <c r="O150" s="119" t="s">
        <v>82</v>
      </c>
      <c r="Q150" s="119" t="s">
        <v>83</v>
      </c>
      <c r="R150" s="119">
        <v>8</v>
      </c>
      <c r="S150" s="119">
        <v>3</v>
      </c>
      <c r="T150" s="119" t="b">
        <f>IF(AND((S150=0), ISNUMBER(S150)), TRUE)</f>
        <v>0</v>
      </c>
      <c r="U150" s="119" t="b">
        <f>IF(AND((R150=S150), ISNUMBER(R150)), TRUE)</f>
        <v>0</v>
      </c>
      <c r="V150" s="119" t="s">
        <v>1177</v>
      </c>
    </row>
    <row r="151" spans="1:24" ht="24" customHeight="1" x14ac:dyDescent="0.2">
      <c r="A151" s="119" t="s">
        <v>15446</v>
      </c>
      <c r="B151" s="119" t="s">
        <v>15447</v>
      </c>
      <c r="C151" s="119">
        <v>2014</v>
      </c>
      <c r="D151" s="119" t="s">
        <v>15448</v>
      </c>
      <c r="E151" s="119" t="s">
        <v>15916</v>
      </c>
      <c r="N151" s="119" t="s">
        <v>81</v>
      </c>
      <c r="O151" s="119" t="s">
        <v>82</v>
      </c>
      <c r="Q151" s="119" t="s">
        <v>15417</v>
      </c>
      <c r="R151" s="119">
        <v>28</v>
      </c>
      <c r="S151" s="119">
        <v>16</v>
      </c>
      <c r="T151" s="119" t="b">
        <f>IF(AND((S151=0), ISNUMBER(S151)), TRUE)</f>
        <v>0</v>
      </c>
      <c r="U151" s="119" t="b">
        <f>IF(AND((R151=S151), ISNUMBER(R151)), TRUE)</f>
        <v>0</v>
      </c>
    </row>
    <row r="152" spans="1:24" ht="24" customHeight="1" x14ac:dyDescent="0.2">
      <c r="A152" s="119" t="s">
        <v>15441</v>
      </c>
      <c r="B152" s="119" t="s">
        <v>15442</v>
      </c>
      <c r="C152" s="119">
        <v>2012</v>
      </c>
      <c r="D152" s="119" t="s">
        <v>15412</v>
      </c>
      <c r="E152" s="119" t="s">
        <v>15917</v>
      </c>
      <c r="N152" s="119" t="s">
        <v>81</v>
      </c>
      <c r="O152" s="119" t="s">
        <v>82</v>
      </c>
      <c r="Q152" s="119" t="s">
        <v>15417</v>
      </c>
      <c r="R152" s="119">
        <v>32</v>
      </c>
      <c r="S152" s="119">
        <v>13</v>
      </c>
      <c r="T152" s="119" t="b">
        <f>IF(AND((S152=0), ISNUMBER(S152)), TRUE)</f>
        <v>0</v>
      </c>
      <c r="U152" s="119" t="b">
        <f>IF(AND((R152=S152), ISNUMBER(R152)), TRUE)</f>
        <v>0</v>
      </c>
    </row>
    <row r="153" spans="1:24" ht="24" customHeight="1" x14ac:dyDescent="0.2">
      <c r="A153" s="119" t="s">
        <v>15443</v>
      </c>
      <c r="B153" s="119" t="s">
        <v>15444</v>
      </c>
      <c r="C153" s="119">
        <v>2015</v>
      </c>
      <c r="D153" s="119" t="s">
        <v>15445</v>
      </c>
      <c r="E153" s="119" t="s">
        <v>15918</v>
      </c>
      <c r="N153" s="119" t="s">
        <v>81</v>
      </c>
      <c r="O153" s="119" t="s">
        <v>82</v>
      </c>
      <c r="Q153" s="119" t="s">
        <v>15417</v>
      </c>
      <c r="R153" s="119">
        <v>32</v>
      </c>
      <c r="S153" s="119">
        <v>13</v>
      </c>
      <c r="T153" s="119" t="b">
        <f>IF(AND((S153=0), ISNUMBER(S153)), TRUE)</f>
        <v>0</v>
      </c>
      <c r="U153" s="119" t="b">
        <f>IF(AND((R153=S153), ISNUMBER(R153)), TRUE)</f>
        <v>0</v>
      </c>
    </row>
    <row r="154" spans="1:24" ht="24" customHeight="1" x14ac:dyDescent="0.2">
      <c r="A154" s="119" t="s">
        <v>5691</v>
      </c>
      <c r="B154" s="119" t="s">
        <v>5693</v>
      </c>
      <c r="C154" s="119">
        <v>1987</v>
      </c>
      <c r="D154" s="119" t="s">
        <v>251</v>
      </c>
      <c r="E154" s="119" t="s">
        <v>5694</v>
      </c>
      <c r="N154" s="119" t="s">
        <v>81</v>
      </c>
      <c r="O154" s="119" t="s">
        <v>82</v>
      </c>
      <c r="Q154" s="119" t="s">
        <v>5703</v>
      </c>
      <c r="R154" s="119">
        <v>11</v>
      </c>
      <c r="S154" s="119">
        <v>0</v>
      </c>
      <c r="T154" s="119" t="b">
        <f>IF(AND((S154=0), ISNUMBER(S154)), TRUE)</f>
        <v>1</v>
      </c>
      <c r="U154" s="119" t="b">
        <f>IF(AND((R154=S154), ISNUMBER(R154)), TRUE)</f>
        <v>0</v>
      </c>
      <c r="V154" s="119" t="s">
        <v>15378</v>
      </c>
    </row>
    <row r="155" spans="1:24" ht="24" customHeight="1" x14ac:dyDescent="0.2">
      <c r="A155" s="119" t="s">
        <v>1669</v>
      </c>
      <c r="B155" s="119" t="s">
        <v>1671</v>
      </c>
      <c r="C155" s="119">
        <v>1991</v>
      </c>
      <c r="D155" s="119" t="s">
        <v>519</v>
      </c>
      <c r="E155" s="119" t="s">
        <v>1672</v>
      </c>
      <c r="N155" s="119" t="s">
        <v>81</v>
      </c>
      <c r="O155" s="119" t="s">
        <v>82</v>
      </c>
      <c r="Q155" s="119" t="s">
        <v>83</v>
      </c>
      <c r="R155" s="119">
        <v>17</v>
      </c>
      <c r="S155" s="119">
        <v>0</v>
      </c>
      <c r="T155" s="119" t="b">
        <f>IF(AND((S155=0), ISNUMBER(S155)), TRUE)</f>
        <v>1</v>
      </c>
      <c r="U155" s="119" t="b">
        <f>IF(AND((R155=S155), ISNUMBER(R155)), TRUE)</f>
        <v>0</v>
      </c>
      <c r="V155" s="119" t="s">
        <v>15378</v>
      </c>
      <c r="X155" s="119" t="s">
        <v>15413</v>
      </c>
    </row>
    <row r="156" spans="1:24" ht="24" customHeight="1" x14ac:dyDescent="0.2">
      <c r="A156" s="119" t="s">
        <v>15428</v>
      </c>
      <c r="B156" s="119" t="s">
        <v>15429</v>
      </c>
      <c r="C156" s="119">
        <v>2017</v>
      </c>
      <c r="D156" s="119" t="s">
        <v>15406</v>
      </c>
      <c r="E156" s="119" t="s">
        <v>15923</v>
      </c>
      <c r="N156" s="119" t="s">
        <v>81</v>
      </c>
      <c r="O156" s="119" t="s">
        <v>82</v>
      </c>
      <c r="Q156" s="119" t="s">
        <v>15417</v>
      </c>
      <c r="R156" s="119">
        <v>19</v>
      </c>
      <c r="S156" s="119">
        <v>19</v>
      </c>
      <c r="T156" s="119" t="b">
        <f>IF(AND((S156=0), ISNUMBER(S156)), TRUE)</f>
        <v>0</v>
      </c>
      <c r="U156" s="119" t="b">
        <f>IF(AND((R156=S156), ISNUMBER(R156)), TRUE)</f>
        <v>1</v>
      </c>
      <c r="V156" s="119" t="s">
        <v>15378</v>
      </c>
      <c r="X156" s="119" t="s">
        <v>15427</v>
      </c>
    </row>
    <row r="157" spans="1:24" ht="24" customHeight="1" x14ac:dyDescent="0.2">
      <c r="A157" s="119" t="s">
        <v>3593</v>
      </c>
      <c r="B157" s="119" t="s">
        <v>3595</v>
      </c>
      <c r="C157" s="119">
        <v>1988</v>
      </c>
      <c r="D157" s="119" t="s">
        <v>3596</v>
      </c>
      <c r="E157" s="119" t="s">
        <v>3597</v>
      </c>
      <c r="N157" s="119" t="s">
        <v>81</v>
      </c>
      <c r="O157" s="119" t="s">
        <v>82</v>
      </c>
      <c r="Q157" s="119" t="s">
        <v>83</v>
      </c>
      <c r="R157" s="119">
        <v>5</v>
      </c>
      <c r="S157" s="119">
        <v>2</v>
      </c>
      <c r="T157" s="119" t="b">
        <f>IF(AND((S157=0), ISNUMBER(S157)), TRUE)</f>
        <v>0</v>
      </c>
      <c r="U157" s="119" t="b">
        <f>IF(AND((R157=S157), ISNUMBER(R157)), TRUE)</f>
        <v>0</v>
      </c>
    </row>
    <row r="158" spans="1:24" ht="24" customHeight="1" x14ac:dyDescent="0.2">
      <c r="A158" s="119" t="s">
        <v>106</v>
      </c>
      <c r="B158" s="119" t="s">
        <v>108</v>
      </c>
      <c r="C158" s="119">
        <v>2001</v>
      </c>
      <c r="D158" s="119" t="s">
        <v>109</v>
      </c>
      <c r="E158" s="119" t="s">
        <v>110</v>
      </c>
      <c r="N158" s="119" t="s">
        <v>81</v>
      </c>
      <c r="O158" s="119" t="s">
        <v>82</v>
      </c>
      <c r="Q158" s="119" t="s">
        <v>121</v>
      </c>
      <c r="R158" s="119">
        <v>22</v>
      </c>
      <c r="S158" s="119">
        <v>4</v>
      </c>
      <c r="T158" s="119" t="b">
        <f>IF(AND((S158=0), ISNUMBER(S158)), TRUE)</f>
        <v>0</v>
      </c>
      <c r="U158" s="119" t="b">
        <f>IF(AND((R158=S158), ISNUMBER(R158)), TRUE)</f>
        <v>0</v>
      </c>
      <c r="V158" s="119" t="s">
        <v>1177</v>
      </c>
    </row>
    <row r="159" spans="1:24" ht="24" customHeight="1" x14ac:dyDescent="0.2">
      <c r="A159" s="119" t="s">
        <v>4375</v>
      </c>
      <c r="B159" s="119" t="s">
        <v>4377</v>
      </c>
      <c r="C159" s="119">
        <v>1997</v>
      </c>
      <c r="D159" s="119" t="s">
        <v>4378</v>
      </c>
      <c r="E159" s="119" t="s">
        <v>15924</v>
      </c>
      <c r="N159" s="119" t="s">
        <v>81</v>
      </c>
      <c r="O159" s="119" t="s">
        <v>82</v>
      </c>
      <c r="Q159" s="119" t="s">
        <v>121</v>
      </c>
      <c r="R159" s="119">
        <v>24</v>
      </c>
      <c r="S159" s="119">
        <v>18</v>
      </c>
      <c r="T159" s="119" t="b">
        <f>IF(AND((S159=0), ISNUMBER(S159)), TRUE)</f>
        <v>0</v>
      </c>
      <c r="U159" s="119" t="b">
        <f>IF(AND((R159=S159), ISNUMBER(R159)), TRUE)</f>
        <v>0</v>
      </c>
    </row>
    <row r="160" spans="1:24" ht="24" customHeight="1" x14ac:dyDescent="0.2">
      <c r="A160" s="119" t="s">
        <v>1865</v>
      </c>
      <c r="B160" s="119" t="s">
        <v>1867</v>
      </c>
      <c r="C160" s="119">
        <v>1990</v>
      </c>
      <c r="D160" s="119" t="s">
        <v>1868</v>
      </c>
      <c r="E160" s="119" t="s">
        <v>1869</v>
      </c>
      <c r="N160" s="119" t="s">
        <v>81</v>
      </c>
      <c r="O160" s="119" t="s">
        <v>82</v>
      </c>
      <c r="Q160" s="119" t="s">
        <v>121</v>
      </c>
      <c r="R160" s="119">
        <v>23</v>
      </c>
      <c r="S160" s="119">
        <v>22</v>
      </c>
      <c r="T160" s="119" t="b">
        <f>IF(AND((S160=0), ISNUMBER(S160)), TRUE)</f>
        <v>0</v>
      </c>
      <c r="U160" s="119" t="b">
        <f>IF(AND((R160=S160), ISNUMBER(R160)), TRUE)</f>
        <v>0</v>
      </c>
      <c r="V160" s="119" t="s">
        <v>1177</v>
      </c>
    </row>
    <row r="161" spans="1:30" ht="24" customHeight="1" x14ac:dyDescent="0.2">
      <c r="A161" s="119" t="s">
        <v>3459</v>
      </c>
      <c r="B161" s="119" t="s">
        <v>3461</v>
      </c>
      <c r="C161" s="119">
        <v>1996</v>
      </c>
      <c r="D161" s="119" t="s">
        <v>2102</v>
      </c>
      <c r="E161" s="119" t="s">
        <v>3462</v>
      </c>
      <c r="N161" s="119" t="s">
        <v>81</v>
      </c>
      <c r="O161" s="119" t="s">
        <v>82</v>
      </c>
      <c r="Q161" s="119" t="s">
        <v>3472</v>
      </c>
      <c r="R161" s="119">
        <v>6</v>
      </c>
      <c r="S161" s="119">
        <v>0</v>
      </c>
      <c r="T161" s="119" t="b">
        <f>IF(AND((S161=0), ISNUMBER(S161)), TRUE)</f>
        <v>1</v>
      </c>
      <c r="U161" s="119" t="b">
        <f>IF(AND((R161=S161), ISNUMBER(R161)), TRUE)</f>
        <v>0</v>
      </c>
      <c r="V161" s="119" t="s">
        <v>15378</v>
      </c>
      <c r="X161" s="119" t="s">
        <v>15413</v>
      </c>
    </row>
    <row r="162" spans="1:30" ht="24" customHeight="1" x14ac:dyDescent="0.2">
      <c r="A162" s="119" t="s">
        <v>15496</v>
      </c>
      <c r="B162" s="119" t="s">
        <v>10273</v>
      </c>
      <c r="C162" s="119">
        <v>2014</v>
      </c>
      <c r="D162" s="119" t="s">
        <v>201</v>
      </c>
      <c r="E162" s="119" t="s">
        <v>10274</v>
      </c>
      <c r="N162" s="119" t="s">
        <v>81</v>
      </c>
      <c r="O162" s="119" t="s">
        <v>82</v>
      </c>
      <c r="Q162" s="119" t="s">
        <v>277</v>
      </c>
      <c r="R162" s="119">
        <v>20</v>
      </c>
      <c r="S162" s="119">
        <v>10</v>
      </c>
      <c r="T162" s="119" t="b">
        <f>IF(AND((S162=0), ISNUMBER(S162)), TRUE)</f>
        <v>0</v>
      </c>
      <c r="U162" s="119" t="b">
        <f>IF(AND((R162=S162), ISNUMBER(R162)), TRUE)</f>
        <v>0</v>
      </c>
    </row>
    <row r="163" spans="1:30" ht="24" customHeight="1" x14ac:dyDescent="0.2">
      <c r="A163" s="119" t="s">
        <v>15487</v>
      </c>
      <c r="B163" s="119" t="s">
        <v>15488</v>
      </c>
      <c r="C163" s="119">
        <v>2012</v>
      </c>
      <c r="D163" s="119" t="s">
        <v>15489</v>
      </c>
      <c r="E163" s="119" t="s">
        <v>15928</v>
      </c>
      <c r="N163" s="119" t="s">
        <v>81</v>
      </c>
      <c r="O163" s="119" t="s">
        <v>82</v>
      </c>
      <c r="Q163" s="119" t="s">
        <v>1045</v>
      </c>
      <c r="R163" s="119">
        <v>32</v>
      </c>
      <c r="S163" s="119">
        <v>16</v>
      </c>
      <c r="T163" s="119" t="b">
        <f>IF(AND((S163=0), ISNUMBER(S163)), TRUE)</f>
        <v>0</v>
      </c>
      <c r="U163" s="119" t="b">
        <f>IF(AND((R163=S163), ISNUMBER(R163)), TRUE)</f>
        <v>0</v>
      </c>
    </row>
    <row r="164" spans="1:30" ht="24" customHeight="1" x14ac:dyDescent="0.2">
      <c r="A164" s="119" t="s">
        <v>15449</v>
      </c>
      <c r="B164" s="119" t="s">
        <v>15450</v>
      </c>
      <c r="C164" s="119">
        <v>2006</v>
      </c>
      <c r="D164" s="119" t="s">
        <v>15451</v>
      </c>
      <c r="E164" s="119" t="s">
        <v>15930</v>
      </c>
      <c r="N164" s="119" t="s">
        <v>81</v>
      </c>
      <c r="O164" s="119" t="s">
        <v>82</v>
      </c>
      <c r="Q164" s="119" t="s">
        <v>15452</v>
      </c>
      <c r="R164" s="119">
        <v>19</v>
      </c>
      <c r="S164" s="119" t="s">
        <v>86</v>
      </c>
      <c r="T164" s="119" t="b">
        <f>IF(AND((S164=0), ISNUMBER(S164)), TRUE)</f>
        <v>0</v>
      </c>
      <c r="U164" s="119" t="b">
        <f>IF(AND((R164=S164), ISNUMBER(R164)), TRUE)</f>
        <v>0</v>
      </c>
    </row>
    <row r="165" spans="1:30" ht="24" customHeight="1" x14ac:dyDescent="0.2">
      <c r="A165" s="119" t="s">
        <v>15672</v>
      </c>
      <c r="B165" s="119" t="s">
        <v>15674</v>
      </c>
      <c r="C165" s="119">
        <v>1991</v>
      </c>
      <c r="D165" s="119" t="s">
        <v>15675</v>
      </c>
      <c r="E165" s="119" t="s">
        <v>15931</v>
      </c>
      <c r="N165" s="119" t="s">
        <v>81</v>
      </c>
      <c r="O165" s="119" t="s">
        <v>82</v>
      </c>
      <c r="Q165" s="119" t="s">
        <v>1045</v>
      </c>
      <c r="R165" s="119">
        <v>42</v>
      </c>
      <c r="S165" s="119">
        <v>34</v>
      </c>
      <c r="T165" s="119" t="b">
        <f>IF(AND((S165=0), ISNUMBER(S165)), TRUE)</f>
        <v>0</v>
      </c>
      <c r="U165" s="119" t="b">
        <f>IF(AND((R165=S165), ISNUMBER(R165)), TRUE)</f>
        <v>0</v>
      </c>
    </row>
    <row r="166" spans="1:30" ht="24" customHeight="1" x14ac:dyDescent="0.2">
      <c r="A166" s="119" t="s">
        <v>1992</v>
      </c>
      <c r="B166" s="119" t="s">
        <v>1994</v>
      </c>
      <c r="C166" s="119">
        <v>1995</v>
      </c>
      <c r="D166" s="119" t="s">
        <v>761</v>
      </c>
      <c r="E166" s="119" t="s">
        <v>1998</v>
      </c>
      <c r="N166" s="119" t="s">
        <v>81</v>
      </c>
      <c r="O166" s="119" t="s">
        <v>82</v>
      </c>
      <c r="Q166" s="119" t="s">
        <v>83</v>
      </c>
      <c r="R166" s="119">
        <v>21</v>
      </c>
      <c r="S166" s="119">
        <v>0</v>
      </c>
      <c r="T166" s="119" t="b">
        <f>IF(AND((S166=0), ISNUMBER(S166)), TRUE)</f>
        <v>1</v>
      </c>
      <c r="U166" s="119" t="b">
        <f>IF(AND((R166=S166), ISNUMBER(R166)), TRUE)</f>
        <v>0</v>
      </c>
      <c r="V166" s="119" t="s">
        <v>15380</v>
      </c>
      <c r="W166" s="119" t="s">
        <v>15825</v>
      </c>
      <c r="X166" s="119" t="s">
        <v>15413</v>
      </c>
    </row>
    <row r="167" spans="1:30" ht="24" customHeight="1" x14ac:dyDescent="0.2">
      <c r="A167" s="119" t="s">
        <v>790</v>
      </c>
      <c r="B167" s="119" t="s">
        <v>792</v>
      </c>
      <c r="C167" s="119">
        <v>1986</v>
      </c>
      <c r="D167" s="119" t="s">
        <v>793</v>
      </c>
      <c r="E167" s="119" t="s">
        <v>794</v>
      </c>
      <c r="N167" s="119" t="s">
        <v>81</v>
      </c>
      <c r="O167" s="119" t="s">
        <v>82</v>
      </c>
      <c r="P167" s="119" t="s">
        <v>15379</v>
      </c>
      <c r="Q167" s="119" t="s">
        <v>83</v>
      </c>
      <c r="R167" s="119">
        <v>10</v>
      </c>
      <c r="S167" s="119" t="s">
        <v>86</v>
      </c>
      <c r="T167" s="119" t="b">
        <f>IF(AND((S167=0), ISNUMBER(S167)), TRUE)</f>
        <v>0</v>
      </c>
      <c r="U167" s="119" t="b">
        <f>IF(AND((R167=S167), ISNUMBER(R167)), TRUE)</f>
        <v>0</v>
      </c>
    </row>
    <row r="168" spans="1:30" ht="24" customHeight="1" x14ac:dyDescent="0.2">
      <c r="A168" s="119" t="s">
        <v>1208</v>
      </c>
      <c r="B168" s="119" t="s">
        <v>1210</v>
      </c>
      <c r="C168" s="119">
        <v>2011</v>
      </c>
      <c r="D168" s="119" t="s">
        <v>519</v>
      </c>
      <c r="E168" s="119" t="s">
        <v>1211</v>
      </c>
      <c r="N168" s="119" t="s">
        <v>81</v>
      </c>
      <c r="O168" s="119" t="s">
        <v>82</v>
      </c>
      <c r="Q168" s="119" t="s">
        <v>1220</v>
      </c>
      <c r="R168" s="119">
        <v>8</v>
      </c>
      <c r="S168" s="119">
        <v>3</v>
      </c>
      <c r="T168" s="119" t="b">
        <f>IF(AND((S168=0), ISNUMBER(S168)), TRUE)</f>
        <v>0</v>
      </c>
      <c r="U168" s="119" t="b">
        <f>IF(AND((R168=S168), ISNUMBER(R168)), TRUE)</f>
        <v>0</v>
      </c>
      <c r="V168" s="119" t="s">
        <v>1177</v>
      </c>
    </row>
    <row r="169" spans="1:30" ht="24" customHeight="1" x14ac:dyDescent="0.2">
      <c r="A169" s="119" t="s">
        <v>1029</v>
      </c>
      <c r="B169" s="119" t="s">
        <v>1031</v>
      </c>
      <c r="C169" s="119">
        <v>1983</v>
      </c>
      <c r="D169" s="119" t="s">
        <v>1032</v>
      </c>
      <c r="E169" s="119" t="s">
        <v>1033</v>
      </c>
      <c r="N169" s="119" t="s">
        <v>81</v>
      </c>
      <c r="O169" s="119" t="s">
        <v>82</v>
      </c>
      <c r="Q169" s="119" t="s">
        <v>1045</v>
      </c>
      <c r="R169" s="119" t="s">
        <v>86</v>
      </c>
      <c r="S169" s="119" t="s">
        <v>86</v>
      </c>
      <c r="T169" s="119" t="b">
        <f>IF(AND((S169=0), ISNUMBER(S169)), TRUE)</f>
        <v>0</v>
      </c>
      <c r="U169" s="119" t="b">
        <f>IF(AND((R169=S169), ISNUMBER(R169)), TRUE)</f>
        <v>0</v>
      </c>
      <c r="V169" s="119" t="s">
        <v>1177</v>
      </c>
    </row>
    <row r="170" spans="1:30" ht="24" customHeight="1" x14ac:dyDescent="0.2">
      <c r="A170" s="119" t="s">
        <v>4143</v>
      </c>
      <c r="B170" s="119" t="s">
        <v>4145</v>
      </c>
      <c r="C170" s="119">
        <v>1991</v>
      </c>
      <c r="D170" s="119" t="s">
        <v>2457</v>
      </c>
      <c r="E170" s="119" t="s">
        <v>4146</v>
      </c>
      <c r="N170" s="119" t="s">
        <v>81</v>
      </c>
      <c r="O170" s="119" t="s">
        <v>82</v>
      </c>
      <c r="Q170" s="119" t="s">
        <v>121</v>
      </c>
      <c r="R170" s="119">
        <v>30</v>
      </c>
      <c r="S170" s="119">
        <v>12</v>
      </c>
      <c r="T170" s="119" t="b">
        <f>IF(AND((S170=0), ISNUMBER(S170)), TRUE)</f>
        <v>0</v>
      </c>
      <c r="U170" s="119" t="b">
        <f>IF(AND((R170=S170), ISNUMBER(R170)), TRUE)</f>
        <v>0</v>
      </c>
    </row>
    <row r="171" spans="1:30" ht="24" customHeight="1" x14ac:dyDescent="0.2">
      <c r="A171" s="119" t="s">
        <v>1898</v>
      </c>
      <c r="B171" s="119" t="s">
        <v>1900</v>
      </c>
      <c r="C171" s="119">
        <v>2007</v>
      </c>
      <c r="D171" s="119" t="s">
        <v>187</v>
      </c>
      <c r="E171" s="119" t="s">
        <v>1901</v>
      </c>
      <c r="N171" s="119" t="s">
        <v>81</v>
      </c>
      <c r="O171" s="119" t="s">
        <v>82</v>
      </c>
      <c r="Q171" s="119" t="s">
        <v>403</v>
      </c>
      <c r="R171" s="119">
        <v>12</v>
      </c>
      <c r="S171" s="119">
        <v>4</v>
      </c>
      <c r="T171" s="119" t="b">
        <f>IF(AND((S171=0), ISNUMBER(S171)), TRUE)</f>
        <v>0</v>
      </c>
      <c r="U171" s="119" t="b">
        <f>IF(AND((R171=S171), ISNUMBER(R171)), TRUE)</f>
        <v>0</v>
      </c>
      <c r="V171" s="119" t="s">
        <v>1177</v>
      </c>
      <c r="Z171" s="119" t="s">
        <v>1177</v>
      </c>
      <c r="AA171" s="119" t="s">
        <v>1177</v>
      </c>
      <c r="AB171" s="119" t="s">
        <v>1177</v>
      </c>
      <c r="AC171" s="119" t="s">
        <v>1177</v>
      </c>
      <c r="AD171" s="119" t="s">
        <v>1177</v>
      </c>
    </row>
    <row r="172" spans="1:30" ht="24" customHeight="1" x14ac:dyDescent="0.2">
      <c r="A172" s="119" t="s">
        <v>4849</v>
      </c>
      <c r="B172" s="119" t="s">
        <v>4851</v>
      </c>
      <c r="C172" s="119">
        <v>2004</v>
      </c>
      <c r="D172" s="119" t="s">
        <v>392</v>
      </c>
      <c r="E172" s="119" t="s">
        <v>4852</v>
      </c>
      <c r="N172" s="119" t="s">
        <v>81</v>
      </c>
      <c r="O172" s="119" t="s">
        <v>82</v>
      </c>
      <c r="Q172" s="119" t="s">
        <v>277</v>
      </c>
      <c r="R172" s="119">
        <v>7</v>
      </c>
      <c r="S172" s="119">
        <v>0</v>
      </c>
      <c r="T172" s="119" t="b">
        <f>IF(AND((S172=0), ISNUMBER(S172)), TRUE)</f>
        <v>1</v>
      </c>
      <c r="U172" s="119" t="b">
        <f>IF(AND((R172=S172), ISNUMBER(R172)), TRUE)</f>
        <v>0</v>
      </c>
      <c r="V172" s="119" t="s">
        <v>15378</v>
      </c>
      <c r="X172" s="119" t="s">
        <v>15413</v>
      </c>
    </row>
    <row r="173" spans="1:30" ht="24" customHeight="1" x14ac:dyDescent="0.2">
      <c r="A173" s="119" t="s">
        <v>889</v>
      </c>
      <c r="B173" s="119" t="s">
        <v>891</v>
      </c>
      <c r="C173" s="119">
        <v>2013</v>
      </c>
      <c r="D173" s="119" t="s">
        <v>892</v>
      </c>
      <c r="E173" s="119" t="s">
        <v>893</v>
      </c>
      <c r="N173" s="119" t="s">
        <v>81</v>
      </c>
      <c r="O173" s="119" t="s">
        <v>82</v>
      </c>
      <c r="Q173" s="119" t="s">
        <v>83</v>
      </c>
      <c r="R173" s="119">
        <v>13</v>
      </c>
      <c r="S173" s="119" t="s">
        <v>86</v>
      </c>
      <c r="T173" s="119" t="b">
        <f>IF(AND((S173=0), ISNUMBER(S173)), TRUE)</f>
        <v>0</v>
      </c>
      <c r="U173" s="119" t="b">
        <f>IF(AND((R173=S173), ISNUMBER(R173)), TRUE)</f>
        <v>0</v>
      </c>
      <c r="V173" s="119" t="s">
        <v>1177</v>
      </c>
    </row>
    <row r="174" spans="1:30" ht="24" customHeight="1" x14ac:dyDescent="0.2">
      <c r="A174" s="119" t="s">
        <v>1384</v>
      </c>
      <c r="B174" s="119" t="s">
        <v>1386</v>
      </c>
      <c r="C174" s="119">
        <v>2001</v>
      </c>
      <c r="D174" s="119" t="s">
        <v>187</v>
      </c>
      <c r="E174" s="119" t="s">
        <v>1387</v>
      </c>
      <c r="N174" s="119" t="s">
        <v>81</v>
      </c>
      <c r="O174" s="119" t="s">
        <v>82</v>
      </c>
      <c r="Q174" s="119" t="s">
        <v>403</v>
      </c>
      <c r="R174" s="119">
        <v>15</v>
      </c>
      <c r="S174" s="119">
        <v>10</v>
      </c>
      <c r="T174" s="119" t="b">
        <f>IF(AND((S174=0), ISNUMBER(S174)), TRUE)</f>
        <v>0</v>
      </c>
      <c r="U174" s="119" t="b">
        <f>IF(AND((R174=S174), ISNUMBER(R174)), TRUE)</f>
        <v>0</v>
      </c>
      <c r="V174" s="119" t="s">
        <v>1177</v>
      </c>
    </row>
    <row r="175" spans="1:30" ht="24" customHeight="1" x14ac:dyDescent="0.2">
      <c r="A175" s="119" t="s">
        <v>1482</v>
      </c>
      <c r="B175" s="119" t="s">
        <v>1484</v>
      </c>
      <c r="C175" s="119">
        <v>2004</v>
      </c>
      <c r="D175" s="119" t="s">
        <v>392</v>
      </c>
      <c r="E175" s="119" t="s">
        <v>1485</v>
      </c>
      <c r="N175" s="119" t="s">
        <v>81</v>
      </c>
      <c r="O175" s="119" t="s">
        <v>82</v>
      </c>
      <c r="Q175" s="119" t="s">
        <v>403</v>
      </c>
      <c r="R175" s="119">
        <v>42</v>
      </c>
      <c r="S175" s="119">
        <v>29</v>
      </c>
      <c r="T175" s="119" t="b">
        <f>IF(AND((S175=0), ISNUMBER(S175)), TRUE)</f>
        <v>0</v>
      </c>
      <c r="U175" s="119" t="b">
        <f>IF(AND((R175=S175), ISNUMBER(R175)), TRUE)</f>
        <v>0</v>
      </c>
      <c r="V175" s="119" t="s">
        <v>1177</v>
      </c>
    </row>
    <row r="176" spans="1:30" ht="24" customHeight="1" x14ac:dyDescent="0.2">
      <c r="A176" s="119" t="s">
        <v>5144</v>
      </c>
      <c r="B176" s="119" t="s">
        <v>5146</v>
      </c>
      <c r="C176" s="119">
        <v>2001</v>
      </c>
      <c r="D176" s="119" t="s">
        <v>392</v>
      </c>
      <c r="E176" s="119" t="s">
        <v>5147</v>
      </c>
      <c r="N176" s="119" t="s">
        <v>81</v>
      </c>
      <c r="O176" s="119" t="s">
        <v>82</v>
      </c>
      <c r="Q176" s="119" t="s">
        <v>403</v>
      </c>
      <c r="R176" s="119">
        <v>66</v>
      </c>
      <c r="S176" s="119">
        <v>47</v>
      </c>
      <c r="T176" s="119" t="b">
        <f>IF(AND((S176=0), ISNUMBER(S176)), TRUE)</f>
        <v>0</v>
      </c>
      <c r="U176" s="119" t="b">
        <f>IF(AND((R176=S176), ISNUMBER(R176)), TRUE)</f>
        <v>0</v>
      </c>
    </row>
    <row r="177" spans="1:24" ht="24" customHeight="1" x14ac:dyDescent="0.2">
      <c r="A177" s="119" t="s">
        <v>2358</v>
      </c>
      <c r="B177" s="119" t="s">
        <v>2360</v>
      </c>
      <c r="C177" s="119">
        <v>1997</v>
      </c>
      <c r="D177" s="119" t="s">
        <v>687</v>
      </c>
      <c r="E177" s="119" t="s">
        <v>2361</v>
      </c>
      <c r="N177" s="119" t="s">
        <v>81</v>
      </c>
      <c r="O177" s="119" t="s">
        <v>82</v>
      </c>
      <c r="Q177" s="119" t="s">
        <v>83</v>
      </c>
      <c r="R177" s="119">
        <v>40</v>
      </c>
      <c r="S177" s="119">
        <v>0</v>
      </c>
      <c r="T177" s="119" t="b">
        <f>IF(AND((S177=0), ISNUMBER(S177)), TRUE)</f>
        <v>1</v>
      </c>
      <c r="U177" s="119" t="b">
        <f>IF(AND((R177=S177), ISNUMBER(R177)), TRUE)</f>
        <v>0</v>
      </c>
      <c r="V177" s="119" t="s">
        <v>15378</v>
      </c>
      <c r="X177" s="119" t="s">
        <v>15799</v>
      </c>
    </row>
    <row r="178" spans="1:24" ht="24" customHeight="1" x14ac:dyDescent="0.2">
      <c r="A178" s="119" t="s">
        <v>15711</v>
      </c>
      <c r="B178" s="119" t="s">
        <v>15712</v>
      </c>
      <c r="C178" s="119">
        <v>1995</v>
      </c>
      <c r="D178" s="119" t="s">
        <v>1076</v>
      </c>
      <c r="E178" s="119" t="s">
        <v>15936</v>
      </c>
      <c r="N178" s="119" t="s">
        <v>81</v>
      </c>
      <c r="O178" s="119" t="s">
        <v>82</v>
      </c>
      <c r="P178" s="119" t="s">
        <v>1177</v>
      </c>
      <c r="Q178" s="119" t="s">
        <v>15713</v>
      </c>
      <c r="R178" s="119">
        <v>43</v>
      </c>
      <c r="S178" s="119">
        <v>34</v>
      </c>
      <c r="T178" s="119" t="b">
        <f>IF(AND((S178=0), ISNUMBER(S178)), TRUE)</f>
        <v>0</v>
      </c>
      <c r="U178" s="119" t="b">
        <f>IF(AND((R178=S178), ISNUMBER(R178)), TRUE)</f>
        <v>0</v>
      </c>
    </row>
    <row r="179" spans="1:24" ht="24" customHeight="1" x14ac:dyDescent="0.2">
      <c r="A179" s="119" t="s">
        <v>619</v>
      </c>
      <c r="B179" s="119" t="s">
        <v>147</v>
      </c>
      <c r="C179" s="119">
        <v>2007</v>
      </c>
      <c r="D179" s="119" t="s">
        <v>622</v>
      </c>
      <c r="E179" s="119" t="s">
        <v>148</v>
      </c>
      <c r="F179" s="119" t="s">
        <v>81</v>
      </c>
      <c r="N179" s="119" t="s">
        <v>81</v>
      </c>
      <c r="O179" s="119" t="s">
        <v>82</v>
      </c>
      <c r="Q179" s="119" t="s">
        <v>636</v>
      </c>
      <c r="R179" s="119">
        <v>2</v>
      </c>
      <c r="S179" s="119">
        <v>1</v>
      </c>
      <c r="T179" s="119" t="b">
        <f>IF(AND((S179=0), ISNUMBER(S179)), TRUE)</f>
        <v>0</v>
      </c>
      <c r="U179" s="119" t="b">
        <f>IF(AND((R179=S179), ISNUMBER(R179)), TRUE)</f>
        <v>0</v>
      </c>
      <c r="V179" s="119" t="s">
        <v>1177</v>
      </c>
    </row>
    <row r="180" spans="1:24" ht="24" customHeight="1" x14ac:dyDescent="0.2">
      <c r="A180" s="119" t="s">
        <v>145</v>
      </c>
      <c r="B180" s="119" t="s">
        <v>147</v>
      </c>
      <c r="C180" s="119">
        <v>2000</v>
      </c>
      <c r="D180" s="119" t="s">
        <v>109</v>
      </c>
      <c r="E180" s="119" t="s">
        <v>148</v>
      </c>
      <c r="N180" s="119" t="s">
        <v>81</v>
      </c>
      <c r="O180" s="119" t="s">
        <v>82</v>
      </c>
      <c r="Q180" s="119" t="s">
        <v>83</v>
      </c>
      <c r="R180" s="119">
        <v>23</v>
      </c>
      <c r="S180" s="119" t="s">
        <v>86</v>
      </c>
      <c r="T180" s="119" t="b">
        <f>IF(AND((S180=0), ISNUMBER(S180)), TRUE)</f>
        <v>0</v>
      </c>
      <c r="U180" s="119" t="b">
        <f>IF(AND((R180=S180), ISNUMBER(R180)), TRUE)</f>
        <v>0</v>
      </c>
      <c r="V180" s="119" t="s">
        <v>1177</v>
      </c>
    </row>
    <row r="181" spans="1:24" ht="24" customHeight="1" x14ac:dyDescent="0.2">
      <c r="A181" s="119" t="s">
        <v>3768</v>
      </c>
      <c r="B181" s="119" t="s">
        <v>3770</v>
      </c>
      <c r="C181" s="119">
        <v>2005</v>
      </c>
      <c r="D181" s="119" t="s">
        <v>761</v>
      </c>
      <c r="E181" s="119" t="s">
        <v>3774</v>
      </c>
      <c r="N181" s="119" t="s">
        <v>81</v>
      </c>
      <c r="O181" s="119" t="s">
        <v>82</v>
      </c>
      <c r="Q181" s="119" t="s">
        <v>83</v>
      </c>
      <c r="R181" s="119">
        <v>48</v>
      </c>
      <c r="S181" s="119">
        <v>0</v>
      </c>
      <c r="T181" s="119" t="b">
        <f>IF(AND((S181=0), ISNUMBER(S181)), TRUE)</f>
        <v>1</v>
      </c>
      <c r="U181" s="119" t="b">
        <f>IF(AND((R181=S181), ISNUMBER(R181)), TRUE)</f>
        <v>0</v>
      </c>
      <c r="V181" s="119" t="s">
        <v>15378</v>
      </c>
      <c r="X181" s="119" t="s">
        <v>15413</v>
      </c>
    </row>
    <row r="182" spans="1:24" ht="24" customHeight="1" x14ac:dyDescent="0.2">
      <c r="A182" s="119" t="s">
        <v>15494</v>
      </c>
      <c r="B182" s="119" t="s">
        <v>15495</v>
      </c>
      <c r="C182" s="119">
        <v>2013</v>
      </c>
      <c r="D182" s="119" t="s">
        <v>7616</v>
      </c>
      <c r="E182" s="119" t="s">
        <v>15826</v>
      </c>
      <c r="J182" s="119" t="s">
        <v>81</v>
      </c>
      <c r="N182" s="119" t="s">
        <v>81</v>
      </c>
      <c r="O182" s="119" t="s">
        <v>81</v>
      </c>
      <c r="P182" s="119" t="s">
        <v>14950</v>
      </c>
      <c r="T182" s="119" t="b">
        <f>IF(AND((S182=0), ISNUMBER(S182)), TRUE)</f>
        <v>0</v>
      </c>
      <c r="U182" s="119" t="b">
        <f>IF(AND((R182=S182), ISNUMBER(R182)), TRUE)</f>
        <v>0</v>
      </c>
    </row>
    <row r="183" spans="1:24" ht="24" customHeight="1" x14ac:dyDescent="0.2">
      <c r="A183" s="119" t="s">
        <v>4126</v>
      </c>
      <c r="B183" s="119" t="s">
        <v>4128</v>
      </c>
      <c r="C183" s="119">
        <v>2002</v>
      </c>
      <c r="D183" s="119" t="s">
        <v>4129</v>
      </c>
      <c r="E183" s="119" t="s">
        <v>4130</v>
      </c>
      <c r="N183" s="119" t="s">
        <v>81</v>
      </c>
      <c r="O183" s="119" t="s">
        <v>81</v>
      </c>
      <c r="P183" s="119" t="s">
        <v>172</v>
      </c>
      <c r="T183" s="119" t="b">
        <f>IF(AND((S183=0), ISNUMBER(S183)), TRUE)</f>
        <v>0</v>
      </c>
      <c r="U183" s="119" t="b">
        <f>IF(AND((R183=S183), ISNUMBER(R183)), TRUE)</f>
        <v>0</v>
      </c>
    </row>
    <row r="184" spans="1:24" ht="24" customHeight="1" x14ac:dyDescent="0.2">
      <c r="A184" s="119" t="s">
        <v>4110</v>
      </c>
      <c r="B184" s="119" t="s">
        <v>4112</v>
      </c>
      <c r="C184" s="119">
        <v>2013</v>
      </c>
      <c r="D184" s="119" t="s">
        <v>187</v>
      </c>
      <c r="E184" s="119" t="s">
        <v>4113</v>
      </c>
      <c r="I184" s="119" t="s">
        <v>1177</v>
      </c>
      <c r="J184" s="119" t="s">
        <v>81</v>
      </c>
      <c r="N184" s="119" t="s">
        <v>81</v>
      </c>
      <c r="O184" s="119" t="s">
        <v>81</v>
      </c>
      <c r="P184" s="119" t="s">
        <v>4639</v>
      </c>
      <c r="T184" s="119" t="b">
        <f>IF(AND((S184=0), ISNUMBER(S184)), TRUE)</f>
        <v>0</v>
      </c>
      <c r="U184" s="119" t="b">
        <f>IF(AND((R184=S184), ISNUMBER(R184)), TRUE)</f>
        <v>0</v>
      </c>
    </row>
    <row r="185" spans="1:24" ht="24" customHeight="1" x14ac:dyDescent="0.2">
      <c r="A185" s="119" t="s">
        <v>3281</v>
      </c>
      <c r="B185" s="119" t="s">
        <v>3283</v>
      </c>
      <c r="C185" s="119">
        <v>1998</v>
      </c>
      <c r="D185" s="119" t="s">
        <v>687</v>
      </c>
      <c r="E185" s="119" t="s">
        <v>3284</v>
      </c>
      <c r="N185" s="119" t="s">
        <v>81</v>
      </c>
      <c r="O185" s="119" t="s">
        <v>81</v>
      </c>
      <c r="P185" s="119" t="s">
        <v>1610</v>
      </c>
      <c r="T185" s="119" t="b">
        <f>IF(AND((S185=0), ISNUMBER(S185)), TRUE)</f>
        <v>0</v>
      </c>
      <c r="U185" s="119" t="b">
        <f>IF(AND((R185=S185), ISNUMBER(R185)), TRUE)</f>
        <v>0</v>
      </c>
    </row>
    <row r="186" spans="1:24" ht="24" customHeight="1" x14ac:dyDescent="0.2">
      <c r="A186" s="119" t="s">
        <v>5817</v>
      </c>
      <c r="B186" s="119" t="s">
        <v>5819</v>
      </c>
      <c r="C186" s="119">
        <v>1993</v>
      </c>
      <c r="D186" s="119" t="s">
        <v>687</v>
      </c>
      <c r="E186" s="119" t="s">
        <v>5820</v>
      </c>
      <c r="N186" s="119" t="s">
        <v>81</v>
      </c>
      <c r="O186" s="119" t="s">
        <v>81</v>
      </c>
      <c r="P186" s="119" t="s">
        <v>789</v>
      </c>
      <c r="T186" s="119" t="b">
        <f>IF(AND((S186=0), ISNUMBER(S186)), TRUE)</f>
        <v>0</v>
      </c>
      <c r="U186" s="119" t="b">
        <f>IF(AND((R186=S186), ISNUMBER(R186)), TRUE)</f>
        <v>0</v>
      </c>
    </row>
    <row r="187" spans="1:24" ht="24" customHeight="1" x14ac:dyDescent="0.2">
      <c r="A187" s="119" t="s">
        <v>5286</v>
      </c>
      <c r="B187" s="119" t="s">
        <v>5288</v>
      </c>
      <c r="C187" s="119">
        <v>1995</v>
      </c>
      <c r="D187" s="119" t="s">
        <v>2550</v>
      </c>
      <c r="E187" s="119" t="s">
        <v>5289</v>
      </c>
      <c r="G187" s="119" t="s">
        <v>81</v>
      </c>
      <c r="H187" s="119" t="s">
        <v>81</v>
      </c>
      <c r="N187" s="119" t="s">
        <v>81</v>
      </c>
      <c r="O187" s="119" t="s">
        <v>81</v>
      </c>
      <c r="P187" s="119" t="s">
        <v>172</v>
      </c>
      <c r="T187" s="119" t="b">
        <f>IF(AND((S187=0), ISNUMBER(S187)), TRUE)</f>
        <v>0</v>
      </c>
      <c r="U187" s="119" t="b">
        <f>IF(AND((R187=S187), ISNUMBER(R187)), TRUE)</f>
        <v>0</v>
      </c>
    </row>
    <row r="188" spans="1:24" ht="24" customHeight="1" x14ac:dyDescent="0.2">
      <c r="A188" s="119" t="s">
        <v>15558</v>
      </c>
      <c r="B188" s="119" t="s">
        <v>15559</v>
      </c>
      <c r="C188" s="119">
        <v>2003</v>
      </c>
      <c r="D188" s="119" t="s">
        <v>15560</v>
      </c>
      <c r="E188" s="119" t="s">
        <v>15834</v>
      </c>
      <c r="N188" s="119" t="s">
        <v>81</v>
      </c>
      <c r="O188" s="119" t="s">
        <v>81</v>
      </c>
      <c r="P188" s="119" t="s">
        <v>15561</v>
      </c>
      <c r="T188" s="119" t="b">
        <f>IF(AND((S188=0), ISNUMBER(S188)), TRUE)</f>
        <v>0</v>
      </c>
      <c r="U188" s="119" t="b">
        <f>IF(AND((R188=S188), ISNUMBER(R188)), TRUE)</f>
        <v>0</v>
      </c>
    </row>
    <row r="189" spans="1:24" ht="24" customHeight="1" x14ac:dyDescent="0.2">
      <c r="A189" s="119" t="s">
        <v>15562</v>
      </c>
      <c r="B189" s="119" t="s">
        <v>15563</v>
      </c>
      <c r="C189" s="119">
        <v>2003</v>
      </c>
      <c r="D189" s="119" t="s">
        <v>15564</v>
      </c>
      <c r="N189" s="119" t="s">
        <v>81</v>
      </c>
      <c r="O189" s="119" t="s">
        <v>81</v>
      </c>
      <c r="P189" s="119" t="s">
        <v>15561</v>
      </c>
      <c r="T189" s="119" t="b">
        <f>IF(AND((S189=0), ISNUMBER(S189)), TRUE)</f>
        <v>0</v>
      </c>
      <c r="U189" s="119" t="b">
        <f>IF(AND((R189=S189), ISNUMBER(R189)), TRUE)</f>
        <v>0</v>
      </c>
    </row>
    <row r="190" spans="1:24" ht="24" customHeight="1" x14ac:dyDescent="0.2">
      <c r="A190" s="119" t="s">
        <v>3710</v>
      </c>
      <c r="B190" s="119" t="s">
        <v>3712</v>
      </c>
      <c r="C190" s="119">
        <v>2003</v>
      </c>
      <c r="D190" s="119" t="s">
        <v>3713</v>
      </c>
      <c r="E190" s="119" t="s">
        <v>3714</v>
      </c>
      <c r="N190" s="119" t="s">
        <v>81</v>
      </c>
      <c r="O190" s="119" t="s">
        <v>81</v>
      </c>
      <c r="P190" s="119" t="s">
        <v>311</v>
      </c>
      <c r="T190" s="119" t="b">
        <f>IF(AND((S190=0), ISNUMBER(S190)), TRUE)</f>
        <v>0</v>
      </c>
      <c r="U190" s="119" t="b">
        <f>IF(AND((R190=S190), ISNUMBER(R190)), TRUE)</f>
        <v>0</v>
      </c>
    </row>
    <row r="191" spans="1:24" ht="24" customHeight="1" x14ac:dyDescent="0.2">
      <c r="A191" s="119" t="s">
        <v>3972</v>
      </c>
      <c r="B191" s="119" t="s">
        <v>3974</v>
      </c>
      <c r="C191" s="119">
        <v>2012</v>
      </c>
      <c r="D191" s="119" t="s">
        <v>3975</v>
      </c>
      <c r="E191" s="119" t="s">
        <v>3976</v>
      </c>
      <c r="I191" s="119" t="s">
        <v>81</v>
      </c>
      <c r="N191" s="119" t="s">
        <v>81</v>
      </c>
      <c r="O191" s="119" t="s">
        <v>81</v>
      </c>
      <c r="P191" s="119" t="s">
        <v>3987</v>
      </c>
      <c r="T191" s="119" t="b">
        <f>IF(AND((S191=0), ISNUMBER(S191)), TRUE)</f>
        <v>0</v>
      </c>
      <c r="U191" s="119" t="b">
        <f>IF(AND((R191=S191), ISNUMBER(R191)), TRUE)</f>
        <v>0</v>
      </c>
    </row>
    <row r="192" spans="1:24" ht="24" customHeight="1" x14ac:dyDescent="0.2">
      <c r="A192" s="119" t="s">
        <v>4531</v>
      </c>
      <c r="B192" s="119" t="s">
        <v>4533</v>
      </c>
      <c r="C192" s="119">
        <v>1992</v>
      </c>
      <c r="D192" s="119" t="s">
        <v>4534</v>
      </c>
      <c r="E192" s="119" t="s">
        <v>4535</v>
      </c>
      <c r="N192" s="119" t="s">
        <v>81</v>
      </c>
      <c r="O192" s="119" t="s">
        <v>81</v>
      </c>
      <c r="P192" s="119" t="s">
        <v>2592</v>
      </c>
      <c r="T192" s="119" t="b">
        <f>IF(AND((S192=0), ISNUMBER(S192)), TRUE)</f>
        <v>0</v>
      </c>
      <c r="U192" s="119" t="b">
        <f>IF(AND((R192=S192), ISNUMBER(R192)), TRUE)</f>
        <v>0</v>
      </c>
    </row>
    <row r="193" spans="1:21" ht="24" customHeight="1" x14ac:dyDescent="0.2">
      <c r="A193" s="119" t="s">
        <v>1439</v>
      </c>
      <c r="B193" s="119" t="s">
        <v>1441</v>
      </c>
      <c r="C193" s="119">
        <v>1985</v>
      </c>
      <c r="D193" s="119" t="s">
        <v>1442</v>
      </c>
      <c r="E193" s="119" t="s">
        <v>1443</v>
      </c>
      <c r="N193" s="119" t="s">
        <v>81</v>
      </c>
      <c r="O193" s="119" t="s">
        <v>81</v>
      </c>
      <c r="P193" s="119" t="s">
        <v>203</v>
      </c>
      <c r="T193" s="119" t="b">
        <f>IF(AND((S193=0), ISNUMBER(S193)), TRUE)</f>
        <v>0</v>
      </c>
      <c r="U193" s="119" t="b">
        <f>IF(AND((R193=S193), ISNUMBER(R193)), TRUE)</f>
        <v>0</v>
      </c>
    </row>
    <row r="194" spans="1:21" ht="24" customHeight="1" x14ac:dyDescent="0.2">
      <c r="A194" s="119" t="s">
        <v>15714</v>
      </c>
      <c r="B194" s="119" t="s">
        <v>15715</v>
      </c>
      <c r="C194" s="119">
        <v>2006</v>
      </c>
      <c r="D194" s="119" t="s">
        <v>15716</v>
      </c>
      <c r="E194" s="119" t="s">
        <v>15835</v>
      </c>
      <c r="F194" s="119" t="s">
        <v>1177</v>
      </c>
      <c r="G194" s="119" t="s">
        <v>81</v>
      </c>
      <c r="N194" s="119" t="s">
        <v>81</v>
      </c>
      <c r="O194" s="119" t="s">
        <v>81</v>
      </c>
      <c r="P194" s="119" t="s">
        <v>203</v>
      </c>
      <c r="T194" s="119" t="b">
        <f>IF(AND((S194=0), ISNUMBER(S194)), TRUE)</f>
        <v>0</v>
      </c>
      <c r="U194" s="119" t="b">
        <f>IF(AND((R194=S194), ISNUMBER(R194)), TRUE)</f>
        <v>0</v>
      </c>
    </row>
    <row r="195" spans="1:21" ht="24" customHeight="1" x14ac:dyDescent="0.2">
      <c r="A195" s="119" t="s">
        <v>15718</v>
      </c>
      <c r="B195" s="119" t="s">
        <v>15719</v>
      </c>
      <c r="C195" s="119">
        <v>2004</v>
      </c>
      <c r="D195" s="119" t="s">
        <v>15720</v>
      </c>
      <c r="E195" s="119" t="s">
        <v>15836</v>
      </c>
      <c r="K195" s="119" t="s">
        <v>81</v>
      </c>
      <c r="N195" s="119" t="s">
        <v>81</v>
      </c>
      <c r="O195" s="119" t="s">
        <v>81</v>
      </c>
      <c r="P195" s="119" t="s">
        <v>203</v>
      </c>
      <c r="T195" s="119" t="b">
        <f>IF(AND((S195=0), ISNUMBER(S195)), TRUE)</f>
        <v>0</v>
      </c>
      <c r="U195" s="119" t="b">
        <f>IF(AND((R195=S195), ISNUMBER(R195)), TRUE)</f>
        <v>0</v>
      </c>
    </row>
    <row r="196" spans="1:21" ht="24" customHeight="1" x14ac:dyDescent="0.2">
      <c r="A196" s="119" t="s">
        <v>15721</v>
      </c>
      <c r="B196" s="119" t="s">
        <v>15722</v>
      </c>
      <c r="C196" s="119">
        <v>2006</v>
      </c>
      <c r="D196" s="119" t="s">
        <v>15723</v>
      </c>
      <c r="E196" s="119" t="s">
        <v>15837</v>
      </c>
      <c r="F196" s="119" t="s">
        <v>1177</v>
      </c>
      <c r="G196" s="119" t="s">
        <v>81</v>
      </c>
      <c r="N196" s="119" t="s">
        <v>81</v>
      </c>
      <c r="O196" s="119" t="s">
        <v>81</v>
      </c>
      <c r="P196" s="119" t="s">
        <v>203</v>
      </c>
      <c r="T196" s="119" t="b">
        <f>IF(AND((S196=0), ISNUMBER(S196)), TRUE)</f>
        <v>0</v>
      </c>
      <c r="U196" s="119" t="b">
        <f>IF(AND((R196=S196), ISNUMBER(R196)), TRUE)</f>
        <v>0</v>
      </c>
    </row>
    <row r="197" spans="1:21" ht="24" customHeight="1" x14ac:dyDescent="0.2">
      <c r="A197" s="119" t="s">
        <v>2896</v>
      </c>
      <c r="B197" s="119" t="s">
        <v>2898</v>
      </c>
      <c r="C197" s="119">
        <v>2013</v>
      </c>
      <c r="D197" s="119" t="s">
        <v>641</v>
      </c>
      <c r="E197" s="119" t="s">
        <v>2900</v>
      </c>
      <c r="I197" s="119" t="s">
        <v>1177</v>
      </c>
      <c r="J197" s="119" t="s">
        <v>81</v>
      </c>
      <c r="N197" s="119" t="s">
        <v>81</v>
      </c>
      <c r="O197" s="119" t="s">
        <v>81</v>
      </c>
      <c r="P197" s="119" t="s">
        <v>2729</v>
      </c>
      <c r="T197" s="119" t="b">
        <f>IF(AND((S197=0), ISNUMBER(S197)), TRUE)</f>
        <v>0</v>
      </c>
      <c r="U197" s="119" t="b">
        <f>IF(AND((R197=S197), ISNUMBER(R197)), TRUE)</f>
        <v>0</v>
      </c>
    </row>
    <row r="198" spans="1:21" ht="24" customHeight="1" x14ac:dyDescent="0.2">
      <c r="A198" s="119" t="s">
        <v>4162</v>
      </c>
      <c r="B198" s="119" t="s">
        <v>4164</v>
      </c>
      <c r="C198" s="119">
        <v>1999</v>
      </c>
      <c r="D198" s="119" t="s">
        <v>1961</v>
      </c>
      <c r="E198" s="119" t="s">
        <v>4165</v>
      </c>
      <c r="N198" s="119" t="s">
        <v>81</v>
      </c>
      <c r="O198" s="119" t="s">
        <v>81</v>
      </c>
      <c r="P198" s="119" t="s">
        <v>172</v>
      </c>
      <c r="T198" s="119" t="b">
        <f>IF(AND((S198=0), ISNUMBER(S198)), TRUE)</f>
        <v>0</v>
      </c>
      <c r="U198" s="119" t="b">
        <f>IF(AND((R198=S198), ISNUMBER(R198)), TRUE)</f>
        <v>0</v>
      </c>
    </row>
    <row r="199" spans="1:21" ht="24" customHeight="1" x14ac:dyDescent="0.2">
      <c r="A199" s="119" t="s">
        <v>1807</v>
      </c>
      <c r="B199" s="119" t="s">
        <v>1809</v>
      </c>
      <c r="C199" s="119">
        <v>2002</v>
      </c>
      <c r="D199" s="119" t="s">
        <v>392</v>
      </c>
      <c r="E199" s="119" t="s">
        <v>1810</v>
      </c>
      <c r="N199" s="119" t="s">
        <v>81</v>
      </c>
      <c r="O199" s="119" t="s">
        <v>81</v>
      </c>
      <c r="P199" s="119" t="s">
        <v>1819</v>
      </c>
      <c r="T199" s="119" t="b">
        <f>IF(AND((S199=0), ISNUMBER(S199)), TRUE)</f>
        <v>0</v>
      </c>
      <c r="U199" s="119" t="b">
        <f>IF(AND((R199=S199), ISNUMBER(R199)), TRUE)</f>
        <v>0</v>
      </c>
    </row>
    <row r="200" spans="1:21" ht="24" customHeight="1" x14ac:dyDescent="0.2">
      <c r="A200" s="119" t="s">
        <v>1977</v>
      </c>
      <c r="B200" s="119" t="s">
        <v>1979</v>
      </c>
      <c r="C200" s="119">
        <v>2004</v>
      </c>
      <c r="D200" s="119" t="s">
        <v>1698</v>
      </c>
      <c r="E200" s="119" t="s">
        <v>1980</v>
      </c>
      <c r="H200" s="119" t="s">
        <v>81</v>
      </c>
      <c r="N200" s="119" t="s">
        <v>81</v>
      </c>
      <c r="O200" s="119" t="s">
        <v>81</v>
      </c>
      <c r="P200" s="119" t="s">
        <v>1819</v>
      </c>
      <c r="T200" s="119" t="b">
        <f>IF(AND((S200=0), ISNUMBER(S200)), TRUE)</f>
        <v>0</v>
      </c>
      <c r="U200" s="119" t="b">
        <f>IF(AND((R200=S200), ISNUMBER(R200)), TRUE)</f>
        <v>0</v>
      </c>
    </row>
    <row r="201" spans="1:21" ht="24" customHeight="1" x14ac:dyDescent="0.2">
      <c r="A201" s="119" t="s">
        <v>4669</v>
      </c>
      <c r="B201" s="119" t="s">
        <v>4671</v>
      </c>
      <c r="C201" s="119">
        <v>1988</v>
      </c>
      <c r="D201" s="119" t="s">
        <v>1602</v>
      </c>
      <c r="E201" s="119" t="s">
        <v>4672</v>
      </c>
      <c r="N201" s="119" t="s">
        <v>81</v>
      </c>
      <c r="O201" s="119" t="s">
        <v>81</v>
      </c>
      <c r="P201" s="119" t="s">
        <v>2994</v>
      </c>
      <c r="T201" s="119" t="b">
        <f>IF(AND((S201=0), ISNUMBER(S201)), TRUE)</f>
        <v>0</v>
      </c>
      <c r="U201" s="119" t="b">
        <f>IF(AND((R201=S201), ISNUMBER(R201)), TRUE)</f>
        <v>0</v>
      </c>
    </row>
    <row r="202" spans="1:21" ht="24" customHeight="1" x14ac:dyDescent="0.2">
      <c r="A202" s="119" t="s">
        <v>4256</v>
      </c>
      <c r="B202" s="119" t="s">
        <v>4258</v>
      </c>
      <c r="C202" s="119">
        <v>1987</v>
      </c>
      <c r="D202" s="119" t="s">
        <v>687</v>
      </c>
      <c r="E202" s="119" t="s">
        <v>4259</v>
      </c>
      <c r="N202" s="119" t="s">
        <v>81</v>
      </c>
      <c r="O202" s="119" t="s">
        <v>81</v>
      </c>
      <c r="P202" s="119" t="s">
        <v>311</v>
      </c>
      <c r="T202" s="119" t="b">
        <f>IF(AND((S202=0), ISNUMBER(S202)), TRUE)</f>
        <v>0</v>
      </c>
      <c r="U202" s="119" t="b">
        <f>IF(AND((R202=S202), ISNUMBER(R202)), TRUE)</f>
        <v>0</v>
      </c>
    </row>
    <row r="203" spans="1:21" ht="24" customHeight="1" x14ac:dyDescent="0.2">
      <c r="A203" s="119" t="s">
        <v>3009</v>
      </c>
      <c r="B203" s="119" t="s">
        <v>3011</v>
      </c>
      <c r="C203" s="119">
        <v>1998</v>
      </c>
      <c r="D203" s="119" t="s">
        <v>3012</v>
      </c>
      <c r="E203" s="119" t="s">
        <v>3013</v>
      </c>
      <c r="N203" s="119" t="s">
        <v>81</v>
      </c>
      <c r="O203" s="119" t="s">
        <v>81</v>
      </c>
      <c r="P203" s="119" t="s">
        <v>2994</v>
      </c>
      <c r="T203" s="119" t="b">
        <f>IF(AND((S203=0), ISNUMBER(S203)), TRUE)</f>
        <v>0</v>
      </c>
      <c r="U203" s="119" t="b">
        <f>IF(AND((R203=S203), ISNUMBER(R203)), TRUE)</f>
        <v>0</v>
      </c>
    </row>
    <row r="204" spans="1:21" ht="24" customHeight="1" x14ac:dyDescent="0.2">
      <c r="A204" s="119" t="s">
        <v>1110</v>
      </c>
      <c r="B204" s="119" t="s">
        <v>4657</v>
      </c>
      <c r="C204" s="119">
        <v>1994</v>
      </c>
      <c r="D204" s="119" t="s">
        <v>761</v>
      </c>
      <c r="E204" s="119" t="s">
        <v>15843</v>
      </c>
      <c r="N204" s="119" t="s">
        <v>81</v>
      </c>
      <c r="O204" s="119" t="s">
        <v>81</v>
      </c>
      <c r="P204" s="119" t="s">
        <v>3883</v>
      </c>
      <c r="T204" s="119" t="b">
        <f>IF(AND((S204=0), ISNUMBER(S204)), TRUE)</f>
        <v>0</v>
      </c>
      <c r="U204" s="119" t="b">
        <f>IF(AND((R204=S204), ISNUMBER(R204)), TRUE)</f>
        <v>0</v>
      </c>
    </row>
    <row r="205" spans="1:21" ht="24" customHeight="1" x14ac:dyDescent="0.2">
      <c r="A205" s="119" t="s">
        <v>1110</v>
      </c>
      <c r="B205" s="119" t="s">
        <v>1112</v>
      </c>
      <c r="C205" s="119">
        <v>1995</v>
      </c>
      <c r="D205" s="119" t="s">
        <v>315</v>
      </c>
      <c r="E205" s="119" t="s">
        <v>1113</v>
      </c>
      <c r="N205" s="119" t="s">
        <v>81</v>
      </c>
      <c r="O205" s="119" t="s">
        <v>81</v>
      </c>
      <c r="P205" s="119" t="s">
        <v>247</v>
      </c>
      <c r="T205" s="119" t="b">
        <f>IF(AND((S205=0), ISNUMBER(S205)), TRUE)</f>
        <v>0</v>
      </c>
      <c r="U205" s="119" t="b">
        <f>IF(AND((R205=S205), ISNUMBER(R205)), TRUE)</f>
        <v>0</v>
      </c>
    </row>
    <row r="206" spans="1:21" ht="24" customHeight="1" x14ac:dyDescent="0.2">
      <c r="A206" s="119" t="s">
        <v>671</v>
      </c>
      <c r="B206" s="119" t="s">
        <v>673</v>
      </c>
      <c r="C206" s="119">
        <v>1984</v>
      </c>
      <c r="D206" s="119" t="s">
        <v>674</v>
      </c>
      <c r="E206" s="119" t="s">
        <v>675</v>
      </c>
      <c r="N206" s="119" t="s">
        <v>81</v>
      </c>
      <c r="O206" s="119" t="s">
        <v>81</v>
      </c>
      <c r="P206" s="119" t="s">
        <v>599</v>
      </c>
      <c r="T206" s="119" t="b">
        <f>IF(AND((S206=0), ISNUMBER(S206)), TRUE)</f>
        <v>0</v>
      </c>
      <c r="U206" s="119" t="b">
        <f>IF(AND((R206=S206), ISNUMBER(R206)), TRUE)</f>
        <v>0</v>
      </c>
    </row>
    <row r="207" spans="1:21" ht="24" customHeight="1" x14ac:dyDescent="0.2">
      <c r="A207" s="119" t="s">
        <v>1655</v>
      </c>
      <c r="B207" s="119" t="s">
        <v>1657</v>
      </c>
      <c r="C207" s="119">
        <v>1985</v>
      </c>
      <c r="D207" s="119" t="s">
        <v>956</v>
      </c>
      <c r="E207" s="119" t="s">
        <v>1658</v>
      </c>
      <c r="N207" s="119" t="s">
        <v>81</v>
      </c>
      <c r="O207" s="119" t="s">
        <v>81</v>
      </c>
      <c r="P207" s="119" t="s">
        <v>1668</v>
      </c>
      <c r="T207" s="119" t="b">
        <f>IF(AND((S207=0), ISNUMBER(S207)), TRUE)</f>
        <v>0</v>
      </c>
      <c r="U207" s="119" t="b">
        <f>IF(AND((R207=S207), ISNUMBER(R207)), TRUE)</f>
        <v>0</v>
      </c>
    </row>
    <row r="208" spans="1:21" ht="24" customHeight="1" x14ac:dyDescent="0.2">
      <c r="A208" s="119" t="s">
        <v>5983</v>
      </c>
      <c r="B208" s="119" t="s">
        <v>5985</v>
      </c>
      <c r="C208" s="119">
        <v>1991</v>
      </c>
      <c r="D208" s="119" t="s">
        <v>1602</v>
      </c>
      <c r="E208" s="119" t="s">
        <v>5986</v>
      </c>
      <c r="N208" s="119" t="s">
        <v>81</v>
      </c>
      <c r="O208" s="119" t="s">
        <v>81</v>
      </c>
      <c r="P208" s="119" t="s">
        <v>311</v>
      </c>
      <c r="T208" s="119" t="b">
        <f>IF(AND((S208=0), ISNUMBER(S208)), TRUE)</f>
        <v>0</v>
      </c>
      <c r="U208" s="119" t="b">
        <f>IF(AND((R208=S208), ISNUMBER(R208)), TRUE)</f>
        <v>0</v>
      </c>
    </row>
    <row r="209" spans="1:21" ht="24" customHeight="1" x14ac:dyDescent="0.2">
      <c r="A209" s="119" t="s">
        <v>450</v>
      </c>
      <c r="B209" s="119" t="s">
        <v>452</v>
      </c>
      <c r="C209" s="119">
        <v>2005</v>
      </c>
      <c r="D209" s="119" t="s">
        <v>453</v>
      </c>
      <c r="E209" s="119" t="s">
        <v>454</v>
      </c>
      <c r="N209" s="119" t="s">
        <v>81</v>
      </c>
      <c r="O209" s="119" t="s">
        <v>81</v>
      </c>
      <c r="P209" s="119" t="s">
        <v>466</v>
      </c>
      <c r="T209" s="119" t="b">
        <f>IF(AND((S209=0), ISNUMBER(S209)), TRUE)</f>
        <v>0</v>
      </c>
      <c r="U209" s="119" t="b">
        <f>IF(AND((R209=S209), ISNUMBER(R209)), TRUE)</f>
        <v>0</v>
      </c>
    </row>
    <row r="210" spans="1:21" ht="24" customHeight="1" x14ac:dyDescent="0.2">
      <c r="A210" s="119" t="s">
        <v>5371</v>
      </c>
      <c r="B210" s="119" t="s">
        <v>5373</v>
      </c>
      <c r="C210" s="119">
        <v>2014</v>
      </c>
      <c r="D210" s="119" t="s">
        <v>641</v>
      </c>
      <c r="E210" s="119" t="s">
        <v>5375</v>
      </c>
      <c r="K210" s="119" t="s">
        <v>81</v>
      </c>
      <c r="N210" s="119" t="s">
        <v>81</v>
      </c>
      <c r="O210" s="119" t="s">
        <v>81</v>
      </c>
      <c r="P210" s="119" t="s">
        <v>172</v>
      </c>
      <c r="T210" s="119" t="b">
        <f>IF(AND((S210=0), ISNUMBER(S210)), TRUE)</f>
        <v>0</v>
      </c>
      <c r="U210" s="119" t="b">
        <f>IF(AND((R210=S210), ISNUMBER(R210)), TRUE)</f>
        <v>0</v>
      </c>
    </row>
    <row r="211" spans="1:21" ht="24" customHeight="1" x14ac:dyDescent="0.2">
      <c r="A211" s="119" t="s">
        <v>1835</v>
      </c>
      <c r="B211" s="119" t="s">
        <v>2910</v>
      </c>
      <c r="C211" s="119">
        <v>2002</v>
      </c>
      <c r="D211" s="119" t="s">
        <v>2911</v>
      </c>
      <c r="N211" s="119" t="s">
        <v>81</v>
      </c>
      <c r="O211" s="119" t="s">
        <v>81</v>
      </c>
      <c r="P211" s="119" t="s">
        <v>2924</v>
      </c>
      <c r="T211" s="119" t="b">
        <f>IF(AND((S211=0), ISNUMBER(S211)), TRUE)</f>
        <v>0</v>
      </c>
      <c r="U211" s="119" t="b">
        <f>IF(AND((R211=S211), ISNUMBER(R211)), TRUE)</f>
        <v>0</v>
      </c>
    </row>
    <row r="212" spans="1:21" ht="24" customHeight="1" x14ac:dyDescent="0.2">
      <c r="A212" s="119" t="s">
        <v>1835</v>
      </c>
      <c r="B212" s="119" t="s">
        <v>1837</v>
      </c>
      <c r="C212" s="119">
        <v>2003</v>
      </c>
      <c r="D212" s="119" t="s">
        <v>1838</v>
      </c>
      <c r="E212" s="119" t="s">
        <v>1839</v>
      </c>
      <c r="N212" s="119" t="s">
        <v>81</v>
      </c>
      <c r="O212" s="119" t="s">
        <v>81</v>
      </c>
      <c r="P212" s="119" t="s">
        <v>172</v>
      </c>
      <c r="T212" s="119" t="b">
        <f>IF(AND((S212=0), ISNUMBER(S212)), TRUE)</f>
        <v>0</v>
      </c>
      <c r="U212" s="119" t="b">
        <f>IF(AND((R212=S212), ISNUMBER(R212)), TRUE)</f>
        <v>0</v>
      </c>
    </row>
    <row r="213" spans="1:21" ht="24" customHeight="1" x14ac:dyDescent="0.2">
      <c r="A213" s="119" t="s">
        <v>745</v>
      </c>
      <c r="B213" s="119" t="s">
        <v>747</v>
      </c>
      <c r="C213" s="119">
        <v>1999</v>
      </c>
      <c r="D213" s="119" t="s">
        <v>453</v>
      </c>
      <c r="N213" s="119" t="s">
        <v>81</v>
      </c>
      <c r="O213" s="119" t="s">
        <v>81</v>
      </c>
      <c r="P213" s="119" t="s">
        <v>757</v>
      </c>
      <c r="T213" s="119" t="b">
        <f>IF(AND((S213=0), ISNUMBER(S213)), TRUE)</f>
        <v>0</v>
      </c>
      <c r="U213" s="119" t="b">
        <f>IF(AND((R213=S213), ISNUMBER(R213)), TRUE)</f>
        <v>0</v>
      </c>
    </row>
    <row r="214" spans="1:21" ht="24" customHeight="1" x14ac:dyDescent="0.2">
      <c r="A214" s="119" t="s">
        <v>15617</v>
      </c>
      <c r="B214" s="119" t="s">
        <v>15618</v>
      </c>
      <c r="C214" s="119">
        <v>1994</v>
      </c>
      <c r="D214" s="119" t="s">
        <v>15619</v>
      </c>
      <c r="N214" s="119" t="s">
        <v>81</v>
      </c>
      <c r="O214" s="119" t="s">
        <v>81</v>
      </c>
      <c r="P214" s="119" t="s">
        <v>15547</v>
      </c>
      <c r="T214" s="119" t="b">
        <f>IF(AND((S214=0), ISNUMBER(S214)), TRUE)</f>
        <v>0</v>
      </c>
      <c r="U214" s="119" t="b">
        <f>IF(AND((R214=S214), ISNUMBER(R214)), TRUE)</f>
        <v>0</v>
      </c>
    </row>
    <row r="215" spans="1:21" ht="24" customHeight="1" x14ac:dyDescent="0.2">
      <c r="A215" s="119" t="s">
        <v>2266</v>
      </c>
      <c r="B215" s="119" t="s">
        <v>2268</v>
      </c>
      <c r="C215" s="119">
        <v>1994</v>
      </c>
      <c r="D215" s="119" t="s">
        <v>2269</v>
      </c>
      <c r="E215" s="119" t="s">
        <v>2270</v>
      </c>
      <c r="H215" s="119" t="s">
        <v>15821</v>
      </c>
      <c r="N215" s="119" t="s">
        <v>81</v>
      </c>
      <c r="O215" s="119" t="s">
        <v>81</v>
      </c>
      <c r="P215" s="119" t="s">
        <v>2282</v>
      </c>
      <c r="T215" s="119" t="b">
        <f>IF(AND((S215=0), ISNUMBER(S215)), TRUE)</f>
        <v>0</v>
      </c>
      <c r="U215" s="119" t="b">
        <f>IF(AND((R215=S215), ISNUMBER(R215)), TRUE)</f>
        <v>0</v>
      </c>
    </row>
    <row r="216" spans="1:21" ht="24" customHeight="1" x14ac:dyDescent="0.2">
      <c r="A216" s="119" t="s">
        <v>2676</v>
      </c>
      <c r="B216" s="119" t="s">
        <v>2678</v>
      </c>
      <c r="C216" s="119">
        <v>2012</v>
      </c>
      <c r="D216" s="119" t="s">
        <v>1253</v>
      </c>
      <c r="E216" s="119" t="s">
        <v>2679</v>
      </c>
      <c r="H216" s="119" t="s">
        <v>81</v>
      </c>
      <c r="N216" s="119" t="s">
        <v>81</v>
      </c>
      <c r="O216" s="119" t="s">
        <v>81</v>
      </c>
      <c r="P216" s="119" t="s">
        <v>2688</v>
      </c>
      <c r="T216" s="119" t="b">
        <f>IF(AND((S216=0), ISNUMBER(S216)), TRUE)</f>
        <v>0</v>
      </c>
      <c r="U216" s="119" t="b">
        <f>IF(AND((R216=S216), ISNUMBER(R216)), TRUE)</f>
        <v>0</v>
      </c>
    </row>
    <row r="217" spans="1:21" ht="24" customHeight="1" x14ac:dyDescent="0.2">
      <c r="A217" s="119" t="s">
        <v>5227</v>
      </c>
      <c r="B217" s="119" t="s">
        <v>5229</v>
      </c>
      <c r="C217" s="119">
        <v>1989</v>
      </c>
      <c r="D217" s="119" t="s">
        <v>5230</v>
      </c>
      <c r="E217" s="119" t="s">
        <v>15844</v>
      </c>
      <c r="N217" s="119" t="s">
        <v>81</v>
      </c>
      <c r="O217" s="119" t="s">
        <v>81</v>
      </c>
      <c r="P217" s="119" t="s">
        <v>789</v>
      </c>
      <c r="T217" s="119" t="b">
        <f>IF(AND((S217=0), ISNUMBER(S217)), TRUE)</f>
        <v>0</v>
      </c>
      <c r="U217" s="119" t="b">
        <f>IF(AND((R217=S217), ISNUMBER(R217)), TRUE)</f>
        <v>0</v>
      </c>
    </row>
    <row r="218" spans="1:21" ht="24" customHeight="1" x14ac:dyDescent="0.2">
      <c r="A218" s="119" t="s">
        <v>15544</v>
      </c>
      <c r="B218" s="119" t="s">
        <v>15545</v>
      </c>
      <c r="C218" s="119">
        <v>2013</v>
      </c>
      <c r="D218" s="119" t="s">
        <v>15546</v>
      </c>
      <c r="E218" s="119" t="s">
        <v>15846</v>
      </c>
      <c r="J218" s="119" t="s">
        <v>81</v>
      </c>
      <c r="N218" s="119" t="s">
        <v>81</v>
      </c>
      <c r="O218" s="119" t="s">
        <v>81</v>
      </c>
      <c r="P218" s="119" t="s">
        <v>15547</v>
      </c>
      <c r="T218" s="119" t="b">
        <f>IF(AND((S218=0), ISNUMBER(S218)), TRUE)</f>
        <v>0</v>
      </c>
      <c r="U218" s="119" t="b">
        <f>IF(AND((R218=S218), ISNUMBER(R218)), TRUE)</f>
        <v>0</v>
      </c>
    </row>
    <row r="219" spans="1:21" ht="24" customHeight="1" x14ac:dyDescent="0.2">
      <c r="A219" s="119" t="s">
        <v>3960</v>
      </c>
      <c r="B219" s="119" t="s">
        <v>3962</v>
      </c>
      <c r="C219" s="119">
        <v>1984</v>
      </c>
      <c r="D219" s="119" t="s">
        <v>392</v>
      </c>
      <c r="E219" s="119" t="s">
        <v>3963</v>
      </c>
      <c r="N219" s="119" t="s">
        <v>81</v>
      </c>
      <c r="O219" s="119" t="s">
        <v>81</v>
      </c>
      <c r="P219" s="119" t="s">
        <v>789</v>
      </c>
      <c r="T219" s="119" t="b">
        <f>IF(AND((S219=0), ISNUMBER(S219)), TRUE)</f>
        <v>0</v>
      </c>
      <c r="U219" s="119" t="b">
        <f>IF(AND((R219=S219), ISNUMBER(R219)), TRUE)</f>
        <v>0</v>
      </c>
    </row>
    <row r="220" spans="1:21" ht="24" customHeight="1" x14ac:dyDescent="0.2">
      <c r="A220" s="119" t="s">
        <v>1197</v>
      </c>
      <c r="B220" s="119" t="s">
        <v>1199</v>
      </c>
      <c r="C220" s="119">
        <v>1983</v>
      </c>
      <c r="D220" s="119" t="s">
        <v>588</v>
      </c>
      <c r="E220" s="119" t="s">
        <v>1200</v>
      </c>
      <c r="N220" s="119" t="s">
        <v>81</v>
      </c>
      <c r="O220" s="119" t="s">
        <v>81</v>
      </c>
      <c r="P220" s="119" t="s">
        <v>789</v>
      </c>
      <c r="T220" s="119" t="b">
        <f>IF(AND((S220=0), ISNUMBER(S220)), TRUE)</f>
        <v>0</v>
      </c>
      <c r="U220" s="119" t="b">
        <f>IF(AND((R220=S220), ISNUMBER(R220)), TRUE)</f>
        <v>0</v>
      </c>
    </row>
    <row r="221" spans="1:21" ht="24" customHeight="1" x14ac:dyDescent="0.2">
      <c r="A221" s="119" t="s">
        <v>777</v>
      </c>
      <c r="B221" s="119" t="s">
        <v>779</v>
      </c>
      <c r="C221" s="119">
        <v>1984</v>
      </c>
      <c r="D221" s="119" t="s">
        <v>687</v>
      </c>
      <c r="E221" s="119" t="s">
        <v>780</v>
      </c>
      <c r="N221" s="119" t="s">
        <v>81</v>
      </c>
      <c r="O221" s="119" t="s">
        <v>81</v>
      </c>
      <c r="P221" s="119" t="s">
        <v>789</v>
      </c>
      <c r="T221" s="119" t="b">
        <f>IF(AND((S221=0), ISNUMBER(S221)), TRUE)</f>
        <v>0</v>
      </c>
      <c r="U221" s="119" t="b">
        <f>IF(AND((R221=S221), ISNUMBER(R221)), TRUE)</f>
        <v>0</v>
      </c>
    </row>
    <row r="222" spans="1:21" ht="24" customHeight="1" x14ac:dyDescent="0.2">
      <c r="A222" s="119" t="s">
        <v>981</v>
      </c>
      <c r="B222" s="119" t="s">
        <v>983</v>
      </c>
      <c r="C222" s="119">
        <v>1997</v>
      </c>
      <c r="D222" s="119" t="s">
        <v>984</v>
      </c>
      <c r="E222" s="119" t="s">
        <v>985</v>
      </c>
      <c r="N222" s="119" t="s">
        <v>81</v>
      </c>
      <c r="O222" s="119" t="s">
        <v>81</v>
      </c>
      <c r="P222" s="119" t="s">
        <v>247</v>
      </c>
      <c r="T222" s="119" t="b">
        <f>IF(AND((S222=0), ISNUMBER(S222)), TRUE)</f>
        <v>0</v>
      </c>
      <c r="U222" s="119" t="b">
        <f>IF(AND((R222=S222), ISNUMBER(R222)), TRUE)</f>
        <v>0</v>
      </c>
    </row>
    <row r="223" spans="1:21" ht="24" customHeight="1" x14ac:dyDescent="0.2">
      <c r="A223" s="119" t="s">
        <v>5643</v>
      </c>
      <c r="B223" s="119" t="s">
        <v>5645</v>
      </c>
      <c r="C223" s="119">
        <v>2013</v>
      </c>
      <c r="D223" s="119" t="s">
        <v>5646</v>
      </c>
      <c r="E223" s="119" t="s">
        <v>5647</v>
      </c>
      <c r="I223" s="119" t="s">
        <v>1177</v>
      </c>
      <c r="J223" s="119" t="s">
        <v>81</v>
      </c>
      <c r="N223" s="119" t="s">
        <v>81</v>
      </c>
      <c r="O223" s="119" t="s">
        <v>81</v>
      </c>
      <c r="P223" s="119" t="s">
        <v>14930</v>
      </c>
      <c r="T223" s="119" t="b">
        <f>IF(AND((S223=0), ISNUMBER(S223)), TRUE)</f>
        <v>0</v>
      </c>
      <c r="U223" s="119" t="b">
        <f>IF(AND((R223=S223), ISNUMBER(R223)), TRUE)</f>
        <v>0</v>
      </c>
    </row>
    <row r="224" spans="1:21" ht="24" customHeight="1" x14ac:dyDescent="0.2">
      <c r="A224" s="119" t="s">
        <v>5394</v>
      </c>
      <c r="B224" s="119" t="s">
        <v>5396</v>
      </c>
      <c r="C224" s="119">
        <v>1996</v>
      </c>
      <c r="D224" s="119" t="s">
        <v>2135</v>
      </c>
      <c r="E224" s="119" t="s">
        <v>5397</v>
      </c>
      <c r="N224" s="119" t="s">
        <v>81</v>
      </c>
      <c r="O224" s="119" t="s">
        <v>81</v>
      </c>
      <c r="P224" s="119" t="s">
        <v>5406</v>
      </c>
      <c r="T224" s="119" t="b">
        <f>IF(AND((S224=0), ISNUMBER(S224)), TRUE)</f>
        <v>0</v>
      </c>
      <c r="U224" s="119" t="b">
        <f>IF(AND((R224=S224), ISNUMBER(R224)), TRUE)</f>
        <v>0</v>
      </c>
    </row>
    <row r="225" spans="1:21" ht="24" customHeight="1" x14ac:dyDescent="0.2">
      <c r="A225" s="119" t="s">
        <v>3090</v>
      </c>
      <c r="B225" s="119" t="s">
        <v>3092</v>
      </c>
      <c r="C225" s="119">
        <v>2000</v>
      </c>
      <c r="D225" s="119" t="s">
        <v>3093</v>
      </c>
      <c r="E225" s="119" t="s">
        <v>3094</v>
      </c>
      <c r="N225" s="119" t="s">
        <v>81</v>
      </c>
      <c r="O225" s="119" t="s">
        <v>81</v>
      </c>
      <c r="P225" s="119" t="s">
        <v>203</v>
      </c>
      <c r="T225" s="119" t="b">
        <f>IF(AND((S225=0), ISNUMBER(S225)), TRUE)</f>
        <v>0</v>
      </c>
      <c r="U225" s="119" t="b">
        <f>IF(AND((R225=S225), ISNUMBER(R225)), TRUE)</f>
        <v>0</v>
      </c>
    </row>
    <row r="226" spans="1:21" ht="24" customHeight="1" x14ac:dyDescent="0.2">
      <c r="A226" s="119" t="s">
        <v>2298</v>
      </c>
      <c r="B226" s="119" t="s">
        <v>2300</v>
      </c>
      <c r="C226" s="119">
        <v>1999</v>
      </c>
      <c r="D226" s="119" t="s">
        <v>1401</v>
      </c>
      <c r="E226" s="119" t="s">
        <v>2301</v>
      </c>
      <c r="N226" s="119" t="s">
        <v>81</v>
      </c>
      <c r="O226" s="119" t="s">
        <v>81</v>
      </c>
      <c r="P226" s="119" t="s">
        <v>2059</v>
      </c>
      <c r="T226" s="119" t="b">
        <f>IF(AND((S226=0), ISNUMBER(S226)), TRUE)</f>
        <v>0</v>
      </c>
      <c r="U226" s="119" t="b">
        <f>IF(AND((R226=S226), ISNUMBER(R226)), TRUE)</f>
        <v>0</v>
      </c>
    </row>
    <row r="227" spans="1:21" ht="24" customHeight="1" x14ac:dyDescent="0.2">
      <c r="A227" s="119" t="s">
        <v>1165</v>
      </c>
      <c r="B227" s="119" t="s">
        <v>1167</v>
      </c>
      <c r="C227" s="119">
        <v>2008</v>
      </c>
      <c r="D227" s="119" t="s">
        <v>641</v>
      </c>
      <c r="E227" s="119" t="s">
        <v>1169</v>
      </c>
      <c r="G227" s="119" t="s">
        <v>81</v>
      </c>
      <c r="H227" s="119" t="s">
        <v>81</v>
      </c>
      <c r="N227" s="119" t="s">
        <v>81</v>
      </c>
      <c r="O227" s="119" t="s">
        <v>81</v>
      </c>
      <c r="P227" s="119" t="s">
        <v>203</v>
      </c>
      <c r="T227" s="119" t="b">
        <f>IF(AND((S227=0), ISNUMBER(S227)), TRUE)</f>
        <v>0</v>
      </c>
      <c r="U227" s="119" t="b">
        <f>IF(AND((R227=S227), ISNUMBER(R227)), TRUE)</f>
        <v>0</v>
      </c>
    </row>
    <row r="228" spans="1:21" ht="24" customHeight="1" x14ac:dyDescent="0.2">
      <c r="A228" s="119" t="s">
        <v>15565</v>
      </c>
      <c r="B228" s="119" t="s">
        <v>15566</v>
      </c>
      <c r="C228" s="119">
        <v>2009</v>
      </c>
      <c r="D228" s="119" t="s">
        <v>15567</v>
      </c>
      <c r="E228" s="119" t="s">
        <v>15847</v>
      </c>
      <c r="H228" s="119" t="s">
        <v>81</v>
      </c>
      <c r="N228" s="119" t="s">
        <v>81</v>
      </c>
      <c r="O228" s="119" t="s">
        <v>81</v>
      </c>
      <c r="P228" s="119" t="s">
        <v>15561</v>
      </c>
      <c r="T228" s="119" t="b">
        <f>IF(AND((S228=0), ISNUMBER(S228)), TRUE)</f>
        <v>0</v>
      </c>
      <c r="U228" s="119" t="b">
        <f>IF(AND((R228=S228), ISNUMBER(R228)), TRUE)</f>
        <v>0</v>
      </c>
    </row>
    <row r="229" spans="1:21" ht="24" customHeight="1" x14ac:dyDescent="0.2">
      <c r="A229" s="119" t="s">
        <v>329</v>
      </c>
      <c r="B229" s="119" t="s">
        <v>331</v>
      </c>
      <c r="C229" s="119">
        <v>1992</v>
      </c>
      <c r="D229" s="119" t="s">
        <v>251</v>
      </c>
      <c r="E229" s="119" t="s">
        <v>332</v>
      </c>
      <c r="N229" s="119" t="s">
        <v>81</v>
      </c>
      <c r="O229" s="119" t="s">
        <v>81</v>
      </c>
      <c r="P229" s="119" t="s">
        <v>203</v>
      </c>
      <c r="T229" s="119" t="b">
        <f>IF(AND((S229=0), ISNUMBER(S229)), TRUE)</f>
        <v>0</v>
      </c>
      <c r="U229" s="119" t="b">
        <f>IF(AND((R229=S229), ISNUMBER(R229)), TRUE)</f>
        <v>0</v>
      </c>
    </row>
    <row r="230" spans="1:21" ht="24" customHeight="1" x14ac:dyDescent="0.2">
      <c r="A230" s="119" t="s">
        <v>1795</v>
      </c>
      <c r="B230" s="119" t="s">
        <v>1797</v>
      </c>
      <c r="C230" s="119">
        <v>1997</v>
      </c>
      <c r="D230" s="119" t="s">
        <v>984</v>
      </c>
      <c r="E230" s="119" t="s">
        <v>1798</v>
      </c>
      <c r="N230" s="119" t="s">
        <v>81</v>
      </c>
      <c r="O230" s="119" t="s">
        <v>81</v>
      </c>
      <c r="P230" s="119" t="s">
        <v>247</v>
      </c>
      <c r="T230" s="119" t="b">
        <f>IF(AND((S230=0), ISNUMBER(S230)), TRUE)</f>
        <v>0</v>
      </c>
      <c r="U230" s="119" t="b">
        <f>IF(AND((R230=S230), ISNUMBER(R230)), TRUE)</f>
        <v>0</v>
      </c>
    </row>
    <row r="231" spans="1:21" ht="24" customHeight="1" x14ac:dyDescent="0.2">
      <c r="A231" s="119" t="s">
        <v>858</v>
      </c>
      <c r="B231" s="119" t="s">
        <v>860</v>
      </c>
      <c r="C231" s="119">
        <v>1991</v>
      </c>
      <c r="D231" s="119" t="s">
        <v>91</v>
      </c>
      <c r="E231" s="119" t="s">
        <v>861</v>
      </c>
      <c r="N231" s="119" t="s">
        <v>81</v>
      </c>
      <c r="O231" s="119" t="s">
        <v>81</v>
      </c>
      <c r="P231" s="119" t="s">
        <v>872</v>
      </c>
      <c r="T231" s="119" t="b">
        <f>IF(AND((S231=0), ISNUMBER(S231)), TRUE)</f>
        <v>0</v>
      </c>
      <c r="U231" s="119" t="b">
        <f>IF(AND((R231=S231), ISNUMBER(R231)), TRUE)</f>
        <v>0</v>
      </c>
    </row>
    <row r="232" spans="1:21" ht="24" customHeight="1" x14ac:dyDescent="0.2">
      <c r="A232" s="119" t="s">
        <v>936</v>
      </c>
      <c r="B232" s="119" t="s">
        <v>938</v>
      </c>
      <c r="C232" s="119">
        <v>1991</v>
      </c>
      <c r="D232" s="119" t="s">
        <v>939</v>
      </c>
      <c r="E232" s="119" t="s">
        <v>940</v>
      </c>
      <c r="N232" s="119" t="s">
        <v>81</v>
      </c>
      <c r="O232" s="119" t="s">
        <v>81</v>
      </c>
      <c r="P232" s="119" t="s">
        <v>247</v>
      </c>
      <c r="T232" s="119" t="b">
        <f>IF(AND((S232=0), ISNUMBER(S232)), TRUE)</f>
        <v>0</v>
      </c>
      <c r="U232" s="119" t="b">
        <f>IF(AND((R232=S232), ISNUMBER(R232)), TRUE)</f>
        <v>0</v>
      </c>
    </row>
    <row r="233" spans="1:21" ht="24" customHeight="1" x14ac:dyDescent="0.2">
      <c r="A233" s="119" t="s">
        <v>2283</v>
      </c>
      <c r="B233" s="119" t="s">
        <v>2285</v>
      </c>
      <c r="C233" s="119">
        <v>2003</v>
      </c>
      <c r="D233" s="119" t="s">
        <v>2286</v>
      </c>
      <c r="E233" s="119" t="s">
        <v>2287</v>
      </c>
      <c r="N233" s="119" t="s">
        <v>81</v>
      </c>
      <c r="O233" s="119" t="s">
        <v>81</v>
      </c>
      <c r="P233" s="119" t="s">
        <v>247</v>
      </c>
      <c r="T233" s="119" t="b">
        <f>IF(AND((S233=0), ISNUMBER(S233)), TRUE)</f>
        <v>0</v>
      </c>
      <c r="U233" s="119" t="b">
        <f>IF(AND((R233=S233), ISNUMBER(R233)), TRUE)</f>
        <v>0</v>
      </c>
    </row>
    <row r="234" spans="1:21" ht="24" customHeight="1" x14ac:dyDescent="0.2">
      <c r="A234" s="119" t="s">
        <v>4599</v>
      </c>
      <c r="B234" s="119" t="s">
        <v>4601</v>
      </c>
      <c r="C234" s="119">
        <v>1980</v>
      </c>
      <c r="D234" s="119" t="s">
        <v>956</v>
      </c>
      <c r="E234" s="119" t="s">
        <v>4602</v>
      </c>
      <c r="N234" s="119" t="s">
        <v>81</v>
      </c>
      <c r="O234" s="119" t="s">
        <v>81</v>
      </c>
      <c r="P234" s="119" t="s">
        <v>789</v>
      </c>
      <c r="T234" s="119" t="b">
        <f>IF(AND((S234=0), ISNUMBER(S234)), TRUE)</f>
        <v>0</v>
      </c>
      <c r="U234" s="119" t="b">
        <f>IF(AND((R234=S234), ISNUMBER(R234)), TRUE)</f>
        <v>0</v>
      </c>
    </row>
    <row r="235" spans="1:21" ht="24" customHeight="1" x14ac:dyDescent="0.2">
      <c r="A235" s="119" t="s">
        <v>3566</v>
      </c>
      <c r="B235" s="119" t="s">
        <v>3568</v>
      </c>
      <c r="C235" s="119">
        <v>1987</v>
      </c>
      <c r="D235" s="119" t="s">
        <v>3569</v>
      </c>
      <c r="E235" s="119" t="s">
        <v>15848</v>
      </c>
      <c r="N235" s="119" t="s">
        <v>81</v>
      </c>
      <c r="O235" s="119" t="s">
        <v>81</v>
      </c>
      <c r="P235" s="119" t="s">
        <v>172</v>
      </c>
      <c r="T235" s="119" t="b">
        <f>IF(AND((S235=0), ISNUMBER(S235)), TRUE)</f>
        <v>0</v>
      </c>
      <c r="U235" s="119" t="b">
        <f>IF(AND((R235=S235), ISNUMBER(R235)), TRUE)</f>
        <v>0</v>
      </c>
    </row>
    <row r="236" spans="1:21" ht="24" customHeight="1" x14ac:dyDescent="0.2">
      <c r="A236" s="119" t="s">
        <v>3926</v>
      </c>
      <c r="B236" s="119" t="s">
        <v>3928</v>
      </c>
      <c r="C236" s="119">
        <v>1998</v>
      </c>
      <c r="D236" s="119" t="s">
        <v>3929</v>
      </c>
      <c r="E236" s="119" t="s">
        <v>3930</v>
      </c>
      <c r="N236" s="119" t="s">
        <v>81</v>
      </c>
      <c r="O236" s="119" t="s">
        <v>81</v>
      </c>
      <c r="P236" s="119" t="s">
        <v>2881</v>
      </c>
      <c r="T236" s="119" t="b">
        <f>IF(AND((S236=0), ISNUMBER(S236)), TRUE)</f>
        <v>0</v>
      </c>
      <c r="U236" s="119" t="b">
        <f>IF(AND((R236=S236), ISNUMBER(R236)), TRUE)</f>
        <v>0</v>
      </c>
    </row>
    <row r="237" spans="1:21" ht="24" customHeight="1" x14ac:dyDescent="0.2">
      <c r="A237" s="119" t="s">
        <v>231</v>
      </c>
      <c r="B237" s="119" t="s">
        <v>233</v>
      </c>
      <c r="C237" s="119">
        <v>2005</v>
      </c>
      <c r="D237" s="119" t="s">
        <v>234</v>
      </c>
      <c r="E237" s="119" t="s">
        <v>235</v>
      </c>
      <c r="N237" s="119" t="s">
        <v>81</v>
      </c>
      <c r="O237" s="119" t="s">
        <v>81</v>
      </c>
      <c r="P237" s="119" t="s">
        <v>247</v>
      </c>
      <c r="T237" s="119" t="b">
        <f>IF(AND((S237=0), ISNUMBER(S237)), TRUE)</f>
        <v>0</v>
      </c>
      <c r="U237" s="119" t="b">
        <f>IF(AND((R237=S237), ISNUMBER(R237)), TRUE)</f>
        <v>0</v>
      </c>
    </row>
    <row r="238" spans="1:21" ht="24" customHeight="1" x14ac:dyDescent="0.2">
      <c r="A238" s="119" t="s">
        <v>4710</v>
      </c>
      <c r="B238" s="119" t="s">
        <v>4712</v>
      </c>
      <c r="C238" s="119">
        <v>2012</v>
      </c>
      <c r="D238" s="119" t="s">
        <v>4713</v>
      </c>
      <c r="E238" s="119" t="s">
        <v>4714</v>
      </c>
      <c r="I238" s="119" t="s">
        <v>81</v>
      </c>
      <c r="N238" s="119" t="s">
        <v>81</v>
      </c>
      <c r="O238" s="119" t="s">
        <v>81</v>
      </c>
      <c r="P238" s="119" t="s">
        <v>172</v>
      </c>
      <c r="T238" s="119" t="b">
        <f>IF(AND((S238=0), ISNUMBER(S238)), TRUE)</f>
        <v>0</v>
      </c>
      <c r="U238" s="119" t="b">
        <f>IF(AND((R238=S238), ISNUMBER(R238)), TRUE)</f>
        <v>0</v>
      </c>
    </row>
    <row r="239" spans="1:21" ht="24" customHeight="1" x14ac:dyDescent="0.2">
      <c r="A239" s="119" t="s">
        <v>4477</v>
      </c>
      <c r="B239" s="119" t="s">
        <v>4479</v>
      </c>
      <c r="C239" s="119">
        <v>1997</v>
      </c>
      <c r="D239" s="119" t="s">
        <v>4480</v>
      </c>
      <c r="E239" s="119" t="s">
        <v>4481</v>
      </c>
      <c r="N239" s="119" t="s">
        <v>81</v>
      </c>
      <c r="O239" s="119" t="s">
        <v>81</v>
      </c>
      <c r="P239" s="119" t="s">
        <v>311</v>
      </c>
      <c r="T239" s="119" t="b">
        <f>IF(AND((S239=0), ISNUMBER(S239)), TRUE)</f>
        <v>0</v>
      </c>
      <c r="U239" s="119" t="b">
        <f>IF(AND((R239=S239), ISNUMBER(R239)), TRUE)</f>
        <v>0</v>
      </c>
    </row>
    <row r="240" spans="1:21" ht="24" customHeight="1" x14ac:dyDescent="0.2">
      <c r="A240" s="119" t="s">
        <v>3640</v>
      </c>
      <c r="B240" s="119" t="s">
        <v>3642</v>
      </c>
      <c r="C240" s="119">
        <v>2006</v>
      </c>
      <c r="D240" s="119" t="s">
        <v>3643</v>
      </c>
      <c r="E240" s="119" t="s">
        <v>3646</v>
      </c>
      <c r="F240" s="119" t="s">
        <v>81</v>
      </c>
      <c r="N240" s="119" t="s">
        <v>81</v>
      </c>
      <c r="O240" s="119" t="s">
        <v>81</v>
      </c>
      <c r="P240" s="119" t="s">
        <v>2881</v>
      </c>
      <c r="T240" s="119" t="b">
        <f>IF(AND((S240=0), ISNUMBER(S240)), TRUE)</f>
        <v>0</v>
      </c>
      <c r="U240" s="119" t="b">
        <f>IF(AND((R240=S240), ISNUMBER(R240)), TRUE)</f>
        <v>0</v>
      </c>
    </row>
    <row r="241" spans="1:21" ht="24" customHeight="1" x14ac:dyDescent="0.2">
      <c r="A241" s="119" t="s">
        <v>2490</v>
      </c>
      <c r="B241" s="119" t="s">
        <v>2492</v>
      </c>
      <c r="C241" s="119">
        <v>2000</v>
      </c>
      <c r="D241" s="119" t="s">
        <v>1877</v>
      </c>
      <c r="E241" s="119" t="s">
        <v>2493</v>
      </c>
      <c r="N241" s="119" t="s">
        <v>81</v>
      </c>
      <c r="O241" s="119" t="s">
        <v>81</v>
      </c>
      <c r="P241" s="119" t="s">
        <v>14950</v>
      </c>
      <c r="T241" s="119" t="b">
        <f>IF(AND((S241=0), ISNUMBER(S241)), TRUE)</f>
        <v>0</v>
      </c>
      <c r="U241" s="119" t="b">
        <f>IF(AND((R241=S241), ISNUMBER(R241)), TRUE)</f>
        <v>0</v>
      </c>
    </row>
    <row r="242" spans="1:21" ht="24" customHeight="1" x14ac:dyDescent="0.2">
      <c r="A242" s="119" t="s">
        <v>3842</v>
      </c>
      <c r="B242" s="119" t="s">
        <v>3844</v>
      </c>
      <c r="C242" s="119">
        <v>2015</v>
      </c>
      <c r="D242" s="119" t="s">
        <v>251</v>
      </c>
      <c r="E242" s="119" t="s">
        <v>3845</v>
      </c>
      <c r="K242" s="119" t="s">
        <v>81</v>
      </c>
      <c r="N242" s="119" t="s">
        <v>81</v>
      </c>
      <c r="O242" s="119" t="s">
        <v>81</v>
      </c>
      <c r="P242" s="119" t="s">
        <v>14951</v>
      </c>
      <c r="T242" s="119" t="b">
        <f>IF(AND((S242=0), ISNUMBER(S242)), TRUE)</f>
        <v>0</v>
      </c>
      <c r="U242" s="119" t="b">
        <f>IF(AND((R242=S242), ISNUMBER(R242)), TRUE)</f>
        <v>0</v>
      </c>
    </row>
    <row r="243" spans="1:21" ht="24" customHeight="1" x14ac:dyDescent="0.2">
      <c r="A243" s="119" t="s">
        <v>4424</v>
      </c>
      <c r="B243" s="119" t="s">
        <v>4426</v>
      </c>
      <c r="C243" s="119">
        <v>1996</v>
      </c>
      <c r="D243" s="119" t="s">
        <v>4427</v>
      </c>
      <c r="E243" s="119" t="s">
        <v>4428</v>
      </c>
      <c r="N243" s="119" t="s">
        <v>81</v>
      </c>
      <c r="O243" s="119" t="s">
        <v>81</v>
      </c>
      <c r="P243" s="119" t="s">
        <v>2881</v>
      </c>
      <c r="T243" s="119" t="b">
        <f>IF(AND((S243=0), ISNUMBER(S243)), TRUE)</f>
        <v>0</v>
      </c>
      <c r="U243" s="119" t="b">
        <f>IF(AND((R243=S243), ISNUMBER(R243)), TRUE)</f>
        <v>0</v>
      </c>
    </row>
    <row r="244" spans="1:21" ht="24" customHeight="1" x14ac:dyDescent="0.2">
      <c r="A244" s="119" t="s">
        <v>1010</v>
      </c>
      <c r="B244" s="119" t="s">
        <v>1012</v>
      </c>
      <c r="C244" s="119">
        <v>2000</v>
      </c>
      <c r="D244" s="119" t="s">
        <v>1013</v>
      </c>
      <c r="E244" s="119" t="s">
        <v>1014</v>
      </c>
      <c r="N244" s="119" t="s">
        <v>81</v>
      </c>
      <c r="O244" s="119" t="s">
        <v>81</v>
      </c>
      <c r="P244" s="119" t="s">
        <v>1028</v>
      </c>
      <c r="T244" s="119" t="b">
        <f>IF(AND((S244=0), ISNUMBER(S244)), TRUE)</f>
        <v>0</v>
      </c>
      <c r="U244" s="119" t="b">
        <f>IF(AND((R244=S244), ISNUMBER(R244)), TRUE)</f>
        <v>0</v>
      </c>
    </row>
    <row r="245" spans="1:21" ht="24" customHeight="1" x14ac:dyDescent="0.2">
      <c r="A245" s="119" t="s">
        <v>2940</v>
      </c>
      <c r="B245" s="119" t="s">
        <v>2942</v>
      </c>
      <c r="C245" s="119">
        <v>1983</v>
      </c>
      <c r="D245" s="119" t="s">
        <v>761</v>
      </c>
      <c r="E245" s="119" t="s">
        <v>15850</v>
      </c>
      <c r="N245" s="119" t="s">
        <v>81</v>
      </c>
      <c r="O245" s="119" t="s">
        <v>81</v>
      </c>
      <c r="P245" s="119" t="s">
        <v>2952</v>
      </c>
      <c r="T245" s="119" t="b">
        <f>IF(AND((S245=0), ISNUMBER(S245)), TRUE)</f>
        <v>0</v>
      </c>
      <c r="U245" s="119" t="b">
        <f>IF(AND((R245=S245), ISNUMBER(R245)), TRUE)</f>
        <v>0</v>
      </c>
    </row>
    <row r="246" spans="1:21" ht="24" customHeight="1" x14ac:dyDescent="0.2">
      <c r="A246" s="119" t="s">
        <v>2401</v>
      </c>
      <c r="B246" s="119" t="s">
        <v>2403</v>
      </c>
      <c r="C246" s="119">
        <v>1999</v>
      </c>
      <c r="D246" s="119" t="s">
        <v>2404</v>
      </c>
      <c r="E246" s="119" t="s">
        <v>2405</v>
      </c>
      <c r="N246" s="119" t="s">
        <v>81</v>
      </c>
      <c r="O246" s="119" t="s">
        <v>81</v>
      </c>
      <c r="P246" s="119" t="s">
        <v>172</v>
      </c>
      <c r="T246" s="119" t="b">
        <f>IF(AND((S246=0), ISNUMBER(S246)), TRUE)</f>
        <v>0</v>
      </c>
      <c r="U246" s="119" t="b">
        <f>IF(AND((R246=S246), ISNUMBER(R246)), TRUE)</f>
        <v>0</v>
      </c>
    </row>
    <row r="247" spans="1:21" ht="24" customHeight="1" x14ac:dyDescent="0.2">
      <c r="A247" s="119" t="s">
        <v>2926</v>
      </c>
      <c r="B247" s="119" t="s">
        <v>2928</v>
      </c>
      <c r="C247" s="119">
        <v>1997</v>
      </c>
      <c r="D247" s="119" t="s">
        <v>2929</v>
      </c>
      <c r="N247" s="119" t="s">
        <v>81</v>
      </c>
      <c r="O247" s="119" t="s">
        <v>81</v>
      </c>
      <c r="P247" s="119" t="s">
        <v>172</v>
      </c>
      <c r="T247" s="119" t="b">
        <f>IF(AND((S247=0), ISNUMBER(S247)), TRUE)</f>
        <v>0</v>
      </c>
      <c r="U247" s="119" t="b">
        <f>IF(AND((R247=S247), ISNUMBER(R247)), TRUE)</f>
        <v>0</v>
      </c>
    </row>
    <row r="248" spans="1:21" ht="24" customHeight="1" x14ac:dyDescent="0.2">
      <c r="A248" s="119" t="s">
        <v>2315</v>
      </c>
      <c r="B248" s="119" t="s">
        <v>2317</v>
      </c>
      <c r="C248" s="119">
        <v>2014</v>
      </c>
      <c r="D248" s="119" t="s">
        <v>453</v>
      </c>
      <c r="E248" s="119" t="s">
        <v>2318</v>
      </c>
      <c r="J248" s="119" t="s">
        <v>81</v>
      </c>
      <c r="N248" s="119" t="s">
        <v>81</v>
      </c>
      <c r="O248" s="119" t="s">
        <v>81</v>
      </c>
      <c r="P248" s="119" t="s">
        <v>172</v>
      </c>
      <c r="T248" s="119" t="b">
        <f>IF(AND((S248=0), ISNUMBER(S248)), TRUE)</f>
        <v>0</v>
      </c>
      <c r="U248" s="119" t="b">
        <f>IF(AND((R248=S248), ISNUMBER(R248)), TRUE)</f>
        <v>0</v>
      </c>
    </row>
    <row r="249" spans="1:21" ht="24" customHeight="1" x14ac:dyDescent="0.2">
      <c r="A249" s="119" t="s">
        <v>1398</v>
      </c>
      <c r="B249" s="119" t="s">
        <v>1400</v>
      </c>
      <c r="C249" s="119">
        <v>2001</v>
      </c>
      <c r="D249" s="119" t="s">
        <v>1401</v>
      </c>
      <c r="E249" s="119" t="s">
        <v>1402</v>
      </c>
      <c r="N249" s="119" t="s">
        <v>81</v>
      </c>
      <c r="O249" s="119" t="s">
        <v>81</v>
      </c>
      <c r="P249" s="119" t="s">
        <v>14950</v>
      </c>
      <c r="T249" s="119" t="b">
        <f>IF(AND((S249=0), ISNUMBER(S249)), TRUE)</f>
        <v>0</v>
      </c>
      <c r="U249" s="119" t="b">
        <f>IF(AND((R249=S249), ISNUMBER(R249)), TRUE)</f>
        <v>0</v>
      </c>
    </row>
    <row r="250" spans="1:21" ht="24" customHeight="1" x14ac:dyDescent="0.2">
      <c r="A250" s="119" t="s">
        <v>173</v>
      </c>
      <c r="B250" s="119" t="s">
        <v>175</v>
      </c>
      <c r="C250" s="119">
        <v>2001</v>
      </c>
      <c r="D250" s="119" t="s">
        <v>129</v>
      </c>
      <c r="E250" s="119" t="s">
        <v>176</v>
      </c>
      <c r="N250" s="119" t="s">
        <v>81</v>
      </c>
      <c r="O250" s="119" t="s">
        <v>81</v>
      </c>
      <c r="P250" s="119" t="s">
        <v>143</v>
      </c>
      <c r="T250" s="119" t="b">
        <f>IF(AND((S250=0), ISNUMBER(S250)), TRUE)</f>
        <v>0</v>
      </c>
      <c r="U250" s="119" t="b">
        <f>IF(AND((R250=S250), ISNUMBER(R250)), TRUE)</f>
        <v>0</v>
      </c>
    </row>
    <row r="251" spans="1:21" ht="24" customHeight="1" x14ac:dyDescent="0.2">
      <c r="A251" s="119" t="s">
        <v>3516</v>
      </c>
      <c r="B251" s="119" t="s">
        <v>3518</v>
      </c>
      <c r="C251" s="119">
        <v>2000</v>
      </c>
      <c r="D251" s="119" t="s">
        <v>3519</v>
      </c>
      <c r="E251" s="119" t="s">
        <v>3520</v>
      </c>
      <c r="N251" s="119" t="s">
        <v>81</v>
      </c>
      <c r="O251" s="119" t="s">
        <v>81</v>
      </c>
      <c r="P251" s="119" t="s">
        <v>515</v>
      </c>
      <c r="T251" s="119" t="b">
        <f>IF(AND((S251=0), ISNUMBER(S251)), TRUE)</f>
        <v>0</v>
      </c>
      <c r="U251" s="119" t="b">
        <f>IF(AND((R251=S251), ISNUMBER(R251)), TRUE)</f>
        <v>0</v>
      </c>
    </row>
    <row r="252" spans="1:21" ht="24" customHeight="1" x14ac:dyDescent="0.2">
      <c r="A252" s="119" t="s">
        <v>923</v>
      </c>
      <c r="B252" s="119" t="s">
        <v>925</v>
      </c>
      <c r="C252" s="119">
        <v>1979</v>
      </c>
      <c r="D252" s="119" t="s">
        <v>66</v>
      </c>
      <c r="E252" s="119" t="s">
        <v>926</v>
      </c>
      <c r="N252" s="119" t="s">
        <v>81</v>
      </c>
      <c r="O252" s="119" t="s">
        <v>81</v>
      </c>
      <c r="P252" s="119" t="s">
        <v>935</v>
      </c>
      <c r="T252" s="119" t="b">
        <f>IF(AND((S252=0), ISNUMBER(S252)), TRUE)</f>
        <v>0</v>
      </c>
      <c r="U252" s="119" t="b">
        <f>IF(AND((R252=S252), ISNUMBER(R252)), TRUE)</f>
        <v>0</v>
      </c>
    </row>
    <row r="253" spans="1:21" ht="24" customHeight="1" x14ac:dyDescent="0.2">
      <c r="A253" s="119" t="s">
        <v>5156</v>
      </c>
      <c r="B253" s="119" t="s">
        <v>5158</v>
      </c>
      <c r="C253" s="119">
        <v>2014</v>
      </c>
      <c r="D253" s="119" t="s">
        <v>5159</v>
      </c>
      <c r="E253" s="119" t="s">
        <v>5160</v>
      </c>
      <c r="K253" s="119" t="s">
        <v>81</v>
      </c>
      <c r="N253" s="119" t="s">
        <v>81</v>
      </c>
      <c r="O253" s="119" t="s">
        <v>81</v>
      </c>
      <c r="P253" s="119" t="s">
        <v>2729</v>
      </c>
      <c r="T253" s="119" t="b">
        <f>IF(AND((S253=0), ISNUMBER(S253)), TRUE)</f>
        <v>0</v>
      </c>
      <c r="U253" s="119" t="b">
        <f>IF(AND((R253=S253), ISNUMBER(R253)), TRUE)</f>
        <v>0</v>
      </c>
    </row>
    <row r="254" spans="1:21" ht="24" customHeight="1" x14ac:dyDescent="0.2">
      <c r="A254" s="119" t="s">
        <v>1294</v>
      </c>
      <c r="B254" s="119" t="s">
        <v>1296</v>
      </c>
      <c r="C254" s="119">
        <v>1995</v>
      </c>
      <c r="D254" s="119" t="s">
        <v>761</v>
      </c>
      <c r="E254" s="119" t="s">
        <v>15852</v>
      </c>
      <c r="N254" s="119" t="s">
        <v>81</v>
      </c>
      <c r="O254" s="119" t="s">
        <v>81</v>
      </c>
      <c r="P254" s="119" t="s">
        <v>172</v>
      </c>
      <c r="T254" s="119" t="b">
        <f>IF(AND((S254=0), ISNUMBER(S254)), TRUE)</f>
        <v>0</v>
      </c>
      <c r="U254" s="119" t="b">
        <f>IF(AND((R254=S254), ISNUMBER(R254)), TRUE)</f>
        <v>0</v>
      </c>
    </row>
    <row r="255" spans="1:21" ht="24" customHeight="1" x14ac:dyDescent="0.2">
      <c r="A255" s="119" t="s">
        <v>15573</v>
      </c>
      <c r="B255" s="119" t="s">
        <v>15574</v>
      </c>
      <c r="C255" s="119">
        <v>2008</v>
      </c>
      <c r="D255" s="119" t="s">
        <v>15575</v>
      </c>
      <c r="E255" s="119" t="s">
        <v>15853</v>
      </c>
      <c r="G255" s="119" t="s">
        <v>1177</v>
      </c>
      <c r="H255" s="119" t="s">
        <v>81</v>
      </c>
      <c r="N255" s="119" t="s">
        <v>81</v>
      </c>
      <c r="O255" s="119" t="s">
        <v>81</v>
      </c>
      <c r="P255" s="119" t="s">
        <v>15561</v>
      </c>
      <c r="T255" s="119" t="b">
        <f>IF(AND((S255=0), ISNUMBER(S255)), TRUE)</f>
        <v>0</v>
      </c>
      <c r="U255" s="119" t="b">
        <f>IF(AND((R255=S255), ISNUMBER(R255)), TRUE)</f>
        <v>0</v>
      </c>
    </row>
    <row r="256" spans="1:21" ht="24" customHeight="1" x14ac:dyDescent="0.2">
      <c r="A256" s="119" t="s">
        <v>15568</v>
      </c>
      <c r="B256" s="119" t="s">
        <v>15569</v>
      </c>
      <c r="C256" s="119">
        <v>2007</v>
      </c>
      <c r="D256" s="119" t="s">
        <v>15570</v>
      </c>
      <c r="E256" s="119" t="s">
        <v>15854</v>
      </c>
      <c r="F256" s="119" t="s">
        <v>1177</v>
      </c>
      <c r="G256" s="119" t="s">
        <v>81</v>
      </c>
      <c r="N256" s="119" t="s">
        <v>81</v>
      </c>
      <c r="O256" s="119" t="s">
        <v>81</v>
      </c>
      <c r="P256" s="119" t="s">
        <v>15561</v>
      </c>
      <c r="T256" s="119" t="b">
        <f>IF(AND((S256=0), ISNUMBER(S256)), TRUE)</f>
        <v>0</v>
      </c>
      <c r="U256" s="119" t="b">
        <f>IF(AND((R256=S256), ISNUMBER(R256)), TRUE)</f>
        <v>0</v>
      </c>
    </row>
    <row r="257" spans="1:21" ht="24" customHeight="1" x14ac:dyDescent="0.2">
      <c r="A257" s="119" t="s">
        <v>15571</v>
      </c>
      <c r="B257" s="119" t="s">
        <v>15572</v>
      </c>
      <c r="C257" s="119">
        <v>2005</v>
      </c>
      <c r="D257" s="119" t="s">
        <v>12507</v>
      </c>
      <c r="E257" s="119" t="s">
        <v>15855</v>
      </c>
      <c r="N257" s="119" t="s">
        <v>81</v>
      </c>
      <c r="O257" s="119" t="s">
        <v>81</v>
      </c>
      <c r="P257" s="119" t="s">
        <v>15561</v>
      </c>
      <c r="T257" s="119" t="b">
        <f>IF(AND((S257=0), ISNUMBER(S257)), TRUE)</f>
        <v>0</v>
      </c>
      <c r="U257" s="119" t="b">
        <f>IF(AND((R257=S257), ISNUMBER(R257)), TRUE)</f>
        <v>0</v>
      </c>
    </row>
    <row r="258" spans="1:21" ht="24" customHeight="1" x14ac:dyDescent="0.2">
      <c r="A258" s="119" t="s">
        <v>4736</v>
      </c>
      <c r="B258" s="119" t="s">
        <v>4738</v>
      </c>
      <c r="C258" s="119">
        <v>2012</v>
      </c>
      <c r="D258" s="119" t="s">
        <v>187</v>
      </c>
      <c r="E258" s="119" t="s">
        <v>4739</v>
      </c>
      <c r="I258" s="119" t="s">
        <v>81</v>
      </c>
      <c r="N258" s="119" t="s">
        <v>81</v>
      </c>
      <c r="O258" s="119" t="s">
        <v>81</v>
      </c>
      <c r="P258" s="119" t="s">
        <v>14950</v>
      </c>
      <c r="T258" s="119" t="b">
        <f>IF(AND((S258=0), ISNUMBER(S258)), TRUE)</f>
        <v>0</v>
      </c>
      <c r="U258" s="119" t="b">
        <f>IF(AND((R258=S258), ISNUMBER(R258)), TRUE)</f>
        <v>0</v>
      </c>
    </row>
    <row r="259" spans="1:21" ht="24" customHeight="1" x14ac:dyDescent="0.2">
      <c r="A259" s="119" t="s">
        <v>4796</v>
      </c>
      <c r="B259" s="119" t="s">
        <v>4798</v>
      </c>
      <c r="C259" s="119">
        <v>1995</v>
      </c>
      <c r="D259" s="119" t="s">
        <v>3929</v>
      </c>
      <c r="E259" s="119" t="s">
        <v>4799</v>
      </c>
      <c r="N259" s="119" t="s">
        <v>81</v>
      </c>
      <c r="O259" s="119" t="s">
        <v>81</v>
      </c>
      <c r="P259" s="119" t="s">
        <v>789</v>
      </c>
      <c r="T259" s="119" t="b">
        <f>IF(AND((S259=0), ISNUMBER(S259)), TRUE)</f>
        <v>0</v>
      </c>
      <c r="U259" s="119" t="b">
        <f>IF(AND((R259=S259), ISNUMBER(R259)), TRUE)</f>
        <v>0</v>
      </c>
    </row>
    <row r="260" spans="1:21" ht="24" customHeight="1" x14ac:dyDescent="0.2">
      <c r="A260" s="119" t="s">
        <v>1643</v>
      </c>
      <c r="B260" s="119" t="s">
        <v>1645</v>
      </c>
      <c r="C260" s="119">
        <v>1985</v>
      </c>
      <c r="D260" s="119" t="s">
        <v>588</v>
      </c>
      <c r="E260" s="119" t="s">
        <v>1646</v>
      </c>
      <c r="N260" s="119" t="s">
        <v>81</v>
      </c>
      <c r="O260" s="119" t="s">
        <v>81</v>
      </c>
      <c r="P260" s="119" t="s">
        <v>789</v>
      </c>
      <c r="T260" s="119" t="b">
        <f>IF(AND((S260=0), ISNUMBER(S260)), TRUE)</f>
        <v>0</v>
      </c>
      <c r="U260" s="119" t="b">
        <f>IF(AND((R260=S260), ISNUMBER(R260)), TRUE)</f>
        <v>0</v>
      </c>
    </row>
    <row r="261" spans="1:21" ht="24" customHeight="1" x14ac:dyDescent="0.2">
      <c r="A261" s="119" t="s">
        <v>1222</v>
      </c>
      <c r="B261" s="119" t="s">
        <v>1224</v>
      </c>
      <c r="C261" s="119">
        <v>1981</v>
      </c>
      <c r="D261" s="119" t="s">
        <v>1225</v>
      </c>
      <c r="E261" s="119" t="s">
        <v>1226</v>
      </c>
      <c r="N261" s="119" t="s">
        <v>81</v>
      </c>
      <c r="O261" s="119" t="s">
        <v>81</v>
      </c>
      <c r="P261" s="119" t="s">
        <v>1235</v>
      </c>
      <c r="T261" s="119" t="b">
        <f>IF(AND((S261=0), ISNUMBER(S261)), TRUE)</f>
        <v>0</v>
      </c>
      <c r="U261" s="119" t="b">
        <f>IF(AND((R261=S261), ISNUMBER(R261)), TRUE)</f>
        <v>0</v>
      </c>
    </row>
    <row r="262" spans="1:21" ht="24" customHeight="1" x14ac:dyDescent="0.2">
      <c r="A262" s="119" t="s">
        <v>1599</v>
      </c>
      <c r="B262" s="119" t="s">
        <v>1601</v>
      </c>
      <c r="C262" s="119">
        <v>1984</v>
      </c>
      <c r="D262" s="119" t="s">
        <v>1602</v>
      </c>
      <c r="E262" s="119" t="s">
        <v>1603</v>
      </c>
      <c r="N262" s="119" t="s">
        <v>81</v>
      </c>
      <c r="O262" s="119" t="s">
        <v>81</v>
      </c>
      <c r="P262" s="119" t="s">
        <v>1610</v>
      </c>
      <c r="T262" s="119" t="b">
        <f>IF(AND((S262=0), ISNUMBER(S262)), TRUE)</f>
        <v>0</v>
      </c>
      <c r="U262" s="119" t="b">
        <f>IF(AND((R262=S262), ISNUMBER(R262)), TRUE)</f>
        <v>0</v>
      </c>
    </row>
    <row r="263" spans="1:21" ht="24" customHeight="1" x14ac:dyDescent="0.2">
      <c r="A263" s="119" t="s">
        <v>5456</v>
      </c>
      <c r="B263" s="119" t="s">
        <v>5458</v>
      </c>
      <c r="C263" s="119">
        <v>2002</v>
      </c>
      <c r="D263" s="119" t="s">
        <v>2911</v>
      </c>
      <c r="N263" s="119" t="s">
        <v>81</v>
      </c>
      <c r="O263" s="119" t="s">
        <v>81</v>
      </c>
      <c r="P263" s="119" t="s">
        <v>2924</v>
      </c>
      <c r="T263" s="119" t="b">
        <f>IF(AND((S263=0), ISNUMBER(S263)), TRUE)</f>
        <v>0</v>
      </c>
      <c r="U263" s="119" t="b">
        <f>IF(AND((R263=S263), ISNUMBER(R263)), TRUE)</f>
        <v>0</v>
      </c>
    </row>
    <row r="264" spans="1:21" ht="24" customHeight="1" x14ac:dyDescent="0.2">
      <c r="A264" s="119" t="s">
        <v>4492</v>
      </c>
      <c r="B264" s="119" t="s">
        <v>4494</v>
      </c>
      <c r="C264" s="119">
        <v>2007</v>
      </c>
      <c r="D264" s="119" t="s">
        <v>984</v>
      </c>
      <c r="E264" s="119" t="s">
        <v>4495</v>
      </c>
      <c r="F264" s="119" t="s">
        <v>1177</v>
      </c>
      <c r="G264" s="119" t="s">
        <v>81</v>
      </c>
      <c r="H264" s="119" t="s">
        <v>81</v>
      </c>
      <c r="N264" s="119" t="s">
        <v>81</v>
      </c>
      <c r="O264" s="119" t="s">
        <v>81</v>
      </c>
      <c r="P264" s="119" t="s">
        <v>789</v>
      </c>
      <c r="T264" s="119" t="b">
        <f>IF(AND((S264=0), ISNUMBER(S264)), TRUE)</f>
        <v>0</v>
      </c>
      <c r="U264" s="119" t="b">
        <f>IF(AND((R264=S264), ISNUMBER(R264)), TRUE)</f>
        <v>0</v>
      </c>
    </row>
    <row r="265" spans="1:21" ht="24" customHeight="1" x14ac:dyDescent="0.2">
      <c r="A265" s="119" t="s">
        <v>4978</v>
      </c>
      <c r="B265" s="119" t="s">
        <v>4980</v>
      </c>
      <c r="C265" s="119">
        <v>1995</v>
      </c>
      <c r="D265" s="119" t="s">
        <v>2567</v>
      </c>
      <c r="E265" s="119" t="s">
        <v>4981</v>
      </c>
      <c r="N265" s="119" t="s">
        <v>81</v>
      </c>
      <c r="O265" s="119" t="s">
        <v>81</v>
      </c>
      <c r="P265" s="119" t="s">
        <v>789</v>
      </c>
      <c r="T265" s="119" t="b">
        <f>IF(AND((S265=0), ISNUMBER(S265)), TRUE)</f>
        <v>0</v>
      </c>
      <c r="U265" s="119" t="b">
        <f>IF(AND((R265=S265), ISNUMBER(R265)), TRUE)</f>
        <v>0</v>
      </c>
    </row>
    <row r="266" spans="1:21" ht="24" customHeight="1" x14ac:dyDescent="0.2">
      <c r="A266" s="119" t="s">
        <v>569</v>
      </c>
      <c r="B266" s="119" t="s">
        <v>571</v>
      </c>
      <c r="C266" s="119">
        <v>2011</v>
      </c>
      <c r="D266" s="119" t="s">
        <v>572</v>
      </c>
      <c r="E266" s="119" t="s">
        <v>573</v>
      </c>
      <c r="H266" s="119" t="s">
        <v>81</v>
      </c>
      <c r="N266" s="119" t="s">
        <v>81</v>
      </c>
      <c r="O266" s="119" t="s">
        <v>81</v>
      </c>
      <c r="P266" s="119" t="s">
        <v>515</v>
      </c>
      <c r="T266" s="119" t="b">
        <f>IF(AND((S266=0), ISNUMBER(S266)), TRUE)</f>
        <v>0</v>
      </c>
      <c r="U266" s="119" t="b">
        <f>IF(AND((R266=S266), ISNUMBER(R266)), TRUE)</f>
        <v>0</v>
      </c>
    </row>
    <row r="267" spans="1:21" ht="24" customHeight="1" x14ac:dyDescent="0.2">
      <c r="A267" s="119" t="s">
        <v>3610</v>
      </c>
      <c r="B267" s="119" t="s">
        <v>3612</v>
      </c>
      <c r="C267" s="119">
        <v>2009</v>
      </c>
      <c r="D267" s="119" t="s">
        <v>3613</v>
      </c>
      <c r="E267" s="119" t="s">
        <v>3614</v>
      </c>
      <c r="H267" s="119" t="s">
        <v>81</v>
      </c>
      <c r="N267" s="119" t="s">
        <v>81</v>
      </c>
      <c r="O267" s="119" t="s">
        <v>81</v>
      </c>
      <c r="P267" s="119" t="s">
        <v>3626</v>
      </c>
      <c r="T267" s="119" t="b">
        <f>IF(AND((S267=0), ISNUMBER(S267)), TRUE)</f>
        <v>0</v>
      </c>
      <c r="U267" s="119" t="b">
        <f>IF(AND((R267=S267), ISNUMBER(R267)), TRUE)</f>
        <v>0</v>
      </c>
    </row>
    <row r="268" spans="1:21" ht="24" customHeight="1" x14ac:dyDescent="0.2">
      <c r="A268" s="119" t="s">
        <v>1268</v>
      </c>
      <c r="B268" s="119" t="s">
        <v>1270</v>
      </c>
      <c r="C268" s="119">
        <v>1998</v>
      </c>
      <c r="D268" s="119" t="s">
        <v>362</v>
      </c>
      <c r="E268" s="119" t="s">
        <v>1271</v>
      </c>
      <c r="N268" s="119" t="s">
        <v>81</v>
      </c>
      <c r="O268" s="119" t="s">
        <v>81</v>
      </c>
      <c r="P268" s="119" t="s">
        <v>1281</v>
      </c>
      <c r="T268" s="119" t="b">
        <f>IF(AND((S268=0), ISNUMBER(S268)), TRUE)</f>
        <v>0</v>
      </c>
      <c r="U268" s="119" t="b">
        <f>IF(AND((R268=S268), ISNUMBER(R268)), TRUE)</f>
        <v>0</v>
      </c>
    </row>
    <row r="269" spans="1:21" ht="24" customHeight="1" x14ac:dyDescent="0.2">
      <c r="A269" s="119" t="s">
        <v>15768</v>
      </c>
      <c r="B269" s="119" t="s">
        <v>15769</v>
      </c>
      <c r="C269" s="119">
        <v>2009</v>
      </c>
      <c r="D269" s="119" t="s">
        <v>15770</v>
      </c>
      <c r="E269" s="119" t="s">
        <v>15856</v>
      </c>
      <c r="K269" s="119" t="s">
        <v>81</v>
      </c>
      <c r="N269" s="119" t="s">
        <v>81</v>
      </c>
      <c r="O269" s="119" t="s">
        <v>81</v>
      </c>
      <c r="P269" s="119" t="s">
        <v>203</v>
      </c>
      <c r="T269" s="119" t="b">
        <f>IF(AND((S269=0), ISNUMBER(S269)), TRUE)</f>
        <v>0</v>
      </c>
      <c r="U269" s="119" t="b">
        <f>IF(AND((R269=S269), ISNUMBER(R269)), TRUE)</f>
        <v>0</v>
      </c>
    </row>
    <row r="270" spans="1:21" ht="24" customHeight="1" x14ac:dyDescent="0.2">
      <c r="A270" s="119" t="s">
        <v>3307</v>
      </c>
      <c r="B270" s="119" t="s">
        <v>3309</v>
      </c>
      <c r="C270" s="119">
        <v>2004</v>
      </c>
      <c r="D270" s="119" t="s">
        <v>392</v>
      </c>
      <c r="E270" s="119" t="s">
        <v>3310</v>
      </c>
      <c r="N270" s="119" t="s">
        <v>81</v>
      </c>
      <c r="O270" s="119" t="s">
        <v>81</v>
      </c>
      <c r="P270" s="119" t="s">
        <v>3321</v>
      </c>
      <c r="T270" s="119" t="b">
        <f>IF(AND((S270=0), ISNUMBER(S270)), TRUE)</f>
        <v>0</v>
      </c>
      <c r="U270" s="119" t="b">
        <f>IF(AND((R270=S270), ISNUMBER(R270)), TRUE)</f>
        <v>0</v>
      </c>
    </row>
    <row r="271" spans="1:21" ht="24" customHeight="1" x14ac:dyDescent="0.2">
      <c r="A271" s="119" t="s">
        <v>3627</v>
      </c>
      <c r="B271" s="119" t="s">
        <v>3629</v>
      </c>
      <c r="C271" s="119">
        <v>2001</v>
      </c>
      <c r="D271" s="119" t="s">
        <v>392</v>
      </c>
      <c r="E271" s="119" t="s">
        <v>3630</v>
      </c>
      <c r="N271" s="119" t="s">
        <v>81</v>
      </c>
      <c r="O271" s="119" t="s">
        <v>81</v>
      </c>
      <c r="P271" s="119" t="s">
        <v>515</v>
      </c>
      <c r="T271" s="119" t="b">
        <f>IF(AND((S271=0), ISNUMBER(S271)), TRUE)</f>
        <v>0</v>
      </c>
      <c r="U271" s="119" t="b">
        <f>IF(AND((R271=S271), ISNUMBER(R271)), TRUE)</f>
        <v>0</v>
      </c>
    </row>
    <row r="272" spans="1:21" ht="24" customHeight="1" x14ac:dyDescent="0.2">
      <c r="A272" s="119" t="s">
        <v>2593</v>
      </c>
      <c r="B272" s="119" t="s">
        <v>2595</v>
      </c>
      <c r="C272" s="119">
        <v>2006</v>
      </c>
      <c r="D272" s="119" t="s">
        <v>392</v>
      </c>
      <c r="E272" s="119" t="s">
        <v>2596</v>
      </c>
      <c r="F272" s="119" t="s">
        <v>81</v>
      </c>
      <c r="N272" s="119" t="s">
        <v>81</v>
      </c>
      <c r="O272" s="119" t="s">
        <v>81</v>
      </c>
      <c r="P272" s="119" t="s">
        <v>2606</v>
      </c>
      <c r="T272" s="119" t="b">
        <f>IF(AND((S272=0), ISNUMBER(S272)), TRUE)</f>
        <v>0</v>
      </c>
      <c r="U272" s="119" t="b">
        <f>IF(AND((R272=S272), ISNUMBER(R272)), TRUE)</f>
        <v>0</v>
      </c>
    </row>
    <row r="273" spans="1:21" ht="24" customHeight="1" x14ac:dyDescent="0.2">
      <c r="A273" s="119" t="s">
        <v>3755</v>
      </c>
      <c r="B273" s="119" t="s">
        <v>3757</v>
      </c>
      <c r="C273" s="119">
        <v>1993</v>
      </c>
      <c r="D273" s="119" t="s">
        <v>392</v>
      </c>
      <c r="E273" s="119" t="s">
        <v>3758</v>
      </c>
      <c r="N273" s="119" t="s">
        <v>81</v>
      </c>
      <c r="O273" s="119" t="s">
        <v>81</v>
      </c>
      <c r="P273" s="119" t="s">
        <v>172</v>
      </c>
      <c r="T273" s="119" t="b">
        <f>IF(AND((S273=0), ISNUMBER(S273)), TRUE)</f>
        <v>0</v>
      </c>
      <c r="U273" s="119" t="b">
        <f>IF(AND((R273=S273), ISNUMBER(R273)), TRUE)</f>
        <v>0</v>
      </c>
    </row>
    <row r="274" spans="1:21" ht="24" customHeight="1" x14ac:dyDescent="0.2">
      <c r="A274" s="119" t="s">
        <v>15772</v>
      </c>
      <c r="B274" s="119" t="s">
        <v>15773</v>
      </c>
      <c r="C274" s="119">
        <v>2008</v>
      </c>
      <c r="D274" s="119" t="s">
        <v>14460</v>
      </c>
      <c r="E274" s="119" t="s">
        <v>15858</v>
      </c>
      <c r="H274" s="119" t="s">
        <v>81</v>
      </c>
      <c r="N274" s="119" t="s">
        <v>81</v>
      </c>
      <c r="O274" s="119" t="s">
        <v>81</v>
      </c>
      <c r="P274" s="119" t="s">
        <v>203</v>
      </c>
      <c r="T274" s="119" t="b">
        <f>IF(AND((S274=0), ISNUMBER(S274)), TRUE)</f>
        <v>0</v>
      </c>
      <c r="U274" s="119" t="b">
        <f>IF(AND((R274=S274), ISNUMBER(R274)), TRUE)</f>
        <v>0</v>
      </c>
    </row>
    <row r="275" spans="1:21" ht="24" customHeight="1" x14ac:dyDescent="0.2">
      <c r="A275" s="119" t="s">
        <v>15774</v>
      </c>
      <c r="B275" s="119" t="s">
        <v>15775</v>
      </c>
      <c r="C275" s="119">
        <v>2010</v>
      </c>
      <c r="D275" s="119" t="s">
        <v>15660</v>
      </c>
      <c r="E275" s="119" t="s">
        <v>15859</v>
      </c>
      <c r="H275" s="119" t="s">
        <v>81</v>
      </c>
      <c r="N275" s="119" t="s">
        <v>81</v>
      </c>
      <c r="O275" s="119" t="s">
        <v>81</v>
      </c>
      <c r="P275" s="119" t="s">
        <v>203</v>
      </c>
      <c r="T275" s="119" t="b">
        <f>IF(AND((S275=0), ISNUMBER(S275)), TRUE)</f>
        <v>0</v>
      </c>
      <c r="U275" s="119" t="b">
        <f>IF(AND((R275=S275), ISNUMBER(R275)), TRUE)</f>
        <v>0</v>
      </c>
    </row>
    <row r="276" spans="1:21" ht="24" customHeight="1" x14ac:dyDescent="0.2">
      <c r="A276" s="119" t="s">
        <v>15776</v>
      </c>
      <c r="B276" s="119" t="s">
        <v>15777</v>
      </c>
      <c r="C276" s="119">
        <v>2007</v>
      </c>
      <c r="D276" s="119" t="s">
        <v>15778</v>
      </c>
      <c r="E276" s="119" t="s">
        <v>15860</v>
      </c>
      <c r="G276" s="119" t="s">
        <v>81</v>
      </c>
      <c r="N276" s="119" t="s">
        <v>81</v>
      </c>
      <c r="O276" s="119" t="s">
        <v>81</v>
      </c>
      <c r="P276" s="119" t="s">
        <v>203</v>
      </c>
      <c r="T276" s="119" t="b">
        <f>IF(AND((S276=0), ISNUMBER(S276)), TRUE)</f>
        <v>0</v>
      </c>
      <c r="U276" s="119" t="b">
        <f>IF(AND((R276=S276), ISNUMBER(R276)), TRUE)</f>
        <v>0</v>
      </c>
    </row>
    <row r="277" spans="1:21" ht="24" customHeight="1" x14ac:dyDescent="0.2">
      <c r="A277" s="119" t="s">
        <v>4874</v>
      </c>
      <c r="B277" s="119" t="s">
        <v>4876</v>
      </c>
      <c r="C277" s="119">
        <v>1983</v>
      </c>
      <c r="D277" s="119" t="s">
        <v>66</v>
      </c>
      <c r="E277" s="119" t="s">
        <v>4877</v>
      </c>
      <c r="H277" s="119" t="s">
        <v>81</v>
      </c>
      <c r="N277" s="119" t="s">
        <v>81</v>
      </c>
      <c r="O277" s="119" t="s">
        <v>81</v>
      </c>
      <c r="P277" s="119" t="s">
        <v>3150</v>
      </c>
      <c r="T277" s="119" t="b">
        <f>IF(AND((S277=0), ISNUMBER(S277)), TRUE)</f>
        <v>0</v>
      </c>
      <c r="U277" s="119" t="b">
        <f>IF(AND((R277=S277), ISNUMBER(R277)), TRUE)</f>
        <v>0</v>
      </c>
    </row>
    <row r="278" spans="1:21" ht="24" customHeight="1" x14ac:dyDescent="0.2">
      <c r="A278" s="119" t="s">
        <v>15576</v>
      </c>
      <c r="B278" s="119" t="s">
        <v>15577</v>
      </c>
      <c r="C278" s="119">
        <v>2003</v>
      </c>
      <c r="D278" s="119" t="s">
        <v>1532</v>
      </c>
      <c r="E278" s="119" t="s">
        <v>15862</v>
      </c>
      <c r="N278" s="119" t="s">
        <v>81</v>
      </c>
      <c r="O278" s="119" t="s">
        <v>81</v>
      </c>
      <c r="P278" s="119" t="s">
        <v>15561</v>
      </c>
      <c r="T278" s="119" t="b">
        <f>IF(AND((S278=0), ISNUMBER(S278)), TRUE)</f>
        <v>0</v>
      </c>
      <c r="U278" s="119" t="b">
        <f>IF(AND((R278=S278), ISNUMBER(R278)), TRUE)</f>
        <v>0</v>
      </c>
    </row>
    <row r="279" spans="1:21" ht="24" customHeight="1" x14ac:dyDescent="0.2">
      <c r="A279" s="119" t="s">
        <v>4991</v>
      </c>
      <c r="B279" s="119" t="s">
        <v>4993</v>
      </c>
      <c r="C279" s="119">
        <v>1992</v>
      </c>
      <c r="D279" s="119" t="s">
        <v>4994</v>
      </c>
      <c r="E279" s="119" t="s">
        <v>4995</v>
      </c>
      <c r="N279" s="119" t="s">
        <v>81</v>
      </c>
      <c r="O279" s="119" t="s">
        <v>81</v>
      </c>
      <c r="P279" s="119" t="s">
        <v>172</v>
      </c>
      <c r="T279" s="119" t="b">
        <f>IF(AND((S279=0), ISNUMBER(S279)), TRUE)</f>
        <v>0</v>
      </c>
      <c r="U279" s="119" t="b">
        <f>IF(AND((R279=S279), ISNUMBER(R279)), TRUE)</f>
        <v>0</v>
      </c>
    </row>
    <row r="280" spans="1:21" ht="24" customHeight="1" x14ac:dyDescent="0.2">
      <c r="A280" s="119" t="s">
        <v>1073</v>
      </c>
      <c r="B280" s="119" t="s">
        <v>1075</v>
      </c>
      <c r="C280" s="119">
        <v>2006</v>
      </c>
      <c r="D280" s="119" t="s">
        <v>1076</v>
      </c>
      <c r="E280" s="119" t="s">
        <v>1077</v>
      </c>
      <c r="F280" s="119" t="s">
        <v>81</v>
      </c>
      <c r="H280" s="119" t="s">
        <v>81</v>
      </c>
      <c r="N280" s="119" t="s">
        <v>81</v>
      </c>
      <c r="O280" s="119" t="s">
        <v>81</v>
      </c>
      <c r="P280" s="119" t="s">
        <v>15379</v>
      </c>
      <c r="T280" s="119" t="b">
        <f>IF(AND((S280=0), ISNUMBER(S280)), TRUE)</f>
        <v>0</v>
      </c>
      <c r="U280" s="119" t="b">
        <f>IF(AND((R280=S280), ISNUMBER(R280)), TRUE)</f>
        <v>0</v>
      </c>
    </row>
    <row r="281" spans="1:21" ht="24" customHeight="1" x14ac:dyDescent="0.2">
      <c r="A281" s="119" t="s">
        <v>4520</v>
      </c>
      <c r="B281" s="119" t="s">
        <v>4522</v>
      </c>
      <c r="C281" s="119">
        <v>2002</v>
      </c>
      <c r="D281" s="119" t="s">
        <v>2911</v>
      </c>
      <c r="N281" s="119" t="s">
        <v>81</v>
      </c>
      <c r="O281" s="119" t="s">
        <v>81</v>
      </c>
      <c r="P281" s="119" t="s">
        <v>1240</v>
      </c>
      <c r="T281" s="119" t="b">
        <f>IF(AND((S281=0), ISNUMBER(S281)), TRUE)</f>
        <v>0</v>
      </c>
      <c r="U281" s="119" t="b">
        <f>IF(AND((R281=S281), ISNUMBER(R281)), TRUE)</f>
        <v>0</v>
      </c>
    </row>
    <row r="282" spans="1:21" ht="24" customHeight="1" x14ac:dyDescent="0.2">
      <c r="A282" s="119" t="s">
        <v>4178</v>
      </c>
      <c r="B282" s="119" t="s">
        <v>4180</v>
      </c>
      <c r="C282" s="119">
        <v>2014</v>
      </c>
      <c r="D282" s="119" t="s">
        <v>4181</v>
      </c>
      <c r="E282" s="119" t="s">
        <v>4182</v>
      </c>
      <c r="K282" s="119" t="s">
        <v>81</v>
      </c>
      <c r="N282" s="119" t="s">
        <v>81</v>
      </c>
      <c r="O282" s="119" t="s">
        <v>81</v>
      </c>
      <c r="P282" s="119" t="s">
        <v>2729</v>
      </c>
      <c r="T282" s="119" t="b">
        <f>IF(AND((S282=0), ISNUMBER(S282)), TRUE)</f>
        <v>0</v>
      </c>
      <c r="U282" s="119" t="b">
        <f>IF(AND((R282=S282), ISNUMBER(R282)), TRUE)</f>
        <v>0</v>
      </c>
    </row>
    <row r="283" spans="1:21" ht="24" customHeight="1" x14ac:dyDescent="0.2">
      <c r="A283" s="119" t="s">
        <v>346</v>
      </c>
      <c r="B283" s="119" t="s">
        <v>348</v>
      </c>
      <c r="C283" s="119">
        <v>2003</v>
      </c>
      <c r="D283" s="119" t="s">
        <v>91</v>
      </c>
      <c r="E283" s="119" t="s">
        <v>349</v>
      </c>
      <c r="N283" s="119" t="s">
        <v>81</v>
      </c>
      <c r="O283" s="119" t="s">
        <v>81</v>
      </c>
      <c r="P283" s="119" t="s">
        <v>172</v>
      </c>
      <c r="T283" s="119" t="b">
        <f>IF(AND((S283=0), ISNUMBER(S283)), TRUE)</f>
        <v>0</v>
      </c>
      <c r="U283" s="119" t="b">
        <f>IF(AND((R283=S283), ISNUMBER(R283)), TRUE)</f>
        <v>0</v>
      </c>
    </row>
    <row r="284" spans="1:21" ht="24" customHeight="1" x14ac:dyDescent="0.2">
      <c r="A284" s="119" t="s">
        <v>5261</v>
      </c>
      <c r="B284" s="119" t="s">
        <v>5263</v>
      </c>
      <c r="C284" s="119">
        <v>1990</v>
      </c>
      <c r="D284" s="119" t="s">
        <v>1557</v>
      </c>
      <c r="E284" s="119" t="s">
        <v>5264</v>
      </c>
      <c r="N284" s="119" t="s">
        <v>81</v>
      </c>
      <c r="O284" s="119" t="s">
        <v>81</v>
      </c>
      <c r="P284" s="119" t="s">
        <v>311</v>
      </c>
      <c r="T284" s="119" t="b">
        <f>IF(AND((S284=0), ISNUMBER(S284)), TRUE)</f>
        <v>0</v>
      </c>
      <c r="U284" s="119" t="b">
        <f>IF(AND((R284=S284), ISNUMBER(R284)), TRUE)</f>
        <v>0</v>
      </c>
    </row>
    <row r="285" spans="1:21" ht="24" customHeight="1" x14ac:dyDescent="0.2">
      <c r="A285" s="119" t="s">
        <v>15578</v>
      </c>
      <c r="B285" s="119" t="s">
        <v>15579</v>
      </c>
      <c r="C285" s="119">
        <v>2001</v>
      </c>
      <c r="D285" s="119" t="s">
        <v>1076</v>
      </c>
      <c r="E285" s="119" t="s">
        <v>15864</v>
      </c>
      <c r="H285" s="119" t="s">
        <v>81</v>
      </c>
      <c r="N285" s="119" t="s">
        <v>81</v>
      </c>
      <c r="O285" s="119" t="s">
        <v>81</v>
      </c>
      <c r="P285" s="119" t="s">
        <v>15561</v>
      </c>
      <c r="T285" s="119" t="b">
        <f>IF(AND((S285=0), ISNUMBER(S285)), TRUE)</f>
        <v>0</v>
      </c>
      <c r="U285" s="119" t="b">
        <f>IF(AND((R285=S285), ISNUMBER(R285)), TRUE)</f>
        <v>0</v>
      </c>
    </row>
    <row r="286" spans="1:21" ht="24" customHeight="1" x14ac:dyDescent="0.2">
      <c r="A286" s="119" t="s">
        <v>5183</v>
      </c>
      <c r="B286" s="119" t="s">
        <v>5185</v>
      </c>
      <c r="C286" s="119">
        <v>1982</v>
      </c>
      <c r="D286" s="119" t="s">
        <v>956</v>
      </c>
      <c r="E286" s="119" t="s">
        <v>5186</v>
      </c>
      <c r="N286" s="119" t="s">
        <v>81</v>
      </c>
      <c r="O286" s="119" t="s">
        <v>81</v>
      </c>
      <c r="P286" s="119" t="s">
        <v>172</v>
      </c>
      <c r="T286" s="119" t="b">
        <f>IF(AND((S286=0), ISNUMBER(S286)), TRUE)</f>
        <v>0</v>
      </c>
      <c r="U286" s="119" t="b">
        <f>IF(AND((R286=S286), ISNUMBER(R286)), TRUE)</f>
        <v>0</v>
      </c>
    </row>
    <row r="287" spans="1:21" ht="24" customHeight="1" x14ac:dyDescent="0.2">
      <c r="A287" s="119" t="s">
        <v>3884</v>
      </c>
      <c r="B287" s="119" t="s">
        <v>3886</v>
      </c>
      <c r="C287" s="119">
        <v>2000</v>
      </c>
      <c r="D287" s="119" t="s">
        <v>956</v>
      </c>
      <c r="E287" s="119" t="s">
        <v>3887</v>
      </c>
      <c r="N287" s="119" t="s">
        <v>81</v>
      </c>
      <c r="O287" s="119" t="s">
        <v>81</v>
      </c>
      <c r="P287" s="119" t="s">
        <v>172</v>
      </c>
      <c r="T287" s="119" t="b">
        <f>IF(AND((S287=0), ISNUMBER(S287)), TRUE)</f>
        <v>0</v>
      </c>
      <c r="U287" s="119" t="b">
        <f>IF(AND((R287=S287), ISNUMBER(R287)), TRUE)</f>
        <v>0</v>
      </c>
    </row>
    <row r="288" spans="1:21" ht="24" customHeight="1" x14ac:dyDescent="0.2">
      <c r="A288" s="119" t="s">
        <v>4439</v>
      </c>
      <c r="B288" s="119" t="s">
        <v>4441</v>
      </c>
      <c r="C288" s="119">
        <v>2015</v>
      </c>
      <c r="D288" s="119" t="s">
        <v>3122</v>
      </c>
      <c r="E288" s="119" t="s">
        <v>4442</v>
      </c>
      <c r="K288" s="119" t="s">
        <v>81</v>
      </c>
      <c r="N288" s="119" t="s">
        <v>81</v>
      </c>
      <c r="O288" s="119" t="s">
        <v>81</v>
      </c>
      <c r="P288" s="119" t="s">
        <v>247</v>
      </c>
      <c r="T288" s="119" t="b">
        <f>IF(AND((S288=0), ISNUMBER(S288)), TRUE)</f>
        <v>0</v>
      </c>
      <c r="U288" s="119" t="b">
        <f>IF(AND((R288=S288), ISNUMBER(R288)), TRUE)</f>
        <v>0</v>
      </c>
    </row>
    <row r="289" spans="1:21" ht="24" customHeight="1" x14ac:dyDescent="0.2">
      <c r="A289" s="119" t="s">
        <v>3166</v>
      </c>
      <c r="B289" s="119" t="s">
        <v>3168</v>
      </c>
      <c r="C289" s="119">
        <v>2014</v>
      </c>
      <c r="D289" s="119" t="s">
        <v>3169</v>
      </c>
      <c r="E289" s="119" t="s">
        <v>3170</v>
      </c>
      <c r="J289" s="119" t="s">
        <v>81</v>
      </c>
      <c r="N289" s="119" t="s">
        <v>81</v>
      </c>
      <c r="O289" s="119" t="s">
        <v>81</v>
      </c>
      <c r="P289" s="119" t="s">
        <v>3150</v>
      </c>
      <c r="T289" s="119" t="b">
        <f>IF(AND((S289=0), ISNUMBER(S289)), TRUE)</f>
        <v>0</v>
      </c>
      <c r="U289" s="119" t="b">
        <f>IF(AND((R289=S289), ISNUMBER(R289)), TRUE)</f>
        <v>0</v>
      </c>
    </row>
    <row r="290" spans="1:21" ht="24" customHeight="1" x14ac:dyDescent="0.2">
      <c r="A290" s="119" t="s">
        <v>5101</v>
      </c>
      <c r="B290" s="119" t="s">
        <v>5103</v>
      </c>
      <c r="C290" s="119">
        <v>1990</v>
      </c>
      <c r="D290" s="119" t="s">
        <v>5104</v>
      </c>
      <c r="E290" s="119" t="s">
        <v>5105</v>
      </c>
      <c r="N290" s="119" t="s">
        <v>81</v>
      </c>
      <c r="O290" s="119" t="s">
        <v>81</v>
      </c>
      <c r="P290" s="119" t="s">
        <v>311</v>
      </c>
      <c r="T290" s="119" t="b">
        <f>IF(AND((S290=0), ISNUMBER(S290)), TRUE)</f>
        <v>0</v>
      </c>
      <c r="U290" s="119" t="b">
        <f>IF(AND((R290=S290), ISNUMBER(R290)), TRUE)</f>
        <v>0</v>
      </c>
    </row>
    <row r="291" spans="1:21" ht="24" customHeight="1" x14ac:dyDescent="0.2">
      <c r="A291" s="119" t="s">
        <v>15730</v>
      </c>
      <c r="B291" s="119" t="s">
        <v>15731</v>
      </c>
      <c r="C291" s="119">
        <v>1989</v>
      </c>
      <c r="D291" s="119" t="s">
        <v>15732</v>
      </c>
      <c r="N291" s="119" t="s">
        <v>81</v>
      </c>
      <c r="O291" s="119" t="s">
        <v>81</v>
      </c>
      <c r="P291" s="119" t="s">
        <v>203</v>
      </c>
      <c r="T291" s="119" t="b">
        <f>IF(AND((S291=0), ISNUMBER(S291)), TRUE)</f>
        <v>0</v>
      </c>
      <c r="U291" s="119" t="b">
        <f>IF(AND((R291=S291), ISNUMBER(R291)), TRUE)</f>
        <v>0</v>
      </c>
    </row>
    <row r="292" spans="1:21" ht="24" customHeight="1" x14ac:dyDescent="0.2">
      <c r="A292" s="119" t="s">
        <v>15733</v>
      </c>
      <c r="B292" s="119" t="s">
        <v>15734</v>
      </c>
      <c r="C292" s="119">
        <v>1988</v>
      </c>
      <c r="D292" s="119" t="s">
        <v>15735</v>
      </c>
      <c r="E292" s="119" t="s">
        <v>15866</v>
      </c>
      <c r="K292" s="119" t="s">
        <v>81</v>
      </c>
      <c r="N292" s="119" t="s">
        <v>81</v>
      </c>
      <c r="O292" s="119" t="s">
        <v>81</v>
      </c>
      <c r="P292" s="119" t="s">
        <v>203</v>
      </c>
      <c r="T292" s="119" t="b">
        <f>IF(AND((S292=0), ISNUMBER(S292)), TRUE)</f>
        <v>0</v>
      </c>
      <c r="U292" s="119" t="b">
        <f>IF(AND((R292=S292), ISNUMBER(R292)), TRUE)</f>
        <v>0</v>
      </c>
    </row>
    <row r="293" spans="1:21" ht="24" customHeight="1" x14ac:dyDescent="0.2">
      <c r="A293" s="119" t="s">
        <v>15733</v>
      </c>
      <c r="B293" s="119" t="s">
        <v>15736</v>
      </c>
      <c r="C293" s="119">
        <v>1988</v>
      </c>
      <c r="D293" s="119" t="s">
        <v>15735</v>
      </c>
      <c r="E293" s="119" t="s">
        <v>15867</v>
      </c>
      <c r="K293" s="119" t="s">
        <v>81</v>
      </c>
      <c r="N293" s="119" t="s">
        <v>81</v>
      </c>
      <c r="O293" s="119" t="s">
        <v>81</v>
      </c>
      <c r="P293" s="119" t="s">
        <v>203</v>
      </c>
      <c r="T293" s="119" t="b">
        <f>IF(AND((S293=0), ISNUMBER(S293)), TRUE)</f>
        <v>0</v>
      </c>
      <c r="U293" s="119" t="b">
        <f>IF(AND((R293=S293), ISNUMBER(R293)), TRUE)</f>
        <v>0</v>
      </c>
    </row>
    <row r="294" spans="1:21" ht="24" customHeight="1" x14ac:dyDescent="0.2">
      <c r="A294" s="119" t="s">
        <v>1779</v>
      </c>
      <c r="B294" s="119" t="s">
        <v>1781</v>
      </c>
      <c r="C294" s="119">
        <v>1999</v>
      </c>
      <c r="D294" s="119" t="s">
        <v>1782</v>
      </c>
      <c r="E294" s="119" t="s">
        <v>1783</v>
      </c>
      <c r="N294" s="119" t="s">
        <v>81</v>
      </c>
      <c r="O294" s="119" t="s">
        <v>81</v>
      </c>
      <c r="P294" s="119" t="s">
        <v>515</v>
      </c>
      <c r="T294" s="119" t="b">
        <f>IF(AND((S294=0), ISNUMBER(S294)), TRUE)</f>
        <v>0</v>
      </c>
      <c r="U294" s="119" t="b">
        <f>IF(AND((R294=S294), ISNUMBER(R294)), TRUE)</f>
        <v>0</v>
      </c>
    </row>
    <row r="295" spans="1:21" ht="24" customHeight="1" x14ac:dyDescent="0.2">
      <c r="A295" s="119" t="s">
        <v>5359</v>
      </c>
      <c r="B295" s="119" t="s">
        <v>5361</v>
      </c>
      <c r="C295" s="119">
        <v>2014</v>
      </c>
      <c r="D295" s="119" t="s">
        <v>251</v>
      </c>
      <c r="E295" s="119" t="s">
        <v>5362</v>
      </c>
      <c r="K295" s="119" t="s">
        <v>81</v>
      </c>
      <c r="N295" s="119" t="s">
        <v>81</v>
      </c>
      <c r="O295" s="119" t="s">
        <v>81</v>
      </c>
      <c r="P295" s="119" t="s">
        <v>14951</v>
      </c>
      <c r="T295" s="119" t="b">
        <f>IF(AND((S295=0), ISNUMBER(S295)), TRUE)</f>
        <v>0</v>
      </c>
      <c r="U295" s="119" t="b">
        <f>IF(AND((R295=S295), ISNUMBER(R295)), TRUE)</f>
        <v>0</v>
      </c>
    </row>
    <row r="296" spans="1:21" ht="24" customHeight="1" x14ac:dyDescent="0.2">
      <c r="A296" s="119" t="s">
        <v>2747</v>
      </c>
      <c r="B296" s="119" t="s">
        <v>2749</v>
      </c>
      <c r="C296" s="119">
        <v>2011</v>
      </c>
      <c r="D296" s="119" t="s">
        <v>2750</v>
      </c>
      <c r="E296" s="119" t="s">
        <v>2751</v>
      </c>
      <c r="H296" s="119" t="s">
        <v>81</v>
      </c>
      <c r="N296" s="119" t="s">
        <v>81</v>
      </c>
      <c r="O296" s="119" t="s">
        <v>81</v>
      </c>
      <c r="P296" s="119" t="s">
        <v>247</v>
      </c>
      <c r="T296" s="119" t="b">
        <f>IF(AND((S296=0), ISNUMBER(S296)), TRUE)</f>
        <v>0</v>
      </c>
      <c r="U296" s="119" t="b">
        <f>IF(AND((R296=S296), ISNUMBER(R296)), TRUE)</f>
        <v>0</v>
      </c>
    </row>
    <row r="297" spans="1:21" ht="24" customHeight="1" x14ac:dyDescent="0.2">
      <c r="A297" s="119" t="s">
        <v>1236</v>
      </c>
      <c r="B297" s="119" t="s">
        <v>1238</v>
      </c>
      <c r="C297" s="119">
        <v>1979</v>
      </c>
      <c r="D297" s="119" t="s">
        <v>1239</v>
      </c>
      <c r="E297" s="119" t="s">
        <v>1241</v>
      </c>
      <c r="N297" s="119" t="s">
        <v>81</v>
      </c>
      <c r="O297" s="119" t="s">
        <v>81</v>
      </c>
      <c r="P297" s="119" t="s">
        <v>789</v>
      </c>
      <c r="T297" s="119" t="b">
        <f>IF(AND((S297=0), ISNUMBER(S297)), TRUE)</f>
        <v>0</v>
      </c>
      <c r="U297" s="119" t="b">
        <f>IF(AND((R297=S297), ISNUMBER(R297)), TRUE)</f>
        <v>0</v>
      </c>
    </row>
    <row r="298" spans="1:21" ht="24" customHeight="1" x14ac:dyDescent="0.2">
      <c r="A298" s="119" t="s">
        <v>15623</v>
      </c>
      <c r="B298" s="119" t="s">
        <v>15624</v>
      </c>
      <c r="C298" s="119">
        <v>1994</v>
      </c>
      <c r="D298" s="119" t="s">
        <v>15625</v>
      </c>
      <c r="N298" s="119" t="s">
        <v>81</v>
      </c>
      <c r="O298" s="119" t="s">
        <v>81</v>
      </c>
      <c r="P298" s="119" t="s">
        <v>15547</v>
      </c>
      <c r="T298" s="119" t="b">
        <f>IF(AND((S298=0), ISNUMBER(S298)), TRUE)</f>
        <v>0</v>
      </c>
      <c r="U298" s="119" t="b">
        <f>IF(AND((R298=S298), ISNUMBER(R298)), TRUE)</f>
        <v>0</v>
      </c>
    </row>
    <row r="299" spans="1:21" ht="24" customHeight="1" x14ac:dyDescent="0.2">
      <c r="A299" s="119" t="s">
        <v>5273</v>
      </c>
      <c r="B299" s="119" t="s">
        <v>5275</v>
      </c>
      <c r="C299" s="119">
        <v>1992</v>
      </c>
      <c r="D299" s="119" t="s">
        <v>1557</v>
      </c>
      <c r="E299" s="119" t="s">
        <v>5276</v>
      </c>
      <c r="N299" s="119" t="s">
        <v>81</v>
      </c>
      <c r="O299" s="119" t="s">
        <v>81</v>
      </c>
      <c r="P299" s="119" t="s">
        <v>172</v>
      </c>
      <c r="T299" s="119" t="b">
        <f>IF(AND((S299=0), ISNUMBER(S299)), TRUE)</f>
        <v>0</v>
      </c>
      <c r="U299" s="119" t="b">
        <f>IF(AND((R299=S299), ISNUMBER(R299)), TRUE)</f>
        <v>0</v>
      </c>
    </row>
    <row r="300" spans="1:21" ht="24" customHeight="1" x14ac:dyDescent="0.2">
      <c r="A300" s="119" t="s">
        <v>15737</v>
      </c>
      <c r="B300" s="119" t="s">
        <v>15738</v>
      </c>
      <c r="C300" s="119">
        <v>2010</v>
      </c>
      <c r="D300" s="119" t="s">
        <v>11068</v>
      </c>
      <c r="E300" s="119" t="s">
        <v>15870</v>
      </c>
      <c r="H300" s="119" t="s">
        <v>81</v>
      </c>
      <c r="N300" s="119" t="s">
        <v>81</v>
      </c>
      <c r="O300" s="119" t="s">
        <v>81</v>
      </c>
      <c r="P300" s="119" t="s">
        <v>203</v>
      </c>
      <c r="T300" s="119" t="b">
        <f>IF(AND((S300=0), ISNUMBER(S300)), TRUE)</f>
        <v>0</v>
      </c>
      <c r="U300" s="119" t="b">
        <f>IF(AND((R300=S300), ISNUMBER(R300)), TRUE)</f>
        <v>0</v>
      </c>
    </row>
    <row r="301" spans="1:21" ht="24" customHeight="1" x14ac:dyDescent="0.2">
      <c r="A301" s="119" t="s">
        <v>5027</v>
      </c>
      <c r="B301" s="119" t="s">
        <v>5029</v>
      </c>
      <c r="C301" s="119">
        <v>2005</v>
      </c>
      <c r="D301" s="119" t="s">
        <v>109</v>
      </c>
      <c r="E301" s="119" t="s">
        <v>5030</v>
      </c>
      <c r="N301" s="119" t="s">
        <v>81</v>
      </c>
      <c r="O301" s="119" t="s">
        <v>81</v>
      </c>
      <c r="P301" s="119" t="s">
        <v>1711</v>
      </c>
      <c r="T301" s="119" t="b">
        <f>IF(AND((S301=0), ISNUMBER(S301)), TRUE)</f>
        <v>0</v>
      </c>
      <c r="U301" s="119" t="b">
        <f>IF(AND((R301=S301), ISNUMBER(R301)), TRUE)</f>
        <v>0</v>
      </c>
    </row>
    <row r="302" spans="1:21" ht="24" customHeight="1" x14ac:dyDescent="0.2">
      <c r="A302" s="119" t="s">
        <v>2718</v>
      </c>
      <c r="B302" s="119" t="s">
        <v>1180</v>
      </c>
      <c r="C302" s="119">
        <v>2014</v>
      </c>
      <c r="D302" s="119" t="s">
        <v>1181</v>
      </c>
      <c r="E302" s="119" t="s">
        <v>2720</v>
      </c>
      <c r="J302" s="119" t="s">
        <v>81</v>
      </c>
      <c r="N302" s="119" t="s">
        <v>81</v>
      </c>
      <c r="O302" s="119" t="s">
        <v>81</v>
      </c>
      <c r="P302" s="119" t="s">
        <v>2729</v>
      </c>
      <c r="T302" s="119" t="b">
        <f>IF(AND((S302=0), ISNUMBER(S302)), TRUE)</f>
        <v>0</v>
      </c>
      <c r="U302" s="119" t="b">
        <f>IF(AND((R302=S302), ISNUMBER(R302)), TRUE)</f>
        <v>0</v>
      </c>
    </row>
    <row r="303" spans="1:21" ht="24" customHeight="1" x14ac:dyDescent="0.2">
      <c r="A303" s="119" t="s">
        <v>4410</v>
      </c>
      <c r="B303" s="119" t="s">
        <v>4412</v>
      </c>
      <c r="C303" s="119">
        <v>2007</v>
      </c>
      <c r="D303" s="119" t="s">
        <v>1698</v>
      </c>
      <c r="E303" s="119" t="s">
        <v>4413</v>
      </c>
      <c r="F303" s="119" t="s">
        <v>1177</v>
      </c>
      <c r="G303" s="119" t="s">
        <v>81</v>
      </c>
      <c r="H303" s="119" t="s">
        <v>81</v>
      </c>
      <c r="N303" s="119" t="s">
        <v>81</v>
      </c>
      <c r="O303" s="119" t="s">
        <v>81</v>
      </c>
      <c r="P303" s="119" t="s">
        <v>1711</v>
      </c>
      <c r="T303" s="119" t="b">
        <f>IF(AND((S303=0), ISNUMBER(S303)), TRUE)</f>
        <v>0</v>
      </c>
      <c r="U303" s="119" t="b">
        <f>IF(AND((R303=S303), ISNUMBER(R303)), TRUE)</f>
        <v>0</v>
      </c>
    </row>
    <row r="304" spans="1:21" ht="24" customHeight="1" x14ac:dyDescent="0.2">
      <c r="A304" s="119" t="s">
        <v>2344</v>
      </c>
      <c r="B304" s="119" t="s">
        <v>2346</v>
      </c>
      <c r="C304" s="119">
        <v>1991</v>
      </c>
      <c r="D304" s="119" t="s">
        <v>1698</v>
      </c>
      <c r="E304" s="119" t="s">
        <v>2347</v>
      </c>
      <c r="N304" s="119" t="s">
        <v>81</v>
      </c>
      <c r="O304" s="119" t="s">
        <v>81</v>
      </c>
      <c r="P304" s="119" t="s">
        <v>2357</v>
      </c>
      <c r="T304" s="119" t="b">
        <f>IF(AND((S304=0), ISNUMBER(S304)), TRUE)</f>
        <v>0</v>
      </c>
      <c r="U304" s="119" t="b">
        <f>IF(AND((R304=S304), ISNUMBER(R304)), TRUE)</f>
        <v>0</v>
      </c>
    </row>
    <row r="305" spans="1:21" ht="24" customHeight="1" x14ac:dyDescent="0.2">
      <c r="A305" s="119" t="s">
        <v>3103</v>
      </c>
      <c r="B305" s="119" t="s">
        <v>3105</v>
      </c>
      <c r="C305" s="119">
        <v>1995</v>
      </c>
      <c r="D305" s="119" t="s">
        <v>3106</v>
      </c>
      <c r="E305" s="119" t="s">
        <v>3107</v>
      </c>
      <c r="N305" s="119" t="s">
        <v>81</v>
      </c>
      <c r="O305" s="119" t="s">
        <v>81</v>
      </c>
      <c r="P305" s="119" t="s">
        <v>3118</v>
      </c>
      <c r="T305" s="119" t="b">
        <f>IF(AND((S305=0), ISNUMBER(S305)), TRUE)</f>
        <v>0</v>
      </c>
      <c r="U305" s="119" t="b">
        <f>IF(AND((R305=S305), ISNUMBER(R305)), TRUE)</f>
        <v>0</v>
      </c>
    </row>
    <row r="306" spans="1:21" ht="24" customHeight="1" x14ac:dyDescent="0.2">
      <c r="A306" s="119" t="s">
        <v>1452</v>
      </c>
      <c r="B306" s="119" t="s">
        <v>1454</v>
      </c>
      <c r="C306" s="119">
        <v>1983</v>
      </c>
      <c r="D306" s="119" t="s">
        <v>687</v>
      </c>
      <c r="E306" s="119" t="s">
        <v>1455</v>
      </c>
      <c r="N306" s="119" t="s">
        <v>81</v>
      </c>
      <c r="O306" s="119" t="s">
        <v>81</v>
      </c>
      <c r="P306" s="119" t="s">
        <v>1465</v>
      </c>
      <c r="T306" s="119" t="b">
        <f>IF(AND((S306=0), ISNUMBER(S306)), TRUE)</f>
        <v>0</v>
      </c>
      <c r="U306" s="119" t="b">
        <f>IF(AND((R306=S306), ISNUMBER(R306)), TRUE)</f>
        <v>0</v>
      </c>
    </row>
    <row r="307" spans="1:21" ht="24" customHeight="1" x14ac:dyDescent="0.2">
      <c r="A307" s="119" t="s">
        <v>3026</v>
      </c>
      <c r="B307" s="119" t="s">
        <v>3028</v>
      </c>
      <c r="C307" s="119">
        <v>2002</v>
      </c>
      <c r="D307" s="119" t="s">
        <v>3029</v>
      </c>
      <c r="N307" s="119" t="s">
        <v>81</v>
      </c>
      <c r="O307" s="119" t="s">
        <v>81</v>
      </c>
      <c r="P307" s="119" t="s">
        <v>2881</v>
      </c>
      <c r="T307" s="119" t="b">
        <f>IF(AND((S307=0), ISNUMBER(S307)), TRUE)</f>
        <v>0</v>
      </c>
      <c r="U307" s="119" t="b">
        <f>IF(AND((R307=S307), ISNUMBER(R307)), TRUE)</f>
        <v>0</v>
      </c>
    </row>
    <row r="308" spans="1:21" ht="24" customHeight="1" x14ac:dyDescent="0.2">
      <c r="A308" s="119" t="s">
        <v>3378</v>
      </c>
      <c r="B308" s="119" t="s">
        <v>3380</v>
      </c>
      <c r="C308" s="119">
        <v>2003</v>
      </c>
      <c r="D308" s="119" t="s">
        <v>687</v>
      </c>
      <c r="E308" s="119" t="s">
        <v>3381</v>
      </c>
      <c r="N308" s="119" t="s">
        <v>81</v>
      </c>
      <c r="O308" s="119" t="s">
        <v>81</v>
      </c>
      <c r="P308" s="119" t="s">
        <v>2343</v>
      </c>
      <c r="T308" s="119" t="b">
        <f>IF(AND((S308=0), ISNUMBER(S308)), TRUE)</f>
        <v>0</v>
      </c>
      <c r="U308" s="119" t="b">
        <f>IF(AND((R308=S308), ISNUMBER(R308)), TRUE)</f>
        <v>0</v>
      </c>
    </row>
    <row r="309" spans="1:21" ht="24" customHeight="1" x14ac:dyDescent="0.2">
      <c r="A309" s="119" t="s">
        <v>3378</v>
      </c>
      <c r="B309" s="119" t="s">
        <v>4826</v>
      </c>
      <c r="C309" s="119">
        <v>2003</v>
      </c>
      <c r="D309" s="119" t="s">
        <v>687</v>
      </c>
      <c r="E309" s="119" t="s">
        <v>4827</v>
      </c>
      <c r="N309" s="119" t="s">
        <v>81</v>
      </c>
      <c r="O309" s="119" t="s">
        <v>81</v>
      </c>
      <c r="P309" s="119" t="s">
        <v>2881</v>
      </c>
      <c r="T309" s="119" t="b">
        <f>IF(AND((S309=0), ISNUMBER(S309)), TRUE)</f>
        <v>0</v>
      </c>
      <c r="U309" s="119" t="b">
        <f>IF(AND((R309=S309), ISNUMBER(R309)), TRUE)</f>
        <v>0</v>
      </c>
    </row>
    <row r="310" spans="1:21" ht="24" customHeight="1" x14ac:dyDescent="0.2">
      <c r="A310" s="119" t="s">
        <v>5968</v>
      </c>
      <c r="B310" s="119" t="s">
        <v>5970</v>
      </c>
      <c r="C310" s="119">
        <v>2011</v>
      </c>
      <c r="D310" s="119" t="s">
        <v>5971</v>
      </c>
      <c r="E310" s="119" t="s">
        <v>5972</v>
      </c>
      <c r="H310" s="119" t="s">
        <v>81</v>
      </c>
      <c r="N310" s="119" t="s">
        <v>81</v>
      </c>
      <c r="O310" s="119" t="s">
        <v>81</v>
      </c>
      <c r="P310" s="119" t="s">
        <v>2994</v>
      </c>
      <c r="T310" s="119" t="b">
        <f>IF(AND((S310=0), ISNUMBER(S310)), TRUE)</f>
        <v>0</v>
      </c>
      <c r="U310" s="119" t="b">
        <f>IF(AND((R310=S310), ISNUMBER(R310)), TRUE)</f>
        <v>0</v>
      </c>
    </row>
    <row r="311" spans="1:21" ht="24" customHeight="1" x14ac:dyDescent="0.2">
      <c r="A311" s="119" t="s">
        <v>5407</v>
      </c>
      <c r="B311" s="119" t="s">
        <v>5409</v>
      </c>
      <c r="C311" s="119">
        <v>2004</v>
      </c>
      <c r="D311" s="119" t="s">
        <v>2550</v>
      </c>
      <c r="E311" s="119" t="s">
        <v>5410</v>
      </c>
      <c r="N311" s="119" t="s">
        <v>81</v>
      </c>
      <c r="O311" s="119" t="s">
        <v>81</v>
      </c>
      <c r="P311" s="119" t="s">
        <v>2619</v>
      </c>
      <c r="T311" s="119" t="b">
        <f>IF(AND((S311=0), ISNUMBER(S311)), TRUE)</f>
        <v>0</v>
      </c>
      <c r="U311" s="119" t="b">
        <f>IF(AND((R311=S311), ISNUMBER(R311)), TRUE)</f>
        <v>0</v>
      </c>
    </row>
    <row r="312" spans="1:21" ht="24" customHeight="1" x14ac:dyDescent="0.2">
      <c r="A312" s="119" t="s">
        <v>2607</v>
      </c>
      <c r="B312" s="119" t="s">
        <v>2609</v>
      </c>
      <c r="C312" s="119">
        <v>2006</v>
      </c>
      <c r="D312" s="119" t="s">
        <v>588</v>
      </c>
      <c r="E312" s="119" t="s">
        <v>2610</v>
      </c>
      <c r="F312" s="119" t="s">
        <v>81</v>
      </c>
      <c r="N312" s="119" t="s">
        <v>81</v>
      </c>
      <c r="O312" s="119" t="s">
        <v>81</v>
      </c>
      <c r="P312" s="119" t="s">
        <v>2619</v>
      </c>
      <c r="T312" s="119" t="b">
        <f>IF(AND((S312=0), ISNUMBER(S312)), TRUE)</f>
        <v>0</v>
      </c>
      <c r="U312" s="119" t="b">
        <f>IF(AND((R312=S312), ISNUMBER(R312)), TRUE)</f>
        <v>0</v>
      </c>
    </row>
    <row r="313" spans="1:21" ht="24" customHeight="1" x14ac:dyDescent="0.2">
      <c r="A313" s="119" t="s">
        <v>2547</v>
      </c>
      <c r="B313" s="119" t="s">
        <v>2549</v>
      </c>
      <c r="C313" s="119">
        <v>1999</v>
      </c>
      <c r="D313" s="119" t="s">
        <v>2550</v>
      </c>
      <c r="E313" s="119" t="s">
        <v>2551</v>
      </c>
      <c r="N313" s="119" t="s">
        <v>81</v>
      </c>
      <c r="O313" s="119" t="s">
        <v>81</v>
      </c>
      <c r="P313" s="119" t="s">
        <v>172</v>
      </c>
      <c r="T313" s="119" t="b">
        <f>IF(AND((S313=0), ISNUMBER(S313)), TRUE)</f>
        <v>0</v>
      </c>
      <c r="U313" s="119" t="b">
        <f>IF(AND((R313=S313), ISNUMBER(R313)), TRUE)</f>
        <v>0</v>
      </c>
    </row>
    <row r="314" spans="1:21" ht="24" customHeight="1" x14ac:dyDescent="0.2">
      <c r="A314" s="119" t="s">
        <v>5039</v>
      </c>
      <c r="B314" s="119" t="s">
        <v>5041</v>
      </c>
      <c r="C314" s="119">
        <v>2008</v>
      </c>
      <c r="D314" s="119" t="s">
        <v>5042</v>
      </c>
      <c r="E314" s="119" t="s">
        <v>5043</v>
      </c>
      <c r="G314" s="119" t="s">
        <v>1177</v>
      </c>
      <c r="H314" s="119" t="s">
        <v>81</v>
      </c>
      <c r="N314" s="119" t="s">
        <v>81</v>
      </c>
      <c r="O314" s="119" t="s">
        <v>81</v>
      </c>
      <c r="P314" s="119" t="s">
        <v>5053</v>
      </c>
      <c r="T314" s="119" t="b">
        <f>IF(AND((S314=0), ISNUMBER(S314)), TRUE)</f>
        <v>0</v>
      </c>
      <c r="U314" s="119" t="b">
        <f>IF(AND((R314=S314), ISNUMBER(R314)), TRUE)</f>
        <v>0</v>
      </c>
    </row>
    <row r="315" spans="1:21" ht="24" customHeight="1" x14ac:dyDescent="0.2">
      <c r="A315" s="119" t="s">
        <v>4902</v>
      </c>
      <c r="B315" s="119" t="s">
        <v>4904</v>
      </c>
      <c r="C315" s="119">
        <v>2001</v>
      </c>
      <c r="D315" s="119" t="s">
        <v>4905</v>
      </c>
      <c r="E315" s="119" t="s">
        <v>4906</v>
      </c>
      <c r="F315" s="119" t="s">
        <v>81</v>
      </c>
      <c r="N315" s="119" t="s">
        <v>81</v>
      </c>
      <c r="O315" s="119" t="s">
        <v>81</v>
      </c>
      <c r="P315" s="119" t="s">
        <v>2729</v>
      </c>
      <c r="T315" s="119" t="b">
        <f>IF(AND((S315=0), ISNUMBER(S315)), TRUE)</f>
        <v>0</v>
      </c>
      <c r="U315" s="119" t="b">
        <f>IF(AND((R315=S315), ISNUMBER(R315)), TRUE)</f>
        <v>0</v>
      </c>
    </row>
    <row r="316" spans="1:21" ht="24" customHeight="1" x14ac:dyDescent="0.2">
      <c r="A316" s="119" t="s">
        <v>5870</v>
      </c>
      <c r="B316" s="119" t="s">
        <v>5872</v>
      </c>
      <c r="C316" s="119">
        <v>1993</v>
      </c>
      <c r="D316" s="119" t="s">
        <v>2269</v>
      </c>
      <c r="E316" s="119" t="s">
        <v>5873</v>
      </c>
      <c r="N316" s="119" t="s">
        <v>81</v>
      </c>
      <c r="O316" s="119" t="s">
        <v>81</v>
      </c>
      <c r="P316" s="119" t="s">
        <v>2343</v>
      </c>
      <c r="T316" s="119" t="b">
        <f>IF(AND((S316=0), ISNUMBER(S316)), TRUE)</f>
        <v>0</v>
      </c>
      <c r="U316" s="119" t="b">
        <f>IF(AND((R316=S316), ISNUMBER(R316)), TRUE)</f>
        <v>0</v>
      </c>
    </row>
    <row r="317" spans="1:21" ht="24" customHeight="1" x14ac:dyDescent="0.2">
      <c r="A317" s="119" t="s">
        <v>4770</v>
      </c>
      <c r="B317" s="119" t="s">
        <v>4772</v>
      </c>
      <c r="C317" s="119">
        <v>1996</v>
      </c>
      <c r="D317" s="119" t="s">
        <v>687</v>
      </c>
      <c r="E317" s="119" t="s">
        <v>4773</v>
      </c>
      <c r="N317" s="119" t="s">
        <v>81</v>
      </c>
      <c r="O317" s="119" t="s">
        <v>81</v>
      </c>
      <c r="P317" s="119" t="s">
        <v>172</v>
      </c>
      <c r="T317" s="119" t="b">
        <f>IF(AND((S317=0), ISNUMBER(S317)), TRUE)</f>
        <v>0</v>
      </c>
      <c r="U317" s="119" t="b">
        <f>IF(AND((R317=S317), ISNUMBER(R317)), TRUE)</f>
        <v>0</v>
      </c>
    </row>
    <row r="318" spans="1:21" ht="24" customHeight="1" x14ac:dyDescent="0.2">
      <c r="A318" s="119" t="s">
        <v>2192</v>
      </c>
      <c r="B318" s="119" t="s">
        <v>2194</v>
      </c>
      <c r="C318" s="119">
        <v>2002</v>
      </c>
      <c r="D318" s="119" t="s">
        <v>761</v>
      </c>
      <c r="E318" s="119" t="s">
        <v>15879</v>
      </c>
      <c r="N318" s="119" t="s">
        <v>81</v>
      </c>
      <c r="O318" s="119" t="s">
        <v>81</v>
      </c>
      <c r="P318" s="119" t="s">
        <v>311</v>
      </c>
      <c r="T318" s="119" t="b">
        <f>IF(AND((S318=0), ISNUMBER(S318)), TRUE)</f>
        <v>0</v>
      </c>
      <c r="U318" s="119" t="b">
        <f>IF(AND((R318=S318), ISNUMBER(R318)), TRUE)</f>
        <v>0</v>
      </c>
    </row>
    <row r="319" spans="1:21" ht="24" customHeight="1" x14ac:dyDescent="0.2">
      <c r="A319" s="119" t="s">
        <v>3253</v>
      </c>
      <c r="B319" s="119" t="s">
        <v>3255</v>
      </c>
      <c r="C319" s="119">
        <v>1989</v>
      </c>
      <c r="D319" s="119" t="s">
        <v>1698</v>
      </c>
      <c r="E319" s="119" t="s">
        <v>3256</v>
      </c>
      <c r="N319" s="119" t="s">
        <v>81</v>
      </c>
      <c r="O319" s="119" t="s">
        <v>81</v>
      </c>
      <c r="P319" s="119" t="s">
        <v>2357</v>
      </c>
      <c r="T319" s="119" t="b">
        <f>IF(AND((S319=0), ISNUMBER(S319)), TRUE)</f>
        <v>0</v>
      </c>
      <c r="U319" s="119" t="b">
        <f>IF(AND((R319=S319), ISNUMBER(R319)), TRUE)</f>
        <v>0</v>
      </c>
    </row>
    <row r="320" spans="1:21" ht="24" customHeight="1" x14ac:dyDescent="0.2">
      <c r="A320" s="119" t="s">
        <v>5422</v>
      </c>
      <c r="B320" s="119" t="s">
        <v>5424</v>
      </c>
      <c r="C320" s="119">
        <v>2008</v>
      </c>
      <c r="D320" s="119" t="s">
        <v>5425</v>
      </c>
      <c r="E320" s="119" t="s">
        <v>5426</v>
      </c>
      <c r="G320" s="119" t="s">
        <v>1177</v>
      </c>
      <c r="H320" s="119" t="s">
        <v>81</v>
      </c>
      <c r="N320" s="119" t="s">
        <v>81</v>
      </c>
      <c r="O320" s="119" t="s">
        <v>81</v>
      </c>
      <c r="P320" s="119" t="s">
        <v>172</v>
      </c>
      <c r="T320" s="119" t="b">
        <f>IF(AND((S320=0), ISNUMBER(S320)), TRUE)</f>
        <v>0</v>
      </c>
      <c r="U320" s="119" t="b">
        <f>IF(AND((R320=S320), ISNUMBER(R320)), TRUE)</f>
        <v>0</v>
      </c>
    </row>
    <row r="321" spans="1:21" ht="24" customHeight="1" x14ac:dyDescent="0.2">
      <c r="A321" s="119" t="s">
        <v>160</v>
      </c>
      <c r="B321" s="119" t="s">
        <v>162</v>
      </c>
      <c r="C321" s="119">
        <v>1970</v>
      </c>
      <c r="D321" s="119" t="s">
        <v>66</v>
      </c>
      <c r="E321" s="119" t="s">
        <v>163</v>
      </c>
      <c r="N321" s="119" t="s">
        <v>81</v>
      </c>
      <c r="O321" s="119" t="s">
        <v>81</v>
      </c>
      <c r="P321" s="119" t="s">
        <v>172</v>
      </c>
      <c r="T321" s="119" t="b">
        <f>IF(AND((S321=0), ISNUMBER(S321)), TRUE)</f>
        <v>0</v>
      </c>
      <c r="U321" s="119" t="b">
        <f>IF(AND((R321=S321), ISNUMBER(R321)), TRUE)</f>
        <v>0</v>
      </c>
    </row>
    <row r="322" spans="1:21" ht="24" customHeight="1" x14ac:dyDescent="0.2">
      <c r="A322" s="119" t="s">
        <v>2044</v>
      </c>
      <c r="B322" s="119" t="s">
        <v>2046</v>
      </c>
      <c r="C322" s="119">
        <v>2001</v>
      </c>
      <c r="D322" s="119" t="s">
        <v>2047</v>
      </c>
      <c r="E322" s="119" t="s">
        <v>2048</v>
      </c>
      <c r="N322" s="119" t="s">
        <v>81</v>
      </c>
      <c r="O322" s="119" t="s">
        <v>81</v>
      </c>
      <c r="P322" s="119" t="s">
        <v>2059</v>
      </c>
      <c r="T322" s="119" t="b">
        <f>IF(AND((S322=0), ISNUMBER(S322)), TRUE)</f>
        <v>0</v>
      </c>
      <c r="U322" s="119" t="b">
        <f>IF(AND((R322=S322), ISNUMBER(R322)), TRUE)</f>
        <v>0</v>
      </c>
    </row>
    <row r="323" spans="1:21" ht="24" customHeight="1" x14ac:dyDescent="0.2">
      <c r="A323" s="119" t="s">
        <v>1359</v>
      </c>
      <c r="B323" s="119" t="s">
        <v>1361</v>
      </c>
      <c r="C323" s="119">
        <v>2009</v>
      </c>
      <c r="D323" s="119" t="s">
        <v>187</v>
      </c>
      <c r="E323" s="119" t="s">
        <v>1362</v>
      </c>
      <c r="H323" s="119" t="s">
        <v>81</v>
      </c>
      <c r="N323" s="119" t="s">
        <v>81</v>
      </c>
      <c r="O323" s="119" t="s">
        <v>81</v>
      </c>
      <c r="P323" s="119" t="s">
        <v>1371</v>
      </c>
      <c r="T323" s="119" t="b">
        <f>IF(AND((S323=0), ISNUMBER(S323)), TRUE)</f>
        <v>0</v>
      </c>
      <c r="U323" s="119" t="b">
        <f>IF(AND((R323=S323), ISNUMBER(R323)), TRUE)</f>
        <v>0</v>
      </c>
    </row>
    <row r="324" spans="1:21" ht="24" customHeight="1" x14ac:dyDescent="0.2">
      <c r="A324" s="119" t="s">
        <v>5942</v>
      </c>
      <c r="B324" s="119" t="s">
        <v>5944</v>
      </c>
      <c r="C324" s="119">
        <v>1987</v>
      </c>
      <c r="D324" s="119" t="s">
        <v>5945</v>
      </c>
      <c r="E324" s="119" t="s">
        <v>5946</v>
      </c>
      <c r="N324" s="119" t="s">
        <v>81</v>
      </c>
      <c r="O324" s="119" t="s">
        <v>81</v>
      </c>
      <c r="P324" s="119" t="s">
        <v>172</v>
      </c>
      <c r="T324" s="119" t="b">
        <f>IF(AND((S324=0), ISNUMBER(S324)), TRUE)</f>
        <v>0</v>
      </c>
      <c r="U324" s="119" t="b">
        <f>IF(AND((R324=S324), ISNUMBER(R324)), TRUE)</f>
        <v>0</v>
      </c>
    </row>
    <row r="325" spans="1:21" ht="24" customHeight="1" x14ac:dyDescent="0.2">
      <c r="A325" s="119" t="s">
        <v>2580</v>
      </c>
      <c r="B325" s="119" t="s">
        <v>2582</v>
      </c>
      <c r="C325" s="119">
        <v>1993</v>
      </c>
      <c r="D325" s="119" t="s">
        <v>392</v>
      </c>
      <c r="E325" s="119" t="s">
        <v>2583</v>
      </c>
      <c r="N325" s="119" t="s">
        <v>81</v>
      </c>
      <c r="O325" s="119" t="s">
        <v>81</v>
      </c>
      <c r="P325" s="119" t="s">
        <v>2592</v>
      </c>
      <c r="T325" s="119" t="b">
        <f>IF(AND((S325=0), ISNUMBER(S325)), TRUE)</f>
        <v>0</v>
      </c>
      <c r="U325" s="119" t="b">
        <f>IF(AND((R325=S325), ISNUMBER(R325)), TRUE)</f>
        <v>0</v>
      </c>
    </row>
    <row r="326" spans="1:21" ht="24" customHeight="1" x14ac:dyDescent="0.2">
      <c r="A326" s="119" t="s">
        <v>5957</v>
      </c>
      <c r="B326" s="119" t="s">
        <v>5959</v>
      </c>
      <c r="C326" s="119">
        <v>1988</v>
      </c>
      <c r="D326" s="119" t="s">
        <v>5230</v>
      </c>
      <c r="E326" s="119" t="s">
        <v>5960</v>
      </c>
      <c r="N326" s="119" t="s">
        <v>81</v>
      </c>
      <c r="O326" s="119" t="s">
        <v>81</v>
      </c>
      <c r="P326" s="119" t="s">
        <v>172</v>
      </c>
      <c r="T326" s="119" t="b">
        <f>IF(AND((S326=0), ISNUMBER(S326)), TRUE)</f>
        <v>0</v>
      </c>
      <c r="U326" s="119" t="b">
        <f>IF(AND((R326=S326), ISNUMBER(R326)), TRUE)</f>
        <v>0</v>
      </c>
    </row>
    <row r="327" spans="1:21" ht="24" customHeight="1" x14ac:dyDescent="0.2">
      <c r="A327" s="119" t="s">
        <v>3076</v>
      </c>
      <c r="B327" s="119" t="s">
        <v>3078</v>
      </c>
      <c r="C327" s="119">
        <v>2011</v>
      </c>
      <c r="D327" s="119" t="s">
        <v>392</v>
      </c>
      <c r="E327" s="119" t="s">
        <v>3079</v>
      </c>
      <c r="H327" s="119" t="s">
        <v>81</v>
      </c>
      <c r="N327" s="119" t="s">
        <v>81</v>
      </c>
      <c r="O327" s="119" t="s">
        <v>81</v>
      </c>
      <c r="P327" s="119" t="s">
        <v>2729</v>
      </c>
      <c r="T327" s="119" t="b">
        <f>IF(AND((S327=0), ISNUMBER(S327)), TRUE)</f>
        <v>0</v>
      </c>
      <c r="U327" s="119" t="b">
        <f>IF(AND((R327=S327), ISNUMBER(R327)), TRUE)</f>
        <v>0</v>
      </c>
    </row>
    <row r="328" spans="1:21" ht="24" customHeight="1" x14ac:dyDescent="0.2">
      <c r="A328" s="119" t="s">
        <v>5478</v>
      </c>
      <c r="B328" s="119" t="s">
        <v>5480</v>
      </c>
      <c r="C328" s="119">
        <v>2002</v>
      </c>
      <c r="D328" s="119" t="s">
        <v>4994</v>
      </c>
      <c r="E328" s="119" t="s">
        <v>5481</v>
      </c>
      <c r="N328" s="119" t="s">
        <v>81</v>
      </c>
      <c r="O328" s="119" t="s">
        <v>81</v>
      </c>
      <c r="P328" s="119" t="s">
        <v>789</v>
      </c>
      <c r="T328" s="119" t="b">
        <f>IF(AND((S328=0), ISNUMBER(S328)), TRUE)</f>
        <v>0</v>
      </c>
      <c r="U328" s="119" t="b">
        <f>IF(AND((R328=S328), ISNUMBER(R328)), TRUE)</f>
        <v>0</v>
      </c>
    </row>
    <row r="329" spans="1:21" ht="24" customHeight="1" x14ac:dyDescent="0.2">
      <c r="A329" s="119" t="s">
        <v>184</v>
      </c>
      <c r="B329" s="119" t="s">
        <v>14982</v>
      </c>
      <c r="C329" s="119">
        <v>1992</v>
      </c>
      <c r="D329" s="119" t="s">
        <v>187</v>
      </c>
      <c r="E329" s="119" t="s">
        <v>188</v>
      </c>
      <c r="N329" s="119" t="s">
        <v>81</v>
      </c>
      <c r="O329" s="119" t="s">
        <v>81</v>
      </c>
      <c r="P329" s="119" t="s">
        <v>203</v>
      </c>
      <c r="T329" s="119" t="b">
        <f>IF(AND((S329=0), ISNUMBER(S329)), TRUE)</f>
        <v>0</v>
      </c>
      <c r="U329" s="119" t="b">
        <f>IF(AND((R329=S329), ISNUMBER(R329)), TRUE)</f>
        <v>0</v>
      </c>
    </row>
    <row r="330" spans="1:21" ht="24" customHeight="1" x14ac:dyDescent="0.2">
      <c r="A330" s="119" t="s">
        <v>467</v>
      </c>
      <c r="B330" s="119" t="s">
        <v>469</v>
      </c>
      <c r="C330" s="119">
        <v>1998</v>
      </c>
      <c r="D330" s="119" t="s">
        <v>187</v>
      </c>
      <c r="E330" s="119" t="s">
        <v>470</v>
      </c>
      <c r="N330" s="119" t="s">
        <v>81</v>
      </c>
      <c r="O330" s="119" t="s">
        <v>81</v>
      </c>
      <c r="P330" s="119" t="s">
        <v>203</v>
      </c>
      <c r="T330" s="119" t="b">
        <f>IF(AND((S330=0), ISNUMBER(S330)), TRUE)</f>
        <v>0</v>
      </c>
      <c r="U330" s="119" t="b">
        <f>IF(AND((R330=S330), ISNUMBER(R330)), TRUE)</f>
        <v>0</v>
      </c>
    </row>
    <row r="331" spans="1:21" ht="24" customHeight="1" x14ac:dyDescent="0.2">
      <c r="A331" s="119" t="s">
        <v>483</v>
      </c>
      <c r="B331" s="119" t="s">
        <v>485</v>
      </c>
      <c r="C331" s="119">
        <v>1982</v>
      </c>
      <c r="D331" s="119" t="s">
        <v>486</v>
      </c>
      <c r="E331" s="119" t="s">
        <v>487</v>
      </c>
      <c r="N331" s="119" t="s">
        <v>81</v>
      </c>
      <c r="O331" s="119" t="s">
        <v>81</v>
      </c>
      <c r="P331" s="119" t="s">
        <v>15379</v>
      </c>
      <c r="T331" s="119" t="b">
        <f>IF(AND((S331=0), ISNUMBER(S331)), TRUE)</f>
        <v>0</v>
      </c>
      <c r="U331" s="119" t="b">
        <f>IF(AND((R331=S331), ISNUMBER(R331)), TRUE)</f>
        <v>0</v>
      </c>
    </row>
    <row r="332" spans="1:21" ht="24" customHeight="1" x14ac:dyDescent="0.2">
      <c r="A332" s="119" t="s">
        <v>873</v>
      </c>
      <c r="B332" s="119" t="s">
        <v>875</v>
      </c>
      <c r="C332" s="119">
        <v>1983</v>
      </c>
      <c r="D332" s="119" t="s">
        <v>251</v>
      </c>
      <c r="E332" s="119" t="s">
        <v>876</v>
      </c>
      <c r="N332" s="119" t="s">
        <v>81</v>
      </c>
      <c r="O332" s="119" t="s">
        <v>81</v>
      </c>
      <c r="P332" s="119" t="s">
        <v>14950</v>
      </c>
      <c r="T332" s="119" t="b">
        <f>IF(AND((S332=0), ISNUMBER(S332)), TRUE)</f>
        <v>0</v>
      </c>
      <c r="U332" s="119" t="b">
        <f>IF(AND((R332=S332), ISNUMBER(R332)), TRUE)</f>
        <v>0</v>
      </c>
    </row>
    <row r="333" spans="1:21" ht="24" customHeight="1" x14ac:dyDescent="0.2">
      <c r="A333" s="119" t="s">
        <v>5240</v>
      </c>
      <c r="B333" s="119" t="s">
        <v>5242</v>
      </c>
      <c r="C333" s="119">
        <v>1985</v>
      </c>
      <c r="D333" s="119" t="s">
        <v>1442</v>
      </c>
      <c r="E333" s="119" t="s">
        <v>15882</v>
      </c>
      <c r="N333" s="119" t="s">
        <v>81</v>
      </c>
      <c r="O333" s="119" t="s">
        <v>81</v>
      </c>
      <c r="P333" s="119" t="s">
        <v>2924</v>
      </c>
      <c r="T333" s="119" t="b">
        <f>IF(AND((S333=0), ISNUMBER(S333)), TRUE)</f>
        <v>0</v>
      </c>
      <c r="U333" s="119" t="b">
        <f>IF(AND((R333=S333), ISNUMBER(R333)), TRUE)</f>
        <v>0</v>
      </c>
    </row>
    <row r="334" spans="1:21" ht="24" customHeight="1" x14ac:dyDescent="0.2">
      <c r="A334" s="119" t="s">
        <v>5170</v>
      </c>
      <c r="B334" s="119" t="s">
        <v>5172</v>
      </c>
      <c r="C334" s="119">
        <v>2004</v>
      </c>
      <c r="D334" s="119" t="s">
        <v>392</v>
      </c>
      <c r="E334" s="119" t="s">
        <v>5173</v>
      </c>
      <c r="N334" s="119" t="s">
        <v>81</v>
      </c>
      <c r="O334" s="119" t="s">
        <v>81</v>
      </c>
      <c r="P334" s="119" t="s">
        <v>2729</v>
      </c>
      <c r="T334" s="119" t="b">
        <f>IF(AND((S334=0), ISNUMBER(S334)), TRUE)</f>
        <v>0</v>
      </c>
      <c r="U334" s="119" t="b">
        <f>IF(AND((R334=S334), ISNUMBER(R334)), TRUE)</f>
        <v>0</v>
      </c>
    </row>
    <row r="335" spans="1:21" ht="24" customHeight="1" x14ac:dyDescent="0.2">
      <c r="A335" s="119" t="s">
        <v>5384</v>
      </c>
      <c r="B335" s="119" t="s">
        <v>5386</v>
      </c>
      <c r="C335" s="119">
        <v>1985</v>
      </c>
      <c r="D335" s="119" t="s">
        <v>1442</v>
      </c>
      <c r="E335" s="119" t="s">
        <v>15883</v>
      </c>
      <c r="N335" s="119" t="s">
        <v>81</v>
      </c>
      <c r="O335" s="119" t="s">
        <v>81</v>
      </c>
      <c r="P335" s="119" t="s">
        <v>5393</v>
      </c>
      <c r="T335" s="119" t="b">
        <f>IF(AND((S335=0), ISNUMBER(S335)), TRUE)</f>
        <v>0</v>
      </c>
      <c r="U335" s="119" t="b">
        <f>IF(AND((R335=S335), ISNUMBER(R335)), TRUE)</f>
        <v>0</v>
      </c>
    </row>
    <row r="336" spans="1:21" ht="24" customHeight="1" x14ac:dyDescent="0.2">
      <c r="A336" s="119" t="s">
        <v>4610</v>
      </c>
      <c r="B336" s="119" t="s">
        <v>4612</v>
      </c>
      <c r="C336" s="119">
        <v>2009</v>
      </c>
      <c r="D336" s="119" t="s">
        <v>4613</v>
      </c>
      <c r="E336" s="119" t="s">
        <v>4614</v>
      </c>
      <c r="H336" s="119" t="s">
        <v>81</v>
      </c>
      <c r="N336" s="119" t="s">
        <v>81</v>
      </c>
      <c r="O336" s="119" t="s">
        <v>81</v>
      </c>
      <c r="P336" s="119" t="s">
        <v>172</v>
      </c>
      <c r="T336" s="119" t="b">
        <f>IF(AND((S336=0), ISNUMBER(S336)), TRUE)</f>
        <v>0</v>
      </c>
      <c r="U336" s="119" t="b">
        <f>IF(AND((R336=S336), ISNUMBER(R336)), TRUE)</f>
        <v>0</v>
      </c>
    </row>
    <row r="337" spans="1:21" ht="24" customHeight="1" x14ac:dyDescent="0.2">
      <c r="A337" s="119" t="s">
        <v>4282</v>
      </c>
      <c r="B337" s="119" t="s">
        <v>4284</v>
      </c>
      <c r="C337" s="119">
        <v>1981</v>
      </c>
      <c r="D337" s="119" t="s">
        <v>1961</v>
      </c>
      <c r="E337" s="119" t="s">
        <v>4285</v>
      </c>
      <c r="N337" s="119" t="s">
        <v>81</v>
      </c>
      <c r="O337" s="119" t="s">
        <v>81</v>
      </c>
      <c r="P337" s="119" t="s">
        <v>789</v>
      </c>
      <c r="T337" s="119" t="b">
        <f>IF(AND((S337=0), ISNUMBER(S337)), TRUE)</f>
        <v>0</v>
      </c>
      <c r="U337" s="119" t="b">
        <f>IF(AND((R337=S337), ISNUMBER(R337)), TRUE)</f>
        <v>0</v>
      </c>
    </row>
    <row r="338" spans="1:21" ht="24" customHeight="1" x14ac:dyDescent="0.2">
      <c r="A338" s="119" t="s">
        <v>15657</v>
      </c>
      <c r="B338" s="119" t="s">
        <v>15658</v>
      </c>
      <c r="C338" s="119">
        <v>1999</v>
      </c>
      <c r="D338" s="119" t="s">
        <v>15606</v>
      </c>
      <c r="E338" s="119" t="s">
        <v>15884</v>
      </c>
      <c r="N338" s="119" t="s">
        <v>81</v>
      </c>
      <c r="O338" s="119" t="s">
        <v>81</v>
      </c>
      <c r="P338" s="119" t="s">
        <v>15379</v>
      </c>
      <c r="T338" s="119" t="b">
        <f>IF(AND((S338=0), ISNUMBER(S338)), TRUE)</f>
        <v>0</v>
      </c>
      <c r="U338" s="119" t="b">
        <f>IF(AND((R338=S338), ISNUMBER(R338)), TRUE)</f>
        <v>0</v>
      </c>
    </row>
    <row r="339" spans="1:21" ht="24" customHeight="1" x14ac:dyDescent="0.2">
      <c r="A339" s="119" t="s">
        <v>4627</v>
      </c>
      <c r="B339" s="119" t="s">
        <v>4629</v>
      </c>
      <c r="C339" s="119">
        <v>1996</v>
      </c>
      <c r="D339" s="119" t="s">
        <v>251</v>
      </c>
      <c r="E339" s="119" t="s">
        <v>4630</v>
      </c>
      <c r="N339" s="119" t="s">
        <v>81</v>
      </c>
      <c r="O339" s="119" t="s">
        <v>81</v>
      </c>
      <c r="P339" s="119" t="s">
        <v>172</v>
      </c>
      <c r="T339" s="119" t="b">
        <f>IF(AND((S339=0), ISNUMBER(S339)), TRUE)</f>
        <v>0</v>
      </c>
      <c r="U339" s="119" t="b">
        <f>IF(AND((R339=S339), ISNUMBER(R339)), TRUE)</f>
        <v>0</v>
      </c>
    </row>
    <row r="340" spans="1:21" ht="24" customHeight="1" x14ac:dyDescent="0.2">
      <c r="A340" s="119" t="s">
        <v>3183</v>
      </c>
      <c r="B340" s="119" t="s">
        <v>3185</v>
      </c>
      <c r="C340" s="119">
        <v>1999</v>
      </c>
      <c r="D340" s="119" t="s">
        <v>588</v>
      </c>
      <c r="E340" s="119" t="s">
        <v>3186</v>
      </c>
      <c r="N340" s="119" t="s">
        <v>81</v>
      </c>
      <c r="O340" s="119" t="s">
        <v>81</v>
      </c>
      <c r="P340" s="119" t="s">
        <v>311</v>
      </c>
      <c r="T340" s="119" t="b">
        <f>IF(AND((S340=0), ISNUMBER(S340)), TRUE)</f>
        <v>0</v>
      </c>
      <c r="U340" s="119" t="b">
        <f>IF(AND((R340=S340), ISNUMBER(R340)), TRUE)</f>
        <v>0</v>
      </c>
    </row>
    <row r="341" spans="1:21" ht="24" customHeight="1" x14ac:dyDescent="0.2">
      <c r="A341" s="119" t="s">
        <v>2389</v>
      </c>
      <c r="B341" s="119" t="s">
        <v>2391</v>
      </c>
      <c r="C341" s="119">
        <v>2001</v>
      </c>
      <c r="D341" s="119" t="s">
        <v>315</v>
      </c>
      <c r="E341" s="119" t="s">
        <v>2392</v>
      </c>
      <c r="N341" s="119" t="s">
        <v>81</v>
      </c>
      <c r="O341" s="119" t="s">
        <v>81</v>
      </c>
      <c r="P341" s="119" t="s">
        <v>311</v>
      </c>
      <c r="T341" s="119" t="b">
        <f>IF(AND((S341=0), ISNUMBER(S341)), TRUE)</f>
        <v>0</v>
      </c>
      <c r="U341" s="119" t="b">
        <f>IF(AND((R341=S341), ISNUMBER(R341)), TRUE)</f>
        <v>0</v>
      </c>
    </row>
    <row r="342" spans="1:21" ht="24" customHeight="1" x14ac:dyDescent="0.2">
      <c r="A342" s="119" t="s">
        <v>298</v>
      </c>
      <c r="B342" s="119" t="s">
        <v>300</v>
      </c>
      <c r="C342" s="119">
        <v>1999</v>
      </c>
      <c r="D342" s="119" t="s">
        <v>66</v>
      </c>
      <c r="E342" s="119" t="s">
        <v>301</v>
      </c>
      <c r="H342" s="119" t="s">
        <v>81</v>
      </c>
      <c r="N342" s="119" t="s">
        <v>81</v>
      </c>
      <c r="O342" s="119" t="s">
        <v>81</v>
      </c>
      <c r="P342" s="119" t="s">
        <v>311</v>
      </c>
      <c r="T342" s="119" t="b">
        <f>IF(AND((S342=0), ISNUMBER(S342)), TRUE)</f>
        <v>0</v>
      </c>
      <c r="U342" s="119" t="b">
        <f>IF(AND((R342=S342), ISNUMBER(R342)), TRUE)</f>
        <v>0</v>
      </c>
    </row>
    <row r="343" spans="1:21" ht="24" customHeight="1" x14ac:dyDescent="0.2">
      <c r="A343" s="119" t="s">
        <v>15580</v>
      </c>
      <c r="B343" s="119" t="s">
        <v>15581</v>
      </c>
      <c r="C343" s="119">
        <v>1999</v>
      </c>
      <c r="D343" s="119" t="s">
        <v>12507</v>
      </c>
      <c r="E343" s="119" t="s">
        <v>15885</v>
      </c>
      <c r="N343" s="119" t="s">
        <v>81</v>
      </c>
      <c r="O343" s="119" t="s">
        <v>81</v>
      </c>
      <c r="P343" s="119" t="s">
        <v>15561</v>
      </c>
      <c r="T343" s="119" t="b">
        <f>IF(AND((S343=0), ISNUMBER(S343)), TRUE)</f>
        <v>0</v>
      </c>
      <c r="U343" s="119" t="b">
        <f>IF(AND((R343=S343), ISNUMBER(R343)), TRUE)</f>
        <v>0</v>
      </c>
    </row>
    <row r="344" spans="1:21" ht="24" customHeight="1" x14ac:dyDescent="0.2">
      <c r="A344" s="119" t="s">
        <v>4071</v>
      </c>
      <c r="B344" s="119" t="s">
        <v>4073</v>
      </c>
      <c r="C344" s="119">
        <v>1984</v>
      </c>
      <c r="D344" s="119" t="s">
        <v>1961</v>
      </c>
      <c r="E344" s="119" t="s">
        <v>4074</v>
      </c>
      <c r="N344" s="119" t="s">
        <v>81</v>
      </c>
      <c r="O344" s="119" t="s">
        <v>81</v>
      </c>
      <c r="P344" s="119" t="s">
        <v>172</v>
      </c>
      <c r="T344" s="119" t="b">
        <f>IF(AND((S344=0), ISNUMBER(S344)), TRUE)</f>
        <v>0</v>
      </c>
      <c r="U344" s="119" t="b">
        <f>IF(AND((R344=S344), ISNUMBER(R344)), TRUE)</f>
        <v>0</v>
      </c>
    </row>
    <row r="345" spans="1:21" ht="24" customHeight="1" x14ac:dyDescent="0.2">
      <c r="A345" s="119" t="s">
        <v>409</v>
      </c>
      <c r="B345" s="119" t="s">
        <v>411</v>
      </c>
      <c r="C345" s="119">
        <v>2004</v>
      </c>
      <c r="D345" s="119" t="s">
        <v>412</v>
      </c>
      <c r="E345" s="119" t="s">
        <v>413</v>
      </c>
      <c r="N345" s="119" t="s">
        <v>81</v>
      </c>
      <c r="O345" s="119" t="s">
        <v>81</v>
      </c>
      <c r="P345" s="119" t="s">
        <v>247</v>
      </c>
      <c r="T345" s="119" t="b">
        <f>IF(AND((S345=0), ISNUMBER(S345)), TRUE)</f>
        <v>0</v>
      </c>
      <c r="U345" s="119" t="b">
        <f>IF(AND((R345=S345), ISNUMBER(R345)), TRUE)</f>
        <v>0</v>
      </c>
    </row>
    <row r="346" spans="1:21" ht="24" customHeight="1" x14ac:dyDescent="0.2">
      <c r="A346" s="119" t="s">
        <v>2765</v>
      </c>
      <c r="B346" s="119" t="s">
        <v>2749</v>
      </c>
      <c r="C346" s="119">
        <v>2010</v>
      </c>
      <c r="D346" s="119" t="s">
        <v>2768</v>
      </c>
      <c r="E346" s="119" t="s">
        <v>2751</v>
      </c>
      <c r="H346" s="119" t="s">
        <v>81</v>
      </c>
      <c r="N346" s="119" t="s">
        <v>81</v>
      </c>
      <c r="O346" s="119" t="s">
        <v>81</v>
      </c>
      <c r="P346" s="119" t="s">
        <v>247</v>
      </c>
      <c r="T346" s="119" t="b">
        <f>IF(AND((S346=0), ISNUMBER(S346)), TRUE)</f>
        <v>0</v>
      </c>
      <c r="U346" s="119" t="b">
        <f>IF(AND((R346=S346), ISNUMBER(R346)), TRUE)</f>
        <v>0</v>
      </c>
    </row>
    <row r="347" spans="1:21" ht="24" customHeight="1" x14ac:dyDescent="0.2">
      <c r="A347" s="119" t="s">
        <v>15781</v>
      </c>
      <c r="B347" s="119" t="s">
        <v>15782</v>
      </c>
      <c r="C347" s="119">
        <v>2009</v>
      </c>
      <c r="D347" s="119" t="s">
        <v>15783</v>
      </c>
      <c r="E347" s="119" t="s">
        <v>15894</v>
      </c>
      <c r="K347" s="119" t="s">
        <v>81</v>
      </c>
      <c r="N347" s="119" t="s">
        <v>81</v>
      </c>
      <c r="O347" s="119" t="s">
        <v>81</v>
      </c>
      <c r="P347" s="119" t="s">
        <v>203</v>
      </c>
      <c r="T347" s="119" t="b">
        <f>IF(AND((S347=0), ISNUMBER(S347)), TRUE)</f>
        <v>0</v>
      </c>
      <c r="U347" s="119" t="b">
        <f>IF(AND((R347=S347), ISNUMBER(R347)), TRUE)</f>
        <v>0</v>
      </c>
    </row>
    <row r="348" spans="1:21" ht="24" customHeight="1" x14ac:dyDescent="0.2">
      <c r="A348" s="119" t="s">
        <v>15779</v>
      </c>
      <c r="B348" s="119" t="s">
        <v>15780</v>
      </c>
      <c r="C348" s="119">
        <v>2004</v>
      </c>
      <c r="D348" s="119" t="s">
        <v>14460</v>
      </c>
      <c r="E348" s="119" t="s">
        <v>15895</v>
      </c>
      <c r="K348" s="119" t="s">
        <v>81</v>
      </c>
      <c r="N348" s="119" t="s">
        <v>81</v>
      </c>
      <c r="O348" s="119" t="s">
        <v>81</v>
      </c>
      <c r="P348" s="119" t="s">
        <v>203</v>
      </c>
      <c r="T348" s="119" t="b">
        <f>IF(AND((S348=0), ISNUMBER(S348)), TRUE)</f>
        <v>0</v>
      </c>
      <c r="U348" s="119" t="b">
        <f>IF(AND((R348=S348), ISNUMBER(R348)), TRUE)</f>
        <v>0</v>
      </c>
    </row>
    <row r="349" spans="1:21" ht="24" customHeight="1" x14ac:dyDescent="0.2">
      <c r="A349" s="119" t="s">
        <v>15784</v>
      </c>
      <c r="B349" s="119" t="s">
        <v>15785</v>
      </c>
      <c r="C349" s="119">
        <v>2010</v>
      </c>
      <c r="D349" s="119" t="s">
        <v>15786</v>
      </c>
      <c r="E349" s="119" t="s">
        <v>15896</v>
      </c>
      <c r="H349" s="119" t="s">
        <v>81</v>
      </c>
      <c r="N349" s="119" t="s">
        <v>81</v>
      </c>
      <c r="O349" s="119" t="s">
        <v>81</v>
      </c>
      <c r="P349" s="119" t="s">
        <v>203</v>
      </c>
      <c r="T349" s="119" t="b">
        <f>IF(AND((S349=0), ISNUMBER(S349)), TRUE)</f>
        <v>0</v>
      </c>
      <c r="U349" s="119" t="b">
        <f>IF(AND((R349=S349), ISNUMBER(R349)), TRUE)</f>
        <v>0</v>
      </c>
    </row>
    <row r="350" spans="1:21" ht="24" customHeight="1" x14ac:dyDescent="0.2">
      <c r="A350" s="119" t="s">
        <v>4504</v>
      </c>
      <c r="B350" s="119" t="s">
        <v>4506</v>
      </c>
      <c r="C350" s="119">
        <v>2012</v>
      </c>
      <c r="D350" s="119" t="s">
        <v>4507</v>
      </c>
      <c r="E350" s="119" t="s">
        <v>4508</v>
      </c>
      <c r="I350" s="119" t="s">
        <v>81</v>
      </c>
      <c r="N350" s="119" t="s">
        <v>81</v>
      </c>
      <c r="O350" s="119" t="s">
        <v>81</v>
      </c>
      <c r="P350" s="119" t="s">
        <v>2729</v>
      </c>
      <c r="T350" s="119" t="b">
        <f>IF(AND((S350=0), ISNUMBER(S350)), TRUE)</f>
        <v>0</v>
      </c>
      <c r="U350" s="119" t="b">
        <f>IF(AND((R350=S350), ISNUMBER(R350)), TRUE)</f>
        <v>0</v>
      </c>
    </row>
    <row r="351" spans="1:21" ht="24" customHeight="1" x14ac:dyDescent="0.2">
      <c r="A351" s="119" t="s">
        <v>4328</v>
      </c>
      <c r="B351" s="119" t="s">
        <v>4330</v>
      </c>
      <c r="C351" s="119">
        <v>1980</v>
      </c>
      <c r="D351" s="119" t="s">
        <v>956</v>
      </c>
      <c r="E351" s="119" t="s">
        <v>4331</v>
      </c>
      <c r="N351" s="119" t="s">
        <v>81</v>
      </c>
      <c r="O351" s="119" t="s">
        <v>81</v>
      </c>
      <c r="P351" s="119" t="s">
        <v>172</v>
      </c>
      <c r="T351" s="119" t="b">
        <f>IF(AND((S351=0), ISNUMBER(S351)), TRUE)</f>
        <v>0</v>
      </c>
      <c r="U351" s="119" t="b">
        <f>IF(AND((R351=S351), ISNUMBER(R351)), TRUE)</f>
        <v>0</v>
      </c>
    </row>
    <row r="352" spans="1:21" ht="24" customHeight="1" x14ac:dyDescent="0.2">
      <c r="A352" s="119" t="s">
        <v>5249</v>
      </c>
      <c r="B352" s="119" t="s">
        <v>5251</v>
      </c>
      <c r="C352" s="119">
        <v>1990</v>
      </c>
      <c r="D352" s="119" t="s">
        <v>687</v>
      </c>
      <c r="E352" s="119" t="s">
        <v>5252</v>
      </c>
      <c r="N352" s="119" t="s">
        <v>81</v>
      </c>
      <c r="O352" s="119" t="s">
        <v>81</v>
      </c>
      <c r="P352" s="119" t="s">
        <v>789</v>
      </c>
      <c r="T352" s="119" t="b">
        <f>IF(AND((S352=0), ISNUMBER(S352)), TRUE)</f>
        <v>0</v>
      </c>
      <c r="U352" s="119" t="b">
        <f>IF(AND((R352=S352), ISNUMBER(R352)), TRUE)</f>
        <v>0</v>
      </c>
    </row>
    <row r="353" spans="1:21" ht="24" customHeight="1" x14ac:dyDescent="0.2">
      <c r="A353" s="119" t="s">
        <v>5718</v>
      </c>
      <c r="B353" s="119" t="s">
        <v>5720</v>
      </c>
      <c r="C353" s="119">
        <v>1991</v>
      </c>
      <c r="D353" s="119" t="s">
        <v>5721</v>
      </c>
      <c r="E353" s="119" t="s">
        <v>5723</v>
      </c>
      <c r="N353" s="119" t="s">
        <v>81</v>
      </c>
      <c r="O353" s="119" t="s">
        <v>81</v>
      </c>
      <c r="P353" s="119" t="s">
        <v>5737</v>
      </c>
      <c r="T353" s="119" t="b">
        <f>IF(AND((S353=0), ISNUMBER(S353)), TRUE)</f>
        <v>0</v>
      </c>
      <c r="U353" s="119" t="b">
        <f>IF(AND((R353=S353), ISNUMBER(R353)), TRUE)</f>
        <v>0</v>
      </c>
    </row>
    <row r="354" spans="1:21" ht="24" customHeight="1" x14ac:dyDescent="0.2">
      <c r="A354" s="119" t="s">
        <v>3475</v>
      </c>
      <c r="B354" s="119" t="s">
        <v>3477</v>
      </c>
      <c r="C354" s="119">
        <v>1991</v>
      </c>
      <c r="D354" s="119" t="s">
        <v>3478</v>
      </c>
      <c r="E354" s="119" t="s">
        <v>3479</v>
      </c>
      <c r="N354" s="119" t="s">
        <v>81</v>
      </c>
      <c r="O354" s="119" t="s">
        <v>81</v>
      </c>
      <c r="P354" s="119" t="s">
        <v>14988</v>
      </c>
      <c r="T354" s="119" t="b">
        <f>IF(AND((S354=0), ISNUMBER(S354)), TRUE)</f>
        <v>0</v>
      </c>
      <c r="U354" s="119" t="b">
        <f>IF(AND((R354=S354), ISNUMBER(R354)), TRUE)</f>
        <v>0</v>
      </c>
    </row>
    <row r="355" spans="1:21" ht="24" customHeight="1" x14ac:dyDescent="0.2">
      <c r="A355" s="119" t="s">
        <v>15582</v>
      </c>
      <c r="B355" s="119" t="s">
        <v>15583</v>
      </c>
      <c r="C355" s="119">
        <v>2011</v>
      </c>
      <c r="D355" s="119" t="s">
        <v>15575</v>
      </c>
      <c r="E355" s="119" t="s">
        <v>15897</v>
      </c>
      <c r="H355" s="119" t="s">
        <v>81</v>
      </c>
      <c r="N355" s="119" t="s">
        <v>81</v>
      </c>
      <c r="O355" s="119" t="s">
        <v>81</v>
      </c>
      <c r="P355" s="119" t="s">
        <v>15561</v>
      </c>
      <c r="T355" s="119" t="b">
        <f>IF(AND((S355=0), ISNUMBER(S355)), TRUE)</f>
        <v>0</v>
      </c>
      <c r="U355" s="119" t="b">
        <f>IF(AND((R355=S355), ISNUMBER(R355)), TRUE)</f>
        <v>0</v>
      </c>
    </row>
    <row r="356" spans="1:21" ht="24" customHeight="1" x14ac:dyDescent="0.2">
      <c r="A356" s="119" t="s">
        <v>4213</v>
      </c>
      <c r="B356" s="119" t="s">
        <v>4215</v>
      </c>
      <c r="C356" s="119">
        <v>2006</v>
      </c>
      <c r="D356" s="119" t="s">
        <v>4216</v>
      </c>
      <c r="E356" s="119" t="s">
        <v>4217</v>
      </c>
      <c r="F356" s="119" t="s">
        <v>81</v>
      </c>
      <c r="N356" s="119" t="s">
        <v>81</v>
      </c>
      <c r="O356" s="119" t="s">
        <v>81</v>
      </c>
      <c r="P356" s="119" t="s">
        <v>2881</v>
      </c>
      <c r="T356" s="119" t="b">
        <f>IF(AND((S356=0), ISNUMBER(S356)), TRUE)</f>
        <v>0</v>
      </c>
      <c r="U356" s="119" t="b">
        <f>IF(AND((R356=S356), ISNUMBER(R356)), TRUE)</f>
        <v>0</v>
      </c>
    </row>
    <row r="357" spans="1:21" ht="24" customHeight="1" x14ac:dyDescent="0.2">
      <c r="A357" s="119" t="s">
        <v>372</v>
      </c>
      <c r="B357" s="119" t="s">
        <v>374</v>
      </c>
      <c r="C357" s="119">
        <v>2005</v>
      </c>
      <c r="D357" s="119" t="s">
        <v>375</v>
      </c>
      <c r="E357" s="119" t="s">
        <v>376</v>
      </c>
      <c r="H357" s="119" t="s">
        <v>81</v>
      </c>
      <c r="N357" s="119" t="s">
        <v>81</v>
      </c>
      <c r="O357" s="119" t="s">
        <v>81</v>
      </c>
      <c r="P357" s="119" t="s">
        <v>388</v>
      </c>
      <c r="T357" s="119" t="b">
        <f>IF(AND((S357=0), ISNUMBER(S357)), TRUE)</f>
        <v>0</v>
      </c>
      <c r="U357" s="119" t="b">
        <f>IF(AND((R357=S357), ISNUMBER(R357)), TRUE)</f>
        <v>0</v>
      </c>
    </row>
    <row r="358" spans="1:21" ht="24" customHeight="1" x14ac:dyDescent="0.2">
      <c r="A358" s="119" t="s">
        <v>3211</v>
      </c>
      <c r="B358" s="119" t="s">
        <v>3213</v>
      </c>
      <c r="C358" s="119">
        <v>2012</v>
      </c>
      <c r="D358" s="119" t="s">
        <v>641</v>
      </c>
      <c r="E358" s="119" t="s">
        <v>3215</v>
      </c>
      <c r="H358" s="119" t="s">
        <v>81</v>
      </c>
      <c r="N358" s="119" t="s">
        <v>81</v>
      </c>
      <c r="O358" s="119" t="s">
        <v>81</v>
      </c>
      <c r="P358" s="119" t="s">
        <v>172</v>
      </c>
      <c r="T358" s="119" t="b">
        <f>IF(AND((S358=0), ISNUMBER(S358)), TRUE)</f>
        <v>0</v>
      </c>
      <c r="U358" s="119" t="b">
        <f>IF(AND((R358=S358), ISNUMBER(R358)), TRUE)</f>
        <v>0</v>
      </c>
    </row>
    <row r="359" spans="1:21" ht="24" customHeight="1" x14ac:dyDescent="0.2">
      <c r="A359" s="119" t="s">
        <v>4296</v>
      </c>
      <c r="B359" s="119" t="s">
        <v>4298</v>
      </c>
      <c r="C359" s="119">
        <v>2000</v>
      </c>
      <c r="D359" s="119" t="s">
        <v>392</v>
      </c>
      <c r="E359" s="119" t="s">
        <v>4299</v>
      </c>
      <c r="N359" s="119" t="s">
        <v>81</v>
      </c>
      <c r="O359" s="119" t="s">
        <v>81</v>
      </c>
      <c r="P359" s="119" t="s">
        <v>172</v>
      </c>
      <c r="T359" s="119" t="b">
        <f>IF(AND((S359=0), ISNUMBER(S359)), TRUE)</f>
        <v>0</v>
      </c>
      <c r="U359" s="119" t="b">
        <f>IF(AND((R359=S359), ISNUMBER(R359)), TRUE)</f>
        <v>0</v>
      </c>
    </row>
    <row r="360" spans="1:21" ht="24" customHeight="1" x14ac:dyDescent="0.2">
      <c r="A360" s="119" t="s">
        <v>1330</v>
      </c>
      <c r="B360" s="119" t="s">
        <v>1332</v>
      </c>
      <c r="C360" s="119">
        <v>2000</v>
      </c>
      <c r="D360" s="119" t="s">
        <v>1333</v>
      </c>
      <c r="E360" s="119" t="s">
        <v>1334</v>
      </c>
      <c r="N360" s="119" t="s">
        <v>81</v>
      </c>
      <c r="O360" s="119" t="s">
        <v>81</v>
      </c>
      <c r="P360" s="119" t="s">
        <v>789</v>
      </c>
      <c r="T360" s="119" t="b">
        <f>IF(AND((S360=0), ISNUMBER(S360)), TRUE)</f>
        <v>0</v>
      </c>
      <c r="U360" s="119" t="b">
        <f>IF(AND((R360=S360), ISNUMBER(R360)), TRUE)</f>
        <v>0</v>
      </c>
    </row>
    <row r="361" spans="1:21" ht="24" customHeight="1" x14ac:dyDescent="0.2">
      <c r="A361" s="119" t="s">
        <v>1958</v>
      </c>
      <c r="B361" s="119" t="s">
        <v>1960</v>
      </c>
      <c r="C361" s="119">
        <v>1986</v>
      </c>
      <c r="D361" s="119" t="s">
        <v>1961</v>
      </c>
      <c r="E361" s="119" t="s">
        <v>1962</v>
      </c>
      <c r="N361" s="119" t="s">
        <v>81</v>
      </c>
      <c r="O361" s="119" t="s">
        <v>81</v>
      </c>
      <c r="P361" s="119" t="s">
        <v>1465</v>
      </c>
      <c r="T361" s="119" t="b">
        <f>IF(AND((S361=0), ISNUMBER(S361)), TRUE)</f>
        <v>0</v>
      </c>
      <c r="U361" s="119" t="b">
        <f>IF(AND((R361=S361), ISNUMBER(R361)), TRUE)</f>
        <v>0</v>
      </c>
    </row>
    <row r="362" spans="1:21" ht="24" customHeight="1" x14ac:dyDescent="0.2">
      <c r="A362" s="119" t="s">
        <v>2620</v>
      </c>
      <c r="B362" s="119" t="s">
        <v>2622</v>
      </c>
      <c r="C362" s="119">
        <v>1987</v>
      </c>
      <c r="D362" s="119" t="s">
        <v>687</v>
      </c>
      <c r="E362" s="119" t="s">
        <v>2623</v>
      </c>
      <c r="N362" s="119" t="s">
        <v>81</v>
      </c>
      <c r="O362" s="119" t="s">
        <v>81</v>
      </c>
      <c r="P362" s="119" t="s">
        <v>872</v>
      </c>
      <c r="T362" s="119" t="b">
        <f>IF(AND((S362=0), ISNUMBER(S362)), TRUE)</f>
        <v>0</v>
      </c>
      <c r="U362" s="119" t="b">
        <f>IF(AND((R362=S362), ISNUMBER(R362)), TRUE)</f>
        <v>0</v>
      </c>
    </row>
    <row r="363" spans="1:21" ht="24" customHeight="1" x14ac:dyDescent="0.2">
      <c r="A363" s="119" t="s">
        <v>4269</v>
      </c>
      <c r="B363" s="119" t="s">
        <v>4271</v>
      </c>
      <c r="C363" s="119">
        <v>1991</v>
      </c>
      <c r="D363" s="119" t="s">
        <v>1698</v>
      </c>
      <c r="E363" s="119" t="s">
        <v>4272</v>
      </c>
      <c r="N363" s="119" t="s">
        <v>81</v>
      </c>
      <c r="O363" s="119" t="s">
        <v>81</v>
      </c>
      <c r="P363" s="119" t="s">
        <v>4281</v>
      </c>
      <c r="T363" s="119" t="b">
        <f>IF(AND((S363=0), ISNUMBER(S363)), TRUE)</f>
        <v>0</v>
      </c>
      <c r="U363" s="119" t="b">
        <f>IF(AND((R363=S363), ISNUMBER(R363)), TRUE)</f>
        <v>0</v>
      </c>
    </row>
    <row r="364" spans="1:21" ht="24" customHeight="1" x14ac:dyDescent="0.2">
      <c r="A364" s="119" t="s">
        <v>2965</v>
      </c>
      <c r="B364" s="119" t="s">
        <v>2967</v>
      </c>
      <c r="C364" s="119">
        <v>1974</v>
      </c>
      <c r="D364" s="119" t="s">
        <v>1961</v>
      </c>
      <c r="E364" s="119" t="s">
        <v>2968</v>
      </c>
      <c r="N364" s="119" t="s">
        <v>81</v>
      </c>
      <c r="O364" s="119" t="s">
        <v>81</v>
      </c>
      <c r="P364" s="119" t="s">
        <v>172</v>
      </c>
      <c r="T364" s="119" t="b">
        <f>IF(AND((S364=0), ISNUMBER(S364)), TRUE)</f>
        <v>0</v>
      </c>
      <c r="U364" s="119" t="b">
        <f>IF(AND((R364=S364), ISNUMBER(R364)), TRUE)</f>
        <v>0</v>
      </c>
    </row>
    <row r="365" spans="1:21" ht="24" customHeight="1" x14ac:dyDescent="0.2">
      <c r="A365" s="119" t="s">
        <v>15584</v>
      </c>
      <c r="B365" s="119" t="s">
        <v>15585</v>
      </c>
      <c r="C365" s="119">
        <v>1998</v>
      </c>
      <c r="D365" s="119" t="s">
        <v>187</v>
      </c>
      <c r="E365" s="119" t="s">
        <v>15899</v>
      </c>
      <c r="N365" s="119" t="s">
        <v>81</v>
      </c>
      <c r="O365" s="119" t="s">
        <v>81</v>
      </c>
      <c r="P365" s="119" t="s">
        <v>15561</v>
      </c>
      <c r="T365" s="119" t="b">
        <f>IF(AND((S365=0), ISNUMBER(S365)), TRUE)</f>
        <v>0</v>
      </c>
      <c r="U365" s="119" t="b">
        <f>IF(AND((R365=S365), ISNUMBER(R365)), TRUE)</f>
        <v>0</v>
      </c>
    </row>
    <row r="366" spans="1:21" ht="24" customHeight="1" x14ac:dyDescent="0.2">
      <c r="A366" s="119" t="s">
        <v>5054</v>
      </c>
      <c r="B366" s="119" t="s">
        <v>5056</v>
      </c>
      <c r="C366" s="119">
        <v>1992</v>
      </c>
      <c r="D366" s="119" t="s">
        <v>5057</v>
      </c>
      <c r="E366" s="119" t="s">
        <v>5058</v>
      </c>
      <c r="N366" s="119" t="s">
        <v>81</v>
      </c>
      <c r="O366" s="119" t="s">
        <v>81</v>
      </c>
      <c r="P366" s="119" t="s">
        <v>5069</v>
      </c>
      <c r="T366" s="119" t="b">
        <f>IF(AND((S366=0), ISNUMBER(S366)), TRUE)</f>
        <v>0</v>
      </c>
      <c r="U366" s="119" t="b">
        <f>IF(AND((R366=S366), ISNUMBER(R366)), TRUE)</f>
        <v>0</v>
      </c>
    </row>
    <row r="367" spans="1:21" ht="24" customHeight="1" x14ac:dyDescent="0.2">
      <c r="A367" s="119" t="s">
        <v>1347</v>
      </c>
      <c r="B367" s="119" t="s">
        <v>1349</v>
      </c>
      <c r="C367" s="119">
        <v>1991</v>
      </c>
      <c r="D367" s="119" t="s">
        <v>588</v>
      </c>
      <c r="E367" s="119" t="s">
        <v>1350</v>
      </c>
      <c r="N367" s="119" t="s">
        <v>81</v>
      </c>
      <c r="O367" s="119" t="s">
        <v>81</v>
      </c>
      <c r="P367" s="119" t="s">
        <v>599</v>
      </c>
      <c r="T367" s="119" t="b">
        <f>IF(AND((S367=0), ISNUMBER(S367)), TRUE)</f>
        <v>0</v>
      </c>
      <c r="U367" s="119" t="b">
        <f>IF(AND((R367=S367), ISNUMBER(R367)), TRUE)</f>
        <v>0</v>
      </c>
    </row>
    <row r="368" spans="1:21" ht="24" customHeight="1" x14ac:dyDescent="0.2">
      <c r="A368" s="119" t="s">
        <v>5583</v>
      </c>
      <c r="B368" s="119" t="s">
        <v>5585</v>
      </c>
      <c r="C368" s="119">
        <v>1997</v>
      </c>
      <c r="D368" s="119" t="s">
        <v>1076</v>
      </c>
      <c r="E368" s="119" t="s">
        <v>5586</v>
      </c>
      <c r="N368" s="119" t="s">
        <v>81</v>
      </c>
      <c r="O368" s="119" t="s">
        <v>81</v>
      </c>
      <c r="P368" s="119" t="s">
        <v>4639</v>
      </c>
      <c r="T368" s="119" t="b">
        <f>IF(AND((S368=0), ISNUMBER(S368)), TRUE)</f>
        <v>0</v>
      </c>
      <c r="U368" s="119" t="b">
        <f>IF(AND((R368=S368), ISNUMBER(R368)), TRUE)</f>
        <v>0</v>
      </c>
    </row>
    <row r="369" spans="1:21" ht="24" customHeight="1" x14ac:dyDescent="0.2">
      <c r="A369" s="119" t="s">
        <v>3579</v>
      </c>
      <c r="B369" s="119" t="s">
        <v>3581</v>
      </c>
      <c r="C369" s="119">
        <v>1984</v>
      </c>
      <c r="D369" s="119" t="s">
        <v>3582</v>
      </c>
      <c r="E369" s="119" t="s">
        <v>3583</v>
      </c>
      <c r="N369" s="119" t="s">
        <v>81</v>
      </c>
      <c r="O369" s="119" t="s">
        <v>81</v>
      </c>
      <c r="P369" s="119" t="s">
        <v>3592</v>
      </c>
      <c r="T369" s="119" t="b">
        <f>IF(AND((S369=0), ISNUMBER(S369)), TRUE)</f>
        <v>0</v>
      </c>
      <c r="U369" s="119" t="b">
        <f>IF(AND((R369=S369), ISNUMBER(R369)), TRUE)</f>
        <v>0</v>
      </c>
    </row>
    <row r="370" spans="1:21" ht="24" customHeight="1" x14ac:dyDescent="0.2">
      <c r="A370" s="119" t="s">
        <v>5119</v>
      </c>
      <c r="B370" s="119" t="s">
        <v>5121</v>
      </c>
      <c r="C370" s="119">
        <v>2011</v>
      </c>
      <c r="D370" s="119" t="s">
        <v>2550</v>
      </c>
      <c r="E370" s="119" t="s">
        <v>5122</v>
      </c>
      <c r="H370" s="119" t="s">
        <v>81</v>
      </c>
      <c r="N370" s="119" t="s">
        <v>81</v>
      </c>
      <c r="O370" s="119" t="s">
        <v>81</v>
      </c>
      <c r="P370" s="119" t="s">
        <v>172</v>
      </c>
      <c r="T370" s="119" t="b">
        <f>IF(AND((S370=0), ISNUMBER(S370)), TRUE)</f>
        <v>0</v>
      </c>
      <c r="U370" s="119" t="b">
        <f>IF(AND((R370=S370), ISNUMBER(R370)), TRUE)</f>
        <v>0</v>
      </c>
    </row>
    <row r="371" spans="1:21" ht="24" customHeight="1" x14ac:dyDescent="0.2">
      <c r="A371" s="119" t="s">
        <v>1135</v>
      </c>
      <c r="B371" s="119" t="s">
        <v>1137</v>
      </c>
      <c r="C371" s="119">
        <v>2002</v>
      </c>
      <c r="D371" s="119" t="s">
        <v>1138</v>
      </c>
      <c r="E371" s="119" t="s">
        <v>1139</v>
      </c>
      <c r="N371" s="119" t="s">
        <v>81</v>
      </c>
      <c r="O371" s="119" t="s">
        <v>81</v>
      </c>
      <c r="P371" s="119" t="s">
        <v>172</v>
      </c>
      <c r="T371" s="119" t="b">
        <f>IF(AND((S371=0), ISNUMBER(S371)), TRUE)</f>
        <v>0</v>
      </c>
      <c r="U371" s="119" t="b">
        <f>IF(AND((R371=S371), ISNUMBER(R371)), TRUE)</f>
        <v>0</v>
      </c>
    </row>
    <row r="372" spans="1:21" ht="24" customHeight="1" x14ac:dyDescent="0.2">
      <c r="A372" s="119" t="s">
        <v>5564</v>
      </c>
      <c r="B372" s="119" t="s">
        <v>5566</v>
      </c>
      <c r="C372" s="119">
        <v>2002</v>
      </c>
      <c r="D372" s="119" t="s">
        <v>5567</v>
      </c>
      <c r="E372" s="119" t="s">
        <v>5568</v>
      </c>
      <c r="N372" s="119" t="s">
        <v>81</v>
      </c>
      <c r="O372" s="119" t="s">
        <v>81</v>
      </c>
      <c r="P372" s="119" t="s">
        <v>172</v>
      </c>
      <c r="T372" s="119" t="b">
        <f>IF(AND((S372=0), ISNUMBER(S372)), TRUE)</f>
        <v>0</v>
      </c>
      <c r="U372" s="119" t="b">
        <f>IF(AND((R372=S372), ISNUMBER(R372)), TRUE)</f>
        <v>0</v>
      </c>
    </row>
    <row r="373" spans="1:21" ht="24" customHeight="1" x14ac:dyDescent="0.2">
      <c r="A373" s="119" t="s">
        <v>5660</v>
      </c>
      <c r="B373" s="119" t="s">
        <v>5662</v>
      </c>
      <c r="C373" s="119">
        <v>2008</v>
      </c>
      <c r="D373" s="119" t="s">
        <v>910</v>
      </c>
      <c r="E373" s="119" t="s">
        <v>5663</v>
      </c>
      <c r="G373" s="119" t="s">
        <v>1177</v>
      </c>
      <c r="H373" s="119" t="s">
        <v>81</v>
      </c>
      <c r="N373" s="119" t="s">
        <v>81</v>
      </c>
      <c r="O373" s="119" t="s">
        <v>81</v>
      </c>
      <c r="P373" s="119" t="s">
        <v>4977</v>
      </c>
      <c r="T373" s="119" t="b">
        <f>IF(AND((S373=0), ISNUMBER(S373)), TRUE)</f>
        <v>0</v>
      </c>
      <c r="U373" s="119" t="b">
        <f>IF(AND((R373=S373), ISNUMBER(R373)), TRUE)</f>
        <v>0</v>
      </c>
    </row>
    <row r="374" spans="1:21" ht="24" customHeight="1" x14ac:dyDescent="0.2">
      <c r="A374" s="119" t="s">
        <v>2442</v>
      </c>
      <c r="B374" s="119" t="s">
        <v>2444</v>
      </c>
      <c r="C374" s="119">
        <v>1991</v>
      </c>
      <c r="D374" s="119" t="s">
        <v>687</v>
      </c>
      <c r="E374" s="119" t="s">
        <v>2445</v>
      </c>
      <c r="N374" s="119" t="s">
        <v>82</v>
      </c>
      <c r="O374" s="119" t="s">
        <v>81</v>
      </c>
      <c r="P374" s="119" t="s">
        <v>789</v>
      </c>
      <c r="T374" s="119" t="b">
        <f>IF(AND((S374=0), ISNUMBER(S374)), TRUE)</f>
        <v>0</v>
      </c>
      <c r="U374" s="119" t="b">
        <f>IF(AND((R374=S374), ISNUMBER(R374)), TRUE)</f>
        <v>0</v>
      </c>
    </row>
    <row r="375" spans="1:21" ht="24" customHeight="1" x14ac:dyDescent="0.2">
      <c r="A375" s="119" t="s">
        <v>15586</v>
      </c>
      <c r="B375" s="119" t="s">
        <v>15587</v>
      </c>
      <c r="C375" s="119">
        <v>2008</v>
      </c>
      <c r="D375" s="119" t="s">
        <v>15588</v>
      </c>
      <c r="H375" s="119" t="s">
        <v>81</v>
      </c>
      <c r="N375" s="119" t="s">
        <v>81</v>
      </c>
      <c r="O375" s="119" t="s">
        <v>81</v>
      </c>
      <c r="P375" s="119" t="s">
        <v>15561</v>
      </c>
      <c r="T375" s="119" t="b">
        <f>IF(AND((S375=0), ISNUMBER(S375)), TRUE)</f>
        <v>0</v>
      </c>
      <c r="U375" s="119" t="b">
        <f>IF(AND((R375=S375), ISNUMBER(R375)), TRUE)</f>
        <v>0</v>
      </c>
    </row>
    <row r="376" spans="1:21" ht="24" customHeight="1" x14ac:dyDescent="0.2">
      <c r="A376" s="119" t="s">
        <v>2061</v>
      </c>
      <c r="B376" s="119" t="s">
        <v>2063</v>
      </c>
      <c r="C376" s="119">
        <v>1988</v>
      </c>
      <c r="D376" s="119" t="s">
        <v>2064</v>
      </c>
      <c r="E376" s="119" t="s">
        <v>2065</v>
      </c>
      <c r="N376" s="119" t="s">
        <v>82</v>
      </c>
      <c r="O376" s="119" t="s">
        <v>81</v>
      </c>
      <c r="P376" s="119" t="s">
        <v>15469</v>
      </c>
      <c r="T376" s="119" t="b">
        <f>IF(AND((S376=0), ISNUMBER(S376)), TRUE)</f>
        <v>0</v>
      </c>
      <c r="U376" s="119" t="b">
        <f>IF(AND((R376=S376), ISNUMBER(R376)), TRUE)</f>
        <v>0</v>
      </c>
    </row>
    <row r="377" spans="1:21" ht="24" customHeight="1" x14ac:dyDescent="0.2">
      <c r="A377" s="119" t="s">
        <v>2882</v>
      </c>
      <c r="B377" s="119" t="s">
        <v>2884</v>
      </c>
      <c r="C377" s="119">
        <v>2013</v>
      </c>
      <c r="D377" s="119" t="s">
        <v>251</v>
      </c>
      <c r="E377" s="119" t="s">
        <v>2885</v>
      </c>
      <c r="I377" s="119" t="s">
        <v>1177</v>
      </c>
      <c r="J377" s="119" t="s">
        <v>81</v>
      </c>
      <c r="N377" s="119" t="s">
        <v>81</v>
      </c>
      <c r="O377" s="119" t="s">
        <v>81</v>
      </c>
      <c r="P377" s="119" t="s">
        <v>14950</v>
      </c>
      <c r="T377" s="119" t="b">
        <f>IF(AND((S377=0), ISNUMBER(S377)), TRUE)</f>
        <v>0</v>
      </c>
      <c r="U377" s="119" t="b">
        <f>IF(AND((R377=S377), ISNUMBER(R377)), TRUE)</f>
        <v>0</v>
      </c>
    </row>
    <row r="378" spans="1:21" ht="24" customHeight="1" x14ac:dyDescent="0.2">
      <c r="A378" s="119" t="s">
        <v>1178</v>
      </c>
      <c r="B378" s="119" t="s">
        <v>1180</v>
      </c>
      <c r="C378" s="119">
        <v>2014</v>
      </c>
      <c r="D378" s="119" t="s">
        <v>1181</v>
      </c>
      <c r="E378" s="119" t="s">
        <v>2720</v>
      </c>
      <c r="J378" s="119" t="s">
        <v>81</v>
      </c>
      <c r="N378" s="119" t="s">
        <v>81</v>
      </c>
      <c r="O378" s="119" t="s">
        <v>81</v>
      </c>
      <c r="P378" s="119" t="s">
        <v>203</v>
      </c>
      <c r="T378" s="119" t="b">
        <f>IF(AND((S378=0), ISNUMBER(S378)), TRUE)</f>
        <v>0</v>
      </c>
      <c r="U378" s="119" t="b">
        <f>IF(AND((R378=S378), ISNUMBER(R378)), TRUE)</f>
        <v>0</v>
      </c>
    </row>
    <row r="379" spans="1:21" ht="24" customHeight="1" x14ac:dyDescent="0.2">
      <c r="A379" s="119" t="s">
        <v>4948</v>
      </c>
      <c r="B379" s="119" t="s">
        <v>4950</v>
      </c>
      <c r="C379" s="119">
        <v>2015</v>
      </c>
      <c r="D379" s="119" t="s">
        <v>4951</v>
      </c>
      <c r="E379" s="119" t="s">
        <v>4952</v>
      </c>
      <c r="K379" s="119" t="s">
        <v>81</v>
      </c>
      <c r="N379" s="119" t="s">
        <v>81</v>
      </c>
      <c r="O379" s="119" t="s">
        <v>81</v>
      </c>
      <c r="P379" s="119" t="s">
        <v>2729</v>
      </c>
      <c r="T379" s="119" t="b">
        <f>IF(AND((S379=0), ISNUMBER(S379)), TRUE)</f>
        <v>0</v>
      </c>
      <c r="U379" s="119" t="b">
        <f>IF(AND((R379=S379), ISNUMBER(R379)), TRUE)</f>
        <v>0</v>
      </c>
    </row>
    <row r="380" spans="1:21" ht="24" customHeight="1" x14ac:dyDescent="0.2">
      <c r="A380" s="119" t="s">
        <v>2854</v>
      </c>
      <c r="B380" s="119" t="s">
        <v>2856</v>
      </c>
      <c r="C380" s="119">
        <v>1991</v>
      </c>
      <c r="D380" s="119" t="s">
        <v>956</v>
      </c>
      <c r="E380" s="119" t="s">
        <v>2857</v>
      </c>
      <c r="N380" s="119" t="s">
        <v>81</v>
      </c>
      <c r="O380" s="119" t="s">
        <v>81</v>
      </c>
      <c r="P380" s="119" t="s">
        <v>172</v>
      </c>
      <c r="T380" s="119" t="b">
        <f>IF(AND((S380=0), ISNUMBER(S380)), TRUE)</f>
        <v>0</v>
      </c>
      <c r="U380" s="119" t="b">
        <f>IF(AND((R380=S380), ISNUMBER(R380)), TRUE)</f>
        <v>0</v>
      </c>
    </row>
    <row r="381" spans="1:21" ht="24" customHeight="1" x14ac:dyDescent="0.2">
      <c r="A381" s="119" t="s">
        <v>3296</v>
      </c>
      <c r="B381" s="119" t="s">
        <v>3298</v>
      </c>
      <c r="C381" s="119">
        <v>1989</v>
      </c>
      <c r="D381" s="119" t="s">
        <v>674</v>
      </c>
      <c r="E381" s="119" t="s">
        <v>3299</v>
      </c>
      <c r="N381" s="119" t="s">
        <v>81</v>
      </c>
      <c r="O381" s="119" t="s">
        <v>81</v>
      </c>
      <c r="P381" s="119" t="s">
        <v>2592</v>
      </c>
      <c r="T381" s="119" t="b">
        <f>IF(AND((S381=0), ISNUMBER(S381)), TRUE)</f>
        <v>0</v>
      </c>
      <c r="U381" s="119" t="b">
        <f>IF(AND((R381=S381), ISNUMBER(R381)), TRUE)</f>
        <v>0</v>
      </c>
    </row>
    <row r="382" spans="1:21" ht="24" customHeight="1" x14ac:dyDescent="0.2">
      <c r="A382" s="119" t="s">
        <v>807</v>
      </c>
      <c r="B382" s="119" t="s">
        <v>809</v>
      </c>
      <c r="C382" s="119">
        <v>2004</v>
      </c>
      <c r="D382" s="119" t="s">
        <v>810</v>
      </c>
      <c r="E382" s="119" t="s">
        <v>811</v>
      </c>
      <c r="N382" s="119" t="s">
        <v>81</v>
      </c>
      <c r="O382" s="119" t="s">
        <v>81</v>
      </c>
      <c r="P382" s="119" t="s">
        <v>14950</v>
      </c>
      <c r="T382" s="119" t="b">
        <f>IF(AND((S382=0), ISNUMBER(S382)), TRUE)</f>
        <v>0</v>
      </c>
      <c r="U382" s="119" t="b">
        <f>IF(AND((R382=S382), ISNUMBER(R382)), TRUE)</f>
        <v>0</v>
      </c>
    </row>
    <row r="383" spans="1:21" ht="24" customHeight="1" x14ac:dyDescent="0.2">
      <c r="A383" s="119" t="s">
        <v>5552</v>
      </c>
      <c r="B383" s="119" t="s">
        <v>5554</v>
      </c>
      <c r="C383" s="119">
        <v>1991</v>
      </c>
      <c r="D383" s="119" t="s">
        <v>3596</v>
      </c>
      <c r="E383" s="119" t="s">
        <v>5555</v>
      </c>
      <c r="N383" s="119" t="s">
        <v>81</v>
      </c>
      <c r="O383" s="119" t="s">
        <v>81</v>
      </c>
      <c r="P383" s="119" t="s">
        <v>2924</v>
      </c>
      <c r="T383" s="119" t="b">
        <f>IF(AND((S383=0), ISNUMBER(S383)), TRUE)</f>
        <v>0</v>
      </c>
      <c r="U383" s="119" t="b">
        <f>IF(AND((R383=S383), ISNUMBER(R383)), TRUE)</f>
        <v>0</v>
      </c>
    </row>
    <row r="384" spans="1:21" ht="24" customHeight="1" x14ac:dyDescent="0.2">
      <c r="A384" s="119" t="s">
        <v>15746</v>
      </c>
      <c r="B384" s="119" t="s">
        <v>15747</v>
      </c>
      <c r="C384" s="119">
        <v>2014</v>
      </c>
      <c r="D384" s="119" t="s">
        <v>11328</v>
      </c>
      <c r="E384" s="119" t="s">
        <v>15903</v>
      </c>
      <c r="K384" s="119" t="s">
        <v>81</v>
      </c>
      <c r="N384" s="119" t="s">
        <v>81</v>
      </c>
      <c r="O384" s="119" t="s">
        <v>81</v>
      </c>
      <c r="P384" s="119" t="s">
        <v>203</v>
      </c>
      <c r="T384" s="119" t="b">
        <f>IF(AND((S384=0), ISNUMBER(S384)), TRUE)</f>
        <v>0</v>
      </c>
      <c r="U384" s="119" t="b">
        <f>IF(AND((R384=S384), ISNUMBER(R384)), TRUE)</f>
        <v>0</v>
      </c>
    </row>
    <row r="385" spans="1:21" ht="24" customHeight="1" x14ac:dyDescent="0.2">
      <c r="A385" s="119" t="s">
        <v>554</v>
      </c>
      <c r="B385" s="119" t="s">
        <v>556</v>
      </c>
      <c r="C385" s="119">
        <v>2004</v>
      </c>
      <c r="D385" s="119" t="s">
        <v>557</v>
      </c>
      <c r="E385" s="119" t="s">
        <v>558</v>
      </c>
      <c r="N385" s="119" t="s">
        <v>81</v>
      </c>
      <c r="O385" s="119" t="s">
        <v>81</v>
      </c>
      <c r="P385" s="119" t="s">
        <v>247</v>
      </c>
      <c r="T385" s="119" t="b">
        <f>IF(AND((S385=0), ISNUMBER(S385)), TRUE)</f>
        <v>0</v>
      </c>
      <c r="U385" s="119" t="b">
        <f>IF(AND((R385=S385), ISNUMBER(R385)), TRUE)</f>
        <v>0</v>
      </c>
    </row>
    <row r="386" spans="1:21" ht="24" customHeight="1" x14ac:dyDescent="0.2">
      <c r="A386" s="119" t="s">
        <v>4451</v>
      </c>
      <c r="B386" s="119" t="s">
        <v>4453</v>
      </c>
      <c r="C386" s="119">
        <v>2011</v>
      </c>
      <c r="D386" s="119" t="s">
        <v>1333</v>
      </c>
      <c r="E386" s="119" t="s">
        <v>4454</v>
      </c>
      <c r="H386" s="119" t="s">
        <v>81</v>
      </c>
      <c r="N386" s="119" t="s">
        <v>81</v>
      </c>
      <c r="O386" s="119" t="s">
        <v>81</v>
      </c>
      <c r="P386" s="119" t="s">
        <v>311</v>
      </c>
      <c r="T386" s="119" t="b">
        <f>IF(AND((S386=0), ISNUMBER(S386)), TRUE)</f>
        <v>0</v>
      </c>
      <c r="U386" s="119" t="b">
        <f>IF(AND((R386=S386), ISNUMBER(R386)), TRUE)</f>
        <v>0</v>
      </c>
    </row>
    <row r="387" spans="1:21" ht="24" customHeight="1" x14ac:dyDescent="0.2">
      <c r="A387" s="119" t="s">
        <v>5929</v>
      </c>
      <c r="B387" s="119" t="s">
        <v>5931</v>
      </c>
      <c r="C387" s="119">
        <v>1981</v>
      </c>
      <c r="D387" s="119" t="s">
        <v>956</v>
      </c>
      <c r="E387" s="119" t="s">
        <v>5932</v>
      </c>
      <c r="H387" s="119" t="s">
        <v>81</v>
      </c>
      <c r="N387" s="119" t="s">
        <v>81</v>
      </c>
      <c r="O387" s="119" t="s">
        <v>81</v>
      </c>
      <c r="P387" s="119" t="s">
        <v>5941</v>
      </c>
      <c r="T387" s="119" t="b">
        <f>IF(AND((S387=0), ISNUMBER(S387)), TRUE)</f>
        <v>0</v>
      </c>
      <c r="U387" s="119" t="b">
        <f>IF(AND((R387=S387), ISNUMBER(R387)), TRUE)</f>
        <v>0</v>
      </c>
    </row>
    <row r="388" spans="1:21" ht="24" customHeight="1" x14ac:dyDescent="0.2">
      <c r="A388" s="119" t="s">
        <v>3492</v>
      </c>
      <c r="B388" s="119" t="s">
        <v>15000</v>
      </c>
      <c r="C388" s="119">
        <v>1991</v>
      </c>
      <c r="D388" s="119" t="s">
        <v>392</v>
      </c>
      <c r="E388" s="119" t="s">
        <v>15905</v>
      </c>
      <c r="N388" s="119" t="s">
        <v>81</v>
      </c>
      <c r="O388" s="119" t="s">
        <v>81</v>
      </c>
      <c r="P388" s="119" t="s">
        <v>172</v>
      </c>
      <c r="T388" s="119" t="b">
        <f>IF(AND((S388=0), ISNUMBER(S388)), TRUE)</f>
        <v>0</v>
      </c>
      <c r="U388" s="119" t="b">
        <f>IF(AND((R388=S388), ISNUMBER(R388)), TRUE)</f>
        <v>0</v>
      </c>
    </row>
    <row r="389" spans="1:21" ht="24" customHeight="1" x14ac:dyDescent="0.2">
      <c r="A389" s="119" t="s">
        <v>4005</v>
      </c>
      <c r="B389" s="119" t="s">
        <v>4007</v>
      </c>
      <c r="C389" s="119">
        <v>2008</v>
      </c>
      <c r="D389" s="119" t="s">
        <v>557</v>
      </c>
      <c r="E389" s="119" t="s">
        <v>4008</v>
      </c>
      <c r="G389" s="119" t="s">
        <v>1177</v>
      </c>
      <c r="H389" s="119" t="s">
        <v>81</v>
      </c>
      <c r="N389" s="119" t="s">
        <v>81</v>
      </c>
      <c r="O389" s="119" t="s">
        <v>81</v>
      </c>
      <c r="P389" s="119" t="s">
        <v>15001</v>
      </c>
      <c r="T389" s="119" t="b">
        <f>IF(AND((S389=0), ISNUMBER(S389)), TRUE)</f>
        <v>0</v>
      </c>
      <c r="U389" s="119" t="b">
        <f>IF(AND((R389=S389), ISNUMBER(R389)), TRUE)</f>
        <v>0</v>
      </c>
    </row>
    <row r="390" spans="1:21" ht="24" customHeight="1" x14ac:dyDescent="0.2">
      <c r="A390" s="119" t="s">
        <v>499</v>
      </c>
      <c r="B390" s="119" t="s">
        <v>501</v>
      </c>
      <c r="C390" s="119">
        <v>1985</v>
      </c>
      <c r="D390" s="119" t="s">
        <v>502</v>
      </c>
      <c r="E390" s="119" t="s">
        <v>503</v>
      </c>
      <c r="N390" s="119" t="s">
        <v>81</v>
      </c>
      <c r="O390" s="119" t="s">
        <v>81</v>
      </c>
      <c r="P390" s="119" t="s">
        <v>515</v>
      </c>
      <c r="T390" s="119" t="b">
        <f>IF(AND((S390=0), ISNUMBER(S390)), TRUE)</f>
        <v>0</v>
      </c>
      <c r="U390" s="119" t="b">
        <f>IF(AND((R390=S390), ISNUMBER(R390)), TRUE)</f>
        <v>0</v>
      </c>
    </row>
    <row r="391" spans="1:21" ht="24" customHeight="1" x14ac:dyDescent="0.2">
      <c r="A391" s="119" t="s">
        <v>499</v>
      </c>
      <c r="B391" s="119" t="s">
        <v>5792</v>
      </c>
      <c r="C391" s="119">
        <v>1988</v>
      </c>
      <c r="D391" s="119" t="s">
        <v>3169</v>
      </c>
      <c r="E391" s="119" t="s">
        <v>5793</v>
      </c>
      <c r="N391" s="119" t="s">
        <v>81</v>
      </c>
      <c r="O391" s="119" t="s">
        <v>81</v>
      </c>
      <c r="P391" s="119" t="s">
        <v>872</v>
      </c>
      <c r="T391" s="119" t="b">
        <f>IF(AND((S391=0), ISNUMBER(S391)), TRUE)</f>
        <v>0</v>
      </c>
      <c r="U391" s="119" t="b">
        <f>IF(AND((R391=S391), ISNUMBER(R391)), TRUE)</f>
        <v>0</v>
      </c>
    </row>
    <row r="392" spans="1:21" ht="24" customHeight="1" x14ac:dyDescent="0.2">
      <c r="A392" s="119" t="s">
        <v>3831</v>
      </c>
      <c r="B392" s="119" t="s">
        <v>3833</v>
      </c>
      <c r="C392" s="119">
        <v>1987</v>
      </c>
      <c r="D392" s="119" t="s">
        <v>588</v>
      </c>
      <c r="E392" s="119" t="s">
        <v>3834</v>
      </c>
      <c r="N392" s="119" t="s">
        <v>81</v>
      </c>
      <c r="O392" s="119" t="s">
        <v>81</v>
      </c>
      <c r="P392" s="119" t="s">
        <v>789</v>
      </c>
      <c r="T392" s="119" t="b">
        <f>IF(AND((S392=0), ISNUMBER(S392)), TRUE)</f>
        <v>0</v>
      </c>
      <c r="U392" s="119" t="b">
        <f>IF(AND((R392=S392), ISNUMBER(R392)), TRUE)</f>
        <v>0</v>
      </c>
    </row>
    <row r="393" spans="1:21" ht="24" customHeight="1" x14ac:dyDescent="0.2">
      <c r="A393" s="119" t="s">
        <v>4918</v>
      </c>
      <c r="B393" s="119" t="s">
        <v>4920</v>
      </c>
      <c r="C393" s="119">
        <v>1995</v>
      </c>
      <c r="D393" s="119" t="s">
        <v>4921</v>
      </c>
      <c r="E393" s="119" t="s">
        <v>4922</v>
      </c>
      <c r="N393" s="119" t="s">
        <v>81</v>
      </c>
      <c r="O393" s="119" t="s">
        <v>81</v>
      </c>
      <c r="P393" s="119" t="s">
        <v>172</v>
      </c>
      <c r="T393" s="119" t="b">
        <f>IF(AND((S393=0), ISNUMBER(S393)), TRUE)</f>
        <v>0</v>
      </c>
      <c r="U393" s="119" t="b">
        <f>IF(AND((R393=S393), ISNUMBER(R393)), TRUE)</f>
        <v>0</v>
      </c>
    </row>
    <row r="394" spans="1:21" ht="24" customHeight="1" x14ac:dyDescent="0.2">
      <c r="A394" s="119" t="s">
        <v>3784</v>
      </c>
      <c r="B394" s="119" t="s">
        <v>3786</v>
      </c>
      <c r="C394" s="119">
        <v>2001</v>
      </c>
      <c r="D394" s="119" t="s">
        <v>1469</v>
      </c>
      <c r="E394" s="119" t="s">
        <v>3787</v>
      </c>
      <c r="N394" s="119" t="s">
        <v>81</v>
      </c>
      <c r="O394" s="119" t="s">
        <v>81</v>
      </c>
      <c r="P394" s="119" t="s">
        <v>311</v>
      </c>
      <c r="T394" s="119" t="b">
        <f>IF(AND((S394=0), ISNUMBER(S394)), TRUE)</f>
        <v>0</v>
      </c>
      <c r="U394" s="119" t="b">
        <f>IF(AND((R394=S394), ISNUMBER(R394)), TRUE)</f>
        <v>0</v>
      </c>
    </row>
    <row r="395" spans="1:21" ht="24" customHeight="1" x14ac:dyDescent="0.2">
      <c r="A395" s="119" t="s">
        <v>1466</v>
      </c>
      <c r="B395" s="119" t="s">
        <v>1468</v>
      </c>
      <c r="C395" s="119">
        <v>1994</v>
      </c>
      <c r="D395" s="119" t="s">
        <v>1469</v>
      </c>
      <c r="E395" s="119" t="s">
        <v>1470</v>
      </c>
      <c r="N395" s="119" t="s">
        <v>81</v>
      </c>
      <c r="O395" s="119" t="s">
        <v>81</v>
      </c>
      <c r="P395" s="119" t="s">
        <v>247</v>
      </c>
      <c r="T395" s="119" t="b">
        <f>IF(AND((S395=0), ISNUMBER(S395)), TRUE)</f>
        <v>0</v>
      </c>
      <c r="U395" s="119" t="b">
        <f>IF(AND((R395=S395), ISNUMBER(R395)), TRUE)</f>
        <v>0</v>
      </c>
    </row>
    <row r="396" spans="1:21" ht="24" customHeight="1" x14ac:dyDescent="0.2">
      <c r="A396" s="119" t="s">
        <v>15693</v>
      </c>
      <c r="B396" s="119" t="s">
        <v>15694</v>
      </c>
      <c r="C396" s="119">
        <v>1996</v>
      </c>
      <c r="D396" s="119" t="s">
        <v>15695</v>
      </c>
      <c r="N396" s="119" t="s">
        <v>81</v>
      </c>
      <c r="O396" s="119" t="s">
        <v>81</v>
      </c>
      <c r="P396" s="119" t="s">
        <v>15379</v>
      </c>
      <c r="T396" s="119" t="b">
        <f>IF(AND((S396=0), ISNUMBER(S396)), TRUE)</f>
        <v>0</v>
      </c>
      <c r="U396" s="119" t="b">
        <f>IF(AND((R396=S396), ISNUMBER(R396)), TRUE)</f>
        <v>0</v>
      </c>
    </row>
    <row r="397" spans="1:21" ht="24" customHeight="1" x14ac:dyDescent="0.2">
      <c r="A397" s="119" t="s">
        <v>5300</v>
      </c>
      <c r="B397" s="119" t="s">
        <v>5302</v>
      </c>
      <c r="C397" s="119">
        <v>2002</v>
      </c>
      <c r="D397" s="119" t="s">
        <v>4994</v>
      </c>
      <c r="E397" s="119" t="s">
        <v>5303</v>
      </c>
      <c r="N397" s="119" t="s">
        <v>81</v>
      </c>
      <c r="O397" s="119" t="s">
        <v>81</v>
      </c>
      <c r="P397" s="119" t="s">
        <v>789</v>
      </c>
      <c r="T397" s="119" t="b">
        <f>IF(AND((S397=0), ISNUMBER(S397)), TRUE)</f>
        <v>0</v>
      </c>
      <c r="U397" s="119" t="b">
        <f>IF(AND((R397=S397), ISNUMBER(R397)), TRUE)</f>
        <v>0</v>
      </c>
    </row>
    <row r="398" spans="1:21" ht="24" customHeight="1" x14ac:dyDescent="0.2">
      <c r="A398" s="119" t="s">
        <v>2182</v>
      </c>
      <c r="B398" s="119" t="s">
        <v>2184</v>
      </c>
      <c r="C398" s="119">
        <v>1971</v>
      </c>
      <c r="D398" s="119" t="s">
        <v>588</v>
      </c>
      <c r="E398" s="119" t="s">
        <v>2185</v>
      </c>
      <c r="N398" s="119" t="s">
        <v>81</v>
      </c>
      <c r="O398" s="119" t="s">
        <v>81</v>
      </c>
      <c r="P398" s="119" t="s">
        <v>172</v>
      </c>
      <c r="T398" s="119" t="b">
        <f>IF(AND((S398=0), ISNUMBER(S398)), TRUE)</f>
        <v>0</v>
      </c>
      <c r="U398" s="119" t="b">
        <f>IF(AND((R398=S398), ISNUMBER(R398)), TRUE)</f>
        <v>0</v>
      </c>
    </row>
    <row r="399" spans="1:21" ht="24" customHeight="1" x14ac:dyDescent="0.2">
      <c r="A399" s="119" t="s">
        <v>15668</v>
      </c>
      <c r="B399" s="119" t="s">
        <v>15669</v>
      </c>
      <c r="C399" s="119">
        <v>1990</v>
      </c>
      <c r="D399" s="119" t="s">
        <v>15665</v>
      </c>
      <c r="E399" s="119" t="s">
        <v>15906</v>
      </c>
      <c r="N399" s="119" t="s">
        <v>81</v>
      </c>
      <c r="O399" s="119" t="s">
        <v>81</v>
      </c>
      <c r="P399" s="119" t="s">
        <v>15379</v>
      </c>
      <c r="T399" s="119" t="b">
        <f>IF(AND((S399=0), ISNUMBER(S399)), TRUE)</f>
        <v>0</v>
      </c>
      <c r="U399" s="119" t="b">
        <f>IF(AND((R399=S399), ISNUMBER(R399)), TRUE)</f>
        <v>0</v>
      </c>
    </row>
    <row r="400" spans="1:21" ht="24" customHeight="1" x14ac:dyDescent="0.2">
      <c r="A400" s="119" t="s">
        <v>1574</v>
      </c>
      <c r="B400" s="119" t="s">
        <v>1576</v>
      </c>
      <c r="C400" s="119">
        <v>2007</v>
      </c>
      <c r="D400" s="119" t="s">
        <v>66</v>
      </c>
      <c r="E400" s="119" t="s">
        <v>1577</v>
      </c>
      <c r="F400" s="119" t="s">
        <v>1177</v>
      </c>
      <c r="G400" s="119" t="s">
        <v>81</v>
      </c>
      <c r="H400" s="119" t="s">
        <v>81</v>
      </c>
      <c r="N400" s="119" t="s">
        <v>81</v>
      </c>
      <c r="O400" s="119" t="s">
        <v>81</v>
      </c>
      <c r="P400" s="119" t="s">
        <v>1586</v>
      </c>
      <c r="T400" s="119" t="b">
        <f>IF(AND((S400=0), ISNUMBER(S400)), TRUE)</f>
        <v>0</v>
      </c>
      <c r="U400" s="119" t="b">
        <f>IF(AND((R400=S400), ISNUMBER(R400)), TRUE)</f>
        <v>0</v>
      </c>
    </row>
    <row r="401" spans="1:21" ht="24" customHeight="1" x14ac:dyDescent="0.2">
      <c r="A401" s="119" t="s">
        <v>953</v>
      </c>
      <c r="B401" s="119" t="s">
        <v>955</v>
      </c>
      <c r="C401" s="119">
        <v>1976</v>
      </c>
      <c r="D401" s="119" t="s">
        <v>956</v>
      </c>
      <c r="E401" s="119" t="s">
        <v>957</v>
      </c>
      <c r="N401" s="119" t="s">
        <v>81</v>
      </c>
      <c r="O401" s="119" t="s">
        <v>81</v>
      </c>
      <c r="P401" s="119" t="s">
        <v>789</v>
      </c>
      <c r="T401" s="119" t="b">
        <f>IF(AND((S401=0), ISNUMBER(S401)), TRUE)</f>
        <v>0</v>
      </c>
      <c r="U401" s="119" t="b">
        <f>IF(AND((R401=S401), ISNUMBER(R401)), TRUE)</f>
        <v>0</v>
      </c>
    </row>
    <row r="402" spans="1:21" ht="24" customHeight="1" x14ac:dyDescent="0.2">
      <c r="A402" s="119" t="s">
        <v>1150</v>
      </c>
      <c r="B402" s="119" t="s">
        <v>1152</v>
      </c>
      <c r="C402" s="119">
        <v>1993</v>
      </c>
      <c r="D402" s="119" t="s">
        <v>1153</v>
      </c>
      <c r="E402" s="119" t="s">
        <v>1154</v>
      </c>
      <c r="F402" s="119" t="s">
        <v>81</v>
      </c>
      <c r="N402" s="119" t="s">
        <v>81</v>
      </c>
      <c r="O402" s="119" t="s">
        <v>81</v>
      </c>
      <c r="P402" s="119" t="s">
        <v>247</v>
      </c>
      <c r="T402" s="119" t="b">
        <f>IF(AND((S402=0), ISNUMBER(S402)), TRUE)</f>
        <v>0</v>
      </c>
      <c r="U402" s="119" t="b">
        <f>IF(AND((R402=S402), ISNUMBER(R402)), TRUE)</f>
        <v>0</v>
      </c>
    </row>
    <row r="403" spans="1:21" ht="24" customHeight="1" x14ac:dyDescent="0.2">
      <c r="A403" s="119" t="s">
        <v>1150</v>
      </c>
      <c r="B403" s="119" t="s">
        <v>3224</v>
      </c>
      <c r="C403" s="119">
        <v>1994</v>
      </c>
      <c r="D403" s="119" t="s">
        <v>3225</v>
      </c>
      <c r="E403" s="119" t="s">
        <v>3226</v>
      </c>
      <c r="N403" s="119" t="s">
        <v>81</v>
      </c>
      <c r="O403" s="119" t="s">
        <v>81</v>
      </c>
      <c r="P403" s="119" t="s">
        <v>2924</v>
      </c>
      <c r="T403" s="119" t="b">
        <f>IF(AND((S403=0), ISNUMBER(S403)), TRUE)</f>
        <v>0</v>
      </c>
      <c r="U403" s="119" t="b">
        <f>IF(AND((R403=S403), ISNUMBER(R403)), TRUE)</f>
        <v>0</v>
      </c>
    </row>
    <row r="404" spans="1:21" ht="24" customHeight="1" x14ac:dyDescent="0.2">
      <c r="A404" s="119" t="s">
        <v>4058</v>
      </c>
      <c r="B404" s="119" t="s">
        <v>4060</v>
      </c>
      <c r="C404" s="119">
        <v>1983</v>
      </c>
      <c r="D404" s="119" t="s">
        <v>687</v>
      </c>
      <c r="E404" s="119" t="s">
        <v>4061</v>
      </c>
      <c r="N404" s="119" t="s">
        <v>81</v>
      </c>
      <c r="O404" s="119" t="s">
        <v>81</v>
      </c>
      <c r="P404" s="119" t="s">
        <v>3740</v>
      </c>
      <c r="T404" s="119" t="b">
        <f>IF(AND((S404=0), ISNUMBER(S404)), TRUE)</f>
        <v>0</v>
      </c>
      <c r="U404" s="119" t="b">
        <f>IF(AND((R404=S404), ISNUMBER(R404)), TRUE)</f>
        <v>0</v>
      </c>
    </row>
    <row r="405" spans="1:21" ht="24" customHeight="1" x14ac:dyDescent="0.2">
      <c r="A405" s="119" t="s">
        <v>5195</v>
      </c>
      <c r="B405" s="119" t="s">
        <v>5197</v>
      </c>
      <c r="C405" s="119">
        <v>1992</v>
      </c>
      <c r="D405" s="119" t="s">
        <v>187</v>
      </c>
      <c r="E405" s="119" t="s">
        <v>5198</v>
      </c>
      <c r="N405" s="119" t="s">
        <v>81</v>
      </c>
      <c r="O405" s="119" t="s">
        <v>81</v>
      </c>
      <c r="P405" s="119" t="s">
        <v>247</v>
      </c>
      <c r="T405" s="119" t="b">
        <f>IF(AND((S405=0), ISNUMBER(S405)), TRUE)</f>
        <v>0</v>
      </c>
      <c r="U405" s="119" t="b">
        <f>IF(AND((R405=S405), ISNUMBER(R405)), TRUE)</f>
        <v>0</v>
      </c>
    </row>
    <row r="406" spans="1:21" ht="24" customHeight="1" x14ac:dyDescent="0.2">
      <c r="A406" s="119" t="s">
        <v>3727</v>
      </c>
      <c r="B406" s="119" t="s">
        <v>3729</v>
      </c>
      <c r="C406" s="119">
        <v>1983</v>
      </c>
      <c r="D406" s="119" t="s">
        <v>1961</v>
      </c>
      <c r="E406" s="119" t="s">
        <v>3730</v>
      </c>
      <c r="N406" s="119" t="s">
        <v>81</v>
      </c>
      <c r="O406" s="119" t="s">
        <v>81</v>
      </c>
      <c r="P406" s="119" t="s">
        <v>3740</v>
      </c>
      <c r="T406" s="119" t="b">
        <f>IF(AND((S406=0), ISNUMBER(S406)), TRUE)</f>
        <v>0</v>
      </c>
      <c r="U406" s="119" t="b">
        <f>IF(AND((R406=S406), ISNUMBER(R406)), TRUE)</f>
        <v>0</v>
      </c>
    </row>
    <row r="407" spans="1:21" ht="24" customHeight="1" x14ac:dyDescent="0.2">
      <c r="A407" s="119" t="s">
        <v>3698</v>
      </c>
      <c r="B407" s="119" t="s">
        <v>3700</v>
      </c>
      <c r="C407" s="119">
        <v>1998</v>
      </c>
      <c r="D407" s="119" t="s">
        <v>2135</v>
      </c>
      <c r="E407" s="119" t="s">
        <v>3701</v>
      </c>
      <c r="N407" s="119" t="s">
        <v>81</v>
      </c>
      <c r="O407" s="119" t="s">
        <v>81</v>
      </c>
      <c r="P407" s="119" t="s">
        <v>172</v>
      </c>
      <c r="T407" s="119" t="b">
        <f>IF(AND((S407=0), ISNUMBER(S407)), TRUE)</f>
        <v>0</v>
      </c>
      <c r="U407" s="119" t="b">
        <f>IF(AND((R407=S407), ISNUMBER(R407)), TRUE)</f>
        <v>0</v>
      </c>
    </row>
    <row r="408" spans="1:21" ht="24" customHeight="1" x14ac:dyDescent="0.2">
      <c r="A408" s="119" t="s">
        <v>3898</v>
      </c>
      <c r="B408" s="119" t="s">
        <v>3900</v>
      </c>
      <c r="C408" s="119">
        <v>1987</v>
      </c>
      <c r="D408" s="119" t="s">
        <v>956</v>
      </c>
      <c r="E408" s="119" t="s">
        <v>3901</v>
      </c>
      <c r="N408" s="119" t="s">
        <v>81</v>
      </c>
      <c r="O408" s="119" t="s">
        <v>81</v>
      </c>
      <c r="P408" s="119" t="s">
        <v>789</v>
      </c>
      <c r="T408" s="119" t="b">
        <f>IF(AND((S408=0), ISNUMBER(S408)), TRUE)</f>
        <v>0</v>
      </c>
      <c r="U408" s="119" t="b">
        <f>IF(AND((R408=S408), ISNUMBER(R408)), TRUE)</f>
        <v>0</v>
      </c>
    </row>
    <row r="409" spans="1:21" ht="24" customHeight="1" x14ac:dyDescent="0.2">
      <c r="A409" s="119" t="s">
        <v>1372</v>
      </c>
      <c r="B409" s="119" t="s">
        <v>1374</v>
      </c>
      <c r="C409" s="119">
        <v>1981</v>
      </c>
      <c r="D409" s="119" t="s">
        <v>91</v>
      </c>
      <c r="E409" s="119" t="s">
        <v>1375</v>
      </c>
      <c r="N409" s="119" t="s">
        <v>81</v>
      </c>
      <c r="O409" s="119" t="s">
        <v>81</v>
      </c>
      <c r="P409" s="119" t="s">
        <v>1383</v>
      </c>
      <c r="T409" s="119" t="b">
        <f>IF(AND((S409=0), ISNUMBER(S409)), TRUE)</f>
        <v>0</v>
      </c>
      <c r="U409" s="119" t="b">
        <f>IF(AND((R409=S409), ISNUMBER(R409)), TRUE)</f>
        <v>0</v>
      </c>
    </row>
    <row r="410" spans="1:21" ht="24" customHeight="1" x14ac:dyDescent="0.2">
      <c r="A410" s="119" t="s">
        <v>15589</v>
      </c>
      <c r="B410" s="119" t="s">
        <v>15590</v>
      </c>
      <c r="C410" s="119">
        <v>2008</v>
      </c>
      <c r="D410" s="119" t="s">
        <v>15591</v>
      </c>
      <c r="E410" s="119" t="s">
        <v>15908</v>
      </c>
      <c r="H410" s="119" t="s">
        <v>81</v>
      </c>
      <c r="M410" s="119" t="s">
        <v>1177</v>
      </c>
      <c r="N410" s="119" t="s">
        <v>81</v>
      </c>
      <c r="O410" s="119" t="s">
        <v>81</v>
      </c>
      <c r="P410" s="119" t="s">
        <v>15561</v>
      </c>
      <c r="T410" s="119" t="b">
        <f>IF(AND((S410=0), ISNUMBER(S410)), TRUE)</f>
        <v>0</v>
      </c>
      <c r="U410" s="119" t="b">
        <f>IF(AND((R410=S410), ISNUMBER(R410)), TRUE)</f>
        <v>0</v>
      </c>
    </row>
    <row r="411" spans="1:21" ht="24" customHeight="1" x14ac:dyDescent="0.2">
      <c r="A411" s="119" t="s">
        <v>4045</v>
      </c>
      <c r="B411" s="119" t="s">
        <v>4047</v>
      </c>
      <c r="C411" s="119">
        <v>2015</v>
      </c>
      <c r="D411" s="119" t="s">
        <v>3012</v>
      </c>
      <c r="E411" s="119" t="s">
        <v>4048</v>
      </c>
      <c r="K411" s="119" t="s">
        <v>81</v>
      </c>
      <c r="N411" s="119" t="s">
        <v>81</v>
      </c>
      <c r="O411" s="119" t="s">
        <v>81</v>
      </c>
      <c r="P411" s="119" t="s">
        <v>4057</v>
      </c>
      <c r="T411" s="119" t="b">
        <f>IF(AND((S411=0), ISNUMBER(S411)), TRUE)</f>
        <v>0</v>
      </c>
      <c r="U411" s="119" t="b">
        <f>IF(AND((R411=S411), ISNUMBER(R411)), TRUE)</f>
        <v>0</v>
      </c>
    </row>
    <row r="412" spans="1:21" ht="24" customHeight="1" x14ac:dyDescent="0.2">
      <c r="A412" s="119" t="s">
        <v>2207</v>
      </c>
      <c r="B412" s="119" t="s">
        <v>2209</v>
      </c>
      <c r="C412" s="119">
        <v>1985</v>
      </c>
      <c r="D412" s="119" t="s">
        <v>588</v>
      </c>
      <c r="E412" s="119" t="s">
        <v>2210</v>
      </c>
      <c r="N412" s="119" t="s">
        <v>81</v>
      </c>
      <c r="O412" s="119" t="s">
        <v>81</v>
      </c>
      <c r="P412" s="119" t="s">
        <v>789</v>
      </c>
      <c r="T412" s="119" t="b">
        <f>IF(AND((S412=0), ISNUMBER(S412)), TRUE)</f>
        <v>0</v>
      </c>
      <c r="U412" s="119" t="b">
        <f>IF(AND((R412=S412), ISNUMBER(R412)), TRUE)</f>
        <v>0</v>
      </c>
    </row>
    <row r="413" spans="1:21" ht="24" customHeight="1" x14ac:dyDescent="0.2">
      <c r="A413" s="119" t="s">
        <v>1887</v>
      </c>
      <c r="B413" s="119" t="s">
        <v>1889</v>
      </c>
      <c r="C413" s="119">
        <v>1988</v>
      </c>
      <c r="D413" s="119" t="s">
        <v>486</v>
      </c>
      <c r="E413" s="119" t="s">
        <v>1890</v>
      </c>
      <c r="N413" s="119" t="s">
        <v>81</v>
      </c>
      <c r="O413" s="119" t="s">
        <v>81</v>
      </c>
      <c r="P413" s="119" t="s">
        <v>203</v>
      </c>
      <c r="T413" s="119" t="b">
        <f>IF(AND((S413=0), ISNUMBER(S413)), TRUE)</f>
        <v>0</v>
      </c>
      <c r="U413" s="119" t="b">
        <f>IF(AND((R413=S413), ISNUMBER(R413)), TRUE)</f>
        <v>0</v>
      </c>
    </row>
    <row r="414" spans="1:21" ht="24" customHeight="1" x14ac:dyDescent="0.2">
      <c r="A414" s="119" t="s">
        <v>1683</v>
      </c>
      <c r="B414" s="119" t="s">
        <v>1685</v>
      </c>
      <c r="C414" s="119">
        <v>1986</v>
      </c>
      <c r="D414" s="119" t="s">
        <v>1686</v>
      </c>
      <c r="N414" s="119" t="s">
        <v>81</v>
      </c>
      <c r="O414" s="119" t="s">
        <v>81</v>
      </c>
      <c r="P414" s="119" t="s">
        <v>247</v>
      </c>
      <c r="T414" s="119" t="b">
        <f>IF(AND((S414=0), ISNUMBER(S414)), TRUE)</f>
        <v>0</v>
      </c>
      <c r="U414" s="119" t="b">
        <f>IF(AND((R414=S414), ISNUMBER(R414)), TRUE)</f>
        <v>0</v>
      </c>
    </row>
    <row r="415" spans="1:21" ht="24" customHeight="1" x14ac:dyDescent="0.2">
      <c r="A415" s="119" t="s">
        <v>4961</v>
      </c>
      <c r="B415" s="119" t="s">
        <v>4963</v>
      </c>
      <c r="C415" s="119">
        <v>2007</v>
      </c>
      <c r="D415" s="119" t="s">
        <v>187</v>
      </c>
      <c r="E415" s="119" t="s">
        <v>4964</v>
      </c>
      <c r="F415" s="119" t="s">
        <v>1177</v>
      </c>
      <c r="G415" s="119" t="s">
        <v>81</v>
      </c>
      <c r="N415" s="119" t="s">
        <v>81</v>
      </c>
      <c r="O415" s="119" t="s">
        <v>81</v>
      </c>
      <c r="P415" s="119" t="s">
        <v>4125</v>
      </c>
      <c r="T415" s="119" t="b">
        <f>IF(AND((S415=0), ISNUMBER(S415)), TRUE)</f>
        <v>0</v>
      </c>
      <c r="U415" s="119" t="b">
        <f>IF(AND((R415=S415), ISNUMBER(R415)), TRUE)</f>
        <v>0</v>
      </c>
    </row>
    <row r="416" spans="1:21" ht="24" customHeight="1" x14ac:dyDescent="0.2">
      <c r="A416" s="119" t="s">
        <v>5738</v>
      </c>
      <c r="B416" s="119" t="s">
        <v>5740</v>
      </c>
      <c r="C416" s="119">
        <v>2005</v>
      </c>
      <c r="D416" s="119" t="s">
        <v>315</v>
      </c>
      <c r="E416" s="119" t="s">
        <v>5741</v>
      </c>
      <c r="N416" s="119" t="s">
        <v>81</v>
      </c>
      <c r="O416" s="119" t="s">
        <v>81</v>
      </c>
      <c r="P416" s="119" t="s">
        <v>2343</v>
      </c>
      <c r="T416" s="119" t="b">
        <f>IF(AND((S416=0), ISNUMBER(S416)), TRUE)</f>
        <v>0</v>
      </c>
      <c r="U416" s="119" t="b">
        <f>IF(AND((R416=S416), ISNUMBER(R416)), TRUE)</f>
        <v>0</v>
      </c>
    </row>
    <row r="417" spans="1:21" ht="24" customHeight="1" x14ac:dyDescent="0.2">
      <c r="A417" s="119" t="s">
        <v>2794</v>
      </c>
      <c r="B417" s="119" t="s">
        <v>2796</v>
      </c>
      <c r="C417" s="119">
        <v>1988</v>
      </c>
      <c r="D417" s="119" t="s">
        <v>2797</v>
      </c>
      <c r="E417" s="119" t="s">
        <v>2798</v>
      </c>
      <c r="N417" s="119" t="s">
        <v>81</v>
      </c>
      <c r="O417" s="119" t="s">
        <v>81</v>
      </c>
      <c r="P417" s="119" t="s">
        <v>203</v>
      </c>
      <c r="T417" s="119" t="b">
        <f>IF(AND((S417=0), ISNUMBER(S417)), TRUE)</f>
        <v>0</v>
      </c>
      <c r="U417" s="119" t="b">
        <f>IF(AND((R417=S417), ISNUMBER(R417)), TRUE)</f>
        <v>0</v>
      </c>
    </row>
    <row r="418" spans="1:21" ht="24" customHeight="1" x14ac:dyDescent="0.2">
      <c r="A418" s="119" t="s">
        <v>2473</v>
      </c>
      <c r="B418" s="119" t="s">
        <v>2475</v>
      </c>
      <c r="C418" s="119">
        <v>2001</v>
      </c>
      <c r="D418" s="119" t="s">
        <v>2476</v>
      </c>
      <c r="E418" s="119" t="s">
        <v>2477</v>
      </c>
      <c r="N418" s="119" t="s">
        <v>81</v>
      </c>
      <c r="O418" s="119" t="s">
        <v>81</v>
      </c>
      <c r="P418" s="119" t="s">
        <v>247</v>
      </c>
      <c r="T418" s="119" t="b">
        <f>IF(AND((S418=0), ISNUMBER(S418)), TRUE)</f>
        <v>0</v>
      </c>
      <c r="U418" s="119" t="b">
        <f>IF(AND((R418=S418), ISNUMBER(R418)), TRUE)</f>
        <v>0</v>
      </c>
    </row>
    <row r="419" spans="1:21" ht="24" customHeight="1" x14ac:dyDescent="0.2">
      <c r="A419" s="119" t="s">
        <v>2995</v>
      </c>
      <c r="B419" s="119" t="s">
        <v>2997</v>
      </c>
      <c r="C419" s="119">
        <v>2005</v>
      </c>
      <c r="D419" s="119" t="s">
        <v>2550</v>
      </c>
      <c r="E419" s="119" t="s">
        <v>2998</v>
      </c>
      <c r="N419" s="119" t="s">
        <v>81</v>
      </c>
      <c r="O419" s="119" t="s">
        <v>81</v>
      </c>
      <c r="P419" s="119" t="s">
        <v>172</v>
      </c>
      <c r="T419" s="119" t="b">
        <f>IF(AND((S419=0), ISNUMBER(S419)), TRUE)</f>
        <v>0</v>
      </c>
      <c r="U419" s="119" t="b">
        <f>IF(AND((R419=S419), ISNUMBER(R419)), TRUE)</f>
        <v>0</v>
      </c>
    </row>
    <row r="420" spans="1:21" ht="24" customHeight="1" x14ac:dyDescent="0.2">
      <c r="A420" s="119" t="s">
        <v>997</v>
      </c>
      <c r="B420" s="119" t="s">
        <v>999</v>
      </c>
      <c r="C420" s="119">
        <v>2005</v>
      </c>
      <c r="D420" s="119" t="s">
        <v>129</v>
      </c>
      <c r="E420" s="119" t="s">
        <v>1000</v>
      </c>
      <c r="N420" s="119" t="s">
        <v>81</v>
      </c>
      <c r="O420" s="119" t="s">
        <v>81</v>
      </c>
      <c r="P420" s="119" t="s">
        <v>1009</v>
      </c>
      <c r="T420" s="119" t="b">
        <f>IF(AND((S420=0), ISNUMBER(S420)), TRUE)</f>
        <v>0</v>
      </c>
      <c r="U420" s="119" t="b">
        <f>IF(AND((R420=S420), ISNUMBER(R420)), TRUE)</f>
        <v>0</v>
      </c>
    </row>
    <row r="421" spans="1:21" ht="24" customHeight="1" x14ac:dyDescent="0.2">
      <c r="A421" s="119" t="s">
        <v>359</v>
      </c>
      <c r="B421" s="119" t="s">
        <v>361</v>
      </c>
      <c r="C421" s="119">
        <v>2006</v>
      </c>
      <c r="D421" s="119" t="s">
        <v>362</v>
      </c>
      <c r="E421" s="119" t="s">
        <v>363</v>
      </c>
      <c r="N421" s="119" t="s">
        <v>81</v>
      </c>
      <c r="O421" s="119" t="s">
        <v>81</v>
      </c>
      <c r="P421" s="119" t="s">
        <v>143</v>
      </c>
      <c r="T421" s="119" t="b">
        <f>IF(AND((S421=0), ISNUMBER(S421)), TRUE)</f>
        <v>0</v>
      </c>
      <c r="U421" s="119" t="b">
        <f>IF(AND((R421=S421), ISNUMBER(R421)), TRUE)</f>
        <v>0</v>
      </c>
    </row>
    <row r="422" spans="1:21" ht="24" customHeight="1" x14ac:dyDescent="0.2">
      <c r="A422" s="119" t="s">
        <v>219</v>
      </c>
      <c r="B422" s="119" t="s">
        <v>221</v>
      </c>
      <c r="C422" s="119">
        <v>2003</v>
      </c>
      <c r="D422" s="119" t="s">
        <v>129</v>
      </c>
      <c r="E422" s="119" t="s">
        <v>222</v>
      </c>
      <c r="F422" s="119" t="s">
        <v>81</v>
      </c>
      <c r="H422" s="119" t="s">
        <v>81</v>
      </c>
      <c r="N422" s="119" t="s">
        <v>81</v>
      </c>
      <c r="O422" s="119" t="s">
        <v>81</v>
      </c>
      <c r="P422" s="119" t="s">
        <v>230</v>
      </c>
      <c r="T422" s="119" t="b">
        <f>IF(AND((S422=0), ISNUMBER(S422)), TRUE)</f>
        <v>0</v>
      </c>
      <c r="U422" s="119" t="b">
        <f>IF(AND((R422=S422), ISNUMBER(R422)), TRUE)</f>
        <v>0</v>
      </c>
    </row>
    <row r="423" spans="1:21" ht="24" customHeight="1" x14ac:dyDescent="0.2">
      <c r="A423" s="119" t="s">
        <v>126</v>
      </c>
      <c r="B423" s="119" t="s">
        <v>128</v>
      </c>
      <c r="C423" s="119">
        <v>2001</v>
      </c>
      <c r="D423" s="119" t="s">
        <v>129</v>
      </c>
      <c r="E423" s="119" t="s">
        <v>130</v>
      </c>
      <c r="N423" s="119" t="s">
        <v>81</v>
      </c>
      <c r="O423" s="119" t="s">
        <v>81</v>
      </c>
      <c r="P423" s="119" t="s">
        <v>143</v>
      </c>
      <c r="T423" s="119" t="b">
        <f>IF(AND((S423=0), ISNUMBER(S423)), TRUE)</f>
        <v>0</v>
      </c>
      <c r="U423" s="119" t="b">
        <f>IF(AND((R423=S423), ISNUMBER(R423)), TRUE)</f>
        <v>0</v>
      </c>
    </row>
    <row r="424" spans="1:21" ht="24" customHeight="1" x14ac:dyDescent="0.2">
      <c r="A424" s="119" t="s">
        <v>907</v>
      </c>
      <c r="B424" s="119" t="s">
        <v>909</v>
      </c>
      <c r="C424" s="119">
        <v>2004</v>
      </c>
      <c r="D424" s="119" t="s">
        <v>910</v>
      </c>
      <c r="N424" s="119" t="s">
        <v>81</v>
      </c>
      <c r="O424" s="119" t="s">
        <v>81</v>
      </c>
      <c r="P424" s="119" t="s">
        <v>922</v>
      </c>
      <c r="T424" s="119" t="b">
        <f>IF(AND((S424=0), ISNUMBER(S424)), TRUE)</f>
        <v>0</v>
      </c>
      <c r="U424" s="119" t="b">
        <f>IF(AND((R424=S424), ISNUMBER(R424)), TRUE)</f>
        <v>0</v>
      </c>
    </row>
    <row r="425" spans="1:21" ht="24" customHeight="1" x14ac:dyDescent="0.2">
      <c r="A425" s="119" t="s">
        <v>15701</v>
      </c>
      <c r="B425" s="119" t="s">
        <v>15702</v>
      </c>
      <c r="C425" s="119">
        <v>1992</v>
      </c>
      <c r="D425" s="119" t="s">
        <v>15616</v>
      </c>
      <c r="K425" s="119" t="s">
        <v>81</v>
      </c>
      <c r="N425" s="119" t="s">
        <v>81</v>
      </c>
      <c r="O425" s="119" t="s">
        <v>81</v>
      </c>
      <c r="P425" s="119" t="s">
        <v>15547</v>
      </c>
      <c r="T425" s="119" t="b">
        <f>IF(AND((S425=0), ISNUMBER(S425)), TRUE)</f>
        <v>0</v>
      </c>
      <c r="U425" s="119" t="b">
        <f>IF(AND((R425=S425), ISNUMBER(R425)), TRUE)</f>
        <v>0</v>
      </c>
    </row>
    <row r="426" spans="1:21" ht="24" customHeight="1" x14ac:dyDescent="0.2">
      <c r="A426" s="119" t="s">
        <v>1250</v>
      </c>
      <c r="B426" s="119" t="s">
        <v>1252</v>
      </c>
      <c r="C426" s="119">
        <v>2007</v>
      </c>
      <c r="D426" s="119" t="s">
        <v>1253</v>
      </c>
      <c r="E426" s="119" t="s">
        <v>1254</v>
      </c>
      <c r="F426" s="119" t="s">
        <v>1177</v>
      </c>
      <c r="G426" s="119" t="s">
        <v>81</v>
      </c>
      <c r="H426" s="119" t="s">
        <v>81</v>
      </c>
      <c r="N426" s="119" t="s">
        <v>81</v>
      </c>
      <c r="O426" s="119" t="s">
        <v>81</v>
      </c>
      <c r="P426" s="119" t="s">
        <v>1266</v>
      </c>
      <c r="T426" s="119" t="b">
        <f>IF(AND((S426=0), ISNUMBER(S426)), TRUE)</f>
        <v>0</v>
      </c>
      <c r="U426" s="119" t="b">
        <f>IF(AND((R426=S426), ISNUMBER(R426)), TRUE)</f>
        <v>0</v>
      </c>
    </row>
    <row r="427" spans="1:21" ht="24" customHeight="1" x14ac:dyDescent="0.2">
      <c r="A427" s="119" t="s">
        <v>848</v>
      </c>
      <c r="B427" s="119" t="s">
        <v>850</v>
      </c>
      <c r="C427" s="119">
        <v>2003</v>
      </c>
      <c r="D427" s="119" t="s">
        <v>622</v>
      </c>
      <c r="E427" s="119" t="s">
        <v>851</v>
      </c>
      <c r="N427" s="119" t="s">
        <v>81</v>
      </c>
      <c r="O427" s="119" t="s">
        <v>81</v>
      </c>
      <c r="P427" s="119" t="s">
        <v>311</v>
      </c>
      <c r="T427" s="119" t="b">
        <f>IF(AND((S427=0), ISNUMBER(S427)), TRUE)</f>
        <v>0</v>
      </c>
      <c r="U427" s="119" t="b">
        <f>IF(AND((R427=S427), ISNUMBER(R427)), TRUE)</f>
        <v>0</v>
      </c>
    </row>
    <row r="428" spans="1:21" ht="24" customHeight="1" x14ac:dyDescent="0.2">
      <c r="A428" s="119" t="s">
        <v>1062</v>
      </c>
      <c r="B428" s="119" t="s">
        <v>1064</v>
      </c>
      <c r="C428" s="119">
        <v>1984</v>
      </c>
      <c r="D428" s="119" t="s">
        <v>453</v>
      </c>
      <c r="N428" s="119" t="s">
        <v>81</v>
      </c>
      <c r="O428" s="119" t="s">
        <v>81</v>
      </c>
      <c r="P428" s="119" t="s">
        <v>172</v>
      </c>
      <c r="T428" s="119" t="b">
        <f>IF(AND((S428=0), ISNUMBER(S428)), TRUE)</f>
        <v>0</v>
      </c>
      <c r="U428" s="119" t="b">
        <f>IF(AND((R428=S428), ISNUMBER(R428)), TRUE)</f>
        <v>0</v>
      </c>
    </row>
    <row r="429" spans="1:21" ht="24" customHeight="1" x14ac:dyDescent="0.2">
      <c r="A429" s="119" t="s">
        <v>585</v>
      </c>
      <c r="B429" s="119" t="s">
        <v>587</v>
      </c>
      <c r="C429" s="119">
        <v>1999</v>
      </c>
      <c r="D429" s="119" t="s">
        <v>588</v>
      </c>
      <c r="E429" s="119" t="s">
        <v>589</v>
      </c>
      <c r="N429" s="119" t="s">
        <v>81</v>
      </c>
      <c r="O429" s="119" t="s">
        <v>81</v>
      </c>
      <c r="P429" s="119" t="s">
        <v>599</v>
      </c>
      <c r="T429" s="119" t="b">
        <f>IF(AND((S429=0), ISNUMBER(S429)), TRUE)</f>
        <v>0</v>
      </c>
      <c r="U429" s="119" t="b">
        <f>IF(AND((R429=S429), ISNUMBER(R429)), TRUE)</f>
        <v>0</v>
      </c>
    </row>
    <row r="430" spans="1:21" ht="24" customHeight="1" x14ac:dyDescent="0.2">
      <c r="A430" s="119" t="s">
        <v>15753</v>
      </c>
      <c r="B430" s="119" t="s">
        <v>15754</v>
      </c>
      <c r="C430" s="119">
        <v>2007</v>
      </c>
      <c r="D430" s="119" t="s">
        <v>13125</v>
      </c>
      <c r="E430" s="119" t="s">
        <v>15913</v>
      </c>
      <c r="G430" s="119" t="s">
        <v>81</v>
      </c>
      <c r="H430" s="119" t="s">
        <v>81</v>
      </c>
      <c r="N430" s="119" t="s">
        <v>81</v>
      </c>
      <c r="O430" s="119" t="s">
        <v>81</v>
      </c>
      <c r="P430" s="119" t="s">
        <v>203</v>
      </c>
      <c r="T430" s="119" t="b">
        <f>IF(AND((S430=0), ISNUMBER(S430)), TRUE)</f>
        <v>0</v>
      </c>
      <c r="U430" s="119" t="b">
        <f>IF(AND((R430=S430), ISNUMBER(R430)), TRUE)</f>
        <v>0</v>
      </c>
    </row>
    <row r="431" spans="1:21" ht="24" customHeight="1" x14ac:dyDescent="0.2">
      <c r="A431" s="119" t="s">
        <v>15758</v>
      </c>
      <c r="B431" s="119" t="s">
        <v>15759</v>
      </c>
      <c r="C431" s="119">
        <v>2006</v>
      </c>
      <c r="D431" s="119" t="s">
        <v>15760</v>
      </c>
      <c r="E431" s="119" t="s">
        <v>15914</v>
      </c>
      <c r="F431" s="119" t="s">
        <v>1177</v>
      </c>
      <c r="G431" s="119" t="s">
        <v>81</v>
      </c>
      <c r="H431" s="119" t="s">
        <v>81</v>
      </c>
      <c r="N431" s="119" t="s">
        <v>81</v>
      </c>
      <c r="O431" s="119" t="s">
        <v>81</v>
      </c>
      <c r="P431" s="119" t="s">
        <v>203</v>
      </c>
      <c r="T431" s="119" t="b">
        <f>IF(AND((S431=0), ISNUMBER(S431)), TRUE)</f>
        <v>0</v>
      </c>
      <c r="U431" s="119" t="b">
        <f>IF(AND((R431=S431), ISNUMBER(R431)), TRUE)</f>
        <v>0</v>
      </c>
    </row>
    <row r="432" spans="1:21" ht="24" customHeight="1" x14ac:dyDescent="0.2">
      <c r="A432" s="119" t="s">
        <v>15755</v>
      </c>
      <c r="B432" s="119" t="s">
        <v>15756</v>
      </c>
      <c r="C432" s="119">
        <v>1997</v>
      </c>
      <c r="D432" s="119" t="s">
        <v>15757</v>
      </c>
      <c r="E432" s="119" t="s">
        <v>15915</v>
      </c>
      <c r="N432" s="119" t="s">
        <v>81</v>
      </c>
      <c r="O432" s="119" t="s">
        <v>81</v>
      </c>
      <c r="P432" s="119" t="s">
        <v>203</v>
      </c>
      <c r="T432" s="119" t="b">
        <f>IF(AND((S432=0), ISNUMBER(S432)), TRUE)</f>
        <v>0</v>
      </c>
      <c r="U432" s="119" t="b">
        <f>IF(AND((R432=S432), ISNUMBER(R432)), TRUE)</f>
        <v>0</v>
      </c>
    </row>
    <row r="433" spans="1:21" ht="24" customHeight="1" x14ac:dyDescent="0.2">
      <c r="A433" s="119" t="s">
        <v>3441</v>
      </c>
      <c r="B433" s="119" t="s">
        <v>3443</v>
      </c>
      <c r="C433" s="119">
        <v>2008</v>
      </c>
      <c r="D433" s="119" t="s">
        <v>3444</v>
      </c>
      <c r="E433" s="119" t="s">
        <v>3445</v>
      </c>
      <c r="G433" s="119" t="s">
        <v>81</v>
      </c>
      <c r="H433" s="119" t="s">
        <v>81</v>
      </c>
      <c r="N433" s="119" t="s">
        <v>81</v>
      </c>
      <c r="O433" s="119" t="s">
        <v>81</v>
      </c>
      <c r="P433" s="119" t="s">
        <v>2924</v>
      </c>
      <c r="T433" s="119" t="b">
        <f>IF(AND((S433=0), ISNUMBER(S433)), TRUE)</f>
        <v>0</v>
      </c>
      <c r="U433" s="119" t="b">
        <f>IF(AND((R433=S433), ISNUMBER(R433)), TRUE)</f>
        <v>0</v>
      </c>
    </row>
    <row r="434" spans="1:21" ht="24" customHeight="1" x14ac:dyDescent="0.2">
      <c r="A434" s="119" t="s">
        <v>5898</v>
      </c>
      <c r="B434" s="119" t="s">
        <v>5900</v>
      </c>
      <c r="C434" s="119">
        <v>2007</v>
      </c>
      <c r="D434" s="119" t="s">
        <v>392</v>
      </c>
      <c r="E434" s="119" t="s">
        <v>5901</v>
      </c>
      <c r="F434" s="119" t="s">
        <v>1177</v>
      </c>
      <c r="G434" s="119" t="s">
        <v>81</v>
      </c>
      <c r="H434" s="119" t="s">
        <v>81</v>
      </c>
      <c r="N434" s="119" t="s">
        <v>81</v>
      </c>
      <c r="O434" s="119" t="s">
        <v>81</v>
      </c>
      <c r="P434" s="119" t="s">
        <v>5910</v>
      </c>
      <c r="T434" s="119" t="b">
        <f>IF(AND((S434=0), ISNUMBER(S434)), TRUE)</f>
        <v>0</v>
      </c>
      <c r="U434" s="119" t="b">
        <f>IF(AND((R434=S434), ISNUMBER(R434)), TRUE)</f>
        <v>0</v>
      </c>
    </row>
    <row r="435" spans="1:21" ht="24" customHeight="1" x14ac:dyDescent="0.2">
      <c r="A435" s="119" t="s">
        <v>3119</v>
      </c>
      <c r="B435" s="119" t="s">
        <v>3121</v>
      </c>
      <c r="C435" s="119">
        <v>2015</v>
      </c>
      <c r="D435" s="119" t="s">
        <v>3122</v>
      </c>
      <c r="E435" s="119" t="s">
        <v>3123</v>
      </c>
      <c r="K435" s="119" t="s">
        <v>81</v>
      </c>
      <c r="N435" s="119" t="s">
        <v>81</v>
      </c>
      <c r="O435" s="119" t="s">
        <v>81</v>
      </c>
      <c r="P435" s="119" t="s">
        <v>3136</v>
      </c>
      <c r="T435" s="119" t="b">
        <f>IF(AND((S435=0), ISNUMBER(S435)), TRUE)</f>
        <v>0</v>
      </c>
      <c r="U435" s="119" t="b">
        <f>IF(AND((R435=S435), ISNUMBER(R435)), TRUE)</f>
        <v>0</v>
      </c>
    </row>
    <row r="436" spans="1:21" ht="24" customHeight="1" x14ac:dyDescent="0.2">
      <c r="A436" s="119" t="s">
        <v>3551</v>
      </c>
      <c r="B436" s="119" t="s">
        <v>3553</v>
      </c>
      <c r="C436" s="119">
        <v>2005</v>
      </c>
      <c r="D436" s="119" t="s">
        <v>3554</v>
      </c>
      <c r="E436" s="119" t="s">
        <v>3555</v>
      </c>
      <c r="N436" s="119" t="s">
        <v>81</v>
      </c>
      <c r="O436" s="119" t="s">
        <v>81</v>
      </c>
      <c r="P436" s="119" t="s">
        <v>172</v>
      </c>
      <c r="T436" s="119" t="b">
        <f>IF(AND((S436=0), ISNUMBER(S436)), TRUE)</f>
        <v>0</v>
      </c>
      <c r="U436" s="119" t="b">
        <f>IF(AND((R436=S436), ISNUMBER(R436)), TRUE)</f>
        <v>0</v>
      </c>
    </row>
    <row r="437" spans="1:21" ht="24" customHeight="1" x14ac:dyDescent="0.2">
      <c r="A437" s="119" t="s">
        <v>15790</v>
      </c>
      <c r="B437" s="119" t="s">
        <v>15791</v>
      </c>
      <c r="C437" s="119">
        <v>2008</v>
      </c>
      <c r="D437" s="119" t="s">
        <v>15594</v>
      </c>
      <c r="E437" s="119" t="s">
        <v>15919</v>
      </c>
      <c r="H437" s="119" t="s">
        <v>81</v>
      </c>
      <c r="N437" s="119" t="s">
        <v>81</v>
      </c>
      <c r="O437" s="119" t="s">
        <v>81</v>
      </c>
      <c r="P437" s="119" t="s">
        <v>203</v>
      </c>
      <c r="T437" s="119" t="b">
        <f>IF(AND((S437=0), ISNUMBER(S437)), TRUE)</f>
        <v>0</v>
      </c>
      <c r="U437" s="119" t="b">
        <f>IF(AND((R437=S437), ISNUMBER(R437)), TRUE)</f>
        <v>0</v>
      </c>
    </row>
    <row r="438" spans="1:21" ht="24" customHeight="1" x14ac:dyDescent="0.2">
      <c r="A438" s="119" t="s">
        <v>5071</v>
      </c>
      <c r="B438" s="119" t="s">
        <v>5073</v>
      </c>
      <c r="C438" s="119">
        <v>1991</v>
      </c>
      <c r="D438" s="119" t="s">
        <v>5074</v>
      </c>
      <c r="E438" s="119" t="s">
        <v>15920</v>
      </c>
      <c r="N438" s="119" t="s">
        <v>81</v>
      </c>
      <c r="O438" s="119" t="s">
        <v>81</v>
      </c>
      <c r="P438" s="119" t="s">
        <v>172</v>
      </c>
      <c r="T438" s="119" t="b">
        <f>IF(AND((S438=0), ISNUMBER(S438)), TRUE)</f>
        <v>0</v>
      </c>
      <c r="U438" s="119" t="b">
        <f>IF(AND((R438=S438), ISNUMBER(R438)), TRUE)</f>
        <v>0</v>
      </c>
    </row>
    <row r="439" spans="1:21" ht="24" customHeight="1" x14ac:dyDescent="0.2">
      <c r="A439" s="119" t="s">
        <v>4244</v>
      </c>
      <c r="B439" s="119" t="s">
        <v>4246</v>
      </c>
      <c r="C439" s="119">
        <v>2006</v>
      </c>
      <c r="D439" s="119" t="s">
        <v>392</v>
      </c>
      <c r="E439" s="119" t="s">
        <v>4247</v>
      </c>
      <c r="F439" s="119" t="s">
        <v>1177</v>
      </c>
      <c r="G439" s="119" t="s">
        <v>81</v>
      </c>
      <c r="H439" s="119" t="s">
        <v>81</v>
      </c>
      <c r="N439" s="119" t="s">
        <v>81</v>
      </c>
      <c r="O439" s="119" t="s">
        <v>81</v>
      </c>
      <c r="P439" s="119" t="s">
        <v>1711</v>
      </c>
      <c r="T439" s="119" t="b">
        <f>IF(AND((S439=0), ISNUMBER(S439)), TRUE)</f>
        <v>0</v>
      </c>
      <c r="U439" s="119" t="b">
        <f>IF(AND((R439=S439), ISNUMBER(R439)), TRUE)</f>
        <v>0</v>
      </c>
    </row>
    <row r="440" spans="1:21" ht="24" customHeight="1" x14ac:dyDescent="0.2">
      <c r="A440" s="119" t="s">
        <v>1497</v>
      </c>
      <c r="B440" s="119" t="s">
        <v>1499</v>
      </c>
      <c r="C440" s="119">
        <v>1980</v>
      </c>
      <c r="D440" s="119" t="s">
        <v>588</v>
      </c>
      <c r="E440" s="119" t="s">
        <v>1500</v>
      </c>
      <c r="N440" s="119" t="s">
        <v>81</v>
      </c>
      <c r="O440" s="119" t="s">
        <v>81</v>
      </c>
      <c r="P440" s="119" t="s">
        <v>1508</v>
      </c>
      <c r="T440" s="119" t="b">
        <f>IF(AND((S440=0), ISNUMBER(S440)), TRUE)</f>
        <v>0</v>
      </c>
      <c r="U440" s="119" t="b">
        <f>IF(AND((R440=S440), ISNUMBER(R440)), TRUE)</f>
        <v>0</v>
      </c>
    </row>
    <row r="441" spans="1:21" ht="24" customHeight="1" x14ac:dyDescent="0.2">
      <c r="A441" s="119" t="s">
        <v>3659</v>
      </c>
      <c r="B441" s="119" t="s">
        <v>3661</v>
      </c>
      <c r="C441" s="119">
        <v>1998</v>
      </c>
      <c r="D441" s="119" t="s">
        <v>392</v>
      </c>
      <c r="E441" s="119" t="s">
        <v>3662</v>
      </c>
      <c r="N441" s="119" t="s">
        <v>81</v>
      </c>
      <c r="O441" s="119" t="s">
        <v>81</v>
      </c>
      <c r="P441" s="119" t="s">
        <v>789</v>
      </c>
      <c r="T441" s="119" t="b">
        <f>IF(AND((S441=0), ISNUMBER(S441)), TRUE)</f>
        <v>0</v>
      </c>
      <c r="U441" s="119" t="b">
        <f>IF(AND((R441=S441), ISNUMBER(R441)), TRUE)</f>
        <v>0</v>
      </c>
    </row>
    <row r="442" spans="1:21" ht="24" customHeight="1" x14ac:dyDescent="0.2">
      <c r="A442" s="119" t="s">
        <v>2979</v>
      </c>
      <c r="B442" s="119" t="s">
        <v>2981</v>
      </c>
      <c r="C442" s="119">
        <v>2003</v>
      </c>
      <c r="D442" s="119" t="s">
        <v>1698</v>
      </c>
      <c r="E442" s="119" t="s">
        <v>2982</v>
      </c>
      <c r="N442" s="119" t="s">
        <v>81</v>
      </c>
      <c r="O442" s="119" t="s">
        <v>81</v>
      </c>
      <c r="P442" s="119" t="s">
        <v>2994</v>
      </c>
      <c r="T442" s="119" t="b">
        <f>IF(AND((S442=0), ISNUMBER(S442)), TRUE)</f>
        <v>0</v>
      </c>
      <c r="U442" s="119" t="b">
        <f>IF(AND((R442=S442), ISNUMBER(R442)), TRUE)</f>
        <v>0</v>
      </c>
    </row>
    <row r="443" spans="1:21" ht="24" customHeight="1" x14ac:dyDescent="0.2">
      <c r="A443" s="119" t="s">
        <v>5437</v>
      </c>
      <c r="B443" s="119" t="s">
        <v>5439</v>
      </c>
      <c r="C443" s="119">
        <v>2013</v>
      </c>
      <c r="D443" s="119" t="s">
        <v>5440</v>
      </c>
      <c r="E443" s="119" t="s">
        <v>5441</v>
      </c>
      <c r="I443" s="119" t="s">
        <v>1177</v>
      </c>
      <c r="J443" s="119" t="s">
        <v>81</v>
      </c>
      <c r="N443" s="119" t="s">
        <v>81</v>
      </c>
      <c r="O443" s="119" t="s">
        <v>81</v>
      </c>
      <c r="P443" s="119" t="s">
        <v>172</v>
      </c>
      <c r="T443" s="119" t="b">
        <f>IF(AND((S443=0), ISNUMBER(S443)), TRUE)</f>
        <v>0</v>
      </c>
      <c r="U443" s="119" t="b">
        <f>IF(AND((R443=S443), ISNUMBER(R443)), TRUE)</f>
        <v>0</v>
      </c>
    </row>
    <row r="444" spans="1:21" ht="24" customHeight="1" x14ac:dyDescent="0.2">
      <c r="A444" s="119" t="s">
        <v>2868</v>
      </c>
      <c r="B444" s="119" t="s">
        <v>2870</v>
      </c>
      <c r="C444" s="119">
        <v>1991</v>
      </c>
      <c r="D444" s="119" t="s">
        <v>939</v>
      </c>
      <c r="E444" s="119" t="s">
        <v>2871</v>
      </c>
      <c r="N444" s="119" t="s">
        <v>81</v>
      </c>
      <c r="O444" s="119" t="s">
        <v>81</v>
      </c>
      <c r="P444" s="119" t="s">
        <v>2881</v>
      </c>
      <c r="T444" s="119" t="b">
        <f>IF(AND((S444=0), ISNUMBER(S444)), TRUE)</f>
        <v>0</v>
      </c>
      <c r="U444" s="119" t="b">
        <f>IF(AND((R444=S444), ISNUMBER(R444)), TRUE)</f>
        <v>0</v>
      </c>
    </row>
    <row r="445" spans="1:21" ht="24" customHeight="1" x14ac:dyDescent="0.2">
      <c r="A445" s="119" t="s">
        <v>15787</v>
      </c>
      <c r="B445" s="119" t="s">
        <v>15788</v>
      </c>
      <c r="C445" s="119">
        <v>2010</v>
      </c>
      <c r="D445" s="119" t="s">
        <v>15789</v>
      </c>
      <c r="E445" s="119" t="s">
        <v>15926</v>
      </c>
      <c r="H445" s="119" t="s">
        <v>81</v>
      </c>
      <c r="N445" s="119" t="s">
        <v>81</v>
      </c>
      <c r="O445" s="119" t="s">
        <v>81</v>
      </c>
      <c r="P445" s="119" t="s">
        <v>203</v>
      </c>
      <c r="T445" s="119" t="b">
        <f>IF(AND((S445=0), ISNUMBER(S445)), TRUE)</f>
        <v>0</v>
      </c>
      <c r="U445" s="119" t="b">
        <f>IF(AND((R445=S445), ISNUMBER(R445)), TRUE)</f>
        <v>0</v>
      </c>
    </row>
    <row r="446" spans="1:21" ht="24" customHeight="1" x14ac:dyDescent="0.2">
      <c r="A446" s="119" t="s">
        <v>3137</v>
      </c>
      <c r="B446" s="119" t="s">
        <v>3139</v>
      </c>
      <c r="C446" s="119">
        <v>2004</v>
      </c>
      <c r="D446" s="119" t="s">
        <v>109</v>
      </c>
      <c r="E446" s="119" t="s">
        <v>3140</v>
      </c>
      <c r="N446" s="119" t="s">
        <v>81</v>
      </c>
      <c r="O446" s="119" t="s">
        <v>81</v>
      </c>
      <c r="P446" s="119" t="s">
        <v>3150</v>
      </c>
      <c r="T446" s="119" t="b">
        <f>IF(AND((S446=0), ISNUMBER(S446)), TRUE)</f>
        <v>0</v>
      </c>
      <c r="U446" s="119" t="b">
        <f>IF(AND((R446=S446), ISNUMBER(R446)), TRUE)</f>
        <v>0</v>
      </c>
    </row>
    <row r="447" spans="1:21" ht="24" customHeight="1" x14ac:dyDescent="0.2">
      <c r="A447" s="119" t="s">
        <v>2376</v>
      </c>
      <c r="B447" s="119" t="s">
        <v>2378</v>
      </c>
      <c r="C447" s="119">
        <v>2000</v>
      </c>
      <c r="D447" s="119" t="s">
        <v>1557</v>
      </c>
      <c r="E447" s="119" t="s">
        <v>2379</v>
      </c>
      <c r="N447" s="119" t="s">
        <v>81</v>
      </c>
      <c r="O447" s="119" t="s">
        <v>81</v>
      </c>
      <c r="P447" s="119" t="s">
        <v>789</v>
      </c>
      <c r="T447" s="119" t="b">
        <f>IF(AND((S447=0), ISNUMBER(S447)), TRUE)</f>
        <v>0</v>
      </c>
      <c r="U447" s="119" t="b">
        <f>IF(AND((R447=S447), ISNUMBER(R447)), TRUE)</f>
        <v>0</v>
      </c>
    </row>
    <row r="448" spans="1:21" ht="24" customHeight="1" x14ac:dyDescent="0.2">
      <c r="A448" s="119" t="s">
        <v>5631</v>
      </c>
      <c r="B448" s="119" t="s">
        <v>5633</v>
      </c>
      <c r="C448" s="119">
        <v>2000</v>
      </c>
      <c r="D448" s="119" t="s">
        <v>430</v>
      </c>
      <c r="E448" s="119" t="s">
        <v>5634</v>
      </c>
      <c r="H448" s="119" t="s">
        <v>81</v>
      </c>
      <c r="N448" s="119" t="s">
        <v>81</v>
      </c>
      <c r="O448" s="119" t="s">
        <v>81</v>
      </c>
      <c r="P448" s="119" t="s">
        <v>172</v>
      </c>
      <c r="T448" s="119" t="b">
        <f>IF(AND((S448=0), ISNUMBER(S448)), TRUE)</f>
        <v>0</v>
      </c>
      <c r="U448" s="119" t="b">
        <f>IF(AND((R448=S448), ISNUMBER(R448)), TRUE)</f>
        <v>0</v>
      </c>
    </row>
    <row r="449" spans="1:21" ht="24" customHeight="1" x14ac:dyDescent="0.2">
      <c r="A449" s="119" t="s">
        <v>1853</v>
      </c>
      <c r="B449" s="119" t="s">
        <v>1855</v>
      </c>
      <c r="C449" s="119">
        <v>1985</v>
      </c>
      <c r="D449" s="119" t="s">
        <v>1602</v>
      </c>
      <c r="E449" s="119" t="s">
        <v>1856</v>
      </c>
      <c r="N449" s="119" t="s">
        <v>81</v>
      </c>
      <c r="O449" s="119" t="s">
        <v>81</v>
      </c>
      <c r="P449" s="119" t="s">
        <v>1864</v>
      </c>
      <c r="T449" s="119" t="b">
        <f>IF(AND((S449=0), ISNUMBER(S449)), TRUE)</f>
        <v>0</v>
      </c>
      <c r="U449" s="119" t="b">
        <f>IF(AND((R449=S449), ISNUMBER(R449)), TRUE)</f>
        <v>0</v>
      </c>
    </row>
    <row r="450" spans="1:21" ht="24" customHeight="1" x14ac:dyDescent="0.2">
      <c r="A450" s="119" t="s">
        <v>15708</v>
      </c>
      <c r="B450" s="119" t="s">
        <v>15709</v>
      </c>
      <c r="C450" s="119">
        <v>1990</v>
      </c>
      <c r="D450" s="119" t="s">
        <v>15710</v>
      </c>
      <c r="E450" s="119" t="s">
        <v>15929</v>
      </c>
      <c r="N450" s="119" t="s">
        <v>81</v>
      </c>
      <c r="O450" s="119" t="s">
        <v>81</v>
      </c>
      <c r="P450" s="119" t="s">
        <v>15379</v>
      </c>
      <c r="T450" s="119" t="b">
        <f>IF(AND((S450=0), ISNUMBER(S450)), TRUE)</f>
        <v>0</v>
      </c>
      <c r="U450" s="119" t="b">
        <f>IF(AND((R450=S450), ISNUMBER(R450)), TRUE)</f>
        <v>0</v>
      </c>
    </row>
    <row r="451" spans="1:21" ht="24" customHeight="1" x14ac:dyDescent="0.2">
      <c r="A451" s="119" t="s">
        <v>2023</v>
      </c>
      <c r="B451" s="119" t="s">
        <v>2025</v>
      </c>
      <c r="C451" s="119">
        <v>2015</v>
      </c>
      <c r="D451" s="119" t="s">
        <v>2026</v>
      </c>
      <c r="E451" s="119" t="s">
        <v>2027</v>
      </c>
      <c r="K451" s="119" t="s">
        <v>81</v>
      </c>
      <c r="N451" s="119" t="s">
        <v>81</v>
      </c>
      <c r="O451" s="119" t="s">
        <v>81</v>
      </c>
      <c r="P451" s="119" t="s">
        <v>2043</v>
      </c>
      <c r="T451" s="119" t="b">
        <f>IF(AND((S451=0), ISNUMBER(S451)), TRUE)</f>
        <v>0</v>
      </c>
      <c r="U451" s="119" t="b">
        <f>IF(AND((R451=S451), ISNUMBER(R451)), TRUE)</f>
        <v>0</v>
      </c>
    </row>
    <row r="452" spans="1:21" ht="24" customHeight="1" x14ac:dyDescent="0.2">
      <c r="A452" s="119" t="s">
        <v>4083</v>
      </c>
      <c r="B452" s="119" t="s">
        <v>4085</v>
      </c>
      <c r="C452" s="119">
        <v>2015</v>
      </c>
      <c r="D452" s="119" t="s">
        <v>622</v>
      </c>
      <c r="E452" s="119" t="s">
        <v>4086</v>
      </c>
      <c r="K452" s="119" t="s">
        <v>81</v>
      </c>
      <c r="N452" s="119" t="s">
        <v>81</v>
      </c>
      <c r="O452" s="119" t="s">
        <v>81</v>
      </c>
      <c r="P452" s="119" t="s">
        <v>311</v>
      </c>
      <c r="T452" s="119" t="b">
        <f>IF(AND((S452=0), ISNUMBER(S452)), TRUE)</f>
        <v>0</v>
      </c>
      <c r="U452" s="119" t="b">
        <f>IF(AND((R452=S452), ISNUMBER(R452)), TRUE)</f>
        <v>0</v>
      </c>
    </row>
    <row r="453" spans="1:21" ht="24" customHeight="1" x14ac:dyDescent="0.2">
      <c r="A453" s="119" t="s">
        <v>3394</v>
      </c>
      <c r="B453" s="119" t="s">
        <v>3396</v>
      </c>
      <c r="C453" s="119">
        <v>2012</v>
      </c>
      <c r="D453" s="119" t="s">
        <v>1333</v>
      </c>
      <c r="E453" s="119" t="s">
        <v>3397</v>
      </c>
      <c r="H453" s="119" t="s">
        <v>81</v>
      </c>
      <c r="N453" s="119" t="s">
        <v>81</v>
      </c>
      <c r="O453" s="119" t="s">
        <v>81</v>
      </c>
      <c r="P453" s="119" t="s">
        <v>172</v>
      </c>
      <c r="T453" s="119" t="b">
        <f>IF(AND((S453=0), ISNUMBER(S453)), TRUE)</f>
        <v>0</v>
      </c>
      <c r="U453" s="119" t="b">
        <f>IF(AND((R453=S453), ISNUMBER(R453)), TRUE)</f>
        <v>0</v>
      </c>
    </row>
    <row r="454" spans="1:21" ht="24" customHeight="1" x14ac:dyDescent="0.2">
      <c r="A454" s="119" t="s">
        <v>3741</v>
      </c>
      <c r="B454" s="119" t="s">
        <v>3743</v>
      </c>
      <c r="C454" s="119">
        <v>2010</v>
      </c>
      <c r="D454" s="119" t="s">
        <v>1698</v>
      </c>
      <c r="E454" s="119" t="s">
        <v>3744</v>
      </c>
      <c r="H454" s="119" t="s">
        <v>81</v>
      </c>
      <c r="N454" s="119" t="s">
        <v>81</v>
      </c>
      <c r="O454" s="119" t="s">
        <v>81</v>
      </c>
      <c r="P454" s="119" t="s">
        <v>1711</v>
      </c>
      <c r="T454" s="119" t="b">
        <f>IF(AND((S454=0), ISNUMBER(S454)), TRUE)</f>
        <v>0</v>
      </c>
      <c r="U454" s="119" t="b">
        <f>IF(AND((R454=S454), ISNUMBER(R454)), TRUE)</f>
        <v>0</v>
      </c>
    </row>
    <row r="455" spans="1:21" ht="24" customHeight="1" x14ac:dyDescent="0.2">
      <c r="A455" s="119" t="s">
        <v>4231</v>
      </c>
      <c r="B455" s="119" t="s">
        <v>4233</v>
      </c>
      <c r="C455" s="119">
        <v>2005</v>
      </c>
      <c r="D455" s="119" t="s">
        <v>187</v>
      </c>
      <c r="E455" s="119" t="s">
        <v>4234</v>
      </c>
      <c r="N455" s="119" t="s">
        <v>81</v>
      </c>
      <c r="O455" s="119" t="s">
        <v>81</v>
      </c>
      <c r="P455" s="119" t="s">
        <v>1711</v>
      </c>
      <c r="T455" s="119" t="b">
        <f>IF(AND((S455=0), ISNUMBER(S455)), TRUE)</f>
        <v>0</v>
      </c>
      <c r="U455" s="119" t="b">
        <f>IF(AND((R455=S455), ISNUMBER(R455)), TRUE)</f>
        <v>0</v>
      </c>
    </row>
    <row r="456" spans="1:21" ht="24" customHeight="1" x14ac:dyDescent="0.2">
      <c r="A456" s="119" t="s">
        <v>4783</v>
      </c>
      <c r="B456" s="119" t="s">
        <v>4785</v>
      </c>
      <c r="C456" s="119">
        <v>1986</v>
      </c>
      <c r="D456" s="119" t="s">
        <v>1961</v>
      </c>
      <c r="E456" s="119" t="s">
        <v>4786</v>
      </c>
      <c r="N456" s="119" t="s">
        <v>81</v>
      </c>
      <c r="O456" s="119" t="s">
        <v>81</v>
      </c>
      <c r="P456" s="119" t="s">
        <v>789</v>
      </c>
      <c r="T456" s="119" t="b">
        <f>IF(AND((S456=0), ISNUMBER(S456)), TRUE)</f>
        <v>0</v>
      </c>
      <c r="U456" s="119" t="b">
        <f>IF(AND((R456=S456), ISNUMBER(R456)), TRUE)</f>
        <v>0</v>
      </c>
    </row>
    <row r="457" spans="1:21" ht="24" customHeight="1" x14ac:dyDescent="0.2">
      <c r="A457" s="119" t="s">
        <v>15672</v>
      </c>
      <c r="B457" s="119" t="s">
        <v>15677</v>
      </c>
      <c r="C457" s="119">
        <v>1990</v>
      </c>
      <c r="D457" s="119" t="s">
        <v>15678</v>
      </c>
      <c r="N457" s="119" t="s">
        <v>81</v>
      </c>
      <c r="O457" s="119" t="s">
        <v>81</v>
      </c>
      <c r="P457" s="119" t="s">
        <v>15547</v>
      </c>
      <c r="T457" s="119" t="b">
        <f>IF(AND((S457=0), ISNUMBER(S457)), TRUE)</f>
        <v>0</v>
      </c>
      <c r="U457" s="119" t="b">
        <f>IF(AND((R457=S457), ISNUMBER(R457)), TRUE)</f>
        <v>0</v>
      </c>
    </row>
    <row r="458" spans="1:21" ht="24" customHeight="1" x14ac:dyDescent="0.2">
      <c r="A458" s="119" t="s">
        <v>1282</v>
      </c>
      <c r="B458" s="119" t="s">
        <v>1284</v>
      </c>
      <c r="C458" s="119">
        <v>1998</v>
      </c>
      <c r="D458" s="119" t="s">
        <v>91</v>
      </c>
      <c r="E458" s="119" t="s">
        <v>15933</v>
      </c>
      <c r="N458" s="119" t="s">
        <v>81</v>
      </c>
      <c r="O458" s="119" t="s">
        <v>81</v>
      </c>
      <c r="P458" s="119" t="s">
        <v>311</v>
      </c>
      <c r="T458" s="119" t="b">
        <f>IF(AND((S458=0), ISNUMBER(S458)), TRUE)</f>
        <v>0</v>
      </c>
      <c r="U458" s="119" t="b">
        <f>IF(AND((R458=S458), ISNUMBER(R458)), TRUE)</f>
        <v>0</v>
      </c>
    </row>
    <row r="459" spans="1:21" ht="24" customHeight="1" x14ac:dyDescent="0.2">
      <c r="A459" s="119" t="s">
        <v>5885</v>
      </c>
      <c r="B459" s="119" t="s">
        <v>5887</v>
      </c>
      <c r="C459" s="119">
        <v>2007</v>
      </c>
      <c r="D459" s="119" t="s">
        <v>1333</v>
      </c>
      <c r="E459" s="119" t="s">
        <v>5888</v>
      </c>
      <c r="F459" s="119" t="s">
        <v>1177</v>
      </c>
      <c r="G459" s="119" t="s">
        <v>81</v>
      </c>
      <c r="H459" s="119" t="s">
        <v>81</v>
      </c>
      <c r="N459" s="119" t="s">
        <v>81</v>
      </c>
      <c r="O459" s="119" t="s">
        <v>81</v>
      </c>
      <c r="P459" s="119" t="s">
        <v>789</v>
      </c>
      <c r="T459" s="119" t="b">
        <f>IF(AND((S459=0), ISNUMBER(S459)), TRUE)</f>
        <v>0</v>
      </c>
      <c r="U459" s="119" t="b">
        <f>IF(AND((R459=S459), ISNUMBER(R459)), TRUE)</f>
        <v>0</v>
      </c>
    </row>
    <row r="460" spans="1:21" ht="24" customHeight="1" x14ac:dyDescent="0.2">
      <c r="A460" s="119" t="s">
        <v>4861</v>
      </c>
      <c r="B460" s="119" t="s">
        <v>4863</v>
      </c>
      <c r="C460" s="119">
        <v>2012</v>
      </c>
      <c r="D460" s="119" t="s">
        <v>392</v>
      </c>
      <c r="E460" s="119" t="s">
        <v>4864</v>
      </c>
      <c r="I460" s="119" t="s">
        <v>81</v>
      </c>
      <c r="N460" s="119" t="s">
        <v>81</v>
      </c>
      <c r="O460" s="119" t="s">
        <v>81</v>
      </c>
      <c r="P460" s="119" t="s">
        <v>2729</v>
      </c>
      <c r="T460" s="119" t="b">
        <f>IF(AND((S460=0), ISNUMBER(S460)), TRUE)</f>
        <v>0</v>
      </c>
      <c r="U460" s="119" t="b">
        <f>IF(AND((R460=S460), ISNUMBER(R460)), TRUE)</f>
        <v>0</v>
      </c>
    </row>
    <row r="461" spans="1:21" ht="24" customHeight="1" x14ac:dyDescent="0.2">
      <c r="A461" s="119" t="s">
        <v>717</v>
      </c>
      <c r="B461" s="119" t="s">
        <v>719</v>
      </c>
      <c r="C461" s="119">
        <v>2013</v>
      </c>
      <c r="D461" s="119" t="s">
        <v>392</v>
      </c>
      <c r="E461" s="119" t="s">
        <v>720</v>
      </c>
      <c r="I461" s="119" t="s">
        <v>1177</v>
      </c>
      <c r="J461" s="119" t="s">
        <v>81</v>
      </c>
      <c r="N461" s="119" t="s">
        <v>81</v>
      </c>
      <c r="O461" s="119" t="s">
        <v>81</v>
      </c>
      <c r="P461" s="119" t="s">
        <v>515</v>
      </c>
      <c r="T461" s="119" t="b">
        <f>IF(AND((S461=0), ISNUMBER(S461)), TRUE)</f>
        <v>0</v>
      </c>
      <c r="U461" s="119" t="b">
        <f>IF(AND((R461=S461), ISNUMBER(R461)), TRUE)</f>
        <v>0</v>
      </c>
    </row>
    <row r="462" spans="1:21" ht="24" customHeight="1" x14ac:dyDescent="0.2">
      <c r="A462" s="119" t="s">
        <v>2417</v>
      </c>
      <c r="B462" s="119" t="s">
        <v>2419</v>
      </c>
      <c r="C462" s="119">
        <v>1988</v>
      </c>
      <c r="D462" s="119" t="s">
        <v>674</v>
      </c>
      <c r="E462" s="119" t="s">
        <v>2420</v>
      </c>
      <c r="N462" s="119" t="s">
        <v>81</v>
      </c>
      <c r="O462" s="119" t="s">
        <v>81</v>
      </c>
      <c r="P462" s="119" t="s">
        <v>1668</v>
      </c>
      <c r="T462" s="119" t="b">
        <f>IF(AND((S462=0), ISNUMBER(S462)), TRUE)</f>
        <v>0</v>
      </c>
      <c r="U462" s="119" t="b">
        <f>IF(AND((R462=S462), ISNUMBER(R462)), TRUE)</f>
        <v>0</v>
      </c>
    </row>
    <row r="463" spans="1:21" ht="24" customHeight="1" x14ac:dyDescent="0.2">
      <c r="A463" s="119" t="s">
        <v>3505</v>
      </c>
      <c r="B463" s="119" t="s">
        <v>3507</v>
      </c>
      <c r="C463" s="119">
        <v>1986</v>
      </c>
      <c r="D463" s="119" t="s">
        <v>3029</v>
      </c>
      <c r="N463" s="119" t="s">
        <v>81</v>
      </c>
      <c r="O463" s="119" t="s">
        <v>81</v>
      </c>
      <c r="P463" s="119" t="s">
        <v>872</v>
      </c>
      <c r="T463" s="119" t="b">
        <f>IF(AND((S463=0), ISNUMBER(S463)), TRUE)</f>
        <v>0</v>
      </c>
      <c r="U463" s="119" t="b">
        <f>IF(AND((R463=S463), ISNUMBER(R463)), TRUE)</f>
        <v>0</v>
      </c>
    </row>
    <row r="464" spans="1:21" ht="24" customHeight="1" x14ac:dyDescent="0.2">
      <c r="A464" s="119" t="s">
        <v>15792</v>
      </c>
      <c r="B464" s="119" t="s">
        <v>15793</v>
      </c>
      <c r="C464" s="119">
        <v>2011</v>
      </c>
      <c r="D464" s="119" t="s">
        <v>15794</v>
      </c>
      <c r="E464" s="119" t="s">
        <v>15935</v>
      </c>
      <c r="K464" s="119" t="s">
        <v>81</v>
      </c>
      <c r="N464" s="119" t="s">
        <v>81</v>
      </c>
      <c r="O464" s="119" t="s">
        <v>81</v>
      </c>
      <c r="P464" s="119" t="s">
        <v>15795</v>
      </c>
      <c r="T464" s="119" t="b">
        <f>IF(AND((S464=0), ISNUMBER(S464)), TRUE)</f>
        <v>0</v>
      </c>
      <c r="U464" s="119" t="b">
        <f>IF(AND((R464=S464), ISNUMBER(R464)), TRUE)</f>
        <v>0</v>
      </c>
    </row>
    <row r="465" spans="1:21" ht="24" customHeight="1" x14ac:dyDescent="0.2">
      <c r="A465" s="119" t="s">
        <v>2813</v>
      </c>
      <c r="B465" s="119" t="s">
        <v>2815</v>
      </c>
      <c r="C465" s="119">
        <v>1998</v>
      </c>
      <c r="D465" s="119" t="s">
        <v>187</v>
      </c>
      <c r="E465" s="119" t="s">
        <v>2816</v>
      </c>
      <c r="N465" s="119" t="s">
        <v>81</v>
      </c>
      <c r="O465" s="119" t="s">
        <v>81</v>
      </c>
      <c r="P465" s="119" t="s">
        <v>172</v>
      </c>
      <c r="T465" s="119" t="b">
        <f>IF(AND((S465=0), ISNUMBER(S465)), TRUE)</f>
        <v>0</v>
      </c>
      <c r="U465" s="119" t="b">
        <f>IF(AND((R465=S465), ISNUMBER(R465)), TRUE)</f>
        <v>0</v>
      </c>
    </row>
    <row r="466" spans="1:21" ht="24" customHeight="1" x14ac:dyDescent="0.2">
      <c r="A466" s="119" t="s">
        <v>2520</v>
      </c>
      <c r="B466" s="119" t="s">
        <v>2522</v>
      </c>
      <c r="C466" s="119">
        <v>1975</v>
      </c>
      <c r="D466" s="119" t="s">
        <v>2523</v>
      </c>
      <c r="E466" s="119" t="s">
        <v>2524</v>
      </c>
      <c r="N466" s="119" t="s">
        <v>81</v>
      </c>
      <c r="O466" s="119" t="s">
        <v>81</v>
      </c>
      <c r="P466" s="119" t="s">
        <v>247</v>
      </c>
      <c r="T466" s="119" t="b">
        <f>IF(AND((S466=0), ISNUMBER(S466)), TRUE)</f>
        <v>0</v>
      </c>
      <c r="U466" s="119" t="b">
        <f>IF(AND((R466=S466), ISNUMBER(R466)), TRUE)</f>
        <v>0</v>
      </c>
    </row>
    <row r="467" spans="1:21" ht="24" customHeight="1" x14ac:dyDescent="0.2">
      <c r="A467" s="119" t="s">
        <v>4464</v>
      </c>
      <c r="B467" s="119" t="s">
        <v>4466</v>
      </c>
      <c r="C467" s="119">
        <v>2015</v>
      </c>
      <c r="D467" s="119" t="s">
        <v>392</v>
      </c>
      <c r="E467" s="119" t="s">
        <v>4467</v>
      </c>
      <c r="K467" s="119" t="s">
        <v>81</v>
      </c>
      <c r="N467" s="119" t="s">
        <v>81</v>
      </c>
      <c r="O467" s="119" t="s">
        <v>81</v>
      </c>
      <c r="P467" s="119" t="s">
        <v>172</v>
      </c>
      <c r="T467" s="119" t="b">
        <f>IF(AND((S467=0), ISNUMBER(S467)), TRUE)</f>
        <v>0</v>
      </c>
      <c r="U467" s="119" t="b">
        <f>IF(AND((R467=S467), ISNUMBER(R467)), TRUE)</f>
        <v>0</v>
      </c>
    </row>
    <row r="468" spans="1:21" ht="24" customHeight="1" x14ac:dyDescent="0.2">
      <c r="A468" s="119" t="s">
        <v>3424</v>
      </c>
      <c r="B468" s="119" t="s">
        <v>1180</v>
      </c>
      <c r="C468" s="119">
        <v>2009</v>
      </c>
      <c r="D468" s="119" t="s">
        <v>3427</v>
      </c>
      <c r="E468" s="119" t="s">
        <v>2720</v>
      </c>
      <c r="H468" s="119" t="s">
        <v>81</v>
      </c>
      <c r="N468" s="119" t="s">
        <v>81</v>
      </c>
      <c r="O468" s="119" t="s">
        <v>81</v>
      </c>
      <c r="P468" s="119" t="s">
        <v>515</v>
      </c>
      <c r="T468" s="119" t="b">
        <f>IF(AND((S468=0), ISNUMBER(S468)), TRUE)</f>
        <v>0</v>
      </c>
      <c r="U468" s="119" t="b">
        <f>IF(AND((R468=S468), ISNUMBER(R468)), TRUE)</f>
        <v>0</v>
      </c>
    </row>
    <row r="469" spans="1:21" ht="24" customHeight="1" x14ac:dyDescent="0.2">
      <c r="A469" s="119" t="s">
        <v>3798</v>
      </c>
      <c r="B469" s="119" t="s">
        <v>3800</v>
      </c>
      <c r="C469" s="119">
        <v>1993</v>
      </c>
      <c r="D469" s="119" t="s">
        <v>3801</v>
      </c>
      <c r="E469" s="119" t="s">
        <v>3802</v>
      </c>
      <c r="N469" s="119" t="s">
        <v>81</v>
      </c>
      <c r="O469" s="119" t="s">
        <v>81</v>
      </c>
      <c r="P469" s="119" t="s">
        <v>172</v>
      </c>
      <c r="T469" s="119" t="b">
        <f>IF(AND((S469=0), ISNUMBER(S469)), TRUE)</f>
        <v>0</v>
      </c>
      <c r="U469" s="119" t="b">
        <f>IF(AND((R469=S469), ISNUMBER(R469)), TRUE)</f>
        <v>0</v>
      </c>
    </row>
    <row r="470" spans="1:21" ht="24" customHeight="1" x14ac:dyDescent="0.2">
      <c r="A470" s="119" t="s">
        <v>3874</v>
      </c>
      <c r="B470" s="119" t="s">
        <v>3876</v>
      </c>
      <c r="C470" s="119">
        <v>1988</v>
      </c>
      <c r="D470" s="119" t="s">
        <v>1602</v>
      </c>
      <c r="E470" s="119" t="s">
        <v>3877</v>
      </c>
      <c r="N470" s="119" t="s">
        <v>81</v>
      </c>
      <c r="O470" s="119" t="s">
        <v>81</v>
      </c>
      <c r="P470" s="119" t="s">
        <v>3883</v>
      </c>
      <c r="T470" s="119" t="b">
        <f>IF(AND((S470=0), ISNUMBER(S470)), TRUE)</f>
        <v>0</v>
      </c>
      <c r="U470" s="119" t="b">
        <f>IF(AND((R470=S470), ISNUMBER(R470)), TRUE)</f>
        <v>0</v>
      </c>
    </row>
    <row r="471" spans="1:21" ht="24" customHeight="1" x14ac:dyDescent="0.2">
      <c r="A471" s="119" t="s">
        <v>2706</v>
      </c>
      <c r="B471" s="119" t="s">
        <v>2708</v>
      </c>
      <c r="C471" s="119">
        <v>1999</v>
      </c>
      <c r="D471" s="119" t="s">
        <v>984</v>
      </c>
      <c r="E471" s="119" t="s">
        <v>2709</v>
      </c>
      <c r="N471" s="119" t="s">
        <v>81</v>
      </c>
      <c r="O471" s="119" t="s">
        <v>81</v>
      </c>
      <c r="P471" s="119" t="s">
        <v>789</v>
      </c>
      <c r="T471" s="119" t="b">
        <f>IF(AND((S471=0), ISNUMBER(S471)), TRUE)</f>
        <v>0</v>
      </c>
      <c r="U471" s="119" t="b">
        <f>IF(AND((R471=S471), ISNUMBER(R471)), TRUE)</f>
        <v>0</v>
      </c>
    </row>
    <row r="472" spans="1:21" ht="24" customHeight="1" x14ac:dyDescent="0.2">
      <c r="A472" s="119" t="s">
        <v>2165</v>
      </c>
      <c r="B472" s="119" t="s">
        <v>2167</v>
      </c>
      <c r="C472" s="119">
        <v>2006</v>
      </c>
      <c r="D472" s="119" t="s">
        <v>2168</v>
      </c>
      <c r="E472" s="119" t="s">
        <v>2169</v>
      </c>
      <c r="F472" s="119" t="s">
        <v>81</v>
      </c>
      <c r="N472" s="119" t="s">
        <v>81</v>
      </c>
      <c r="O472" s="119" t="s">
        <v>81</v>
      </c>
      <c r="P472" s="119" t="s">
        <v>2181</v>
      </c>
      <c r="T472" s="119" t="b">
        <f>IF(AND((S472=0), ISNUMBER(S472)), TRUE)</f>
        <v>0</v>
      </c>
      <c r="U472" s="119" t="b">
        <f>IF(AND((R472=S472), ISNUMBER(R472)), TRUE)</f>
        <v>0</v>
      </c>
    </row>
    <row r="473" spans="1:21" ht="24" customHeight="1" x14ac:dyDescent="0.2">
      <c r="A473" s="119" t="s">
        <v>1767</v>
      </c>
      <c r="B473" s="119" t="s">
        <v>1769</v>
      </c>
      <c r="C473" s="119">
        <v>1994</v>
      </c>
      <c r="D473" s="119" t="s">
        <v>392</v>
      </c>
      <c r="E473" s="119" t="s">
        <v>1770</v>
      </c>
      <c r="N473" s="119" t="s">
        <v>81</v>
      </c>
      <c r="O473" s="119" t="s">
        <v>81</v>
      </c>
      <c r="P473" s="119" t="s">
        <v>789</v>
      </c>
      <c r="T473" s="119" t="b">
        <f>IF(AND((S473=0), ISNUMBER(S473)), TRUE)</f>
        <v>0</v>
      </c>
      <c r="U473" s="119" t="b">
        <f>IF(AND((R473=S473), ISNUMBER(R473)), TRUE)</f>
        <v>0</v>
      </c>
    </row>
    <row r="474" spans="1:21" ht="24" customHeight="1" x14ac:dyDescent="0.2">
      <c r="A474" s="119" t="s">
        <v>1916</v>
      </c>
      <c r="B474" s="119" t="s">
        <v>1918</v>
      </c>
      <c r="C474" s="119">
        <v>1999</v>
      </c>
      <c r="D474" s="119" t="s">
        <v>761</v>
      </c>
      <c r="E474" s="119" t="s">
        <v>15937</v>
      </c>
      <c r="N474" s="119" t="s">
        <v>81</v>
      </c>
      <c r="O474" s="119" t="s">
        <v>81</v>
      </c>
      <c r="P474" s="119" t="s">
        <v>789</v>
      </c>
      <c r="T474" s="119" t="b">
        <f>IF(AND((S474=0), ISNUMBER(S474)), TRUE)</f>
        <v>0</v>
      </c>
      <c r="U474" s="119" t="b">
        <f>IF(AND((R474=S474), ISNUMBER(R474)), TRUE)</f>
        <v>0</v>
      </c>
    </row>
    <row r="475" spans="1:21" ht="24" customHeight="1" x14ac:dyDescent="0.2">
      <c r="A475" s="119" t="s">
        <v>1509</v>
      </c>
      <c r="B475" s="119" t="s">
        <v>1511</v>
      </c>
      <c r="C475" s="119">
        <v>1996</v>
      </c>
      <c r="D475" s="119" t="s">
        <v>1512</v>
      </c>
      <c r="E475" s="119" t="s">
        <v>1513</v>
      </c>
      <c r="N475" s="119" t="s">
        <v>81</v>
      </c>
      <c r="O475" s="119" t="s">
        <v>81</v>
      </c>
      <c r="P475" s="119" t="s">
        <v>789</v>
      </c>
      <c r="T475" s="119" t="b">
        <f>IF(AND((S475=0), ISNUMBER(S475)), TRUE)</f>
        <v>0</v>
      </c>
      <c r="U475" s="119" t="b">
        <f>IF(AND((R475=S475), ISNUMBER(R475)), TRUE)</f>
        <v>0</v>
      </c>
    </row>
    <row r="476" spans="1:21" ht="24" customHeight="1" x14ac:dyDescent="0.2">
      <c r="A476" s="119" t="s">
        <v>3362</v>
      </c>
      <c r="B476" s="119" t="s">
        <v>3364</v>
      </c>
      <c r="C476" s="119">
        <v>1993</v>
      </c>
      <c r="D476" s="119" t="s">
        <v>687</v>
      </c>
      <c r="E476" s="119" t="s">
        <v>3365</v>
      </c>
      <c r="N476" s="119" t="s">
        <v>81</v>
      </c>
      <c r="O476" s="119" t="s">
        <v>81</v>
      </c>
      <c r="P476" s="119" t="s">
        <v>789</v>
      </c>
      <c r="T476" s="119" t="b">
        <f>IF(AND((S476=0), ISNUMBER(S476)), TRUE)</f>
        <v>0</v>
      </c>
      <c r="U476" s="119" t="b">
        <f>IF(AND((R476=S476), ISNUMBER(R476)), TRUE)</f>
        <v>0</v>
      </c>
    </row>
    <row r="477" spans="1:21" ht="24" customHeight="1" x14ac:dyDescent="0.2">
      <c r="A477" s="119" t="s">
        <v>5313</v>
      </c>
      <c r="B477" s="119" t="s">
        <v>5315</v>
      </c>
      <c r="C477" s="119">
        <v>2010</v>
      </c>
      <c r="D477" s="119" t="s">
        <v>392</v>
      </c>
      <c r="E477" s="119" t="s">
        <v>5316</v>
      </c>
      <c r="H477" s="119" t="s">
        <v>81</v>
      </c>
      <c r="N477" s="119" t="s">
        <v>81</v>
      </c>
      <c r="O477" s="119" t="s">
        <v>81</v>
      </c>
      <c r="P477" s="119" t="s">
        <v>172</v>
      </c>
      <c r="T477" s="119" t="b">
        <f>IF(AND((S477=0), ISNUMBER(S477)), TRUE)</f>
        <v>0</v>
      </c>
      <c r="U477" s="119" t="b">
        <f>IF(AND((R477=S477), ISNUMBER(R477)), TRUE)</f>
        <v>0</v>
      </c>
    </row>
    <row r="478" spans="1:21" ht="24" customHeight="1" x14ac:dyDescent="0.2">
      <c r="A478" s="119" t="s">
        <v>5803</v>
      </c>
      <c r="B478" s="119" t="s">
        <v>5805</v>
      </c>
      <c r="C478" s="119">
        <v>1993</v>
      </c>
      <c r="D478" s="119" t="s">
        <v>687</v>
      </c>
      <c r="E478" s="119" t="s">
        <v>5806</v>
      </c>
      <c r="N478" s="119" t="s">
        <v>81</v>
      </c>
      <c r="O478" s="119" t="s">
        <v>81</v>
      </c>
      <c r="P478" s="119" t="s">
        <v>789</v>
      </c>
      <c r="T478" s="119" t="b">
        <f>IF(AND((S478=0), ISNUMBER(S478)), TRUE)</f>
        <v>0</v>
      </c>
      <c r="U478" s="119" t="b">
        <f>IF(AND((R478=S478), ISNUMBER(R478)), TRUE)</f>
        <v>0</v>
      </c>
    </row>
    <row r="479" spans="1:21" ht="24" customHeight="1" x14ac:dyDescent="0.2">
      <c r="A479" s="119" t="s">
        <v>1695</v>
      </c>
      <c r="B479" s="119" t="s">
        <v>1697</v>
      </c>
      <c r="C479" s="119">
        <v>1992</v>
      </c>
      <c r="D479" s="119" t="s">
        <v>1698</v>
      </c>
      <c r="E479" s="119" t="s">
        <v>1699</v>
      </c>
      <c r="N479" s="119" t="s">
        <v>81</v>
      </c>
      <c r="O479" s="119" t="s">
        <v>81</v>
      </c>
      <c r="P479" s="119" t="s">
        <v>1711</v>
      </c>
      <c r="T479" s="119" t="b">
        <f>IF(AND((S479=0), ISNUMBER(S479)), TRUE)</f>
        <v>0</v>
      </c>
      <c r="U479" s="119" t="b">
        <f>IF(AND((R479=S479), ISNUMBER(R479)), TRUE)</f>
        <v>0</v>
      </c>
    </row>
    <row r="480" spans="1:21" ht="24" customHeight="1" x14ac:dyDescent="0.2">
      <c r="A480" s="119" t="s">
        <v>5491</v>
      </c>
      <c r="B480" s="119" t="s">
        <v>5493</v>
      </c>
      <c r="C480" s="119">
        <v>1994</v>
      </c>
      <c r="D480" s="119" t="s">
        <v>5494</v>
      </c>
      <c r="E480" s="119" t="s">
        <v>5495</v>
      </c>
      <c r="N480" s="119" t="s">
        <v>81</v>
      </c>
      <c r="O480" s="119" t="s">
        <v>81</v>
      </c>
      <c r="P480" s="119" t="s">
        <v>5506</v>
      </c>
      <c r="T480" s="119" t="b">
        <f>IF(AND((S480=0), ISNUMBER(S480)), TRUE)</f>
        <v>0</v>
      </c>
      <c r="U480" s="119" t="b">
        <f>IF(AND((R480=S480), ISNUMBER(R480)), TRUE)</f>
        <v>0</v>
      </c>
    </row>
    <row r="481" spans="1:21" ht="24" customHeight="1" x14ac:dyDescent="0.2">
      <c r="A481" s="119" t="s">
        <v>5491</v>
      </c>
      <c r="B481" s="119" t="s">
        <v>5705</v>
      </c>
      <c r="C481" s="119">
        <v>1996</v>
      </c>
      <c r="D481" s="119" t="s">
        <v>5706</v>
      </c>
      <c r="E481" s="119" t="s">
        <v>5707</v>
      </c>
      <c r="N481" s="119" t="s">
        <v>81</v>
      </c>
      <c r="O481" s="119" t="s">
        <v>81</v>
      </c>
      <c r="P481" s="119" t="s">
        <v>2343</v>
      </c>
      <c r="T481" s="119" t="b">
        <f>IF(AND((S481=0), ISNUMBER(S481)), TRUE)</f>
        <v>0</v>
      </c>
      <c r="U481" s="119" t="b">
        <f>IF(AND((R481=S481), ISNUMBER(R481)), TRUE)</f>
        <v>0</v>
      </c>
    </row>
    <row r="482" spans="1:21" ht="24" customHeight="1" x14ac:dyDescent="0.2">
      <c r="A482" s="119" t="s">
        <v>5538</v>
      </c>
      <c r="B482" s="119" t="s">
        <v>5540</v>
      </c>
      <c r="C482" s="119">
        <v>1994</v>
      </c>
      <c r="D482" s="119" t="s">
        <v>761</v>
      </c>
      <c r="E482" s="119" t="s">
        <v>15938</v>
      </c>
      <c r="N482" s="119" t="s">
        <v>81</v>
      </c>
      <c r="O482" s="119" t="s">
        <v>81</v>
      </c>
      <c r="P482" s="119" t="s">
        <v>2343</v>
      </c>
      <c r="T482" s="119" t="b">
        <f>IF(AND((S482=0), ISNUMBER(S482)), TRUE)</f>
        <v>0</v>
      </c>
      <c r="U482" s="119" t="b">
        <f>IF(AND((R482=S482), ISNUMBER(R482)), TRUE)</f>
        <v>0</v>
      </c>
    </row>
    <row r="483" spans="1:21" ht="24" customHeight="1" x14ac:dyDescent="0.2">
      <c r="A483" s="119" t="s">
        <v>2329</v>
      </c>
      <c r="B483" s="119" t="s">
        <v>2331</v>
      </c>
      <c r="C483" s="119">
        <v>1988</v>
      </c>
      <c r="D483" s="119" t="s">
        <v>687</v>
      </c>
      <c r="E483" s="119" t="s">
        <v>2332</v>
      </c>
      <c r="N483" s="119" t="s">
        <v>81</v>
      </c>
      <c r="O483" s="119" t="s">
        <v>81</v>
      </c>
      <c r="P483" s="119" t="s">
        <v>2343</v>
      </c>
      <c r="T483" s="119" t="b">
        <f>IF(AND((S483=0), ISNUMBER(S483)), TRUE)</f>
        <v>0</v>
      </c>
      <c r="U483" s="119" t="b">
        <f>IF(AND((R483=S483), ISNUMBER(R483)), TRUE)</f>
        <v>0</v>
      </c>
    </row>
    <row r="484" spans="1:21" ht="24" customHeight="1" x14ac:dyDescent="0.2">
      <c r="A484" s="119" t="s">
        <v>4934</v>
      </c>
      <c r="B484" s="119" t="s">
        <v>4936</v>
      </c>
      <c r="C484" s="119">
        <v>1993</v>
      </c>
      <c r="D484" s="119" t="s">
        <v>1557</v>
      </c>
      <c r="E484" s="119" t="s">
        <v>4937</v>
      </c>
      <c r="N484" s="119" t="s">
        <v>81</v>
      </c>
      <c r="O484" s="119" t="s">
        <v>81</v>
      </c>
      <c r="P484" s="119" t="s">
        <v>2343</v>
      </c>
      <c r="T484" s="119" t="b">
        <f>IF(AND((S484=0), ISNUMBER(S484)), TRUE)</f>
        <v>0</v>
      </c>
      <c r="U484" s="119" t="b">
        <f>IF(AND((R484=S484), ISNUMBER(R484)), TRUE)</f>
        <v>0</v>
      </c>
    </row>
    <row r="485" spans="1:21" ht="24" customHeight="1" x14ac:dyDescent="0.2">
      <c r="A485" s="119" t="s">
        <v>2953</v>
      </c>
      <c r="B485" s="119" t="s">
        <v>2955</v>
      </c>
      <c r="C485" s="119">
        <v>2014</v>
      </c>
      <c r="D485" s="119" t="s">
        <v>109</v>
      </c>
      <c r="E485" s="119" t="s">
        <v>2956</v>
      </c>
      <c r="J485" s="119" t="s">
        <v>81</v>
      </c>
      <c r="N485" s="119" t="s">
        <v>81</v>
      </c>
      <c r="O485" s="119" t="s">
        <v>81</v>
      </c>
      <c r="P485" s="119" t="s">
        <v>311</v>
      </c>
      <c r="T485" s="119" t="b">
        <f>IF(AND((S485=0), ISNUMBER(S485)), TRUE)</f>
        <v>0</v>
      </c>
      <c r="U485" s="119" t="b">
        <f>IF(AND((R485=S485), ISNUMBER(R485)), TRUE)</f>
        <v>0</v>
      </c>
    </row>
    <row r="486" spans="1:21" ht="24" customHeight="1" x14ac:dyDescent="0.2">
      <c r="A486" s="119" t="s">
        <v>3989</v>
      </c>
      <c r="B486" s="119" t="s">
        <v>3991</v>
      </c>
      <c r="C486" s="119">
        <v>2007</v>
      </c>
      <c r="D486" s="119" t="s">
        <v>3992</v>
      </c>
      <c r="E486" s="119" t="s">
        <v>3993</v>
      </c>
      <c r="F486" s="119" t="s">
        <v>1177</v>
      </c>
      <c r="G486" s="119" t="s">
        <v>81</v>
      </c>
      <c r="N486" s="119" t="s">
        <v>81</v>
      </c>
      <c r="O486" s="119" t="s">
        <v>81</v>
      </c>
      <c r="P486" s="119" t="s">
        <v>1586</v>
      </c>
      <c r="T486" s="119" t="b">
        <f>IF(AND((S486=0), ISNUMBER(S486)), TRUE)</f>
        <v>0</v>
      </c>
      <c r="U486" s="119" t="b">
        <f>IF(AND((R486=S486), ISNUMBER(R486)), TRUE)</f>
        <v>0</v>
      </c>
    </row>
    <row r="487" spans="1:21" ht="24" customHeight="1" x14ac:dyDescent="0.2">
      <c r="A487" s="119" t="s">
        <v>4017</v>
      </c>
      <c r="B487" s="119" t="s">
        <v>4019</v>
      </c>
      <c r="C487" s="119">
        <v>1999</v>
      </c>
      <c r="D487" s="119" t="s">
        <v>3929</v>
      </c>
      <c r="E487" s="119" t="s">
        <v>4020</v>
      </c>
      <c r="N487" s="119" t="s">
        <v>81</v>
      </c>
      <c r="O487" s="119" t="s">
        <v>81</v>
      </c>
      <c r="P487" s="119" t="s">
        <v>2881</v>
      </c>
      <c r="T487" s="119" t="b">
        <f>IF(AND((S487=0), ISNUMBER(S487)), TRUE)</f>
        <v>0</v>
      </c>
      <c r="U487" s="119" t="b">
        <f>IF(AND((R487=S487), ISNUMBER(R487)), TRUE)</f>
        <v>0</v>
      </c>
    </row>
    <row r="488" spans="1:21" ht="24" customHeight="1" x14ac:dyDescent="0.2">
      <c r="A488" s="119" t="s">
        <v>15540</v>
      </c>
      <c r="B488" s="119" t="s">
        <v>15541</v>
      </c>
      <c r="C488" s="119">
        <v>2001</v>
      </c>
      <c r="D488" s="119" t="s">
        <v>7034</v>
      </c>
      <c r="E488" s="119" t="s">
        <v>15838</v>
      </c>
      <c r="K488" s="119" t="s">
        <v>81</v>
      </c>
      <c r="N488" s="119" t="s">
        <v>81</v>
      </c>
      <c r="O488" s="119" t="s">
        <v>5629</v>
      </c>
      <c r="P488" s="119" t="s">
        <v>15543</v>
      </c>
      <c r="T488" s="119" t="b">
        <f>IF(AND((S488=0), ISNUMBER(S488)), TRUE)</f>
        <v>0</v>
      </c>
      <c r="U488" s="119" t="b">
        <f>IF(AND((R488=S488), ISNUMBER(R488)), TRUE)</f>
        <v>0</v>
      </c>
    </row>
    <row r="489" spans="1:21" ht="24" customHeight="1" x14ac:dyDescent="0.2">
      <c r="A489" s="119" t="s">
        <v>15661</v>
      </c>
      <c r="B489" s="119" t="s">
        <v>15662</v>
      </c>
      <c r="C489" s="119">
        <v>1996</v>
      </c>
      <c r="D489" s="119" t="s">
        <v>1076</v>
      </c>
      <c r="E489" s="119" t="s">
        <v>15841</v>
      </c>
      <c r="K489" s="119" t="s">
        <v>81</v>
      </c>
      <c r="N489" s="119" t="s">
        <v>81</v>
      </c>
      <c r="O489" s="119" t="s">
        <v>5629</v>
      </c>
      <c r="P489" s="119" t="s">
        <v>15379</v>
      </c>
      <c r="T489" s="119" t="b">
        <f>IF(AND((S489=0), ISNUMBER(S489)), TRUE)</f>
        <v>0</v>
      </c>
      <c r="U489" s="119" t="b">
        <f>IF(AND((R489=S489), ISNUMBER(R489)), TRUE)</f>
        <v>0</v>
      </c>
    </row>
    <row r="490" spans="1:21" ht="24" customHeight="1" x14ac:dyDescent="0.2">
      <c r="A490" s="119" t="s">
        <v>15601</v>
      </c>
      <c r="B490" s="119" t="s">
        <v>15602</v>
      </c>
      <c r="C490" s="119">
        <v>2001</v>
      </c>
      <c r="D490" s="119" t="s">
        <v>15603</v>
      </c>
      <c r="L490" s="119" t="s">
        <v>81</v>
      </c>
      <c r="N490" s="119" t="s">
        <v>81</v>
      </c>
      <c r="O490" s="119" t="s">
        <v>5629</v>
      </c>
      <c r="P490" s="119" t="s">
        <v>15379</v>
      </c>
      <c r="T490" s="119" t="b">
        <f>IF(AND((S490=0), ISNUMBER(S490)), TRUE)</f>
        <v>0</v>
      </c>
      <c r="U490" s="119" t="b">
        <f>IF(AND((R490=S490), ISNUMBER(R490)), TRUE)</f>
        <v>0</v>
      </c>
    </row>
    <row r="491" spans="1:21" ht="24" customHeight="1" x14ac:dyDescent="0.2">
      <c r="A491" s="119" t="s">
        <v>15604</v>
      </c>
      <c r="B491" s="119" t="s">
        <v>15605</v>
      </c>
      <c r="C491" s="119">
        <v>2001</v>
      </c>
      <c r="D491" s="119" t="s">
        <v>15606</v>
      </c>
      <c r="L491" s="119" t="s">
        <v>81</v>
      </c>
      <c r="N491" s="119" t="s">
        <v>81</v>
      </c>
      <c r="O491" s="119" t="s">
        <v>5629</v>
      </c>
      <c r="P491" s="119" t="s">
        <v>15379</v>
      </c>
      <c r="T491" s="119" t="b">
        <f>IF(AND((S491=0), ISNUMBER(S491)), TRUE)</f>
        <v>0</v>
      </c>
      <c r="U491" s="119" t="b">
        <f>IF(AND((R491=S491), ISNUMBER(R491)), TRUE)</f>
        <v>0</v>
      </c>
    </row>
    <row r="492" spans="1:21" ht="24" customHeight="1" x14ac:dyDescent="0.2">
      <c r="A492" s="119" t="s">
        <v>15592</v>
      </c>
      <c r="B492" s="119" t="s">
        <v>15593</v>
      </c>
      <c r="C492" s="119">
        <v>2003</v>
      </c>
      <c r="D492" s="119" t="s">
        <v>15594</v>
      </c>
      <c r="E492" s="119" t="s">
        <v>15842</v>
      </c>
      <c r="L492" s="119" t="s">
        <v>1177</v>
      </c>
      <c r="M492" s="119" t="s">
        <v>81</v>
      </c>
      <c r="N492" s="119" t="s">
        <v>81</v>
      </c>
      <c r="O492" s="119" t="s">
        <v>5629</v>
      </c>
      <c r="P492" s="119" t="s">
        <v>15379</v>
      </c>
      <c r="T492" s="119" t="b">
        <f>IF(AND((S492=0), ISNUMBER(S492)), TRUE)</f>
        <v>0</v>
      </c>
      <c r="U492" s="119" t="b">
        <f>IF(AND((R492=S492), ISNUMBER(R492)), TRUE)</f>
        <v>0</v>
      </c>
    </row>
    <row r="493" spans="1:21" ht="24" customHeight="1" x14ac:dyDescent="0.2">
      <c r="A493" s="119" t="s">
        <v>15724</v>
      </c>
      <c r="B493" s="119" t="s">
        <v>15725</v>
      </c>
      <c r="C493" s="119">
        <v>2007</v>
      </c>
      <c r="D493" s="119" t="s">
        <v>15726</v>
      </c>
      <c r="L493" s="119" t="s">
        <v>81</v>
      </c>
      <c r="N493" s="119" t="s">
        <v>81</v>
      </c>
      <c r="O493" s="119" t="s">
        <v>5629</v>
      </c>
      <c r="P493" s="119" t="s">
        <v>15727</v>
      </c>
      <c r="T493" s="119" t="b">
        <f>IF(AND((S493=0), ISNUMBER(S493)), TRUE)</f>
        <v>0</v>
      </c>
      <c r="U493" s="119" t="b">
        <f>IF(AND((R493=S493), ISNUMBER(R493)), TRUE)</f>
        <v>0</v>
      </c>
    </row>
    <row r="494" spans="1:21" ht="24" customHeight="1" x14ac:dyDescent="0.2">
      <c r="A494" s="119" t="s">
        <v>15599</v>
      </c>
      <c r="B494" s="119" t="s">
        <v>15600</v>
      </c>
      <c r="C494" s="119">
        <v>2000</v>
      </c>
      <c r="D494" s="119" t="s">
        <v>2102</v>
      </c>
      <c r="K494" s="119" t="s">
        <v>81</v>
      </c>
      <c r="N494" s="119" t="s">
        <v>81</v>
      </c>
      <c r="O494" s="119" t="s">
        <v>5629</v>
      </c>
      <c r="P494" s="119" t="s">
        <v>15379</v>
      </c>
      <c r="T494" s="119" t="b">
        <f>IF(AND((S494=0), ISNUMBER(S494)), TRUE)</f>
        <v>0</v>
      </c>
      <c r="U494" s="119" t="b">
        <f>IF(AND((R494=S494), ISNUMBER(R494)), TRUE)</f>
        <v>0</v>
      </c>
    </row>
    <row r="495" spans="1:21" ht="24" customHeight="1" x14ac:dyDescent="0.2">
      <c r="A495" s="119" t="s">
        <v>15596</v>
      </c>
      <c r="B495" s="119" t="s">
        <v>15597</v>
      </c>
      <c r="C495" s="119">
        <v>2001</v>
      </c>
      <c r="D495" s="119" t="s">
        <v>15598</v>
      </c>
      <c r="L495" s="119" t="s">
        <v>81</v>
      </c>
      <c r="N495" s="119" t="s">
        <v>81</v>
      </c>
      <c r="O495" s="119" t="s">
        <v>5629</v>
      </c>
      <c r="P495" s="119" t="s">
        <v>15379</v>
      </c>
      <c r="T495" s="119" t="b">
        <f>IF(AND((S495=0), ISNUMBER(S495)), TRUE)</f>
        <v>0</v>
      </c>
      <c r="U495" s="119" t="b">
        <f>IF(AND((R495=S495), ISNUMBER(R495)), TRUE)</f>
        <v>0</v>
      </c>
    </row>
    <row r="496" spans="1:21" ht="24" customHeight="1" x14ac:dyDescent="0.2">
      <c r="A496" s="119" t="s">
        <v>15728</v>
      </c>
      <c r="B496" s="119" t="s">
        <v>15729</v>
      </c>
      <c r="C496" s="119">
        <v>2012</v>
      </c>
      <c r="D496" s="119" t="s">
        <v>187</v>
      </c>
      <c r="E496" s="119" t="s">
        <v>6095</v>
      </c>
      <c r="L496" s="119" t="s">
        <v>81</v>
      </c>
      <c r="N496" s="119" t="s">
        <v>81</v>
      </c>
      <c r="O496" s="119" t="s">
        <v>5629</v>
      </c>
      <c r="P496" s="119" t="s">
        <v>15727</v>
      </c>
      <c r="T496" s="119" t="b">
        <f>IF(AND((S496=0), ISNUMBER(S496)), TRUE)</f>
        <v>0</v>
      </c>
      <c r="U496" s="119" t="b">
        <f>IF(AND((R496=S496), ISNUMBER(R496)), TRUE)</f>
        <v>0</v>
      </c>
    </row>
    <row r="497" spans="1:21" ht="24" customHeight="1" x14ac:dyDescent="0.2">
      <c r="A497" s="119" t="s">
        <v>5911</v>
      </c>
      <c r="B497" s="119" t="s">
        <v>5913</v>
      </c>
      <c r="C497" s="119">
        <v>2014</v>
      </c>
      <c r="D497" s="119" t="s">
        <v>5914</v>
      </c>
      <c r="E497" s="119" t="s">
        <v>5915</v>
      </c>
      <c r="L497" s="119" t="s">
        <v>81</v>
      </c>
      <c r="N497" s="119" t="s">
        <v>81</v>
      </c>
      <c r="O497" s="119" t="s">
        <v>5629</v>
      </c>
      <c r="P497" s="119" t="s">
        <v>14933</v>
      </c>
      <c r="T497" s="119" t="b">
        <f>IF(AND((S497=0), ISNUMBER(S497)), TRUE)</f>
        <v>0</v>
      </c>
      <c r="U497" s="119" t="b">
        <f>IF(AND((R497=S497), ISNUMBER(R497)), TRUE)</f>
        <v>0</v>
      </c>
    </row>
    <row r="498" spans="1:21" ht="24" customHeight="1" x14ac:dyDescent="0.2">
      <c r="A498" s="119" t="s">
        <v>15607</v>
      </c>
      <c r="B498" s="119" t="s">
        <v>15608</v>
      </c>
      <c r="C498" s="119">
        <v>2001</v>
      </c>
      <c r="D498" s="119" t="s">
        <v>15609</v>
      </c>
      <c r="L498" s="119" t="s">
        <v>1177</v>
      </c>
      <c r="M498" s="119" t="s">
        <v>81</v>
      </c>
      <c r="N498" s="119" t="s">
        <v>81</v>
      </c>
      <c r="O498" s="119" t="s">
        <v>5629</v>
      </c>
      <c r="P498" s="119" t="s">
        <v>15379</v>
      </c>
      <c r="T498" s="119" t="b">
        <f>IF(AND((S498=0), ISNUMBER(S498)), TRUE)</f>
        <v>0</v>
      </c>
      <c r="U498" s="119" t="b">
        <f>IF(AND((R498=S498), ISNUMBER(R498)), TRUE)</f>
        <v>0</v>
      </c>
    </row>
    <row r="499" spans="1:21" ht="24" customHeight="1" x14ac:dyDescent="0.2">
      <c r="A499" s="119" t="s">
        <v>15610</v>
      </c>
      <c r="B499" s="119" t="s">
        <v>15611</v>
      </c>
      <c r="C499" s="119">
        <v>2000</v>
      </c>
      <c r="D499" s="119" t="s">
        <v>2457</v>
      </c>
      <c r="E499" s="119" t="s">
        <v>15849</v>
      </c>
      <c r="K499" s="119" t="s">
        <v>81</v>
      </c>
      <c r="N499" s="119" t="s">
        <v>81</v>
      </c>
      <c r="O499" s="119" t="s">
        <v>5629</v>
      </c>
      <c r="P499" s="119" t="s">
        <v>15379</v>
      </c>
      <c r="T499" s="119" t="b">
        <f>IF(AND((S499=0), ISNUMBER(S499)), TRUE)</f>
        <v>0</v>
      </c>
      <c r="U499" s="119" t="b">
        <f>IF(AND((R499=S499), ISNUMBER(R499)), TRUE)</f>
        <v>0</v>
      </c>
    </row>
    <row r="500" spans="1:21" ht="24" customHeight="1" x14ac:dyDescent="0.2">
      <c r="A500" s="119" t="s">
        <v>15612</v>
      </c>
      <c r="B500" s="119" t="s">
        <v>15613</v>
      </c>
      <c r="C500" s="119">
        <v>2001</v>
      </c>
      <c r="D500" s="119" t="s">
        <v>14460</v>
      </c>
      <c r="E500" s="119" t="s">
        <v>15861</v>
      </c>
      <c r="L500" s="119" t="s">
        <v>1177</v>
      </c>
      <c r="M500" s="119" t="s">
        <v>81</v>
      </c>
      <c r="N500" s="119" t="s">
        <v>81</v>
      </c>
      <c r="O500" s="119" t="s">
        <v>5629</v>
      </c>
      <c r="P500" s="119" t="s">
        <v>15379</v>
      </c>
      <c r="T500" s="119" t="b">
        <f>IF(AND((S500=0), ISNUMBER(S500)), TRUE)</f>
        <v>0</v>
      </c>
      <c r="U500" s="119" t="b">
        <f>IF(AND((R500=S500), ISNUMBER(R500)), TRUE)</f>
        <v>0</v>
      </c>
    </row>
    <row r="501" spans="1:21" ht="24" customHeight="1" x14ac:dyDescent="0.2">
      <c r="A501" s="119" t="s">
        <v>15620</v>
      </c>
      <c r="B501" s="119" t="s">
        <v>15621</v>
      </c>
      <c r="C501" s="119">
        <v>1989</v>
      </c>
      <c r="D501" s="119" t="s">
        <v>15622</v>
      </c>
      <c r="E501" s="119" t="s">
        <v>15863</v>
      </c>
      <c r="K501" s="119" t="s">
        <v>81</v>
      </c>
      <c r="N501" s="119" t="s">
        <v>81</v>
      </c>
      <c r="O501" s="119" t="s">
        <v>5629</v>
      </c>
      <c r="P501" s="119" t="s">
        <v>15379</v>
      </c>
      <c r="T501" s="119" t="b">
        <f>IF(AND((S501=0), ISNUMBER(S501)), TRUE)</f>
        <v>0</v>
      </c>
      <c r="U501" s="119" t="b">
        <f>IF(AND((R501=S501), ISNUMBER(R501)), TRUE)</f>
        <v>0</v>
      </c>
    </row>
    <row r="502" spans="1:21" ht="24" customHeight="1" x14ac:dyDescent="0.2">
      <c r="A502" s="119" t="s">
        <v>15614</v>
      </c>
      <c r="B502" s="119" t="s">
        <v>15615</v>
      </c>
      <c r="C502" s="119">
        <v>2001</v>
      </c>
      <c r="D502" s="119" t="s">
        <v>15616</v>
      </c>
      <c r="E502" s="119" t="s">
        <v>15868</v>
      </c>
      <c r="L502" s="119" t="s">
        <v>1177</v>
      </c>
      <c r="M502" s="119" t="s">
        <v>81</v>
      </c>
      <c r="N502" s="119" t="s">
        <v>81</v>
      </c>
      <c r="O502" s="119" t="s">
        <v>5629</v>
      </c>
      <c r="P502" s="119" t="s">
        <v>15379</v>
      </c>
      <c r="T502" s="119" t="b">
        <f>IF(AND((S502=0), ISNUMBER(S502)), TRUE)</f>
        <v>0</v>
      </c>
      <c r="U502" s="119" t="b">
        <f>IF(AND((R502=S502), ISNUMBER(R502)), TRUE)</f>
        <v>0</v>
      </c>
    </row>
    <row r="503" spans="1:21" ht="24" customHeight="1" x14ac:dyDescent="0.2">
      <c r="A503" s="119" t="s">
        <v>15626</v>
      </c>
      <c r="B503" s="119" t="s">
        <v>15627</v>
      </c>
      <c r="C503" s="119">
        <v>1994</v>
      </c>
      <c r="D503" s="119" t="s">
        <v>7795</v>
      </c>
      <c r="E503" s="119" t="s">
        <v>15869</v>
      </c>
      <c r="K503" s="119" t="s">
        <v>81</v>
      </c>
      <c r="N503" s="119" t="s">
        <v>81</v>
      </c>
      <c r="O503" s="119" t="s">
        <v>5629</v>
      </c>
      <c r="P503" s="119" t="s">
        <v>15379</v>
      </c>
      <c r="T503" s="119" t="b">
        <f>IF(AND((S503=0), ISNUMBER(S503)), TRUE)</f>
        <v>0</v>
      </c>
      <c r="U503" s="119" t="b">
        <f>IF(AND((R503=S503), ISNUMBER(R503)), TRUE)</f>
        <v>0</v>
      </c>
    </row>
    <row r="504" spans="1:21" ht="24" customHeight="1" x14ac:dyDescent="0.2">
      <c r="A504" s="119" t="s">
        <v>15628</v>
      </c>
      <c r="B504" s="119" t="s">
        <v>15629</v>
      </c>
      <c r="C504" s="119">
        <v>1990</v>
      </c>
      <c r="D504" s="119" t="s">
        <v>15630</v>
      </c>
      <c r="E504" s="119" t="s">
        <v>15869</v>
      </c>
      <c r="K504" s="119" t="s">
        <v>81</v>
      </c>
      <c r="N504" s="119" t="s">
        <v>81</v>
      </c>
      <c r="O504" s="119" t="s">
        <v>5629</v>
      </c>
      <c r="P504" s="119" t="s">
        <v>15379</v>
      </c>
      <c r="T504" s="119" t="b">
        <f>IF(AND((S504=0), ISNUMBER(S504)), TRUE)</f>
        <v>0</v>
      </c>
      <c r="U504" s="119" t="b">
        <f>IF(AND((R504=S504), ISNUMBER(R504)), TRUE)</f>
        <v>0</v>
      </c>
    </row>
    <row r="505" spans="1:21" ht="24" customHeight="1" x14ac:dyDescent="0.2">
      <c r="A505" s="119" t="s">
        <v>15739</v>
      </c>
      <c r="B505" s="119" t="s">
        <v>15740</v>
      </c>
      <c r="C505" s="119">
        <v>2013</v>
      </c>
      <c r="D505" s="119" t="s">
        <v>15741</v>
      </c>
      <c r="E505" s="119" t="s">
        <v>15871</v>
      </c>
      <c r="L505" s="119" t="s">
        <v>81</v>
      </c>
      <c r="N505" s="119" t="s">
        <v>81</v>
      </c>
      <c r="O505" s="119" t="s">
        <v>5629</v>
      </c>
      <c r="P505" s="119" t="s">
        <v>144</v>
      </c>
      <c r="T505" s="119" t="b">
        <f>IF(AND((S505=0), ISNUMBER(S505)), TRUE)</f>
        <v>0</v>
      </c>
      <c r="U505" s="119" t="b">
        <f>IF(AND((R505=S505), ISNUMBER(R505)), TRUE)</f>
        <v>0</v>
      </c>
    </row>
    <row r="506" spans="1:21" ht="24" customHeight="1" x14ac:dyDescent="0.2">
      <c r="A506" s="119" t="s">
        <v>15466</v>
      </c>
      <c r="B506" s="119" t="s">
        <v>15467</v>
      </c>
      <c r="C506" s="119">
        <v>2016</v>
      </c>
      <c r="D506" s="119" t="s">
        <v>15468</v>
      </c>
      <c r="L506" s="119" t="s">
        <v>1177</v>
      </c>
      <c r="M506" s="119" t="s">
        <v>81</v>
      </c>
      <c r="N506" s="119" t="s">
        <v>81</v>
      </c>
      <c r="O506" s="119" t="s">
        <v>5629</v>
      </c>
      <c r="P506" s="119" t="s">
        <v>15469</v>
      </c>
      <c r="T506" s="119" t="b">
        <f>IF(AND((S506=0), ISNUMBER(S506)), TRUE)</f>
        <v>0</v>
      </c>
      <c r="U506" s="119" t="b">
        <f>IF(AND((R506=S506), ISNUMBER(R506)), TRUE)</f>
        <v>0</v>
      </c>
    </row>
    <row r="507" spans="1:21" ht="24" customHeight="1" x14ac:dyDescent="0.2">
      <c r="A507" s="119" t="s">
        <v>15742</v>
      </c>
      <c r="B507" s="119" t="s">
        <v>15743</v>
      </c>
      <c r="C507" s="119">
        <v>2011</v>
      </c>
      <c r="D507" s="119" t="s">
        <v>13125</v>
      </c>
      <c r="E507" s="119" t="s">
        <v>15878</v>
      </c>
      <c r="L507" s="119" t="s">
        <v>81</v>
      </c>
      <c r="N507" s="119" t="s">
        <v>81</v>
      </c>
      <c r="O507" s="119" t="s">
        <v>5629</v>
      </c>
      <c r="P507" s="119" t="s">
        <v>15727</v>
      </c>
      <c r="T507" s="119" t="b">
        <f>IF(AND((S507=0), ISNUMBER(S507)), TRUE)</f>
        <v>0</v>
      </c>
      <c r="U507" s="119" t="b">
        <f>IF(AND((R507=S507), ISNUMBER(R507)), TRUE)</f>
        <v>0</v>
      </c>
    </row>
    <row r="508" spans="1:21" ht="24" customHeight="1" x14ac:dyDescent="0.2">
      <c r="A508" s="119" t="s">
        <v>5614</v>
      </c>
      <c r="B508" s="119" t="s">
        <v>5616</v>
      </c>
      <c r="C508" s="119">
        <v>2000</v>
      </c>
      <c r="D508" s="119" t="s">
        <v>5494</v>
      </c>
      <c r="E508" s="119" t="s">
        <v>5617</v>
      </c>
      <c r="K508" s="119" t="s">
        <v>81</v>
      </c>
      <c r="N508" s="119" t="s">
        <v>81</v>
      </c>
      <c r="O508" s="119" t="s">
        <v>5629</v>
      </c>
      <c r="P508" s="119" t="s">
        <v>5630</v>
      </c>
      <c r="T508" s="119" t="b">
        <f>IF(AND((S508=0), ISNUMBER(S508)), TRUE)</f>
        <v>0</v>
      </c>
      <c r="U508" s="119" t="b">
        <f>IF(AND((R508=S508), ISNUMBER(R508)), TRUE)</f>
        <v>0</v>
      </c>
    </row>
    <row r="509" spans="1:21" ht="24" customHeight="1" x14ac:dyDescent="0.2">
      <c r="A509" s="119" t="s">
        <v>15698</v>
      </c>
      <c r="B509" s="119" t="s">
        <v>15699</v>
      </c>
      <c r="C509" s="119">
        <v>1993</v>
      </c>
      <c r="D509" s="119" t="s">
        <v>15700</v>
      </c>
      <c r="K509" s="119" t="s">
        <v>81</v>
      </c>
      <c r="N509" s="119" t="s">
        <v>81</v>
      </c>
      <c r="O509" s="119" t="s">
        <v>5629</v>
      </c>
      <c r="P509" s="119" t="s">
        <v>15379</v>
      </c>
      <c r="T509" s="119" t="b">
        <f>IF(AND((S509=0), ISNUMBER(S509)), TRUE)</f>
        <v>0</v>
      </c>
      <c r="U509" s="119" t="b">
        <f>IF(AND((R509=S509), ISNUMBER(R509)), TRUE)</f>
        <v>0</v>
      </c>
    </row>
    <row r="510" spans="1:21" ht="24" customHeight="1" x14ac:dyDescent="0.2">
      <c r="A510" s="119" t="s">
        <v>15649</v>
      </c>
      <c r="B510" s="119" t="s">
        <v>15650</v>
      </c>
      <c r="C510" s="119">
        <v>1988</v>
      </c>
      <c r="D510" s="119" t="s">
        <v>15651</v>
      </c>
      <c r="L510" s="119" t="s">
        <v>81</v>
      </c>
      <c r="N510" s="119" t="s">
        <v>81</v>
      </c>
      <c r="O510" s="119" t="s">
        <v>5629</v>
      </c>
      <c r="P510" s="119" t="s">
        <v>15379</v>
      </c>
      <c r="T510" s="119" t="b">
        <f>IF(AND((S510=0), ISNUMBER(S510)), TRUE)</f>
        <v>0</v>
      </c>
      <c r="U510" s="119" t="b">
        <f>IF(AND((R510=S510), ISNUMBER(R510)), TRUE)</f>
        <v>0</v>
      </c>
    </row>
    <row r="511" spans="1:21" ht="24" customHeight="1" x14ac:dyDescent="0.2">
      <c r="A511" s="119" t="s">
        <v>15637</v>
      </c>
      <c r="B511" s="119" t="s">
        <v>15638</v>
      </c>
      <c r="C511" s="119">
        <v>1985</v>
      </c>
      <c r="D511" s="119" t="s">
        <v>15639</v>
      </c>
      <c r="K511" s="119" t="s">
        <v>81</v>
      </c>
      <c r="N511" s="119" t="s">
        <v>81</v>
      </c>
      <c r="O511" s="119" t="s">
        <v>5629</v>
      </c>
      <c r="P511" s="119" t="s">
        <v>15379</v>
      </c>
      <c r="T511" s="119" t="b">
        <f>IF(AND((S511=0), ISNUMBER(S511)), TRUE)</f>
        <v>0</v>
      </c>
      <c r="U511" s="119" t="b">
        <f>IF(AND((R511=S511), ISNUMBER(R511)), TRUE)</f>
        <v>0</v>
      </c>
    </row>
    <row r="512" spans="1:21" ht="24" customHeight="1" x14ac:dyDescent="0.2">
      <c r="A512" s="119" t="s">
        <v>15640</v>
      </c>
      <c r="B512" s="119" t="s">
        <v>15641</v>
      </c>
      <c r="C512" s="119">
        <v>1987</v>
      </c>
      <c r="D512" s="119" t="s">
        <v>15642</v>
      </c>
      <c r="L512" s="119" t="s">
        <v>81</v>
      </c>
      <c r="N512" s="119" t="s">
        <v>81</v>
      </c>
      <c r="O512" s="119" t="s">
        <v>5629</v>
      </c>
      <c r="P512" s="119" t="s">
        <v>15379</v>
      </c>
      <c r="T512" s="119" t="b">
        <f>IF(AND((S512=0), ISNUMBER(S512)), TRUE)</f>
        <v>0</v>
      </c>
      <c r="U512" s="119" t="b">
        <f>IF(AND((R512=S512), ISNUMBER(R512)), TRUE)</f>
        <v>0</v>
      </c>
    </row>
    <row r="513" spans="1:21" ht="24" customHeight="1" x14ac:dyDescent="0.2">
      <c r="A513" s="119" t="s">
        <v>15646</v>
      </c>
      <c r="B513" s="119" t="s">
        <v>15647</v>
      </c>
      <c r="C513" s="119">
        <v>1989</v>
      </c>
      <c r="D513" s="119" t="s">
        <v>15648</v>
      </c>
      <c r="K513" s="119" t="s">
        <v>81</v>
      </c>
      <c r="N513" s="119" t="s">
        <v>81</v>
      </c>
      <c r="O513" s="119" t="s">
        <v>5629</v>
      </c>
      <c r="P513" s="119" t="s">
        <v>15469</v>
      </c>
      <c r="T513" s="119" t="b">
        <f>IF(AND((S513=0), ISNUMBER(S513)), TRUE)</f>
        <v>0</v>
      </c>
      <c r="U513" s="119" t="b">
        <f>IF(AND((R513=S513), ISNUMBER(R513)), TRUE)</f>
        <v>0</v>
      </c>
    </row>
    <row r="514" spans="1:21" ht="24" customHeight="1" x14ac:dyDescent="0.2">
      <c r="A514" s="119" t="s">
        <v>15643</v>
      </c>
      <c r="B514" s="119" t="s">
        <v>15644</v>
      </c>
      <c r="C514" s="119">
        <v>1985</v>
      </c>
      <c r="D514" s="119" t="s">
        <v>15645</v>
      </c>
      <c r="K514" s="119" t="s">
        <v>81</v>
      </c>
      <c r="N514" s="119" t="s">
        <v>81</v>
      </c>
      <c r="O514" s="119" t="s">
        <v>5629</v>
      </c>
      <c r="P514" s="119" t="s">
        <v>15379</v>
      </c>
      <c r="T514" s="119" t="b">
        <f>IF(AND((S514=0), ISNUMBER(S514)), TRUE)</f>
        <v>0</v>
      </c>
      <c r="U514" s="119" t="b">
        <f>IF(AND((R514=S514), ISNUMBER(R514)), TRUE)</f>
        <v>0</v>
      </c>
    </row>
    <row r="515" spans="1:21" ht="24" customHeight="1" x14ac:dyDescent="0.2">
      <c r="A515" s="119" t="s">
        <v>15652</v>
      </c>
      <c r="B515" s="119" t="s">
        <v>15653</v>
      </c>
      <c r="C515" s="119">
        <v>1992</v>
      </c>
      <c r="D515" s="119" t="s">
        <v>1076</v>
      </c>
      <c r="E515" s="119" t="s">
        <v>15880</v>
      </c>
      <c r="K515" s="119" t="s">
        <v>81</v>
      </c>
      <c r="N515" s="119" t="s">
        <v>81</v>
      </c>
      <c r="O515" s="119" t="s">
        <v>5629</v>
      </c>
      <c r="P515" s="119" t="s">
        <v>15379</v>
      </c>
      <c r="T515" s="119" t="b">
        <f>IF(AND((S515=0), ISNUMBER(S515)), TRUE)</f>
        <v>0</v>
      </c>
      <c r="U515" s="119" t="b">
        <f>IF(AND((R515=S515), ISNUMBER(R515)), TRUE)</f>
        <v>0</v>
      </c>
    </row>
    <row r="516" spans="1:21" ht="24" customHeight="1" x14ac:dyDescent="0.2">
      <c r="A516" s="119" t="s">
        <v>15654</v>
      </c>
      <c r="B516" s="119" t="s">
        <v>15655</v>
      </c>
      <c r="C516" s="119">
        <v>1989</v>
      </c>
      <c r="D516" s="119" t="s">
        <v>15656</v>
      </c>
      <c r="K516" s="119" t="s">
        <v>81</v>
      </c>
      <c r="N516" s="119" t="s">
        <v>81</v>
      </c>
      <c r="O516" s="119" t="s">
        <v>5629</v>
      </c>
      <c r="P516" s="119" t="s">
        <v>15379</v>
      </c>
      <c r="T516" s="119" t="b">
        <f>IF(AND((S516=0), ISNUMBER(S516)), TRUE)</f>
        <v>0</v>
      </c>
      <c r="U516" s="119" t="b">
        <f>IF(AND((R516=S516), ISNUMBER(R516)), TRUE)</f>
        <v>0</v>
      </c>
    </row>
    <row r="517" spans="1:21" ht="24" customHeight="1" x14ac:dyDescent="0.2">
      <c r="A517" s="119" t="s">
        <v>15634</v>
      </c>
      <c r="B517" s="119" t="s">
        <v>15635</v>
      </c>
      <c r="C517" s="119">
        <v>1983</v>
      </c>
      <c r="D517" s="119" t="s">
        <v>15636</v>
      </c>
      <c r="L517" s="119" t="s">
        <v>81</v>
      </c>
      <c r="N517" s="119" t="s">
        <v>81</v>
      </c>
      <c r="O517" s="119" t="s">
        <v>5629</v>
      </c>
      <c r="P517" s="119" t="s">
        <v>15379</v>
      </c>
      <c r="T517" s="119" t="b">
        <f>IF(AND((S517=0), ISNUMBER(S517)), TRUE)</f>
        <v>0</v>
      </c>
      <c r="U517" s="119" t="b">
        <f>IF(AND((R517=S517), ISNUMBER(R517)), TRUE)</f>
        <v>0</v>
      </c>
    </row>
    <row r="518" spans="1:21" ht="24" customHeight="1" x14ac:dyDescent="0.2">
      <c r="A518" s="119" t="s">
        <v>15657</v>
      </c>
      <c r="B518" s="119" t="s">
        <v>15659</v>
      </c>
      <c r="C518" s="119">
        <v>2002</v>
      </c>
      <c r="D518" s="119" t="s">
        <v>15660</v>
      </c>
      <c r="E518" s="119" t="s">
        <v>15884</v>
      </c>
      <c r="K518" s="119" t="s">
        <v>81</v>
      </c>
      <c r="N518" s="119" t="s">
        <v>81</v>
      </c>
      <c r="O518" s="119" t="s">
        <v>5629</v>
      </c>
      <c r="P518" s="119" t="s">
        <v>15379</v>
      </c>
      <c r="T518" s="119" t="b">
        <f>IF(AND((S518=0), ISNUMBER(S518)), TRUE)</f>
        <v>0</v>
      </c>
      <c r="U518" s="119" t="b">
        <f>IF(AND((R518=S518), ISNUMBER(R518)), TRUE)</f>
        <v>0</v>
      </c>
    </row>
    <row r="519" spans="1:21" ht="24" customHeight="1" x14ac:dyDescent="0.2">
      <c r="A519" s="119" t="s">
        <v>15744</v>
      </c>
      <c r="B519" s="119" t="s">
        <v>15745</v>
      </c>
      <c r="C519" s="119">
        <v>2004</v>
      </c>
      <c r="D519" s="119" t="s">
        <v>2102</v>
      </c>
      <c r="E519" s="119" t="s">
        <v>2103</v>
      </c>
      <c r="L519" s="119" t="s">
        <v>81</v>
      </c>
      <c r="N519" s="119" t="s">
        <v>81</v>
      </c>
      <c r="O519" s="119" t="s">
        <v>5629</v>
      </c>
      <c r="P519" s="119" t="s">
        <v>15727</v>
      </c>
      <c r="T519" s="119" t="b">
        <f>IF(AND((S519=0), ISNUMBER(S519)), TRUE)</f>
        <v>0</v>
      </c>
      <c r="U519" s="119" t="b">
        <f>IF(AND((R519=S519), ISNUMBER(R519)), TRUE)</f>
        <v>0</v>
      </c>
    </row>
    <row r="520" spans="1:21" ht="24" customHeight="1" x14ac:dyDescent="0.2">
      <c r="A520" s="119" t="s">
        <v>15663</v>
      </c>
      <c r="B520" s="119" t="s">
        <v>15666</v>
      </c>
      <c r="C520" s="119">
        <v>1989</v>
      </c>
      <c r="D520" s="119" t="s">
        <v>15665</v>
      </c>
      <c r="K520" s="119" t="s">
        <v>81</v>
      </c>
      <c r="N520" s="119" t="s">
        <v>81</v>
      </c>
      <c r="O520" s="119" t="s">
        <v>5629</v>
      </c>
      <c r="P520" s="119" t="s">
        <v>15379</v>
      </c>
      <c r="T520" s="119" t="b">
        <f>IF(AND((S520=0), ISNUMBER(S520)), TRUE)</f>
        <v>0</v>
      </c>
      <c r="U520" s="119" t="b">
        <f>IF(AND((R520=S520), ISNUMBER(R520)), TRUE)</f>
        <v>0</v>
      </c>
    </row>
    <row r="521" spans="1:21" ht="24" customHeight="1" x14ac:dyDescent="0.2">
      <c r="A521" s="119" t="s">
        <v>15663</v>
      </c>
      <c r="B521" s="119" t="s">
        <v>15664</v>
      </c>
      <c r="C521" s="119">
        <v>1990</v>
      </c>
      <c r="D521" s="119" t="s">
        <v>15665</v>
      </c>
      <c r="E521" s="119" t="s">
        <v>15891</v>
      </c>
      <c r="K521" s="119" t="s">
        <v>81</v>
      </c>
      <c r="N521" s="119" t="s">
        <v>81</v>
      </c>
      <c r="O521" s="119" t="s">
        <v>5629</v>
      </c>
      <c r="P521" s="119" t="s">
        <v>15379</v>
      </c>
      <c r="T521" s="119" t="b">
        <f>IF(AND((S521=0), ISNUMBER(S521)), TRUE)</f>
        <v>0</v>
      </c>
      <c r="U521" s="119" t="b">
        <f>IF(AND((R521=S521), ISNUMBER(R521)), TRUE)</f>
        <v>0</v>
      </c>
    </row>
    <row r="522" spans="1:21" ht="24" customHeight="1" x14ac:dyDescent="0.2">
      <c r="A522" s="119" t="s">
        <v>15663</v>
      </c>
      <c r="B522" s="119" t="s">
        <v>15667</v>
      </c>
      <c r="C522" s="119">
        <v>1991</v>
      </c>
      <c r="D522" s="119" t="s">
        <v>1076</v>
      </c>
      <c r="E522" s="119" t="s">
        <v>15892</v>
      </c>
      <c r="K522" s="119" t="s">
        <v>81</v>
      </c>
      <c r="N522" s="119" t="s">
        <v>81</v>
      </c>
      <c r="O522" s="119" t="s">
        <v>5629</v>
      </c>
      <c r="P522" s="119" t="s">
        <v>15379</v>
      </c>
      <c r="T522" s="119" t="b">
        <f>IF(AND((S522=0), ISNUMBER(S522)), TRUE)</f>
        <v>0</v>
      </c>
      <c r="U522" s="119" t="b">
        <f>IF(AND((R522=S522), ISNUMBER(R522)), TRUE)</f>
        <v>0</v>
      </c>
    </row>
    <row r="523" spans="1:21" ht="24" customHeight="1" x14ac:dyDescent="0.2">
      <c r="A523" s="119" t="s">
        <v>5522</v>
      </c>
      <c r="B523" s="119" t="s">
        <v>5524</v>
      </c>
      <c r="C523" s="119">
        <v>2011</v>
      </c>
      <c r="D523" s="119" t="s">
        <v>5525</v>
      </c>
      <c r="L523" s="119" t="s">
        <v>81</v>
      </c>
      <c r="N523" s="119" t="s">
        <v>81</v>
      </c>
      <c r="O523" s="119" t="s">
        <v>5629</v>
      </c>
      <c r="P523" s="119" t="s">
        <v>14990</v>
      </c>
      <c r="T523" s="119" t="b">
        <f>IF(AND((S523=0), ISNUMBER(S523)), TRUE)</f>
        <v>0</v>
      </c>
      <c r="U523" s="119" t="b">
        <f>IF(AND((R523=S523), ISNUMBER(R523)), TRUE)</f>
        <v>0</v>
      </c>
    </row>
    <row r="524" spans="1:21" ht="24" customHeight="1" x14ac:dyDescent="0.2">
      <c r="A524" s="119" t="s">
        <v>15681</v>
      </c>
      <c r="B524" s="119" t="s">
        <v>15682</v>
      </c>
      <c r="C524" s="119">
        <v>1993</v>
      </c>
      <c r="D524" s="119" t="s">
        <v>15606</v>
      </c>
      <c r="K524" s="119" t="s">
        <v>81</v>
      </c>
      <c r="N524" s="119" t="s">
        <v>81</v>
      </c>
      <c r="O524" s="119" t="s">
        <v>5629</v>
      </c>
      <c r="P524" s="119" t="s">
        <v>15379</v>
      </c>
      <c r="T524" s="119" t="b">
        <f>IF(AND((S524=0), ISNUMBER(S524)), TRUE)</f>
        <v>0</v>
      </c>
      <c r="U524" s="119" t="b">
        <f>IF(AND((R524=S524), ISNUMBER(R524)), TRUE)</f>
        <v>0</v>
      </c>
    </row>
    <row r="525" spans="1:21" ht="24" customHeight="1" x14ac:dyDescent="0.2">
      <c r="A525" s="119" t="s">
        <v>15631</v>
      </c>
      <c r="B525" s="119" t="s">
        <v>15632</v>
      </c>
      <c r="C525" s="119">
        <v>1997</v>
      </c>
      <c r="D525" s="119" t="s">
        <v>15633</v>
      </c>
      <c r="E525" s="119" t="s">
        <v>15900</v>
      </c>
      <c r="K525" s="119" t="s">
        <v>81</v>
      </c>
      <c r="N525" s="119" t="s">
        <v>81</v>
      </c>
      <c r="O525" s="119" t="s">
        <v>5629</v>
      </c>
      <c r="P525" s="119" t="s">
        <v>15379</v>
      </c>
      <c r="T525" s="119" t="b">
        <f>IF(AND((S525=0), ISNUMBER(S525)), TRUE)</f>
        <v>0</v>
      </c>
      <c r="U525" s="119" t="b">
        <f>IF(AND((R525=S525), ISNUMBER(R525)), TRUE)</f>
        <v>0</v>
      </c>
    </row>
    <row r="526" spans="1:21" ht="24" customHeight="1" x14ac:dyDescent="0.2">
      <c r="A526" s="119" t="s">
        <v>15384</v>
      </c>
      <c r="B526" s="119" t="s">
        <v>15385</v>
      </c>
      <c r="C526" s="119">
        <v>2019</v>
      </c>
      <c r="D526" s="119" t="s">
        <v>15386</v>
      </c>
      <c r="E526" s="119" t="s">
        <v>14723</v>
      </c>
      <c r="L526" s="119" t="s">
        <v>81</v>
      </c>
      <c r="N526" s="119" t="s">
        <v>81</v>
      </c>
      <c r="O526" s="119" t="s">
        <v>5629</v>
      </c>
      <c r="P526" s="119" t="s">
        <v>3855</v>
      </c>
      <c r="T526" s="119" t="b">
        <f>IF(AND((S526=0), ISNUMBER(S526)), TRUE)</f>
        <v>0</v>
      </c>
      <c r="U526" s="119" t="b">
        <f>IF(AND((R526=S526), ISNUMBER(R526)), TRUE)</f>
        <v>0</v>
      </c>
    </row>
    <row r="527" spans="1:21" ht="24" customHeight="1" x14ac:dyDescent="0.2">
      <c r="A527" s="119" t="s">
        <v>15683</v>
      </c>
      <c r="B527" s="119" t="s">
        <v>15684</v>
      </c>
      <c r="C527" s="119">
        <v>1996</v>
      </c>
      <c r="D527" s="119" t="s">
        <v>1076</v>
      </c>
      <c r="E527" s="119" t="s">
        <v>15902</v>
      </c>
      <c r="K527" s="119" t="s">
        <v>81</v>
      </c>
      <c r="N527" s="119" t="s">
        <v>81</v>
      </c>
      <c r="O527" s="119" t="s">
        <v>5629</v>
      </c>
      <c r="P527" s="119" t="s">
        <v>15379</v>
      </c>
      <c r="T527" s="119" t="b">
        <f>IF(AND((S527=0), ISNUMBER(S527)), TRUE)</f>
        <v>0</v>
      </c>
      <c r="U527" s="119" t="b">
        <f>IF(AND((R527=S527), ISNUMBER(R527)), TRUE)</f>
        <v>0</v>
      </c>
    </row>
    <row r="528" spans="1:21" ht="24" customHeight="1" x14ac:dyDescent="0.2">
      <c r="A528" s="119" t="s">
        <v>15685</v>
      </c>
      <c r="B528" s="119" t="s">
        <v>15686</v>
      </c>
      <c r="C528" s="119">
        <v>1997</v>
      </c>
      <c r="D528" s="119" t="s">
        <v>15687</v>
      </c>
      <c r="K528" s="119" t="s">
        <v>81</v>
      </c>
      <c r="N528" s="119" t="s">
        <v>81</v>
      </c>
      <c r="O528" s="119" t="s">
        <v>5629</v>
      </c>
      <c r="P528" s="119" t="s">
        <v>15379</v>
      </c>
      <c r="T528" s="119" t="b">
        <f>IF(AND((S528=0), ISNUMBER(S528)), TRUE)</f>
        <v>0</v>
      </c>
      <c r="U528" s="119" t="b">
        <f>IF(AND((R528=S528), ISNUMBER(R528)), TRUE)</f>
        <v>0</v>
      </c>
    </row>
    <row r="529" spans="1:21" ht="24" customHeight="1" x14ac:dyDescent="0.2">
      <c r="A529" s="119" t="s">
        <v>15688</v>
      </c>
      <c r="B529" s="119" t="s">
        <v>15689</v>
      </c>
      <c r="C529" s="119">
        <v>1998</v>
      </c>
      <c r="D529" s="119" t="s">
        <v>15690</v>
      </c>
      <c r="L529" s="119" t="s">
        <v>81</v>
      </c>
      <c r="N529" s="119" t="s">
        <v>81</v>
      </c>
      <c r="O529" s="119" t="s">
        <v>5629</v>
      </c>
      <c r="P529" s="119" t="s">
        <v>15379</v>
      </c>
      <c r="T529" s="119" t="b">
        <f>IF(AND((S529=0), ISNUMBER(S529)), TRUE)</f>
        <v>0</v>
      </c>
      <c r="U529" s="119" t="b">
        <f>IF(AND((R529=S529), ISNUMBER(R529)), TRUE)</f>
        <v>0</v>
      </c>
    </row>
    <row r="530" spans="1:21" ht="24" customHeight="1" x14ac:dyDescent="0.2">
      <c r="A530" s="119" t="s">
        <v>15691</v>
      </c>
      <c r="B530" s="119" t="s">
        <v>15692</v>
      </c>
      <c r="C530" s="119">
        <v>1995</v>
      </c>
      <c r="D530" s="119" t="s">
        <v>15606</v>
      </c>
      <c r="K530" s="119" t="s">
        <v>81</v>
      </c>
      <c r="N530" s="119" t="s">
        <v>81</v>
      </c>
      <c r="O530" s="119" t="s">
        <v>5629</v>
      </c>
      <c r="P530" s="119" t="s">
        <v>15379</v>
      </c>
      <c r="T530" s="119" t="b">
        <f>IF(AND((S530=0), ISNUMBER(S530)), TRUE)</f>
        <v>0</v>
      </c>
      <c r="U530" s="119" t="b">
        <f>IF(AND((R530=S530), ISNUMBER(R530)), TRUE)</f>
        <v>0</v>
      </c>
    </row>
    <row r="531" spans="1:21" ht="24" customHeight="1" x14ac:dyDescent="0.2">
      <c r="A531" s="119" t="s">
        <v>15696</v>
      </c>
      <c r="B531" s="119" t="s">
        <v>15697</v>
      </c>
      <c r="C531" s="119">
        <v>2002</v>
      </c>
      <c r="D531" s="119" t="s">
        <v>2911</v>
      </c>
      <c r="L531" s="119" t="s">
        <v>81</v>
      </c>
      <c r="N531" s="119" t="s">
        <v>81</v>
      </c>
      <c r="O531" s="119" t="s">
        <v>5629</v>
      </c>
      <c r="P531" s="119" t="s">
        <v>15379</v>
      </c>
      <c r="T531" s="119" t="b">
        <f>IF(AND((S531=0), ISNUMBER(S531)), TRUE)</f>
        <v>0</v>
      </c>
      <c r="U531" s="119" t="b">
        <f>IF(AND((R531=S531), ISNUMBER(R531)), TRUE)</f>
        <v>0</v>
      </c>
    </row>
    <row r="532" spans="1:21" ht="24" customHeight="1" x14ac:dyDescent="0.2">
      <c r="A532" s="119" t="s">
        <v>15748</v>
      </c>
      <c r="B532" s="119" t="s">
        <v>15749</v>
      </c>
      <c r="C532" s="119">
        <v>1995</v>
      </c>
      <c r="D532" s="119" t="s">
        <v>15750</v>
      </c>
      <c r="E532" s="119" t="s">
        <v>15909</v>
      </c>
      <c r="K532" s="119" t="s">
        <v>81</v>
      </c>
      <c r="N532" s="119" t="s">
        <v>81</v>
      </c>
      <c r="O532" s="119" t="s">
        <v>5629</v>
      </c>
      <c r="P532" s="119" t="s">
        <v>15727</v>
      </c>
      <c r="T532" s="119" t="b">
        <f>IF(AND((S532=0), ISNUMBER(S532)), TRUE)</f>
        <v>0</v>
      </c>
      <c r="U532" s="119" t="b">
        <f>IF(AND((R532=S532), ISNUMBER(R532)), TRUE)</f>
        <v>0</v>
      </c>
    </row>
    <row r="533" spans="1:21" ht="24" customHeight="1" x14ac:dyDescent="0.2">
      <c r="A533" s="119" t="s">
        <v>15751</v>
      </c>
      <c r="B533" s="119" t="s">
        <v>15752</v>
      </c>
      <c r="C533" s="119">
        <v>2011</v>
      </c>
      <c r="D533" s="119" t="s">
        <v>15726</v>
      </c>
      <c r="E533" s="119" t="s">
        <v>15912</v>
      </c>
      <c r="L533" s="119" t="s">
        <v>81</v>
      </c>
      <c r="N533" s="119" t="s">
        <v>81</v>
      </c>
      <c r="O533" s="119" t="s">
        <v>5629</v>
      </c>
      <c r="P533" s="119" t="s">
        <v>15727</v>
      </c>
      <c r="T533" s="119" t="b">
        <f>IF(AND((S533=0), ISNUMBER(S533)), TRUE)</f>
        <v>0</v>
      </c>
      <c r="U533" s="119" t="b">
        <f>IF(AND((R533=S533), ISNUMBER(R533)), TRUE)</f>
        <v>0</v>
      </c>
    </row>
    <row r="534" spans="1:21" ht="24" customHeight="1" x14ac:dyDescent="0.2">
      <c r="A534" s="119" t="s">
        <v>15703</v>
      </c>
      <c r="B534" s="119" t="s">
        <v>15704</v>
      </c>
      <c r="C534" s="119">
        <v>1993</v>
      </c>
      <c r="D534" s="119" t="s">
        <v>15665</v>
      </c>
      <c r="K534" s="119" t="s">
        <v>81</v>
      </c>
      <c r="N534" s="119" t="s">
        <v>81</v>
      </c>
      <c r="O534" s="119" t="s">
        <v>5629</v>
      </c>
      <c r="P534" s="119" t="s">
        <v>15379</v>
      </c>
      <c r="T534" s="119" t="b">
        <f>IF(AND((S534=0), ISNUMBER(S534)), TRUE)</f>
        <v>0</v>
      </c>
      <c r="U534" s="119" t="b">
        <f>IF(AND((R534=S534), ISNUMBER(R534)), TRUE)</f>
        <v>0</v>
      </c>
    </row>
    <row r="535" spans="1:21" ht="24" customHeight="1" x14ac:dyDescent="0.2">
      <c r="A535" s="119" t="s">
        <v>15705</v>
      </c>
      <c r="B535" s="119" t="s">
        <v>15706</v>
      </c>
      <c r="C535" s="119">
        <v>2001</v>
      </c>
      <c r="D535" s="119" t="s">
        <v>15707</v>
      </c>
      <c r="E535" s="119" t="s">
        <v>15921</v>
      </c>
      <c r="L535" s="119" t="s">
        <v>1177</v>
      </c>
      <c r="M535" s="119" t="s">
        <v>81</v>
      </c>
      <c r="N535" s="119" t="s">
        <v>81</v>
      </c>
      <c r="O535" s="119" t="s">
        <v>5629</v>
      </c>
      <c r="P535" s="119" t="s">
        <v>15379</v>
      </c>
      <c r="T535" s="119" t="b">
        <f>IF(AND((S535=0), ISNUMBER(S535)), TRUE)</f>
        <v>0</v>
      </c>
      <c r="U535" s="119" t="b">
        <f>IF(AND((R535=S535), ISNUMBER(R535)), TRUE)</f>
        <v>0</v>
      </c>
    </row>
    <row r="536" spans="1:21" ht="24" customHeight="1" x14ac:dyDescent="0.2">
      <c r="A536" s="119" t="s">
        <v>15761</v>
      </c>
      <c r="B536" s="119" t="s">
        <v>15762</v>
      </c>
      <c r="C536" s="119">
        <v>2011</v>
      </c>
      <c r="D536" s="119" t="s">
        <v>15763</v>
      </c>
      <c r="E536" s="119" t="s">
        <v>15922</v>
      </c>
      <c r="L536" s="119" t="s">
        <v>81</v>
      </c>
      <c r="N536" s="119" t="s">
        <v>81</v>
      </c>
      <c r="O536" s="119" t="s">
        <v>5629</v>
      </c>
      <c r="P536" s="119" t="s">
        <v>15727</v>
      </c>
      <c r="T536" s="119" t="b">
        <f>IF(AND((S536=0), ISNUMBER(S536)), TRUE)</f>
        <v>0</v>
      </c>
      <c r="U536" s="119" t="b">
        <f>IF(AND((R536=S536), ISNUMBER(R536)), TRUE)</f>
        <v>0</v>
      </c>
    </row>
    <row r="537" spans="1:21" ht="24" customHeight="1" x14ac:dyDescent="0.2">
      <c r="A537" s="119" t="s">
        <v>15764</v>
      </c>
      <c r="B537" s="119" t="s">
        <v>15765</v>
      </c>
      <c r="C537" s="119">
        <v>2011</v>
      </c>
      <c r="D537" s="119" t="s">
        <v>603</v>
      </c>
      <c r="L537" s="119" t="s">
        <v>1177</v>
      </c>
      <c r="M537" s="119" t="s">
        <v>81</v>
      </c>
      <c r="N537" s="119" t="s">
        <v>81</v>
      </c>
      <c r="O537" s="119" t="s">
        <v>5629</v>
      </c>
      <c r="P537" s="119" t="s">
        <v>15469</v>
      </c>
      <c r="T537" s="119" t="b">
        <f>IF(AND((S537=0), ISNUMBER(S537)), TRUE)</f>
        <v>0</v>
      </c>
      <c r="U537" s="119" t="b">
        <f>IF(AND((R537=S537), ISNUMBER(R537)), TRUE)</f>
        <v>0</v>
      </c>
    </row>
    <row r="538" spans="1:21" ht="24" customHeight="1" x14ac:dyDescent="0.2">
      <c r="A538" s="119" t="s">
        <v>15766</v>
      </c>
      <c r="B538" s="119" t="s">
        <v>15767</v>
      </c>
      <c r="C538" s="119">
        <v>2010</v>
      </c>
      <c r="D538" s="119" t="s">
        <v>13125</v>
      </c>
      <c r="E538" s="119" t="s">
        <v>15925</v>
      </c>
      <c r="L538" s="119" t="s">
        <v>81</v>
      </c>
      <c r="N538" s="119" t="s">
        <v>81</v>
      </c>
      <c r="O538" s="119" t="s">
        <v>5629</v>
      </c>
      <c r="P538" s="119" t="s">
        <v>15727</v>
      </c>
      <c r="T538" s="119" t="b">
        <f>IF(AND((S538=0), ISNUMBER(S538)), TRUE)</f>
        <v>0</v>
      </c>
      <c r="U538" s="119" t="b">
        <f>IF(AND((R538=S538), ISNUMBER(R538)), TRUE)</f>
        <v>0</v>
      </c>
    </row>
    <row r="539" spans="1:21" ht="24" customHeight="1" x14ac:dyDescent="0.2">
      <c r="A539" s="119" t="s">
        <v>15475</v>
      </c>
      <c r="B539" s="119" t="s">
        <v>15476</v>
      </c>
      <c r="C539" s="119">
        <v>2004</v>
      </c>
      <c r="D539" s="119" t="s">
        <v>15477</v>
      </c>
      <c r="E539" s="119" t="s">
        <v>15927</v>
      </c>
      <c r="L539" s="119" t="s">
        <v>81</v>
      </c>
      <c r="N539" s="119" t="s">
        <v>81</v>
      </c>
      <c r="O539" s="119" t="s">
        <v>5629</v>
      </c>
      <c r="T539" s="119" t="b">
        <f>IF(AND((S539=0), ISNUMBER(S539)), TRUE)</f>
        <v>0</v>
      </c>
      <c r="U539" s="119" t="b">
        <f>IF(AND((R539=S539), ISNUMBER(R539)), TRUE)</f>
        <v>0</v>
      </c>
    </row>
    <row r="540" spans="1:21" ht="24" customHeight="1" x14ac:dyDescent="0.2">
      <c r="A540" s="119" t="s">
        <v>15672</v>
      </c>
      <c r="B540" s="119" t="s">
        <v>15673</v>
      </c>
      <c r="C540" s="119">
        <v>1989</v>
      </c>
      <c r="D540" s="119" t="s">
        <v>15665</v>
      </c>
      <c r="K540" s="119" t="s">
        <v>81</v>
      </c>
      <c r="N540" s="119" t="s">
        <v>81</v>
      </c>
      <c r="O540" s="119" t="s">
        <v>5629</v>
      </c>
      <c r="P540" s="119" t="s">
        <v>15469</v>
      </c>
      <c r="T540" s="119" t="b">
        <f>IF(AND((S540=0), ISNUMBER(S540)), TRUE)</f>
        <v>0</v>
      </c>
      <c r="U540" s="119" t="b">
        <f>IF(AND((R540=S540), ISNUMBER(R540)), TRUE)</f>
        <v>0</v>
      </c>
    </row>
    <row r="541" spans="1:21" ht="24" customHeight="1" x14ac:dyDescent="0.2">
      <c r="A541" s="119" t="s">
        <v>15672</v>
      </c>
      <c r="B541" s="119" t="s">
        <v>15676</v>
      </c>
      <c r="C541" s="119">
        <v>1990</v>
      </c>
      <c r="D541" s="119" t="s">
        <v>14460</v>
      </c>
      <c r="E541" s="119" t="s">
        <v>15932</v>
      </c>
      <c r="K541" s="119" t="s">
        <v>81</v>
      </c>
      <c r="N541" s="119" t="s">
        <v>81</v>
      </c>
      <c r="O541" s="119" t="s">
        <v>5629</v>
      </c>
      <c r="P541" s="119" t="s">
        <v>15379</v>
      </c>
      <c r="T541" s="119" t="b">
        <f>IF(AND((S541=0), ISNUMBER(S541)), TRUE)</f>
        <v>0</v>
      </c>
      <c r="U541" s="119" t="b">
        <f>IF(AND((R541=S541), ISNUMBER(R541)), TRUE)</f>
        <v>0</v>
      </c>
    </row>
    <row r="542" spans="1:21" ht="24" customHeight="1" x14ac:dyDescent="0.2">
      <c r="A542" s="119" t="s">
        <v>15679</v>
      </c>
      <c r="B542" s="119" t="s">
        <v>15680</v>
      </c>
      <c r="C542" s="119">
        <v>1991</v>
      </c>
      <c r="D542" s="119" t="s">
        <v>15665</v>
      </c>
      <c r="E542" s="119" t="s">
        <v>15934</v>
      </c>
      <c r="K542" s="119" t="s">
        <v>81</v>
      </c>
      <c r="N542" s="119" t="s">
        <v>81</v>
      </c>
      <c r="O542" s="119" t="s">
        <v>5629</v>
      </c>
      <c r="P542" s="119" t="s">
        <v>15379</v>
      </c>
      <c r="T542" s="119" t="b">
        <f>IF(AND((S542=0), ISNUMBER(S542)), TRUE)</f>
        <v>0</v>
      </c>
      <c r="U542" s="119" t="b">
        <f>IF(AND((R542=S542), ISNUMBER(R542)), TRUE)</f>
        <v>0</v>
      </c>
    </row>
    <row r="543" spans="1:21" ht="24" customHeight="1" x14ac:dyDescent="0.2">
      <c r="A543" s="119" t="s">
        <v>5208</v>
      </c>
      <c r="B543" s="119" t="s">
        <v>5210</v>
      </c>
      <c r="C543" s="119">
        <v>2013</v>
      </c>
      <c r="D543" s="119" t="s">
        <v>5211</v>
      </c>
      <c r="E543" s="119" t="s">
        <v>5212</v>
      </c>
      <c r="L543" s="119" t="s">
        <v>81</v>
      </c>
      <c r="N543" s="119" t="s">
        <v>81</v>
      </c>
      <c r="O543" s="119" t="s">
        <v>5629</v>
      </c>
      <c r="P543" s="119" t="s">
        <v>14950</v>
      </c>
      <c r="T543" s="119" t="b">
        <f>IF(AND((S543=0), ISNUMBER(S543)), TRUE)</f>
        <v>0</v>
      </c>
      <c r="U543" s="119" t="b">
        <f>IF(AND((R543=S543), ISNUMBER(R543)), TRUE)</f>
        <v>0</v>
      </c>
    </row>
    <row r="544" spans="1:21" ht="24" customHeight="1" x14ac:dyDescent="0.2">
      <c r="A544" s="119" t="s">
        <v>15548</v>
      </c>
      <c r="B544" s="119" t="s">
        <v>15549</v>
      </c>
      <c r="C544" s="119">
        <v>2008</v>
      </c>
      <c r="D544" s="119" t="s">
        <v>15550</v>
      </c>
      <c r="E544" s="119" t="s">
        <v>15857</v>
      </c>
      <c r="M544" s="119" t="s">
        <v>81</v>
      </c>
      <c r="N544" s="119" t="s">
        <v>81</v>
      </c>
      <c r="O544" s="119" t="s">
        <v>15551</v>
      </c>
      <c r="P544" s="119" t="s">
        <v>15552</v>
      </c>
      <c r="T544" s="119" t="b">
        <f>IF(AND((S544=0), ISNUMBER(S544)), TRUE)</f>
        <v>0</v>
      </c>
      <c r="U544" s="119" t="b">
        <f>IF(AND((R544=S544), ISNUMBER(R544)), TRUE)</f>
        <v>0</v>
      </c>
    </row>
    <row r="545" spans="1:21" ht="24" customHeight="1" x14ac:dyDescent="0.2">
      <c r="A545" s="119" t="s">
        <v>15553</v>
      </c>
      <c r="B545" s="119" t="s">
        <v>15554</v>
      </c>
      <c r="C545" s="119">
        <v>2007</v>
      </c>
      <c r="D545" s="119" t="s">
        <v>8852</v>
      </c>
      <c r="E545" s="119" t="s">
        <v>15898</v>
      </c>
      <c r="M545" s="119" t="s">
        <v>81</v>
      </c>
      <c r="N545" s="119" t="s">
        <v>81</v>
      </c>
      <c r="O545" s="119" t="s">
        <v>15551</v>
      </c>
      <c r="P545" s="119" t="s">
        <v>15552</v>
      </c>
      <c r="T545" s="119" t="b">
        <f>IF(AND((S545=0), ISNUMBER(S545)), TRUE)</f>
        <v>0</v>
      </c>
      <c r="U545" s="119" t="b">
        <f>IF(AND((R545=S545), ISNUMBER(R545)), TRUE)</f>
        <v>0</v>
      </c>
    </row>
    <row r="546" spans="1:21" ht="24" customHeight="1" x14ac:dyDescent="0.2">
      <c r="A546" s="119" t="s">
        <v>15555</v>
      </c>
      <c r="B546" s="119" t="s">
        <v>15556</v>
      </c>
      <c r="C546" s="119">
        <v>2008</v>
      </c>
      <c r="D546" s="119" t="s">
        <v>15557</v>
      </c>
      <c r="M546" s="119" t="s">
        <v>81</v>
      </c>
      <c r="N546" s="119" t="s">
        <v>81</v>
      </c>
      <c r="O546" s="119" t="s">
        <v>15551</v>
      </c>
      <c r="P546" s="119" t="s">
        <v>15552</v>
      </c>
      <c r="T546" s="119" t="b">
        <f>IF(AND((S546=0), ISNUMBER(S546)), TRUE)</f>
        <v>0</v>
      </c>
      <c r="U546" s="119" t="b">
        <f>IF(AND((R546=S546), ISNUMBER(R546)), TRUE)</f>
        <v>0</v>
      </c>
    </row>
    <row r="547" spans="1:21" ht="24" customHeight="1" x14ac:dyDescent="0.2">
      <c r="G547" s="119" t="s">
        <v>1177</v>
      </c>
      <c r="M547" s="119" t="s">
        <v>1177</v>
      </c>
    </row>
    <row r="548" spans="1:21" ht="24" customHeight="1" x14ac:dyDescent="0.2">
      <c r="M548" s="119" t="s">
        <v>1177</v>
      </c>
    </row>
    <row r="549" spans="1:21" ht="24" customHeight="1" x14ac:dyDescent="0.2">
      <c r="M549" s="119" t="s">
        <v>1177</v>
      </c>
    </row>
    <row r="550" spans="1:21" ht="24" customHeight="1" x14ac:dyDescent="0.2">
      <c r="M550" s="119" t="s">
        <v>1177</v>
      </c>
    </row>
  </sheetData>
  <sortState xmlns:xlrd2="http://schemas.microsoft.com/office/spreadsheetml/2017/richdata2" ref="A2:AD551">
    <sortCondition ref="O2:O55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9F4F5-C1B4-084D-BF2B-307CDE18034F}">
  <dimension ref="A1:H15"/>
  <sheetViews>
    <sheetView workbookViewId="0">
      <selection activeCell="A4" sqref="A4:B5"/>
    </sheetView>
  </sheetViews>
  <sheetFormatPr baseColWidth="10" defaultRowHeight="20" customHeight="1" x14ac:dyDescent="0.2"/>
  <cols>
    <col min="1" max="1" width="87" style="113" customWidth="1"/>
    <col min="2" max="2" width="10.83203125" style="118"/>
    <col min="3" max="16384" width="10.83203125" style="113"/>
  </cols>
  <sheetData>
    <row r="1" spans="1:8" ht="20" customHeight="1" x14ac:dyDescent="0.2">
      <c r="A1" s="114" t="s">
        <v>15820</v>
      </c>
      <c r="B1" s="115"/>
    </row>
    <row r="2" spans="1:8" ht="20" customHeight="1" x14ac:dyDescent="0.2">
      <c r="A2" s="109" t="s">
        <v>15796</v>
      </c>
      <c r="B2" s="116">
        <f>COUNTIF(Articles!$O$2:$O$546, "no")</f>
        <v>180</v>
      </c>
    </row>
    <row r="4" spans="1:8" ht="20" customHeight="1" x14ac:dyDescent="0.2">
      <c r="A4" s="109" t="s">
        <v>15797</v>
      </c>
      <c r="B4" s="115">
        <f>B2-B5</f>
        <v>166</v>
      </c>
    </row>
    <row r="5" spans="1:8" ht="20" customHeight="1" x14ac:dyDescent="0.2">
      <c r="A5" s="109" t="s">
        <v>15823</v>
      </c>
      <c r="B5" s="116">
        <f>COUNTIF(Articles!$S$2:$S$546, "Unknown")</f>
        <v>14</v>
      </c>
      <c r="C5" s="109"/>
      <c r="D5" s="109"/>
      <c r="E5" s="109"/>
      <c r="F5" s="109"/>
      <c r="G5" s="109"/>
      <c r="H5" s="109"/>
    </row>
    <row r="6" spans="1:8" ht="20" customHeight="1" x14ac:dyDescent="0.2">
      <c r="C6" s="109"/>
      <c r="D6" s="109"/>
      <c r="E6" s="109"/>
      <c r="F6" s="109"/>
      <c r="G6" s="109"/>
      <c r="H6" s="109"/>
    </row>
    <row r="7" spans="1:8" ht="20" customHeight="1" x14ac:dyDescent="0.2">
      <c r="A7" s="121" t="s">
        <v>15803</v>
      </c>
      <c r="B7" s="122">
        <f>COUNTIF(Articles!$T$2:$T$546, TRUE)</f>
        <v>56</v>
      </c>
      <c r="C7" s="109"/>
      <c r="D7" s="109"/>
      <c r="E7" s="109"/>
      <c r="F7" s="109"/>
      <c r="G7" s="109"/>
      <c r="H7" s="109"/>
    </row>
    <row r="8" spans="1:8" ht="20" customHeight="1" x14ac:dyDescent="0.2">
      <c r="A8" s="121" t="s">
        <v>15804</v>
      </c>
      <c r="B8" s="122">
        <f>COUNTIF(Articles!$U$2:$U$556, TRUE)</f>
        <v>7</v>
      </c>
      <c r="C8" s="109"/>
      <c r="D8" s="109"/>
      <c r="E8" s="109"/>
      <c r="F8" s="109"/>
      <c r="G8" s="109"/>
      <c r="H8" s="109"/>
    </row>
    <row r="9" spans="1:8" ht="20" customHeight="1" x14ac:dyDescent="0.2">
      <c r="A9" s="121"/>
      <c r="B9" s="123">
        <f>SUM(B7:B8)</f>
        <v>63</v>
      </c>
      <c r="C9" s="109"/>
      <c r="D9" s="109"/>
      <c r="E9" s="109"/>
      <c r="F9" s="109"/>
      <c r="G9" s="109"/>
      <c r="H9" s="109"/>
    </row>
    <row r="10" spans="1:8" ht="20" customHeight="1" x14ac:dyDescent="0.2">
      <c r="A10" s="110"/>
      <c r="B10" s="117"/>
      <c r="C10" s="109"/>
      <c r="D10" s="111"/>
      <c r="E10" s="109"/>
      <c r="F10" s="109"/>
      <c r="G10" s="109"/>
      <c r="H10" s="109"/>
    </row>
    <row r="11" spans="1:8" ht="20" customHeight="1" x14ac:dyDescent="0.2">
      <c r="A11" s="109" t="s">
        <v>15802</v>
      </c>
      <c r="B11" s="116">
        <f>COUNTIF(Articles!$V$2:$V$546, "yes")</f>
        <v>11</v>
      </c>
      <c r="C11" s="112"/>
      <c r="D11" s="112"/>
      <c r="E11" s="112"/>
      <c r="F11" s="112"/>
      <c r="G11" s="112"/>
      <c r="H11" s="112"/>
    </row>
    <row r="12" spans="1:8" ht="20" customHeight="1" x14ac:dyDescent="0.2">
      <c r="A12" s="109" t="s">
        <v>15801</v>
      </c>
      <c r="B12" s="116">
        <f>COUNTIF(Articles!$V$2:$V$546, "none given")</f>
        <v>52</v>
      </c>
      <c r="C12" s="109"/>
      <c r="E12" s="108"/>
      <c r="F12" s="108"/>
    </row>
    <row r="13" spans="1:8" ht="20" customHeight="1" x14ac:dyDescent="0.2">
      <c r="C13" s="109"/>
      <c r="E13" s="108"/>
      <c r="F13" s="108"/>
    </row>
    <row r="14" spans="1:8" ht="20" customHeight="1" x14ac:dyDescent="0.2">
      <c r="C14" s="109"/>
      <c r="E14" s="108"/>
      <c r="F14" s="108"/>
    </row>
    <row r="15" spans="1:8" ht="20" customHeight="1" x14ac:dyDescent="0.2">
      <c r="C15" s="109"/>
      <c r="E15" s="110"/>
      <c r="F15" s="1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20191022_SCOPUS_edited</vt:lpstr>
      <vt:lpstr>Stats</vt:lpstr>
      <vt:lpstr>Data 1 alphabetical</vt:lpstr>
      <vt:lpstr>Data 1</vt:lpstr>
      <vt:lpstr>Inter-rater reliability</vt:lpstr>
      <vt:lpstr>Articles</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Rhiannon White</dc:creator>
  <cp:keywords/>
  <dc:description/>
  <cp:lastModifiedBy>Microsoft Office User</cp:lastModifiedBy>
  <cp:revision/>
  <dcterms:created xsi:type="dcterms:W3CDTF">2019-11-04T17:15:17Z</dcterms:created>
  <dcterms:modified xsi:type="dcterms:W3CDTF">2022-02-06T19:18:27Z</dcterms:modified>
  <cp:category/>
  <cp:contentStatus/>
</cp:coreProperties>
</file>