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est1\OneDrive\2021-Apr-13-eLife-RA-65822-R1-Resubmission Correction\2021-Apr-13 Source Data Files\"/>
    </mc:Choice>
  </mc:AlternateContent>
  <bookViews>
    <workbookView xWindow="0" yWindow="0" windowWidth="19200" windowHeight="6585" firstSheet="1" activeTab="2"/>
  </bookViews>
  <sheets>
    <sheet name="CIVSP SIK inhibitor; 2D " sheetId="1" r:id="rId1"/>
    <sheet name="CiVSP incubation time; 2E" sheetId="2" r:id="rId2"/>
    <sheet name="P2X2 SIK inhibitor; 2H" sheetId="3" r:id="rId3"/>
  </sheets>
  <calcPr calcId="162913"/>
</workbook>
</file>

<file path=xl/calcChain.xml><?xml version="1.0" encoding="utf-8"?>
<calcChain xmlns="http://schemas.openxmlformats.org/spreadsheetml/2006/main">
  <c r="B25" i="3" l="1"/>
  <c r="C25" i="3" s="1"/>
  <c r="B24" i="3"/>
  <c r="C24" i="3" s="1"/>
  <c r="B23" i="3"/>
  <c r="C23" i="3" s="1"/>
  <c r="B22" i="3" l="1"/>
  <c r="C22" i="3" s="1"/>
  <c r="B21" i="3"/>
  <c r="C21" i="3" s="1"/>
  <c r="B20" i="3"/>
  <c r="C20" i="3" s="1"/>
  <c r="B19" i="3"/>
  <c r="C19" i="3" s="1"/>
  <c r="B18" i="3"/>
  <c r="C18" i="3" s="1"/>
  <c r="B17" i="3"/>
  <c r="C17" i="3" s="1"/>
  <c r="B16" i="3"/>
  <c r="C16" i="3" s="1"/>
  <c r="B8" i="3"/>
  <c r="C8" i="3" s="1"/>
  <c r="B7" i="3"/>
  <c r="C7" i="3" s="1"/>
  <c r="B6" i="3"/>
  <c r="C6" i="3" s="1"/>
  <c r="B5" i="3"/>
  <c r="C5" i="3" s="1"/>
  <c r="C44" i="2" l="1"/>
  <c r="C45" i="2"/>
  <c r="C46" i="2"/>
  <c r="C43" i="2"/>
  <c r="C42" i="2"/>
  <c r="C16" i="2"/>
  <c r="C15" i="2"/>
  <c r="C14" i="2"/>
  <c r="C13" i="2"/>
  <c r="C12" i="2"/>
  <c r="C11" i="2"/>
  <c r="C32" i="2"/>
  <c r="C33" i="2"/>
  <c r="C34" i="2"/>
  <c r="C35" i="2"/>
  <c r="C36" i="2"/>
  <c r="C37" i="2"/>
  <c r="C38" i="2"/>
  <c r="C31" i="2"/>
  <c r="C21" i="2"/>
  <c r="C22" i="2"/>
  <c r="C23" i="2"/>
  <c r="C24" i="2"/>
  <c r="C25" i="2"/>
  <c r="C26" i="2"/>
  <c r="C27" i="2"/>
  <c r="C20" i="2"/>
  <c r="C6" i="2"/>
  <c r="C7" i="2"/>
  <c r="C8" i="2"/>
  <c r="C9" i="2"/>
  <c r="C10" i="2"/>
  <c r="C5" i="2"/>
  <c r="C55" i="2" l="1"/>
  <c r="C54" i="2"/>
  <c r="C53" i="2"/>
  <c r="C52" i="2"/>
  <c r="C51" i="2"/>
  <c r="C50" i="2"/>
  <c r="C28" i="1"/>
  <c r="C27" i="1"/>
  <c r="C26" i="1"/>
  <c r="C25" i="1"/>
  <c r="C24" i="1"/>
  <c r="C23" i="1"/>
  <c r="C20" i="1"/>
  <c r="C19" i="1"/>
  <c r="C18" i="1"/>
  <c r="C17" i="1"/>
  <c r="C16" i="1"/>
  <c r="C15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<sst xmlns="http://schemas.openxmlformats.org/spreadsheetml/2006/main" count="41" uniqueCount="35">
  <si>
    <t>Figure 2D</t>
  </si>
  <si>
    <t>F trace at 550nm +160mV control</t>
  </si>
  <si>
    <t>F trace at 550nm +160mV 30nM SIK</t>
  </si>
  <si>
    <t>F trace at 550nm +160mV 300nM SIK</t>
  </si>
  <si>
    <t>control (% F change baseline subtracted)</t>
  </si>
  <si>
    <t>SIK 30nM (% F change; baseline subtracted)</t>
  </si>
  <si>
    <t>SIK 300nM (% F change; baseline subtracted)</t>
  </si>
  <si>
    <t>F trace at 550nm +160mV control 2 days</t>
  </si>
  <si>
    <t>control 2 days (% F change baseline subtracted)</t>
  </si>
  <si>
    <t>F trace at 550nm +160mV control 3 days</t>
  </si>
  <si>
    <t>control 3 days (% F change baseline subtracted)</t>
  </si>
  <si>
    <t>F trace at 550nm +160mV cytoplasmic injection 2 days</t>
  </si>
  <si>
    <t>cytoplasmic injection 2 days (%F change baseline subtracted)</t>
  </si>
  <si>
    <t>F trace at 550nm +160mV cytoplasmic injection 3 days</t>
  </si>
  <si>
    <t>cytoplasmic injection 3 days (%F change baseline subtracted)</t>
  </si>
  <si>
    <t>F trace at 550nm +160mV nuclear injection 3 days</t>
  </si>
  <si>
    <t>nuclear injection 3 days (% F change; baseline subtracted)</t>
  </si>
  <si>
    <t>Figure 2H</t>
  </si>
  <si>
    <t xml:space="preserve">F trace at 440nm +160mV control </t>
  </si>
  <si>
    <t>no change</t>
  </si>
  <si>
    <t>F trace at 440nm +160mV 300nM SIK</t>
  </si>
  <si>
    <t>SIK inhibitor treatment P2X2 A337Anap/R313W (300 nM SIK inhibitor)</t>
  </si>
  <si>
    <t>300nM SIK (% F change baseline subtracted)</t>
  </si>
  <si>
    <t>Without SIK</t>
  </si>
  <si>
    <t>300 nM SIK</t>
  </si>
  <si>
    <r>
      <t xml:space="preserve">SIK inhibitor treatment </t>
    </r>
    <r>
      <rPr>
        <b/>
        <i/>
        <sz val="11"/>
        <color theme="1"/>
        <rFont val="Calibri"/>
        <family val="2"/>
        <scheme val="minor"/>
      </rPr>
      <t>Ci</t>
    </r>
    <r>
      <rPr>
        <b/>
        <sz val="11"/>
        <color theme="1"/>
        <rFont val="Calibri"/>
        <family val="2"/>
        <scheme val="minor"/>
      </rPr>
      <t>VSP F401Anap (300 nM SIK inhibitor)</t>
    </r>
  </si>
  <si>
    <t>Control</t>
  </si>
  <si>
    <t>Control 2 days</t>
  </si>
  <si>
    <t>Control 3 days</t>
  </si>
  <si>
    <t>Cytoplasmic 2 days</t>
  </si>
  <si>
    <t>Cytoplasmic 3 days</t>
  </si>
  <si>
    <t>Nuclear 3 days</t>
  </si>
  <si>
    <r>
      <t xml:space="preserve">SIK inhibitor treatment </t>
    </r>
    <r>
      <rPr>
        <b/>
        <i/>
        <sz val="11"/>
        <color theme="1"/>
        <rFont val="Calibri"/>
        <family val="2"/>
        <scheme val="minor"/>
      </rPr>
      <t>Ci</t>
    </r>
    <r>
      <rPr>
        <b/>
        <sz val="11"/>
        <color theme="1"/>
        <rFont val="Calibri"/>
        <family val="2"/>
        <scheme val="minor"/>
      </rPr>
      <t>VSP F401Anap</t>
    </r>
  </si>
  <si>
    <t>SIK 30 nM</t>
  </si>
  <si>
    <t>SIK 300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</si>
</sst>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16" fillId="0" borderId="0" xfId="0" applyFont="1"/>
    <xf numFmtId="0" fontId="16" fillId="0" borderId="0" xfId="0" applyFont="1" applyAlignment="1">
      <alignment horizontal="left"/>
    </xf>
    <xf numFmtId="0" fontId="0" fillId="0" borderId="11" xfId="0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E4" sqref="E4"/>
    </sheetView>
  </sheetViews>
  <sheetFormatPr defaultRowHeight="14.25" x14ac:dyDescent="0.45"/>
  <cols>
    <col min="1" max="1" width="12" bestFit="1" customWidth="1"/>
    <col min="2" max="2" width="32.86328125" bestFit="1" customWidth="1"/>
    <col min="3" max="3" width="40" bestFit="1" customWidth="1"/>
    <col min="4" max="4" width="19.86328125" bestFit="1" customWidth="1"/>
    <col min="9" max="9" width="7.265625" bestFit="1" customWidth="1"/>
    <col min="10" max="10" width="18.86328125" bestFit="1" customWidth="1"/>
    <col min="11" max="11" width="19.86328125" bestFit="1" customWidth="1"/>
  </cols>
  <sheetData>
    <row r="1" spans="1:3" x14ac:dyDescent="0.45">
      <c r="A1" s="7" t="s">
        <v>0</v>
      </c>
      <c r="B1" s="7"/>
      <c r="C1" s="7"/>
    </row>
    <row r="2" spans="1:3" x14ac:dyDescent="0.45">
      <c r="A2" s="8" t="s">
        <v>32</v>
      </c>
      <c r="B2" s="8"/>
      <c r="C2" s="8"/>
    </row>
    <row r="3" spans="1:3" ht="14.65" thickBot="1" x14ac:dyDescent="0.5"/>
    <row r="4" spans="1:3" ht="14.65" thickBot="1" x14ac:dyDescent="0.5">
      <c r="A4" t="s">
        <v>26</v>
      </c>
      <c r="B4" s="4" t="s">
        <v>1</v>
      </c>
      <c r="C4" s="3" t="s">
        <v>4</v>
      </c>
    </row>
    <row r="5" spans="1:3" x14ac:dyDescent="0.45">
      <c r="B5" s="5">
        <v>1.022</v>
      </c>
      <c r="C5" s="1">
        <f>(B5-1)*100</f>
        <v>2.200000000000002</v>
      </c>
    </row>
    <row r="6" spans="1:3" x14ac:dyDescent="0.45">
      <c r="B6" s="5">
        <v>1.0154000000000001</v>
      </c>
      <c r="C6" s="1">
        <f>(B6-1)*100</f>
        <v>1.540000000000008</v>
      </c>
    </row>
    <row r="7" spans="1:3" x14ac:dyDescent="0.45">
      <c r="B7" s="5">
        <v>1.075</v>
      </c>
      <c r="C7" s="1">
        <f t="shared" ref="C7:C12" si="0">(B7-1)*100</f>
        <v>7.4999999999999956</v>
      </c>
    </row>
    <row r="8" spans="1:3" x14ac:dyDescent="0.45">
      <c r="B8" s="5">
        <v>1.0109999999999999</v>
      </c>
      <c r="C8" s="1">
        <f t="shared" si="0"/>
        <v>1.0999999999999899</v>
      </c>
    </row>
    <row r="9" spans="1:3" x14ac:dyDescent="0.45">
      <c r="B9" s="5">
        <v>1.0152000000000001</v>
      </c>
      <c r="C9" s="1">
        <f t="shared" si="0"/>
        <v>1.5200000000000102</v>
      </c>
    </row>
    <row r="10" spans="1:3" x14ac:dyDescent="0.45">
      <c r="B10" s="5">
        <v>1.0605</v>
      </c>
      <c r="C10" s="1">
        <f t="shared" si="0"/>
        <v>6.05</v>
      </c>
    </row>
    <row r="11" spans="1:3" x14ac:dyDescent="0.45">
      <c r="B11" s="5">
        <v>1.0362</v>
      </c>
      <c r="C11" s="1">
        <f t="shared" si="0"/>
        <v>3.620000000000001</v>
      </c>
    </row>
    <row r="12" spans="1:3" ht="14.65" thickBot="1" x14ac:dyDescent="0.5">
      <c r="B12" s="6">
        <v>1.0205</v>
      </c>
      <c r="C12" s="2">
        <f t="shared" si="0"/>
        <v>2.0499999999999963</v>
      </c>
    </row>
    <row r="13" spans="1:3" ht="14.65" thickBot="1" x14ac:dyDescent="0.5"/>
    <row r="14" spans="1:3" ht="14.65" thickBot="1" x14ac:dyDescent="0.5">
      <c r="A14" t="s">
        <v>33</v>
      </c>
      <c r="B14" s="4" t="s">
        <v>2</v>
      </c>
      <c r="C14" s="4" t="s">
        <v>5</v>
      </c>
    </row>
    <row r="15" spans="1:3" x14ac:dyDescent="0.45">
      <c r="B15" s="5">
        <v>1.0339</v>
      </c>
      <c r="C15" s="5">
        <f t="shared" ref="C15:C20" si="1">(B15-1)*100</f>
        <v>3.3900000000000041</v>
      </c>
    </row>
    <row r="16" spans="1:3" x14ac:dyDescent="0.45">
      <c r="B16" s="5">
        <v>1.0509999999999999</v>
      </c>
      <c r="C16" s="5">
        <f t="shared" si="1"/>
        <v>5.0999999999999934</v>
      </c>
    </row>
    <row r="17" spans="1:3" x14ac:dyDescent="0.45">
      <c r="B17" s="5">
        <v>1.0353000000000001</v>
      </c>
      <c r="C17" s="5">
        <f t="shared" si="1"/>
        <v>3.5300000000000109</v>
      </c>
    </row>
    <row r="18" spans="1:3" x14ac:dyDescent="0.45">
      <c r="B18" s="5">
        <v>1.1488</v>
      </c>
      <c r="C18" s="5">
        <f t="shared" si="1"/>
        <v>14.880000000000004</v>
      </c>
    </row>
    <row r="19" spans="1:3" x14ac:dyDescent="0.45">
      <c r="B19" s="5">
        <v>1.0852999999999999</v>
      </c>
      <c r="C19" s="5">
        <f t="shared" si="1"/>
        <v>8.529999999999994</v>
      </c>
    </row>
    <row r="20" spans="1:3" ht="14.65" thickBot="1" x14ac:dyDescent="0.5">
      <c r="B20" s="6">
        <v>1.0296000000000001</v>
      </c>
      <c r="C20" s="6">
        <f t="shared" si="1"/>
        <v>2.9600000000000071</v>
      </c>
    </row>
    <row r="21" spans="1:3" ht="14.65" thickBot="1" x14ac:dyDescent="0.5"/>
    <row r="22" spans="1:3" ht="14.65" thickBot="1" x14ac:dyDescent="0.5">
      <c r="A22" t="s">
        <v>34</v>
      </c>
      <c r="B22" s="4" t="s">
        <v>3</v>
      </c>
      <c r="C22" s="4" t="s">
        <v>6</v>
      </c>
    </row>
    <row r="23" spans="1:3" x14ac:dyDescent="0.45">
      <c r="B23" s="5">
        <v>1.1137999999999999</v>
      </c>
      <c r="C23" s="5">
        <f t="shared" ref="C23:C28" si="2">(B23-1)*100</f>
        <v>11.37999999999999</v>
      </c>
    </row>
    <row r="24" spans="1:3" x14ac:dyDescent="0.45">
      <c r="B24" s="5">
        <v>1.1808000000000001</v>
      </c>
      <c r="C24" s="5">
        <f t="shared" si="2"/>
        <v>18.080000000000005</v>
      </c>
    </row>
    <row r="25" spans="1:3" x14ac:dyDescent="0.45">
      <c r="B25" s="5">
        <v>1.0810999999999999</v>
      </c>
      <c r="C25" s="5">
        <f t="shared" si="2"/>
        <v>8.1099999999999959</v>
      </c>
    </row>
    <row r="26" spans="1:3" x14ac:dyDescent="0.45">
      <c r="B26" s="5">
        <v>1.0299</v>
      </c>
      <c r="C26" s="5">
        <f t="shared" si="2"/>
        <v>2.9900000000000038</v>
      </c>
    </row>
    <row r="27" spans="1:3" x14ac:dyDescent="0.45">
      <c r="B27" s="5">
        <v>1.0604</v>
      </c>
      <c r="C27" s="5">
        <f t="shared" si="2"/>
        <v>6.0400000000000009</v>
      </c>
    </row>
    <row r="28" spans="1:3" ht="14.65" thickBot="1" x14ac:dyDescent="0.5">
      <c r="B28" s="6">
        <v>1.1700999999999999</v>
      </c>
      <c r="C28" s="6">
        <f t="shared" si="2"/>
        <v>17.009999999999991</v>
      </c>
    </row>
  </sheetData>
  <mergeCells count="1">
    <mergeCell ref="A2:C2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workbookViewId="0">
      <selection activeCell="E4" sqref="E4"/>
    </sheetView>
  </sheetViews>
  <sheetFormatPr defaultRowHeight="14.25" x14ac:dyDescent="0.45"/>
  <cols>
    <col min="1" max="1" width="12" bestFit="1" customWidth="1"/>
    <col min="2" max="2" width="49" bestFit="1" customWidth="1"/>
    <col min="3" max="3" width="56.1328125" bestFit="1" customWidth="1"/>
  </cols>
  <sheetData>
    <row r="1" spans="1:3" x14ac:dyDescent="0.45">
      <c r="A1" s="7" t="s">
        <v>0</v>
      </c>
      <c r="B1" s="7"/>
      <c r="C1" s="7"/>
    </row>
    <row r="2" spans="1:3" x14ac:dyDescent="0.45">
      <c r="A2" s="8" t="s">
        <v>25</v>
      </c>
      <c r="B2" s="8"/>
      <c r="C2" s="8"/>
    </row>
    <row r="3" spans="1:3" ht="14.65" thickBot="1" x14ac:dyDescent="0.5"/>
    <row r="4" spans="1:3" ht="14.65" thickBot="1" x14ac:dyDescent="0.5">
      <c r="A4" s="9" t="s">
        <v>27</v>
      </c>
      <c r="B4" s="4" t="s">
        <v>7</v>
      </c>
      <c r="C4" s="3" t="s">
        <v>8</v>
      </c>
    </row>
    <row r="5" spans="1:3" x14ac:dyDescent="0.45">
      <c r="A5" s="9"/>
      <c r="B5" s="5">
        <v>1.0603</v>
      </c>
      <c r="C5" s="1">
        <f>(B5-1)/1*100</f>
        <v>6.030000000000002</v>
      </c>
    </row>
    <row r="6" spans="1:3" x14ac:dyDescent="0.45">
      <c r="B6" s="5">
        <v>1.0710999999999999</v>
      </c>
      <c r="C6" s="1">
        <f t="shared" ref="C6:C16" si="0">(B6-1)/1*100</f>
        <v>7.1099999999999941</v>
      </c>
    </row>
    <row r="7" spans="1:3" x14ac:dyDescent="0.45">
      <c r="B7" s="5">
        <v>1.0507</v>
      </c>
      <c r="C7" s="1">
        <f t="shared" si="0"/>
        <v>5.0699999999999967</v>
      </c>
    </row>
    <row r="8" spans="1:3" x14ac:dyDescent="0.45">
      <c r="B8" s="5">
        <v>1.0206</v>
      </c>
      <c r="C8" s="1">
        <f t="shared" si="0"/>
        <v>2.0599999999999952</v>
      </c>
    </row>
    <row r="9" spans="1:3" x14ac:dyDescent="0.45">
      <c r="B9" s="5">
        <v>1.0398000000000001</v>
      </c>
      <c r="C9" s="1">
        <f t="shared" si="0"/>
        <v>3.9800000000000058</v>
      </c>
    </row>
    <row r="10" spans="1:3" x14ac:dyDescent="0.45">
      <c r="B10" s="5">
        <v>1.071</v>
      </c>
      <c r="C10" s="1">
        <f t="shared" si="0"/>
        <v>7.0999999999999952</v>
      </c>
    </row>
    <row r="11" spans="1:3" x14ac:dyDescent="0.45">
      <c r="B11" s="5">
        <v>1.0105999999999999</v>
      </c>
      <c r="C11" s="1">
        <f t="shared" si="0"/>
        <v>1.0599999999999943</v>
      </c>
    </row>
    <row r="12" spans="1:3" x14ac:dyDescent="0.45">
      <c r="B12" s="5">
        <v>1.0550999999999999</v>
      </c>
      <c r="C12" s="1">
        <f t="shared" si="0"/>
        <v>5.5099999999999927</v>
      </c>
    </row>
    <row r="13" spans="1:3" x14ac:dyDescent="0.45">
      <c r="B13" s="5">
        <v>1.0430999999999999</v>
      </c>
      <c r="C13" s="1">
        <f t="shared" si="0"/>
        <v>4.3099999999999916</v>
      </c>
    </row>
    <row r="14" spans="1:3" x14ac:dyDescent="0.45">
      <c r="B14" s="5">
        <v>1.0403</v>
      </c>
      <c r="C14" s="1">
        <f t="shared" si="0"/>
        <v>4.03</v>
      </c>
    </row>
    <row r="15" spans="1:3" x14ac:dyDescent="0.45">
      <c r="B15" s="5">
        <v>1.0405</v>
      </c>
      <c r="C15" s="1">
        <f t="shared" si="0"/>
        <v>4.049999999999998</v>
      </c>
    </row>
    <row r="16" spans="1:3" ht="14.65" thickBot="1" x14ac:dyDescent="0.5">
      <c r="B16" s="6">
        <v>1.0619000000000001</v>
      </c>
      <c r="C16" s="2">
        <f t="shared" si="0"/>
        <v>6.1900000000000066</v>
      </c>
    </row>
    <row r="18" spans="1:3" ht="14.65" thickBot="1" x14ac:dyDescent="0.5"/>
    <row r="19" spans="1:3" ht="14.65" thickBot="1" x14ac:dyDescent="0.5">
      <c r="A19" s="9" t="s">
        <v>28</v>
      </c>
      <c r="B19" s="4" t="s">
        <v>9</v>
      </c>
      <c r="C19" s="3" t="s">
        <v>10</v>
      </c>
    </row>
    <row r="20" spans="1:3" x14ac:dyDescent="0.45">
      <c r="A20" s="9"/>
      <c r="B20" s="5">
        <v>1.022</v>
      </c>
      <c r="C20" s="1">
        <f t="shared" ref="C20:C27" si="1">(B20-1)/1*100</f>
        <v>2.200000000000002</v>
      </c>
    </row>
    <row r="21" spans="1:3" x14ac:dyDescent="0.45">
      <c r="B21" s="5">
        <v>1.0154000000000001</v>
      </c>
      <c r="C21" s="1">
        <f t="shared" si="1"/>
        <v>1.540000000000008</v>
      </c>
    </row>
    <row r="22" spans="1:3" x14ac:dyDescent="0.45">
      <c r="B22" s="5">
        <v>1.075</v>
      </c>
      <c r="C22" s="1">
        <f t="shared" si="1"/>
        <v>7.4999999999999956</v>
      </c>
    </row>
    <row r="23" spans="1:3" x14ac:dyDescent="0.45">
      <c r="B23" s="5">
        <v>1.0109999999999999</v>
      </c>
      <c r="C23" s="1">
        <f t="shared" si="1"/>
        <v>1.0999999999999899</v>
      </c>
    </row>
    <row r="24" spans="1:3" x14ac:dyDescent="0.45">
      <c r="B24" s="5">
        <v>1.0152000000000001</v>
      </c>
      <c r="C24" s="1">
        <f t="shared" si="1"/>
        <v>1.5200000000000102</v>
      </c>
    </row>
    <row r="25" spans="1:3" x14ac:dyDescent="0.45">
      <c r="B25" s="5">
        <v>1.0605</v>
      </c>
      <c r="C25" s="1">
        <f t="shared" si="1"/>
        <v>6.05</v>
      </c>
    </row>
    <row r="26" spans="1:3" x14ac:dyDescent="0.45">
      <c r="B26" s="5">
        <v>1.0362</v>
      </c>
      <c r="C26" s="1">
        <f t="shared" si="1"/>
        <v>3.620000000000001</v>
      </c>
    </row>
    <row r="27" spans="1:3" ht="14.65" thickBot="1" x14ac:dyDescent="0.5">
      <c r="B27" s="6">
        <v>1.0205</v>
      </c>
      <c r="C27" s="2">
        <f t="shared" si="1"/>
        <v>2.0499999999999963</v>
      </c>
    </row>
    <row r="29" spans="1:3" ht="14.65" thickBot="1" x14ac:dyDescent="0.5"/>
    <row r="30" spans="1:3" ht="14.65" thickBot="1" x14ac:dyDescent="0.5">
      <c r="A30" s="9" t="s">
        <v>29</v>
      </c>
      <c r="B30" s="4" t="s">
        <v>11</v>
      </c>
      <c r="C30" s="3" t="s">
        <v>12</v>
      </c>
    </row>
    <row r="31" spans="1:3" x14ac:dyDescent="0.45">
      <c r="A31" s="9"/>
      <c r="B31" s="5">
        <v>1.0150999999999999</v>
      </c>
      <c r="C31" s="1">
        <f t="shared" ref="C31:C38" si="2">(B31-1)/1*100</f>
        <v>1.5099999999999891</v>
      </c>
    </row>
    <row r="32" spans="1:3" x14ac:dyDescent="0.45">
      <c r="B32" s="5">
        <v>1.0605</v>
      </c>
      <c r="C32" s="1">
        <f t="shared" si="2"/>
        <v>6.05</v>
      </c>
    </row>
    <row r="33" spans="1:3" x14ac:dyDescent="0.45">
      <c r="B33" s="5">
        <v>1.0751999999999999</v>
      </c>
      <c r="C33" s="1">
        <f t="shared" si="2"/>
        <v>7.5199999999999934</v>
      </c>
    </row>
    <row r="34" spans="1:3" x14ac:dyDescent="0.45">
      <c r="B34" s="5">
        <v>1.0381</v>
      </c>
      <c r="C34" s="1">
        <f t="shared" si="2"/>
        <v>3.8100000000000023</v>
      </c>
    </row>
    <row r="35" spans="1:3" x14ac:dyDescent="0.45">
      <c r="B35" s="5">
        <v>1.0448999999999999</v>
      </c>
      <c r="C35" s="1">
        <f t="shared" si="2"/>
        <v>4.489999999999994</v>
      </c>
    </row>
    <row r="36" spans="1:3" x14ac:dyDescent="0.45">
      <c r="B36" s="5">
        <v>1.0194000000000001</v>
      </c>
      <c r="C36" s="1">
        <f t="shared" si="2"/>
        <v>1.9400000000000084</v>
      </c>
    </row>
    <row r="37" spans="1:3" x14ac:dyDescent="0.45">
      <c r="B37" s="5">
        <v>1.0592999999999999</v>
      </c>
      <c r="C37" s="1">
        <f t="shared" si="2"/>
        <v>5.9299999999999908</v>
      </c>
    </row>
    <row r="38" spans="1:3" ht="14.65" thickBot="1" x14ac:dyDescent="0.5">
      <c r="B38" s="6">
        <v>1.0452999999999999</v>
      </c>
      <c r="C38" s="2">
        <f t="shared" si="2"/>
        <v>4.5299999999999896</v>
      </c>
    </row>
    <row r="40" spans="1:3" ht="14.65" thickBot="1" x14ac:dyDescent="0.5"/>
    <row r="41" spans="1:3" ht="14.65" thickBot="1" x14ac:dyDescent="0.5">
      <c r="A41" s="9" t="s">
        <v>30</v>
      </c>
      <c r="B41" s="4" t="s">
        <v>13</v>
      </c>
      <c r="C41" s="3" t="s">
        <v>14</v>
      </c>
    </row>
    <row r="42" spans="1:3" x14ac:dyDescent="0.45">
      <c r="A42" s="9"/>
      <c r="B42" s="5">
        <v>1.0284</v>
      </c>
      <c r="C42" s="1">
        <f>(B42-1)/1*100</f>
        <v>2.8399999999999981</v>
      </c>
    </row>
    <row r="43" spans="1:3" x14ac:dyDescent="0.45">
      <c r="B43" s="5">
        <v>1.1087</v>
      </c>
      <c r="C43" s="1">
        <f>(B43-1)/1*100</f>
        <v>10.870000000000001</v>
      </c>
    </row>
    <row r="44" spans="1:3" x14ac:dyDescent="0.45">
      <c r="B44" s="5">
        <v>1.0492999999999999</v>
      </c>
      <c r="C44" s="1">
        <f t="shared" ref="C44:C46" si="3">(B44-1)/1*100</f>
        <v>4.9299999999999899</v>
      </c>
    </row>
    <row r="45" spans="1:3" x14ac:dyDescent="0.45">
      <c r="B45" s="5">
        <v>1.0620000000000001</v>
      </c>
      <c r="C45" s="1">
        <f t="shared" si="3"/>
        <v>6.2000000000000055</v>
      </c>
    </row>
    <row r="46" spans="1:3" ht="14.65" thickBot="1" x14ac:dyDescent="0.5">
      <c r="B46" s="6">
        <v>1.0729</v>
      </c>
      <c r="C46" s="2">
        <f t="shared" si="3"/>
        <v>7.2899999999999965</v>
      </c>
    </row>
    <row r="48" spans="1:3" ht="14.65" thickBot="1" x14ac:dyDescent="0.5"/>
    <row r="49" spans="1:3" ht="14.65" thickBot="1" x14ac:dyDescent="0.5">
      <c r="A49" s="9" t="s">
        <v>31</v>
      </c>
      <c r="B49" s="4" t="s">
        <v>15</v>
      </c>
      <c r="C49" s="3" t="s">
        <v>16</v>
      </c>
    </row>
    <row r="50" spans="1:3" x14ac:dyDescent="0.45">
      <c r="A50" s="9"/>
      <c r="B50" s="5">
        <v>1.1137999999999999</v>
      </c>
      <c r="C50" s="1">
        <f t="shared" ref="C50:C55" si="4">(B50-1)*100</f>
        <v>11.37999999999999</v>
      </c>
    </row>
    <row r="51" spans="1:3" x14ac:dyDescent="0.45">
      <c r="B51" s="5">
        <v>1.1808000000000001</v>
      </c>
      <c r="C51" s="1">
        <f t="shared" si="4"/>
        <v>18.080000000000005</v>
      </c>
    </row>
    <row r="52" spans="1:3" x14ac:dyDescent="0.45">
      <c r="B52" s="5">
        <v>1.0810999999999999</v>
      </c>
      <c r="C52" s="1">
        <f t="shared" si="4"/>
        <v>8.1099999999999959</v>
      </c>
    </row>
    <row r="53" spans="1:3" x14ac:dyDescent="0.45">
      <c r="B53" s="5">
        <v>1.0299</v>
      </c>
      <c r="C53" s="1">
        <f t="shared" si="4"/>
        <v>2.9900000000000038</v>
      </c>
    </row>
    <row r="54" spans="1:3" x14ac:dyDescent="0.45">
      <c r="B54" s="5">
        <v>1.0604</v>
      </c>
      <c r="C54" s="1">
        <f t="shared" si="4"/>
        <v>6.0400000000000009</v>
      </c>
    </row>
    <row r="55" spans="1:3" ht="14.65" thickBot="1" x14ac:dyDescent="0.5">
      <c r="B55" s="6">
        <v>1.1700999999999999</v>
      </c>
      <c r="C55" s="2">
        <f t="shared" si="4"/>
        <v>17.009999999999991</v>
      </c>
    </row>
  </sheetData>
  <mergeCells count="6">
    <mergeCell ref="A49:A50"/>
    <mergeCell ref="A2:C2"/>
    <mergeCell ref="A4:A5"/>
    <mergeCell ref="A19:A20"/>
    <mergeCell ref="A30:A31"/>
    <mergeCell ref="A41:A42"/>
  </mergeCells>
  <phoneticPr fontId="18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D14" sqref="D14"/>
    </sheetView>
  </sheetViews>
  <sheetFormatPr defaultRowHeight="14.25" x14ac:dyDescent="0.45"/>
  <cols>
    <col min="1" max="1" width="14.1328125" bestFit="1" customWidth="1"/>
    <col min="2" max="2" width="36.1328125" bestFit="1" customWidth="1"/>
    <col min="3" max="3" width="43.73046875" bestFit="1" customWidth="1"/>
    <col min="5" max="5" width="12" bestFit="1" customWidth="1"/>
    <col min="9" max="9" width="7.59765625" bestFit="1" customWidth="1"/>
  </cols>
  <sheetData>
    <row r="1" spans="1:3" x14ac:dyDescent="0.45">
      <c r="A1" s="7" t="s">
        <v>17</v>
      </c>
      <c r="B1" s="7"/>
      <c r="C1" s="7"/>
    </row>
    <row r="2" spans="1:3" x14ac:dyDescent="0.45">
      <c r="A2" s="8" t="s">
        <v>21</v>
      </c>
      <c r="B2" s="8"/>
      <c r="C2" s="8"/>
    </row>
    <row r="3" spans="1:3" ht="14.65" thickBot="1" x14ac:dyDescent="0.5"/>
    <row r="4" spans="1:3" ht="14.65" thickBot="1" x14ac:dyDescent="0.5">
      <c r="A4" t="s">
        <v>23</v>
      </c>
      <c r="B4" s="4" t="s">
        <v>18</v>
      </c>
      <c r="C4" s="3" t="s">
        <v>4</v>
      </c>
    </row>
    <row r="5" spans="1:3" x14ac:dyDescent="0.45">
      <c r="B5" s="5">
        <f>1.0025-0.9902</f>
        <v>1.2299999999999978E-2</v>
      </c>
      <c r="C5" s="1">
        <f>B5/1.0025*100</f>
        <v>1.2269326683291748</v>
      </c>
    </row>
    <row r="6" spans="1:3" x14ac:dyDescent="0.45">
      <c r="B6" s="5">
        <f>1.002-0.9902</f>
        <v>1.1800000000000033E-2</v>
      </c>
      <c r="C6" s="1">
        <f>B6/1.002*100</f>
        <v>1.1776447105788455</v>
      </c>
    </row>
    <row r="7" spans="1:3" x14ac:dyDescent="0.45">
      <c r="B7" s="5">
        <f>1.0021-0.9869</f>
        <v>1.5199999999999991E-2</v>
      </c>
      <c r="C7" s="1">
        <f>B7/1.0021*100</f>
        <v>1.5168146891527783</v>
      </c>
    </row>
    <row r="8" spans="1:3" x14ac:dyDescent="0.45">
      <c r="B8" s="5">
        <f>1.0008-0.9856</f>
        <v>1.519999999999988E-2</v>
      </c>
      <c r="C8" s="1">
        <f>B8/1.0008*100</f>
        <v>1.5187849720223703</v>
      </c>
    </row>
    <row r="9" spans="1:3" x14ac:dyDescent="0.45">
      <c r="B9" s="5" t="s">
        <v>19</v>
      </c>
      <c r="C9" s="1">
        <v>0</v>
      </c>
    </row>
    <row r="10" spans="1:3" x14ac:dyDescent="0.45">
      <c r="B10" s="5" t="s">
        <v>19</v>
      </c>
      <c r="C10" s="1">
        <v>0</v>
      </c>
    </row>
    <row r="11" spans="1:3" ht="14.65" thickBot="1" x14ac:dyDescent="0.5">
      <c r="B11" s="6" t="s">
        <v>19</v>
      </c>
      <c r="C11" s="2">
        <v>0</v>
      </c>
    </row>
    <row r="14" spans="1:3" ht="14.65" thickBot="1" x14ac:dyDescent="0.5"/>
    <row r="15" spans="1:3" ht="14.65" thickBot="1" x14ac:dyDescent="0.5">
      <c r="A15" t="s">
        <v>24</v>
      </c>
      <c r="B15" s="4" t="s">
        <v>20</v>
      </c>
      <c r="C15" s="3" t="s">
        <v>22</v>
      </c>
    </row>
    <row r="16" spans="1:3" x14ac:dyDescent="0.45">
      <c r="B16" s="5">
        <f>1.0038-0.9919</f>
        <v>1.1900000000000022E-2</v>
      </c>
      <c r="C16" s="1">
        <f>B16/1.0038*100</f>
        <v>1.1854951185495139</v>
      </c>
    </row>
    <row r="17" spans="2:3" x14ac:dyDescent="0.45">
      <c r="B17" s="5">
        <f>1.0025-0.9975</f>
        <v>4.9999999999998934E-3</v>
      </c>
      <c r="C17" s="1">
        <f>B17/1.0024*100</f>
        <v>0.49880287310453852</v>
      </c>
    </row>
    <row r="18" spans="2:3" x14ac:dyDescent="0.45">
      <c r="B18" s="5">
        <f>0.9999-0.9848</f>
        <v>1.5100000000000002E-2</v>
      </c>
      <c r="C18" s="1">
        <f>B18/0.9999*100</f>
        <v>1.5101510151015103</v>
      </c>
    </row>
    <row r="19" spans="2:3" x14ac:dyDescent="0.45">
      <c r="B19" s="5">
        <f>1.0006-0.9967</f>
        <v>3.8999999999999035E-3</v>
      </c>
      <c r="C19" s="1">
        <f>B19/1.0006*100</f>
        <v>0.38976614031580087</v>
      </c>
    </row>
    <row r="20" spans="2:3" x14ac:dyDescent="0.45">
      <c r="B20" s="5">
        <f>1.0032-0.9842</f>
        <v>1.9000000000000128E-2</v>
      </c>
      <c r="C20" s="1">
        <f>B20/1.0032*100</f>
        <v>1.8939393939394065</v>
      </c>
    </row>
    <row r="21" spans="2:3" x14ac:dyDescent="0.45">
      <c r="B21" s="5">
        <f>1.0007-0.9754</f>
        <v>2.5299999999999878E-2</v>
      </c>
      <c r="C21" s="1">
        <f>B21/1.0007*100</f>
        <v>2.5282302388328048</v>
      </c>
    </row>
    <row r="22" spans="2:3" x14ac:dyDescent="0.45">
      <c r="B22" s="5">
        <f>1.0004-0.9964</f>
        <v>4.0000000000000036E-3</v>
      </c>
      <c r="C22" s="1">
        <f>B22/1.0004*100</f>
        <v>0.39984006397441058</v>
      </c>
    </row>
    <row r="23" spans="2:3" x14ac:dyDescent="0.45">
      <c r="B23" s="5">
        <f>1.0004-0.9953</f>
        <v>5.0999999999999934E-3</v>
      </c>
      <c r="C23" s="1">
        <f>B23/1.0004*100</f>
        <v>0.50979608156737244</v>
      </c>
    </row>
    <row r="24" spans="2:3" x14ac:dyDescent="0.45">
      <c r="B24" s="5">
        <f>0.9997-0.9967</f>
        <v>3.0000000000000027E-3</v>
      </c>
      <c r="C24" s="1">
        <f>B24/0.9997*100</f>
        <v>0.30009002700810267</v>
      </c>
    </row>
    <row r="25" spans="2:3" x14ac:dyDescent="0.45">
      <c r="B25" s="5">
        <f>1.0013-0.9935</f>
        <v>7.8000000000000291E-3</v>
      </c>
      <c r="C25" s="1">
        <f>B25/1.0013*100</f>
        <v>0.77898731648856767</v>
      </c>
    </row>
    <row r="26" spans="2:3" x14ac:dyDescent="0.45">
      <c r="B26" s="5" t="s">
        <v>19</v>
      </c>
      <c r="C26" s="1">
        <v>0</v>
      </c>
    </row>
    <row r="27" spans="2:3" ht="14.65" thickBot="1" x14ac:dyDescent="0.5">
      <c r="B27" s="6" t="s">
        <v>19</v>
      </c>
      <c r="C27" s="2">
        <v>0</v>
      </c>
    </row>
  </sheetData>
  <mergeCells count="1">
    <mergeCell ref="A2:C2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CIVSP SIK inhibitor; 2D </vt:lpstr>
      <vt:lpstr>CiVSP incubation time; 2E</vt:lpstr>
      <vt:lpstr>P2X2 SIK inhibitor; 2H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 Andriani</dc:creator>
  <cp:lastModifiedBy>guest1</cp:lastModifiedBy>
  <cp:lastPrinted>2020-12-24T02:38:12Z</cp:lastPrinted>
  <dcterms:created xsi:type="dcterms:W3CDTF">2020-12-22T05:43:25Z</dcterms:created>
  <dcterms:modified xsi:type="dcterms:W3CDTF">2021-04-14T04:22:09Z</dcterms:modified>
</cp:coreProperties>
</file>