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uajones/Documents/Grossman_lab/ICE selection paper/eLife resubmission/Source data files/"/>
    </mc:Choice>
  </mc:AlternateContent>
  <xr:revisionPtr revIDLastSave="0" documentId="8_{94734DA4-15CB-8846-A101-CF813E6B0C80}" xr6:coauthVersionLast="46" xr6:coauthVersionMax="46" xr10:uidLastSave="{00000000-0000-0000-0000-000000000000}"/>
  <bookViews>
    <workbookView xWindow="780" yWindow="960" windowWidth="27640" windowHeight="16100" xr2:uid="{8B3EC62A-C219-B541-8E1D-F1B78AE44497}"/>
  </bookViews>
  <sheets>
    <sheet name="Figure 2E-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I5" i="1"/>
  <c r="J5" i="1" s="1"/>
  <c r="K5" i="1" s="1"/>
  <c r="F6" i="1"/>
  <c r="I6" i="1"/>
  <c r="J6" i="1"/>
  <c r="K6" i="1" s="1"/>
  <c r="B72" i="1" s="1"/>
  <c r="F7" i="1"/>
  <c r="I7" i="1"/>
  <c r="J7" i="1" s="1"/>
  <c r="K7" i="1" s="1"/>
  <c r="B73" i="1" s="1"/>
  <c r="F8" i="1"/>
  <c r="I8" i="1"/>
  <c r="J8" i="1"/>
  <c r="K8" i="1" s="1"/>
  <c r="F9" i="1"/>
  <c r="I9" i="1"/>
  <c r="J9" i="1" s="1"/>
  <c r="K9" i="1" s="1"/>
  <c r="C72" i="1" s="1"/>
  <c r="F10" i="1"/>
  <c r="I10" i="1"/>
  <c r="J10" i="1"/>
  <c r="K10" i="1" s="1"/>
  <c r="C73" i="1" s="1"/>
  <c r="F14" i="1"/>
  <c r="I14" i="1"/>
  <c r="J14" i="1" s="1"/>
  <c r="K14" i="1" s="1"/>
  <c r="B74" i="1" s="1"/>
  <c r="F15" i="1"/>
  <c r="I15" i="1"/>
  <c r="J15" i="1"/>
  <c r="K15" i="1" s="1"/>
  <c r="B75" i="1" s="1"/>
  <c r="F16" i="1"/>
  <c r="I16" i="1"/>
  <c r="J16" i="1" s="1"/>
  <c r="K16" i="1" s="1"/>
  <c r="B76" i="1" s="1"/>
  <c r="F17" i="1"/>
  <c r="I17" i="1"/>
  <c r="J17" i="1"/>
  <c r="K17" i="1" s="1"/>
  <c r="C74" i="1" s="1"/>
  <c r="F18" i="1"/>
  <c r="I18" i="1"/>
  <c r="J18" i="1" s="1"/>
  <c r="K18" i="1" s="1"/>
  <c r="C75" i="1" s="1"/>
  <c r="F19" i="1"/>
  <c r="I19" i="1"/>
  <c r="J19" i="1"/>
  <c r="K19" i="1" s="1"/>
  <c r="C76" i="1" s="1"/>
  <c r="F23" i="1"/>
  <c r="I23" i="1"/>
  <c r="J23" i="1" s="1"/>
  <c r="K23" i="1" s="1"/>
  <c r="B77" i="1" s="1"/>
  <c r="F24" i="1"/>
  <c r="I24" i="1"/>
  <c r="J24" i="1"/>
  <c r="K24" i="1" s="1"/>
  <c r="B78" i="1" s="1"/>
  <c r="F25" i="1"/>
  <c r="I25" i="1"/>
  <c r="J25" i="1" s="1"/>
  <c r="K25" i="1" s="1"/>
  <c r="B79" i="1" s="1"/>
  <c r="F26" i="1"/>
  <c r="I26" i="1"/>
  <c r="J26" i="1"/>
  <c r="K26" i="1" s="1"/>
  <c r="C77" i="1" s="1"/>
  <c r="F27" i="1"/>
  <c r="I27" i="1"/>
  <c r="J27" i="1" s="1"/>
  <c r="K27" i="1" s="1"/>
  <c r="C78" i="1" s="1"/>
  <c r="F28" i="1"/>
  <c r="I28" i="1"/>
  <c r="J28" i="1"/>
  <c r="K28" i="1" s="1"/>
  <c r="C79" i="1" s="1"/>
  <c r="F35" i="1"/>
  <c r="I35" i="1"/>
  <c r="J35" i="1" s="1"/>
  <c r="K35" i="1" s="1"/>
  <c r="F36" i="1"/>
  <c r="I36" i="1"/>
  <c r="J36" i="1"/>
  <c r="K36" i="1" s="1"/>
  <c r="D72" i="1" s="1"/>
  <c r="F37" i="1"/>
  <c r="I37" i="1"/>
  <c r="J37" i="1" s="1"/>
  <c r="K37" i="1" s="1"/>
  <c r="D73" i="1" s="1"/>
  <c r="F38" i="1"/>
  <c r="I38" i="1"/>
  <c r="J38" i="1"/>
  <c r="K38" i="1" s="1"/>
  <c r="F39" i="1"/>
  <c r="I39" i="1"/>
  <c r="J39" i="1" s="1"/>
  <c r="K39" i="1" s="1"/>
  <c r="E72" i="1" s="1"/>
  <c r="F40" i="1"/>
  <c r="I40" i="1"/>
  <c r="J40" i="1"/>
  <c r="K40" i="1" s="1"/>
  <c r="E73" i="1" s="1"/>
  <c r="F44" i="1"/>
  <c r="I44" i="1"/>
  <c r="J44" i="1" s="1"/>
  <c r="K44" i="1" s="1"/>
  <c r="D74" i="1" s="1"/>
  <c r="F45" i="1"/>
  <c r="I45" i="1"/>
  <c r="J45" i="1"/>
  <c r="K45" i="1" s="1"/>
  <c r="D75" i="1" s="1"/>
  <c r="F46" i="1"/>
  <c r="I46" i="1"/>
  <c r="J46" i="1" s="1"/>
  <c r="K46" i="1" s="1"/>
  <c r="D76" i="1" s="1"/>
  <c r="F47" i="1"/>
  <c r="I47" i="1"/>
  <c r="J47" i="1"/>
  <c r="K47" i="1" s="1"/>
  <c r="E74" i="1" s="1"/>
  <c r="F48" i="1"/>
  <c r="I48" i="1"/>
  <c r="J48" i="1" s="1"/>
  <c r="K48" i="1" s="1"/>
  <c r="E75" i="1" s="1"/>
  <c r="F49" i="1"/>
  <c r="I49" i="1"/>
  <c r="J49" i="1"/>
  <c r="K49" i="1" s="1"/>
  <c r="E76" i="1" s="1"/>
  <c r="F53" i="1"/>
  <c r="I53" i="1"/>
  <c r="J53" i="1" s="1"/>
  <c r="K53" i="1" s="1"/>
  <c r="D77" i="1" s="1"/>
  <c r="F54" i="1"/>
  <c r="I54" i="1"/>
  <c r="J54" i="1"/>
  <c r="K54" i="1" s="1"/>
  <c r="D78" i="1" s="1"/>
  <c r="F55" i="1"/>
  <c r="I55" i="1"/>
  <c r="J55" i="1" s="1"/>
  <c r="K55" i="1" s="1"/>
  <c r="D79" i="1" s="1"/>
  <c r="F56" i="1"/>
  <c r="I56" i="1"/>
  <c r="J56" i="1"/>
  <c r="K56" i="1" s="1"/>
  <c r="E77" i="1" s="1"/>
  <c r="F57" i="1"/>
  <c r="I57" i="1"/>
  <c r="J57" i="1" s="1"/>
  <c r="K57" i="1" s="1"/>
  <c r="E78" i="1" s="1"/>
  <c r="F58" i="1"/>
  <c r="I58" i="1"/>
  <c r="J58" i="1"/>
  <c r="K58" i="1" s="1"/>
  <c r="E79" i="1" s="1"/>
  <c r="E71" i="1" l="1"/>
  <c r="D66" i="1"/>
  <c r="E66" i="1"/>
  <c r="D71" i="1"/>
  <c r="B84" i="1" s="1"/>
  <c r="D65" i="1"/>
  <c r="E65" i="1"/>
  <c r="C71" i="1"/>
  <c r="B66" i="1"/>
  <c r="C66" i="1"/>
  <c r="B65" i="1"/>
  <c r="C65" i="1"/>
  <c r="B71" i="1"/>
  <c r="B83" i="1" s="1"/>
</calcChain>
</file>

<file path=xl/sharedStrings.xml><?xml version="1.0" encoding="utf-8"?>
<sst xmlns="http://schemas.openxmlformats.org/spreadsheetml/2006/main" count="122" uniqueCount="43">
  <si>
    <t>WT vs. ∆Ps (DSM)</t>
  </si>
  <si>
    <t>WT vs. ∆Ps (biofilms)</t>
  </si>
  <si>
    <t>P-value</t>
  </si>
  <si>
    <t>T-Test (two-tailed, unequal variance)</t>
  </si>
  <si>
    <t>∆Ps (DSM)</t>
  </si>
  <si>
    <t>WT (DSM)</t>
  </si>
  <si>
    <t>∆Ps (biofilm)</t>
  </si>
  <si>
    <t>WT (biofilm)</t>
  </si>
  <si>
    <t>log(ICE+ relative fitness)</t>
  </si>
  <si>
    <t>spo0A∆Ps background</t>
  </si>
  <si>
    <t>WT background</t>
  </si>
  <si>
    <t>standard deviation</t>
  </si>
  <si>
    <t>median</t>
  </si>
  <si>
    <t>DSM (colony sporulation)</t>
  </si>
  <si>
    <t>MSgg (biofilms)</t>
  </si>
  <si>
    <t>ICE+ relative fitness</t>
  </si>
  <si>
    <t>JMJ788 0.01 JMJ786 0.99 DSM colony rep 3</t>
  </si>
  <si>
    <t>JMJ788 0.01 JMJ786 0.99 DSM colony rep 2</t>
  </si>
  <si>
    <t>JMJ788 0.01 JMJ786 0.99 DSM colony rep 1</t>
  </si>
  <si>
    <t>JMJ593 0.01 JMJ550 0.99 DSM colony rep 3</t>
  </si>
  <si>
    <t>JMJ593 0.01 JMJ550 0.99 DSM colony rep 2</t>
  </si>
  <si>
    <t>JMJ593 0.01 JMJ550 0.99 DSM colony rep 1</t>
  </si>
  <si>
    <t>ICE+ Relative fitness</t>
  </si>
  <si>
    <t>Final ICE+ frequency</t>
  </si>
  <si>
    <t>Total CFU/ml</t>
  </si>
  <si>
    <t>Final ICE0 CFU/ml</t>
  </si>
  <si>
    <t>Final ICE+ CFU/ml</t>
  </si>
  <si>
    <t>Avg. Initial ICE+ frequency</t>
  </si>
  <si>
    <t>Initial ICE0 CFU/ml (plating rep 2)</t>
  </si>
  <si>
    <t>Initial ICE+ CFU/ml (plating rep 2)</t>
  </si>
  <si>
    <t>Initial ICE0 CFU/ml (plating rep 1)</t>
  </si>
  <si>
    <t>Initial ICE+ CFU/ml (plating rep 1)</t>
  </si>
  <si>
    <t>Replicate 3 (2020.03.15)</t>
  </si>
  <si>
    <t>Replicate 2 (2020.03.14)</t>
  </si>
  <si>
    <t>Replicate 1 (2020.03.13)</t>
  </si>
  <si>
    <t>Figure 2F (spo0A∆Ps, DSM)</t>
  </si>
  <si>
    <t>JMJ788 0.01 JMJ786 0.99 MSgg biofilm rep 3</t>
  </si>
  <si>
    <t>JMJ788 0.01 JMJ786 0.99 MSgg biofilm rep 2</t>
  </si>
  <si>
    <t>JMJ788 0.01 JMJ786 0.99 MSgg biofilm rep 1</t>
  </si>
  <si>
    <t>JMJ593 0.01 JMJ550 0.99 MSgg biofilm rep 3</t>
  </si>
  <si>
    <t>JMJ593 0.01 JMJ550 0.99 MSgg biofilm rep 2</t>
  </si>
  <si>
    <t>JMJ593 0.01 JMJ550 0.99 MSgg biofilm rep 1</t>
  </si>
  <si>
    <t>Figure 2E (spo0A∆Ps, biofilms)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</si>
</sst>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/>
    <xf numFmtId="164" fontId="0" fillId="0" borderId="0" xfId="0" applyNumberFormat="1" applyAlignment="1">
      <alignment horizontal="center"/>
    </xf>
    <xf numFmtId="0" fontId="0" fillId="0" borderId="5" xfId="0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2" fontId="0" fillId="2" borderId="0" xfId="0" applyNumberFormat="1" applyFill="1"/>
    <xf numFmtId="165" fontId="0" fillId="0" borderId="0" xfId="0" applyNumberFormat="1"/>
    <xf numFmtId="11" fontId="0" fillId="0" borderId="0" xfId="0" applyNumberFormat="1"/>
    <xf numFmtId="11" fontId="4" fillId="0" borderId="0" xfId="0" applyNumberFormat="1" applyFont="1"/>
    <xf numFmtId="0" fontId="4" fillId="0" borderId="0" xfId="0" applyFont="1"/>
    <xf numFmtId="0" fontId="5" fillId="2" borderId="0" xfId="0" applyFont="1" applyFill="1"/>
    <xf numFmtId="0" fontId="5" fillId="0" borderId="0" xfId="0" applyFont="1"/>
    <xf numFmtId="2" fontId="0" fillId="0" borderId="0" xfId="0" applyNumberFormat="1"/>
    <xf numFmtId="0" fontId="3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89F2-9783-5046-8634-BE579120256C}">
  <dimension ref="A1:K95"/>
  <sheetViews>
    <sheetView tabSelected="1" workbookViewId="0"/>
  </sheetViews>
  <sheetFormatPr baseColWidth="10" defaultRowHeight="16" x14ac:dyDescent="0.2"/>
  <cols>
    <col min="1" max="1" width="38.6640625" bestFit="1" customWidth="1"/>
    <col min="2" max="5" width="29.33203125" bestFit="1" customWidth="1"/>
    <col min="6" max="6" width="23" bestFit="1" customWidth="1"/>
    <col min="7" max="8" width="16" bestFit="1" customWidth="1"/>
    <col min="9" max="9" width="12.1640625" bestFit="1" customWidth="1"/>
    <col min="10" max="10" width="18" bestFit="1" customWidth="1"/>
    <col min="11" max="11" width="18.1640625" bestFit="1" customWidth="1"/>
  </cols>
  <sheetData>
    <row r="1" spans="1:11" x14ac:dyDescent="0.2">
      <c r="A1" s="1" t="s">
        <v>42</v>
      </c>
    </row>
    <row r="2" spans="1:11" ht="16" customHeight="1" x14ac:dyDescent="0.3">
      <c r="A2" s="30"/>
    </row>
    <row r="3" spans="1:11" x14ac:dyDescent="0.2">
      <c r="A3" s="1" t="s">
        <v>34</v>
      </c>
    </row>
    <row r="4" spans="1:11" x14ac:dyDescent="0.2">
      <c r="B4" s="27" t="s">
        <v>31</v>
      </c>
      <c r="C4" s="27" t="s">
        <v>30</v>
      </c>
      <c r="D4" s="27" t="s">
        <v>29</v>
      </c>
      <c r="E4" s="27" t="s">
        <v>28</v>
      </c>
      <c r="F4" s="27" t="s">
        <v>27</v>
      </c>
      <c r="G4" s="27" t="s">
        <v>26</v>
      </c>
      <c r="H4" s="27" t="s">
        <v>25</v>
      </c>
      <c r="I4" s="27" t="s">
        <v>24</v>
      </c>
      <c r="J4" s="27" t="s">
        <v>23</v>
      </c>
      <c r="K4" s="26" t="s">
        <v>22</v>
      </c>
    </row>
    <row r="5" spans="1:11" x14ac:dyDescent="0.2">
      <c r="A5" t="s">
        <v>41</v>
      </c>
      <c r="B5" s="24">
        <v>32000</v>
      </c>
      <c r="C5" s="24">
        <v>3460000</v>
      </c>
      <c r="D5" s="24">
        <v>33900</v>
      </c>
      <c r="E5" s="24">
        <v>3480000</v>
      </c>
      <c r="F5" s="22">
        <f>((B5/(B5+C5))+(D5/(D5+E5)))/2</f>
        <v>9.4056016513309089E-3</v>
      </c>
      <c r="G5" s="24">
        <v>19000000</v>
      </c>
      <c r="H5" s="24">
        <v>740000000</v>
      </c>
      <c r="I5" s="23">
        <f>G5+H5</f>
        <v>759000000</v>
      </c>
      <c r="J5" s="22">
        <f>G5/I5</f>
        <v>2.5032938076416336E-2</v>
      </c>
      <c r="K5" s="21">
        <f>(J5/(1-J5))/(F5/(1-F5))</f>
        <v>2.7041524233106902</v>
      </c>
    </row>
    <row r="6" spans="1:11" x14ac:dyDescent="0.2">
      <c r="A6" t="s">
        <v>40</v>
      </c>
      <c r="B6" s="24">
        <v>32000</v>
      </c>
      <c r="C6" s="24">
        <v>3460000</v>
      </c>
      <c r="D6" s="24">
        <v>33900</v>
      </c>
      <c r="E6" s="24">
        <v>3480000</v>
      </c>
      <c r="F6" s="22">
        <f>((B6/(B6+C6))+(D6/(D6+E6)))/2</f>
        <v>9.4056016513309089E-3</v>
      </c>
      <c r="G6" s="24">
        <v>19100000</v>
      </c>
      <c r="H6" s="24">
        <v>640000000</v>
      </c>
      <c r="I6" s="23">
        <f>G6+H6</f>
        <v>659100000</v>
      </c>
      <c r="J6" s="22">
        <f>G6/I6</f>
        <v>2.8978910635715369E-2</v>
      </c>
      <c r="K6" s="21">
        <f>(J6/(1-J6))/(F6/(1-F6))</f>
        <v>3.1431324301869483</v>
      </c>
    </row>
    <row r="7" spans="1:11" x14ac:dyDescent="0.2">
      <c r="A7" s="25" t="s">
        <v>39</v>
      </c>
      <c r="B7" s="24">
        <v>32000</v>
      </c>
      <c r="C7" s="24">
        <v>3460000</v>
      </c>
      <c r="D7" s="24">
        <v>33900</v>
      </c>
      <c r="E7" s="24">
        <v>3480000</v>
      </c>
      <c r="F7" s="22">
        <f>((B7/(B7+C7))+(D7/(D7+E7)))/2</f>
        <v>9.4056016513309089E-3</v>
      </c>
      <c r="G7" s="24">
        <v>20200000</v>
      </c>
      <c r="H7" s="24">
        <v>650000000</v>
      </c>
      <c r="I7" s="23">
        <f>G7+H7</f>
        <v>670200000</v>
      </c>
      <c r="J7" s="22">
        <f>G7/I7</f>
        <v>3.0140256639809012E-2</v>
      </c>
      <c r="K7" s="21">
        <f>(J7/(1-J7))/(F7/(1-F7))</f>
        <v>3.2730097509026876</v>
      </c>
    </row>
    <row r="8" spans="1:11" x14ac:dyDescent="0.2">
      <c r="A8" s="25" t="s">
        <v>38</v>
      </c>
      <c r="B8" s="24">
        <v>31500</v>
      </c>
      <c r="C8" s="24">
        <v>2890000</v>
      </c>
      <c r="D8" s="24">
        <v>35400</v>
      </c>
      <c r="E8" s="24">
        <v>3100000</v>
      </c>
      <c r="F8" s="22">
        <f>((B8/(B8+C8))+(D8/(D8+E8)))/2</f>
        <v>1.1036278965127247E-2</v>
      </c>
      <c r="G8" s="24">
        <v>20500000</v>
      </c>
      <c r="H8" s="24">
        <v>282000000</v>
      </c>
      <c r="I8" s="23">
        <f>G8+H8</f>
        <v>302500000</v>
      </c>
      <c r="J8" s="22">
        <f>G8/I8</f>
        <v>6.7768595041322308E-2</v>
      </c>
      <c r="K8" s="21">
        <f>(J8/(1-J8))/(F8/(1-F8))</f>
        <v>6.5142203271079282</v>
      </c>
    </row>
    <row r="9" spans="1:11" x14ac:dyDescent="0.2">
      <c r="A9" s="25" t="s">
        <v>37</v>
      </c>
      <c r="B9" s="24">
        <v>31500</v>
      </c>
      <c r="C9" s="24">
        <v>2890000</v>
      </c>
      <c r="D9" s="24">
        <v>35400</v>
      </c>
      <c r="E9" s="24">
        <v>3100000</v>
      </c>
      <c r="F9" s="22">
        <f>((B9/(B9+C9))+(D9/(D9+E9)))/2</f>
        <v>1.1036278965127247E-2</v>
      </c>
      <c r="G9" s="24">
        <v>15100000</v>
      </c>
      <c r="H9" s="24">
        <v>243000000</v>
      </c>
      <c r="I9" s="23">
        <f>G9+H9</f>
        <v>258100000</v>
      </c>
      <c r="J9" s="22">
        <f>G9/I9</f>
        <v>5.8504455637349864E-2</v>
      </c>
      <c r="K9" s="21">
        <f>(J9/(1-J9))/(F9/(1-F9))</f>
        <v>5.5683735816302278</v>
      </c>
    </row>
    <row r="10" spans="1:11" x14ac:dyDescent="0.2">
      <c r="A10" s="25" t="s">
        <v>36</v>
      </c>
      <c r="B10" s="24">
        <v>31500</v>
      </c>
      <c r="C10" s="24">
        <v>2890000</v>
      </c>
      <c r="D10" s="24">
        <v>35400</v>
      </c>
      <c r="E10" s="24">
        <v>3100000</v>
      </c>
      <c r="F10" s="22">
        <f>((B10/(B10+C10))+(D10/(D10+E10)))/2</f>
        <v>1.1036278965127247E-2</v>
      </c>
      <c r="G10" s="24">
        <v>14100000</v>
      </c>
      <c r="H10" s="24">
        <v>214000000</v>
      </c>
      <c r="I10" s="23">
        <f>G10+H10</f>
        <v>228100000</v>
      </c>
      <c r="J10" s="22">
        <f>G10/I10</f>
        <v>6.181499342393687E-2</v>
      </c>
      <c r="K10" s="21">
        <f>(J10/(1-J10))/(F10/(1-F10))</f>
        <v>5.9042267756203657</v>
      </c>
    </row>
    <row r="12" spans="1:11" x14ac:dyDescent="0.2">
      <c r="A12" s="29" t="s">
        <v>33</v>
      </c>
      <c r="F12" s="22"/>
      <c r="I12" s="23"/>
      <c r="J12" s="22"/>
      <c r="K12" s="28"/>
    </row>
    <row r="13" spans="1:11" x14ac:dyDescent="0.2">
      <c r="B13" s="27" t="s">
        <v>31</v>
      </c>
      <c r="C13" s="27" t="s">
        <v>30</v>
      </c>
      <c r="D13" s="27" t="s">
        <v>29</v>
      </c>
      <c r="E13" s="27" t="s">
        <v>28</v>
      </c>
      <c r="F13" s="27" t="s">
        <v>27</v>
      </c>
      <c r="G13" s="27" t="s">
        <v>26</v>
      </c>
      <c r="H13" s="27" t="s">
        <v>25</v>
      </c>
      <c r="I13" s="27" t="s">
        <v>24</v>
      </c>
      <c r="J13" s="27" t="s">
        <v>23</v>
      </c>
      <c r="K13" s="26" t="s">
        <v>22</v>
      </c>
    </row>
    <row r="14" spans="1:11" x14ac:dyDescent="0.2">
      <c r="A14" t="s">
        <v>41</v>
      </c>
      <c r="B14" s="24">
        <v>32300</v>
      </c>
      <c r="C14" s="24">
        <v>3450000</v>
      </c>
      <c r="D14" s="24">
        <v>29400</v>
      </c>
      <c r="E14" s="24">
        <v>3250000</v>
      </c>
      <c r="F14" s="22">
        <f>((B14/(B14+C14))+(D14/(D14+E14)))/2</f>
        <v>9.1202667166703395E-3</v>
      </c>
      <c r="G14" s="24">
        <v>28700000</v>
      </c>
      <c r="H14" s="24">
        <v>790000000</v>
      </c>
      <c r="I14" s="23">
        <f>G14+H14</f>
        <v>818700000</v>
      </c>
      <c r="J14" s="22">
        <f>G14/I14</f>
        <v>3.5055575913032856E-2</v>
      </c>
      <c r="K14" s="21">
        <f>(J14/(1-J14))/(F14/(1-F14))</f>
        <v>3.9470098664642115</v>
      </c>
    </row>
    <row r="15" spans="1:11" x14ac:dyDescent="0.2">
      <c r="A15" t="s">
        <v>40</v>
      </c>
      <c r="B15" s="24">
        <v>32300</v>
      </c>
      <c r="C15" s="24">
        <v>3450000</v>
      </c>
      <c r="D15" s="24">
        <v>29400</v>
      </c>
      <c r="E15" s="24">
        <v>3250000</v>
      </c>
      <c r="F15" s="22">
        <f>((B15/(B15+C15))+(D15/(D15+E15)))/2</f>
        <v>9.1202667166703395E-3</v>
      </c>
      <c r="G15" s="24">
        <v>19400000</v>
      </c>
      <c r="H15" s="24">
        <v>700000000</v>
      </c>
      <c r="I15" s="23">
        <f>G15+H15</f>
        <v>719400000</v>
      </c>
      <c r="J15" s="22">
        <f>G15/I15</f>
        <v>2.6966916875173757E-2</v>
      </c>
      <c r="K15" s="21">
        <f>(J15/(1-J15))/(F15/(1-F15))</f>
        <v>3.0110439628387509</v>
      </c>
    </row>
    <row r="16" spans="1:11" x14ac:dyDescent="0.2">
      <c r="A16" s="25" t="s">
        <v>39</v>
      </c>
      <c r="B16" s="24">
        <v>32300</v>
      </c>
      <c r="C16" s="24">
        <v>3450000</v>
      </c>
      <c r="D16" s="24">
        <v>29400</v>
      </c>
      <c r="E16" s="24">
        <v>3250000</v>
      </c>
      <c r="F16" s="22">
        <f>((B16/(B16+C16))+(D16/(D16+E16)))/2</f>
        <v>9.1202667166703395E-3</v>
      </c>
      <c r="G16" s="24">
        <v>24300000</v>
      </c>
      <c r="H16" s="24">
        <v>820000000</v>
      </c>
      <c r="I16" s="23">
        <f>G16+H16</f>
        <v>844300000</v>
      </c>
      <c r="J16" s="22">
        <f>G16/I16</f>
        <v>2.8781238896126968E-2</v>
      </c>
      <c r="K16" s="21">
        <f>(J16/(1-J16))/(F16/(1-F16))</f>
        <v>3.2196289796257953</v>
      </c>
    </row>
    <row r="17" spans="1:11" x14ac:dyDescent="0.2">
      <c r="A17" s="25" t="s">
        <v>38</v>
      </c>
      <c r="B17" s="24">
        <v>28100</v>
      </c>
      <c r="C17" s="24">
        <v>3770000</v>
      </c>
      <c r="D17" s="24">
        <v>28100</v>
      </c>
      <c r="E17" s="24">
        <v>3510000</v>
      </c>
      <c r="F17" s="22">
        <f>((B17/(B17+C17))+(D17/(D17+E17)))/2</f>
        <v>7.6702759425065457E-3</v>
      </c>
      <c r="G17" s="24">
        <v>9200000</v>
      </c>
      <c r="H17" s="24">
        <v>166000000</v>
      </c>
      <c r="I17" s="23">
        <f>G17+H17</f>
        <v>175200000</v>
      </c>
      <c r="J17" s="22">
        <f>G17/I17</f>
        <v>5.2511415525114152E-2</v>
      </c>
      <c r="K17" s="21">
        <f>(J17/(1-J17))/(F17/(1-F17))</f>
        <v>7.1700923837255361</v>
      </c>
    </row>
    <row r="18" spans="1:11" x14ac:dyDescent="0.2">
      <c r="A18" s="25" t="s">
        <v>37</v>
      </c>
      <c r="B18" s="24">
        <v>28100</v>
      </c>
      <c r="C18" s="24">
        <v>3770000</v>
      </c>
      <c r="D18" s="24">
        <v>28100</v>
      </c>
      <c r="E18" s="24">
        <v>3510000</v>
      </c>
      <c r="F18" s="22">
        <f>((B18/(B18+C18))+(D18/(D18+E18)))/2</f>
        <v>7.6702759425065457E-3</v>
      </c>
      <c r="G18" s="24">
        <v>8200000</v>
      </c>
      <c r="H18" s="24">
        <v>180000000</v>
      </c>
      <c r="I18" s="23">
        <f>G18+H18</f>
        <v>188200000</v>
      </c>
      <c r="J18" s="22">
        <f>G18/I18</f>
        <v>4.3570669500531352E-2</v>
      </c>
      <c r="K18" s="21">
        <f>(J18/(1-J18))/(F18/(1-F18))</f>
        <v>5.8936773869125609</v>
      </c>
    </row>
    <row r="19" spans="1:11" x14ac:dyDescent="0.2">
      <c r="A19" s="25" t="s">
        <v>36</v>
      </c>
      <c r="B19" s="24">
        <v>28100</v>
      </c>
      <c r="C19" s="24">
        <v>3770000</v>
      </c>
      <c r="D19" s="24">
        <v>28100</v>
      </c>
      <c r="E19" s="24">
        <v>3510000</v>
      </c>
      <c r="F19" s="22">
        <f>((B19/(B19+C19))+(D19/(D19+E19)))/2</f>
        <v>7.6702759425065457E-3</v>
      </c>
      <c r="G19" s="24">
        <v>10000000</v>
      </c>
      <c r="H19" s="24">
        <v>199000000</v>
      </c>
      <c r="I19" s="23">
        <f>G19+H19</f>
        <v>209000000</v>
      </c>
      <c r="J19" s="22">
        <f>G19/I19</f>
        <v>4.784688995215311E-2</v>
      </c>
      <c r="K19" s="21">
        <f>(J19/(1-J19))/(F19/(1-F19))</f>
        <v>6.5011761836270434</v>
      </c>
    </row>
    <row r="21" spans="1:11" x14ac:dyDescent="0.2">
      <c r="A21" s="29" t="s">
        <v>32</v>
      </c>
      <c r="F21" s="22"/>
      <c r="I21" s="23"/>
      <c r="J21" s="22"/>
      <c r="K21" s="28"/>
    </row>
    <row r="22" spans="1:11" x14ac:dyDescent="0.2">
      <c r="B22" s="27" t="s">
        <v>31</v>
      </c>
      <c r="C22" s="27" t="s">
        <v>30</v>
      </c>
      <c r="D22" s="27" t="s">
        <v>29</v>
      </c>
      <c r="E22" s="27" t="s">
        <v>28</v>
      </c>
      <c r="F22" s="27" t="s">
        <v>27</v>
      </c>
      <c r="G22" s="27" t="s">
        <v>26</v>
      </c>
      <c r="H22" s="27" t="s">
        <v>25</v>
      </c>
      <c r="I22" s="27" t="s">
        <v>24</v>
      </c>
      <c r="J22" s="27" t="s">
        <v>23</v>
      </c>
      <c r="K22" s="26" t="s">
        <v>22</v>
      </c>
    </row>
    <row r="23" spans="1:11" x14ac:dyDescent="0.2">
      <c r="A23" t="s">
        <v>41</v>
      </c>
      <c r="B23" s="24">
        <v>24800</v>
      </c>
      <c r="C23" s="24">
        <v>3090000</v>
      </c>
      <c r="D23" s="24">
        <v>26200</v>
      </c>
      <c r="E23" s="24">
        <v>2940000</v>
      </c>
      <c r="F23" s="22">
        <f>((B23/(B23+C23))+(D23/(D23+E23)))/2</f>
        <v>8.397419019926201E-3</v>
      </c>
      <c r="G23" s="24">
        <v>20700000</v>
      </c>
      <c r="H23" s="24">
        <v>750000000</v>
      </c>
      <c r="I23" s="23">
        <f>G23+H23</f>
        <v>770700000</v>
      </c>
      <c r="J23" s="22">
        <f>G23/I23</f>
        <v>2.6858699883223043E-2</v>
      </c>
      <c r="K23" s="21">
        <f>(J23/(1-J23))/(F23/(1-F23))</f>
        <v>3.2591241630443917</v>
      </c>
    </row>
    <row r="24" spans="1:11" x14ac:dyDescent="0.2">
      <c r="A24" t="s">
        <v>40</v>
      </c>
      <c r="B24" s="24">
        <v>24800</v>
      </c>
      <c r="C24" s="24">
        <v>3090000</v>
      </c>
      <c r="D24" s="24">
        <v>26200</v>
      </c>
      <c r="E24" s="24">
        <v>2940000</v>
      </c>
      <c r="F24" s="22">
        <f>((B24/(B24+C24))+(D24/(D24+E24)))/2</f>
        <v>8.397419019926201E-3</v>
      </c>
      <c r="G24" s="24">
        <v>18600000</v>
      </c>
      <c r="H24" s="24">
        <v>680000000</v>
      </c>
      <c r="I24" s="23">
        <f>G24+H24</f>
        <v>698600000</v>
      </c>
      <c r="J24" s="22">
        <f>G24/I24</f>
        <v>2.6624677927283139E-2</v>
      </c>
      <c r="K24" s="21">
        <f>(J24/(1-J24))/(F24/(1-F24))</f>
        <v>3.2299504173393911</v>
      </c>
    </row>
    <row r="25" spans="1:11" x14ac:dyDescent="0.2">
      <c r="A25" s="25" t="s">
        <v>39</v>
      </c>
      <c r="B25" s="24">
        <v>24800</v>
      </c>
      <c r="C25" s="24">
        <v>3090000</v>
      </c>
      <c r="D25" s="24">
        <v>26200</v>
      </c>
      <c r="E25" s="24">
        <v>2940000</v>
      </c>
      <c r="F25" s="22">
        <f>((B25/(B25+C25))+(D25/(D25+E25)))/2</f>
        <v>8.397419019926201E-3</v>
      </c>
      <c r="G25" s="24">
        <v>22000000</v>
      </c>
      <c r="H25" s="24">
        <v>1610000000</v>
      </c>
      <c r="I25" s="23">
        <f>G25+H25</f>
        <v>1632000000</v>
      </c>
      <c r="J25" s="22">
        <f>G25/I25</f>
        <v>1.3480392156862746E-2</v>
      </c>
      <c r="K25" s="21">
        <f>(J25/(1-J25))/(F25/(1-F25))</f>
        <v>1.6135730395844949</v>
      </c>
    </row>
    <row r="26" spans="1:11" x14ac:dyDescent="0.2">
      <c r="A26" s="25" t="s">
        <v>38</v>
      </c>
      <c r="B26" s="24">
        <v>22400</v>
      </c>
      <c r="C26" s="24">
        <v>2970000</v>
      </c>
      <c r="D26" s="24">
        <v>20500</v>
      </c>
      <c r="E26" s="24">
        <v>2780000</v>
      </c>
      <c r="F26" s="22">
        <f>((B26/(B26+C26))+(D26/(D26+E26)))/2</f>
        <v>7.4028758351127027E-3</v>
      </c>
      <c r="G26" s="24">
        <v>6700000</v>
      </c>
      <c r="H26" s="24">
        <v>166000000</v>
      </c>
      <c r="I26" s="23">
        <f>G26+H26</f>
        <v>172700000</v>
      </c>
      <c r="J26" s="22">
        <f>G26/I26</f>
        <v>3.8795599305153444E-2</v>
      </c>
      <c r="K26" s="21">
        <f>(J26/(1-J26))/(F26/(1-F26))</f>
        <v>5.4117691426691943</v>
      </c>
    </row>
    <row r="27" spans="1:11" x14ac:dyDescent="0.2">
      <c r="A27" s="25" t="s">
        <v>37</v>
      </c>
      <c r="B27" s="24">
        <v>22400</v>
      </c>
      <c r="C27" s="24">
        <v>2970000</v>
      </c>
      <c r="D27" s="24">
        <v>20500</v>
      </c>
      <c r="E27" s="24">
        <v>2780000</v>
      </c>
      <c r="F27" s="22">
        <f>((B27/(B27+C27))+(D27/(D27+E27)))/2</f>
        <v>7.4028758351127027E-3</v>
      </c>
      <c r="G27" s="24">
        <v>13900000</v>
      </c>
      <c r="H27" s="24">
        <v>241000000</v>
      </c>
      <c r="I27" s="23">
        <f>G27+H27</f>
        <v>254900000</v>
      </c>
      <c r="J27" s="22">
        <f>G27/I27</f>
        <v>5.4531188701451551E-2</v>
      </c>
      <c r="K27" s="21">
        <f>(J27/(1-J27))/(F27/(1-F27))</f>
        <v>7.7333969900259492</v>
      </c>
    </row>
    <row r="28" spans="1:11" x14ac:dyDescent="0.2">
      <c r="A28" s="25" t="s">
        <v>36</v>
      </c>
      <c r="B28" s="24">
        <v>22400</v>
      </c>
      <c r="C28" s="24">
        <v>2970000</v>
      </c>
      <c r="D28" s="24">
        <v>20500</v>
      </c>
      <c r="E28" s="24">
        <v>2780000</v>
      </c>
      <c r="F28" s="22">
        <f>((B28/(B28+C28))+(D28/(D28+E28)))/2</f>
        <v>7.4028758351127027E-3</v>
      </c>
      <c r="G28" s="24">
        <v>7300000</v>
      </c>
      <c r="H28" s="24">
        <v>226000000</v>
      </c>
      <c r="I28" s="23">
        <f>G28+H28</f>
        <v>233300000</v>
      </c>
      <c r="J28" s="22">
        <f>G28/I28</f>
        <v>3.1290184312044576E-2</v>
      </c>
      <c r="K28" s="21">
        <f>(J28/(1-J28))/(F28/(1-F28))</f>
        <v>4.3309878794654137</v>
      </c>
    </row>
    <row r="31" spans="1:11" x14ac:dyDescent="0.2">
      <c r="A31" s="29" t="s">
        <v>35</v>
      </c>
    </row>
    <row r="33" spans="1:11" x14ac:dyDescent="0.2">
      <c r="A33" s="1" t="s">
        <v>34</v>
      </c>
    </row>
    <row r="34" spans="1:11" x14ac:dyDescent="0.2">
      <c r="B34" s="27" t="s">
        <v>31</v>
      </c>
      <c r="C34" s="27" t="s">
        <v>30</v>
      </c>
      <c r="D34" s="27" t="s">
        <v>29</v>
      </c>
      <c r="E34" s="27" t="s">
        <v>28</v>
      </c>
      <c r="F34" s="27" t="s">
        <v>27</v>
      </c>
      <c r="G34" s="27" t="s">
        <v>26</v>
      </c>
      <c r="H34" s="27" t="s">
        <v>25</v>
      </c>
      <c r="I34" s="27" t="s">
        <v>24</v>
      </c>
      <c r="J34" s="27" t="s">
        <v>23</v>
      </c>
      <c r="K34" s="26" t="s">
        <v>22</v>
      </c>
    </row>
    <row r="35" spans="1:11" x14ac:dyDescent="0.2">
      <c r="A35" t="s">
        <v>21</v>
      </c>
      <c r="B35" s="24">
        <v>32000</v>
      </c>
      <c r="C35" s="24">
        <v>3460000</v>
      </c>
      <c r="D35" s="24">
        <v>33900</v>
      </c>
      <c r="E35" s="24">
        <v>3480000</v>
      </c>
      <c r="F35" s="22">
        <f>((B35/(B35+C35))+(D35/(D35+E35)))/2</f>
        <v>9.4056016513309089E-3</v>
      </c>
      <c r="G35" s="24">
        <v>60400000</v>
      </c>
      <c r="H35" s="24">
        <v>458000000</v>
      </c>
      <c r="I35" s="23">
        <f>G35+H35</f>
        <v>518400000</v>
      </c>
      <c r="J35" s="22">
        <f>G35/I35</f>
        <v>0.11651234567901235</v>
      </c>
      <c r="K35" s="21">
        <f>(J35/(1-J35))/(F35/(1-F35))</f>
        <v>13.889312423844473</v>
      </c>
    </row>
    <row r="36" spans="1:11" x14ac:dyDescent="0.2">
      <c r="A36" t="s">
        <v>20</v>
      </c>
      <c r="B36" s="24">
        <v>32000</v>
      </c>
      <c r="C36" s="24">
        <v>3460000</v>
      </c>
      <c r="D36" s="24">
        <v>33900</v>
      </c>
      <c r="E36" s="24">
        <v>3480000</v>
      </c>
      <c r="F36" s="22">
        <f>((B36/(B36+C36))+(D36/(D36+E36)))/2</f>
        <v>9.4056016513309089E-3</v>
      </c>
      <c r="G36" s="24">
        <v>49500000</v>
      </c>
      <c r="H36" s="24">
        <v>355000000</v>
      </c>
      <c r="I36" s="23">
        <f>G36+H36</f>
        <v>404500000</v>
      </c>
      <c r="J36" s="22">
        <f>G36/I36</f>
        <v>0.12237330037082818</v>
      </c>
      <c r="K36" s="21">
        <f>(J36/(1-J36))/(F36/(1-F36))</f>
        <v>14.685411900054937</v>
      </c>
    </row>
    <row r="37" spans="1:11" x14ac:dyDescent="0.2">
      <c r="A37" s="25" t="s">
        <v>19</v>
      </c>
      <c r="B37" s="24">
        <v>32000</v>
      </c>
      <c r="C37" s="24">
        <v>3460000</v>
      </c>
      <c r="D37" s="24">
        <v>33900</v>
      </c>
      <c r="E37" s="24">
        <v>3480000</v>
      </c>
      <c r="F37" s="22">
        <f>((B37/(B37+C37))+(D37/(D37+E37)))/2</f>
        <v>9.4056016513309089E-3</v>
      </c>
      <c r="G37" s="24">
        <v>42400000</v>
      </c>
      <c r="H37" s="24">
        <v>395000000</v>
      </c>
      <c r="I37" s="23">
        <f>G37+H37</f>
        <v>437400000</v>
      </c>
      <c r="J37" s="22">
        <f>G37/I37</f>
        <v>9.6936442615454962E-2</v>
      </c>
      <c r="K37" s="21">
        <f>(J37/(1-J37))/(F37/(1-F37))</f>
        <v>11.305194728020814</v>
      </c>
    </row>
    <row r="38" spans="1:11" x14ac:dyDescent="0.2">
      <c r="A38" s="25" t="s">
        <v>18</v>
      </c>
      <c r="B38" s="24">
        <v>31500</v>
      </c>
      <c r="C38" s="24">
        <v>2890000</v>
      </c>
      <c r="D38" s="24">
        <v>35400</v>
      </c>
      <c r="E38" s="24">
        <v>3100000</v>
      </c>
      <c r="F38" s="22">
        <f>((B38/(B38+C38))+(D38/(D38+E38)))/2</f>
        <v>1.1036278965127247E-2</v>
      </c>
      <c r="G38" s="24">
        <v>2090000</v>
      </c>
      <c r="H38" s="24">
        <v>203000000</v>
      </c>
      <c r="I38" s="23">
        <f>G38+H38</f>
        <v>205090000</v>
      </c>
      <c r="J38" s="22">
        <f>G38/I38</f>
        <v>1.0190648008191526E-2</v>
      </c>
      <c r="K38" s="21">
        <f>(J38/(1-J38))/(F38/(1-F38))</f>
        <v>0.92258829181566027</v>
      </c>
    </row>
    <row r="39" spans="1:11" x14ac:dyDescent="0.2">
      <c r="A39" s="25" t="s">
        <v>17</v>
      </c>
      <c r="B39" s="24">
        <v>31500</v>
      </c>
      <c r="C39" s="24">
        <v>2890000</v>
      </c>
      <c r="D39" s="24">
        <v>35400</v>
      </c>
      <c r="E39" s="24">
        <v>3100000</v>
      </c>
      <c r="F39" s="22">
        <f>((B39/(B39+C39))+(D39/(D39+E39)))/2</f>
        <v>1.1036278965127247E-2</v>
      </c>
      <c r="G39" s="24">
        <v>1150000</v>
      </c>
      <c r="H39" s="24">
        <v>100000000</v>
      </c>
      <c r="I39" s="23">
        <f>G39+H39</f>
        <v>101150000</v>
      </c>
      <c r="J39" s="22">
        <f>G39/I39</f>
        <v>1.1369253583786456E-2</v>
      </c>
      <c r="K39" s="21">
        <f>(J39/(1-J39))/(F39/(1-F39))</f>
        <v>1.0305178790639518</v>
      </c>
    </row>
    <row r="40" spans="1:11" x14ac:dyDescent="0.2">
      <c r="A40" s="25" t="s">
        <v>16</v>
      </c>
      <c r="B40" s="24">
        <v>31500</v>
      </c>
      <c r="C40" s="24">
        <v>2890000</v>
      </c>
      <c r="D40" s="24">
        <v>35400</v>
      </c>
      <c r="E40" s="24">
        <v>3100000</v>
      </c>
      <c r="F40" s="22">
        <f>((B40/(B40+C40))+(D40/(D40+E40)))/2</f>
        <v>1.1036278965127247E-2</v>
      </c>
      <c r="G40" s="24">
        <v>2770000</v>
      </c>
      <c r="H40" s="24">
        <v>185000000</v>
      </c>
      <c r="I40" s="23">
        <f>G40+H40</f>
        <v>187770000</v>
      </c>
      <c r="J40" s="22">
        <f>G40/I40</f>
        <v>1.4752090323267828E-2</v>
      </c>
      <c r="K40" s="21">
        <f>(J40/(1-J40))/(F40/(1-F40))</f>
        <v>1.3417318566426071</v>
      </c>
    </row>
    <row r="42" spans="1:11" x14ac:dyDescent="0.2">
      <c r="A42" s="29" t="s">
        <v>33</v>
      </c>
      <c r="F42" s="22"/>
      <c r="I42" s="23"/>
      <c r="J42" s="22"/>
      <c r="K42" s="28"/>
    </row>
    <row r="43" spans="1:11" x14ac:dyDescent="0.2">
      <c r="B43" s="27" t="s">
        <v>31</v>
      </c>
      <c r="C43" s="27" t="s">
        <v>30</v>
      </c>
      <c r="D43" s="27" t="s">
        <v>29</v>
      </c>
      <c r="E43" s="27" t="s">
        <v>28</v>
      </c>
      <c r="F43" s="27" t="s">
        <v>27</v>
      </c>
      <c r="G43" s="27" t="s">
        <v>26</v>
      </c>
      <c r="H43" s="27" t="s">
        <v>25</v>
      </c>
      <c r="I43" s="27" t="s">
        <v>24</v>
      </c>
      <c r="J43" s="27" t="s">
        <v>23</v>
      </c>
      <c r="K43" s="26" t="s">
        <v>22</v>
      </c>
    </row>
    <row r="44" spans="1:11" x14ac:dyDescent="0.2">
      <c r="A44" t="s">
        <v>21</v>
      </c>
      <c r="B44" s="24">
        <v>32300</v>
      </c>
      <c r="C44" s="24">
        <v>3450000</v>
      </c>
      <c r="D44" s="24">
        <v>29400</v>
      </c>
      <c r="E44" s="24">
        <v>3250000</v>
      </c>
      <c r="F44" s="22">
        <f>((B44/(B44+C44))+(D44/(D44+E44)))/2</f>
        <v>9.1202667166703395E-3</v>
      </c>
      <c r="G44" s="24">
        <v>31000000</v>
      </c>
      <c r="H44" s="24">
        <v>370000000</v>
      </c>
      <c r="I44" s="23">
        <f>G44+H44</f>
        <v>401000000</v>
      </c>
      <c r="J44" s="22">
        <f>G44/I44</f>
        <v>7.7306733167082295E-2</v>
      </c>
      <c r="K44" s="21">
        <f>(J44/(1-J44))/(F44/(1-F44))</f>
        <v>9.10276595062704</v>
      </c>
    </row>
    <row r="45" spans="1:11" x14ac:dyDescent="0.2">
      <c r="A45" t="s">
        <v>20</v>
      </c>
      <c r="B45" s="24">
        <v>32300</v>
      </c>
      <c r="C45" s="24">
        <v>3450000</v>
      </c>
      <c r="D45" s="24">
        <v>29400</v>
      </c>
      <c r="E45" s="24">
        <v>3250000</v>
      </c>
      <c r="F45" s="22">
        <f>((B45/(B45+C45))+(D45/(D45+E45)))/2</f>
        <v>9.1202667166703395E-3</v>
      </c>
      <c r="G45" s="24">
        <v>36000000</v>
      </c>
      <c r="H45" s="24">
        <v>470000000</v>
      </c>
      <c r="I45" s="23">
        <f>G45+H45</f>
        <v>506000000</v>
      </c>
      <c r="J45" s="22">
        <f>G45/I45</f>
        <v>7.1146245059288543E-2</v>
      </c>
      <c r="K45" s="21">
        <f>(J45/(1-J45))/(F45/(1-F45))</f>
        <v>8.3218148567160046</v>
      </c>
    </row>
    <row r="46" spans="1:11" x14ac:dyDescent="0.2">
      <c r="A46" s="25" t="s">
        <v>19</v>
      </c>
      <c r="B46" s="24">
        <v>32300</v>
      </c>
      <c r="C46" s="24">
        <v>3450000</v>
      </c>
      <c r="D46" s="24">
        <v>29400</v>
      </c>
      <c r="E46" s="24">
        <v>3250000</v>
      </c>
      <c r="F46" s="22">
        <f>((B46/(B46+C46))+(D46/(D46+E46)))/2</f>
        <v>9.1202667166703395E-3</v>
      </c>
      <c r="G46" s="24">
        <v>19800000</v>
      </c>
      <c r="H46" s="24">
        <v>380000000</v>
      </c>
      <c r="I46" s="23">
        <f>G46+H46</f>
        <v>399800000</v>
      </c>
      <c r="J46" s="22">
        <f>G46/I46</f>
        <v>4.9524762381190593E-2</v>
      </c>
      <c r="K46" s="21">
        <f>(J46/(1-J46))/(F46/(1-F46))</f>
        <v>5.6610240538449661</v>
      </c>
    </row>
    <row r="47" spans="1:11" x14ac:dyDescent="0.2">
      <c r="A47" s="25" t="s">
        <v>18</v>
      </c>
      <c r="B47" s="24">
        <v>28100</v>
      </c>
      <c r="C47" s="24">
        <v>3770000</v>
      </c>
      <c r="D47" s="24">
        <v>28100</v>
      </c>
      <c r="E47" s="24">
        <v>3510000</v>
      </c>
      <c r="F47" s="22">
        <f>((B47/(B47+C47))+(D47/(D47+E47)))/2</f>
        <v>7.6702759425065457E-3</v>
      </c>
      <c r="G47" s="24">
        <v>1580000</v>
      </c>
      <c r="H47" s="24">
        <v>185000000</v>
      </c>
      <c r="I47" s="23">
        <f>G47+H47</f>
        <v>186580000</v>
      </c>
      <c r="J47" s="22">
        <f>G47/I47</f>
        <v>8.4682173866437987E-3</v>
      </c>
      <c r="K47" s="21">
        <f>(J47/(1-J47))/(F47/(1-F47))</f>
        <v>1.1049188192735215</v>
      </c>
    </row>
    <row r="48" spans="1:11" x14ac:dyDescent="0.2">
      <c r="A48" s="25" t="s">
        <v>17</v>
      </c>
      <c r="B48" s="24">
        <v>28100</v>
      </c>
      <c r="C48" s="24">
        <v>3770000</v>
      </c>
      <c r="D48" s="24">
        <v>28100</v>
      </c>
      <c r="E48" s="24">
        <v>3510000</v>
      </c>
      <c r="F48" s="22">
        <f>((B48/(B48+C48))+(D48/(D48+E48)))/2</f>
        <v>7.6702759425065457E-3</v>
      </c>
      <c r="G48" s="24">
        <v>3630000</v>
      </c>
      <c r="H48" s="24">
        <v>199000000</v>
      </c>
      <c r="I48" s="23">
        <f>G48+H48</f>
        <v>202630000</v>
      </c>
      <c r="J48" s="22">
        <f>G48/I48</f>
        <v>1.7914425307210186E-2</v>
      </c>
      <c r="K48" s="21">
        <f>(J48/(1-J48))/(F48/(1-F48))</f>
        <v>2.3599269546566166</v>
      </c>
    </row>
    <row r="49" spans="1:11" x14ac:dyDescent="0.2">
      <c r="A49" s="25" t="s">
        <v>16</v>
      </c>
      <c r="B49" s="24">
        <v>28100</v>
      </c>
      <c r="C49" s="24">
        <v>3770000</v>
      </c>
      <c r="D49" s="24">
        <v>28100</v>
      </c>
      <c r="E49" s="24">
        <v>3510000</v>
      </c>
      <c r="F49" s="22">
        <f>((B49/(B49+C49))+(D49/(D49+E49)))/2</f>
        <v>7.6702759425065457E-3</v>
      </c>
      <c r="G49" s="24">
        <v>2030000</v>
      </c>
      <c r="H49" s="24">
        <v>128000000</v>
      </c>
      <c r="I49" s="23">
        <f>G49+H49</f>
        <v>130030000</v>
      </c>
      <c r="J49" s="22">
        <f>G49/I49</f>
        <v>1.5611781896485426E-2</v>
      </c>
      <c r="K49" s="21">
        <f>(J49/(1-J49))/(F49/(1-F49))</f>
        <v>2.0517813616404816</v>
      </c>
    </row>
    <row r="51" spans="1:11" x14ac:dyDescent="0.2">
      <c r="A51" s="29" t="s">
        <v>32</v>
      </c>
      <c r="F51" s="22"/>
      <c r="I51" s="23"/>
      <c r="J51" s="22"/>
      <c r="K51" s="28"/>
    </row>
    <row r="52" spans="1:11" x14ac:dyDescent="0.2">
      <c r="B52" s="27" t="s">
        <v>31</v>
      </c>
      <c r="C52" s="27" t="s">
        <v>30</v>
      </c>
      <c r="D52" s="27" t="s">
        <v>29</v>
      </c>
      <c r="E52" s="27" t="s">
        <v>28</v>
      </c>
      <c r="F52" s="27" t="s">
        <v>27</v>
      </c>
      <c r="G52" s="27" t="s">
        <v>26</v>
      </c>
      <c r="H52" s="27" t="s">
        <v>25</v>
      </c>
      <c r="I52" s="27" t="s">
        <v>24</v>
      </c>
      <c r="J52" s="27" t="s">
        <v>23</v>
      </c>
      <c r="K52" s="26" t="s">
        <v>22</v>
      </c>
    </row>
    <row r="53" spans="1:11" x14ac:dyDescent="0.2">
      <c r="A53" t="s">
        <v>21</v>
      </c>
      <c r="B53" s="24">
        <v>24800</v>
      </c>
      <c r="C53" s="24">
        <v>3090000</v>
      </c>
      <c r="D53" s="24">
        <v>26200</v>
      </c>
      <c r="E53" s="24">
        <v>2940000</v>
      </c>
      <c r="F53" s="22">
        <f>((B53/(B53+C53))+(D53/(D53+E53)))/2</f>
        <v>8.397419019926201E-3</v>
      </c>
      <c r="G53" s="24">
        <v>9800000</v>
      </c>
      <c r="H53" s="24">
        <v>540000000</v>
      </c>
      <c r="I53" s="23">
        <f>G53+H53</f>
        <v>549800000</v>
      </c>
      <c r="J53" s="22">
        <f>G53/I53</f>
        <v>1.7824663514005093E-2</v>
      </c>
      <c r="K53" s="21">
        <f>(J53/(1-J53))/(F53/(1-F53))</f>
        <v>2.143009715367354</v>
      </c>
    </row>
    <row r="54" spans="1:11" x14ac:dyDescent="0.2">
      <c r="A54" t="s">
        <v>20</v>
      </c>
      <c r="B54" s="24">
        <v>24800</v>
      </c>
      <c r="C54" s="24">
        <v>3090000</v>
      </c>
      <c r="D54" s="24">
        <v>26200</v>
      </c>
      <c r="E54" s="24">
        <v>2940000</v>
      </c>
      <c r="F54" s="22">
        <f>((B54/(B54+C54))+(D54/(D54+E54)))/2</f>
        <v>8.397419019926201E-3</v>
      </c>
      <c r="G54" s="24">
        <v>36000000</v>
      </c>
      <c r="H54" s="24">
        <v>440000000</v>
      </c>
      <c r="I54" s="23">
        <f>G54+H54</f>
        <v>476000000</v>
      </c>
      <c r="J54" s="22">
        <f>G54/I54</f>
        <v>7.5630252100840331E-2</v>
      </c>
      <c r="K54" s="21">
        <f>(J54/(1-J54))/(F54/(1-F54))</f>
        <v>9.6614352659418721</v>
      </c>
    </row>
    <row r="55" spans="1:11" x14ac:dyDescent="0.2">
      <c r="A55" s="25" t="s">
        <v>19</v>
      </c>
      <c r="B55" s="24">
        <v>24800</v>
      </c>
      <c r="C55" s="24">
        <v>3090000</v>
      </c>
      <c r="D55" s="24">
        <v>26200</v>
      </c>
      <c r="E55" s="24">
        <v>2940000</v>
      </c>
      <c r="F55" s="22">
        <f>((B55/(B55+C55))+(D55/(D55+E55)))/2</f>
        <v>8.397419019926201E-3</v>
      </c>
      <c r="G55" s="24">
        <v>10300000</v>
      </c>
      <c r="H55" s="24">
        <v>333000000</v>
      </c>
      <c r="I55" s="23">
        <f>G55+H55</f>
        <v>343300000</v>
      </c>
      <c r="J55" s="22">
        <f>G55/I55</f>
        <v>3.0002912904165454E-2</v>
      </c>
      <c r="K55" s="21">
        <f>(J55/(1-J55))/(F55/(1-F55))</f>
        <v>3.652454506610658</v>
      </c>
    </row>
    <row r="56" spans="1:11" x14ac:dyDescent="0.2">
      <c r="A56" s="25" t="s">
        <v>18</v>
      </c>
      <c r="B56" s="24">
        <v>22400</v>
      </c>
      <c r="C56" s="24">
        <v>2970000</v>
      </c>
      <c r="D56" s="24">
        <v>20500</v>
      </c>
      <c r="E56" s="24">
        <v>2780000</v>
      </c>
      <c r="F56" s="22">
        <f>((B56/(B56+C56))+(D56/(D56+E56)))/2</f>
        <v>7.4028758351127027E-3</v>
      </c>
      <c r="G56" s="24">
        <v>2220000</v>
      </c>
      <c r="H56" s="24">
        <v>157000000</v>
      </c>
      <c r="I56" s="23">
        <f>G56+H56</f>
        <v>159220000</v>
      </c>
      <c r="J56" s="22">
        <f>G56/I56</f>
        <v>1.3942971988443662E-2</v>
      </c>
      <c r="K56" s="21">
        <f>(J56/(1-J56))/(F56/(1-F56))</f>
        <v>1.8959455884175791</v>
      </c>
    </row>
    <row r="57" spans="1:11" x14ac:dyDescent="0.2">
      <c r="A57" s="25" t="s">
        <v>17</v>
      </c>
      <c r="B57" s="24">
        <v>22400</v>
      </c>
      <c r="C57" s="24">
        <v>2970000</v>
      </c>
      <c r="D57" s="24">
        <v>20500</v>
      </c>
      <c r="E57" s="24">
        <v>2780000</v>
      </c>
      <c r="F57" s="22">
        <f>((B57/(B57+C57))+(D57/(D57+E57)))/2</f>
        <v>7.4028758351127027E-3</v>
      </c>
      <c r="G57" s="24">
        <v>1930000</v>
      </c>
      <c r="H57" s="24">
        <v>171000000</v>
      </c>
      <c r="I57" s="23">
        <f>G57+H57</f>
        <v>172930000</v>
      </c>
      <c r="J57" s="22">
        <f>G57/I57</f>
        <v>1.1160585207887585E-2</v>
      </c>
      <c r="K57" s="21">
        <f>(J57/(1-J57))/(F57/(1-F57))</f>
        <v>1.5133303639070932</v>
      </c>
    </row>
    <row r="58" spans="1:11" x14ac:dyDescent="0.2">
      <c r="A58" s="25" t="s">
        <v>16</v>
      </c>
      <c r="B58" s="24">
        <v>22400</v>
      </c>
      <c r="C58" s="24">
        <v>2970000</v>
      </c>
      <c r="D58" s="24">
        <v>20500</v>
      </c>
      <c r="E58" s="24">
        <v>2780000</v>
      </c>
      <c r="F58" s="22">
        <f>((B58/(B58+C58))+(D58/(D58+E58)))/2</f>
        <v>7.4028758351127027E-3</v>
      </c>
      <c r="G58" s="24">
        <v>2780000</v>
      </c>
      <c r="H58" s="24">
        <v>155000000</v>
      </c>
      <c r="I58" s="23">
        <f>G58+H58</f>
        <v>157780000</v>
      </c>
      <c r="J58" s="22">
        <f>G58/I58</f>
        <v>1.7619470148307771E-2</v>
      </c>
      <c r="K58" s="21">
        <f>(J58/(1-J58))/(F58/(1-F58))</f>
        <v>2.4048369994790368</v>
      </c>
    </row>
    <row r="62" spans="1:11" x14ac:dyDescent="0.2">
      <c r="A62" s="20" t="s">
        <v>15</v>
      </c>
      <c r="B62" s="19"/>
      <c r="C62" s="19"/>
      <c r="D62" s="19"/>
      <c r="E62" s="18"/>
    </row>
    <row r="63" spans="1:11" x14ac:dyDescent="0.2">
      <c r="A63" s="8"/>
      <c r="B63" s="13" t="s">
        <v>14</v>
      </c>
      <c r="C63" s="13"/>
      <c r="D63" s="13" t="s">
        <v>13</v>
      </c>
      <c r="E63" s="12"/>
    </row>
    <row r="64" spans="1:11" x14ac:dyDescent="0.2">
      <c r="A64" s="8"/>
      <c r="B64" s="17" t="s">
        <v>12</v>
      </c>
      <c r="C64" s="17" t="s">
        <v>11</v>
      </c>
      <c r="D64" s="17" t="s">
        <v>12</v>
      </c>
      <c r="E64" s="16" t="s">
        <v>11</v>
      </c>
    </row>
    <row r="65" spans="1:5" x14ac:dyDescent="0.2">
      <c r="A65" s="8" t="s">
        <v>10</v>
      </c>
      <c r="B65" s="15">
        <f>MEDIAN(K5:K7,K14:K16,K23:K25)</f>
        <v>3.2196289796257953</v>
      </c>
      <c r="C65" s="15">
        <f>STDEV(K5:K7,K14:K16,K23:K25)</f>
        <v>0.62770439036358805</v>
      </c>
      <c r="D65" s="15">
        <f>MEDIAN(K35:K37,K44:K46,K53:K55)</f>
        <v>9.10276595062704</v>
      </c>
      <c r="E65" s="14">
        <f>STDEV(K35:K37,K44:K46,K53:K55)</f>
        <v>4.3080782755484108</v>
      </c>
    </row>
    <row r="66" spans="1:5" x14ac:dyDescent="0.2">
      <c r="A66" s="8" t="s">
        <v>9</v>
      </c>
      <c r="B66" s="15">
        <f>MEDIAN(K8:K10,K17:K19,K26:K28)</f>
        <v>5.9042267756203657</v>
      </c>
      <c r="C66" s="15">
        <f>STDEV(K8:K10,K17:K19,K26:K28)</f>
        <v>1.0068747736608712</v>
      </c>
      <c r="D66" s="15">
        <f>MEDIAN(K38:K40,K47:K49,K56:K58)</f>
        <v>1.5133303639070932</v>
      </c>
      <c r="E66" s="14">
        <f>STDEV(K38:K40,K47:K49,K56:K58)</f>
        <v>0.57159904685757901</v>
      </c>
    </row>
    <row r="67" spans="1:5" x14ac:dyDescent="0.2">
      <c r="A67" s="8"/>
      <c r="E67" s="6"/>
    </row>
    <row r="68" spans="1:5" x14ac:dyDescent="0.2">
      <c r="A68" s="8"/>
      <c r="E68" s="6"/>
    </row>
    <row r="69" spans="1:5" x14ac:dyDescent="0.2">
      <c r="A69" s="8"/>
      <c r="B69" s="13" t="s">
        <v>8</v>
      </c>
      <c r="C69" s="13"/>
      <c r="D69" s="13"/>
      <c r="E69" s="12"/>
    </row>
    <row r="70" spans="1:5" x14ac:dyDescent="0.2">
      <c r="A70" s="8"/>
      <c r="B70" s="1" t="s">
        <v>7</v>
      </c>
      <c r="C70" s="1" t="s">
        <v>6</v>
      </c>
      <c r="D70" s="1" t="s">
        <v>5</v>
      </c>
      <c r="E70" s="11" t="s">
        <v>4</v>
      </c>
    </row>
    <row r="71" spans="1:5" x14ac:dyDescent="0.2">
      <c r="A71" s="8"/>
      <c r="B71">
        <f>LOG(K5,10)</f>
        <v>0.43203116757177262</v>
      </c>
      <c r="C71">
        <f>LOG(K8,10)</f>
        <v>0.81386244339510927</v>
      </c>
      <c r="D71">
        <f>LOG(K35,10)</f>
        <v>1.1426807469671822</v>
      </c>
      <c r="E71" s="6">
        <f>LOG(K38,10)</f>
        <v>-3.4992061143442825E-2</v>
      </c>
    </row>
    <row r="72" spans="1:5" x14ac:dyDescent="0.2">
      <c r="A72" s="8"/>
      <c r="B72">
        <f>LOG(K6,10)</f>
        <v>0.49736267961376013</v>
      </c>
      <c r="C72">
        <f>LOG(K9,10)</f>
        <v>0.74572836435357337</v>
      </c>
      <c r="D72">
        <f>LOG(K36,10)</f>
        <v>1.1668861322283943</v>
      </c>
      <c r="E72" s="6">
        <f>LOG(K39,10)</f>
        <v>1.3055531012327825E-2</v>
      </c>
    </row>
    <row r="73" spans="1:5" x14ac:dyDescent="0.2">
      <c r="A73" s="8"/>
      <c r="B73">
        <f>LOG(K7,10)</f>
        <v>0.51494729915368798</v>
      </c>
      <c r="C73">
        <f>LOG(K10,10)</f>
        <v>0.77116302996490516</v>
      </c>
      <c r="D73">
        <f>LOG(K37,10)</f>
        <v>1.0532780473161922</v>
      </c>
      <c r="E73" s="6">
        <f>LOG(K40,10)</f>
        <v>0.12766573132015091</v>
      </c>
    </row>
    <row r="74" spans="1:5" x14ac:dyDescent="0.2">
      <c r="A74" s="8"/>
      <c r="B74">
        <f>LOG(K14,10)</f>
        <v>0.59626821201639368</v>
      </c>
      <c r="C74">
        <f>LOG(K17,10)</f>
        <v>0.85552475141169693</v>
      </c>
      <c r="D74">
        <f>LOG(K44,10)</f>
        <v>0.95917337634012045</v>
      </c>
      <c r="E74" s="6">
        <f>LOG(K47,10)</f>
        <v>4.3330370657605671E-2</v>
      </c>
    </row>
    <row r="75" spans="1:5" x14ac:dyDescent="0.2">
      <c r="A75" s="8"/>
      <c r="B75">
        <f>LOG(K15,10)</f>
        <v>0.47871709648881211</v>
      </c>
      <c r="C75">
        <f>LOG(K18,10)</f>
        <v>0.77038635938660749</v>
      </c>
      <c r="D75">
        <f>LOG(K45,10)</f>
        <v>0.92021804940441265</v>
      </c>
      <c r="E75" s="6">
        <f>LOG(K48,10)</f>
        <v>0.37289856073260269</v>
      </c>
    </row>
    <row r="76" spans="1:5" x14ac:dyDescent="0.2">
      <c r="A76" s="8"/>
      <c r="B76">
        <f>LOG(K16,10)</f>
        <v>0.50780582778743832</v>
      </c>
      <c r="C76">
        <f>LOG(K19,10)</f>
        <v>0.8129919356964902</v>
      </c>
      <c r="D76">
        <f>LOG(K46,10)</f>
        <v>0.75289500021756384</v>
      </c>
      <c r="E76" s="6">
        <f>LOG(K49,10)</f>
        <v>0.31213108037154136</v>
      </c>
    </row>
    <row r="77" spans="1:5" x14ac:dyDescent="0.2">
      <c r="A77" s="8"/>
      <c r="B77">
        <f>LOG(K23,10)</f>
        <v>0.51310090612266568</v>
      </c>
      <c r="C77">
        <f>LOG(K26,10)</f>
        <v>0.733339262019578</v>
      </c>
      <c r="D77">
        <f>LOG(K53,10)</f>
        <v>0.33102413992697433</v>
      </c>
      <c r="E77" s="6">
        <f>LOG(K56,10)</f>
        <v>0.27782586940021159</v>
      </c>
    </row>
    <row r="78" spans="1:5" x14ac:dyDescent="0.2">
      <c r="A78" s="8"/>
      <c r="B78">
        <f>LOG(K24,10)</f>
        <v>0.50919585556912794</v>
      </c>
      <c r="C78">
        <f>LOG(K27,10)</f>
        <v>0.88837030503803338</v>
      </c>
      <c r="D78">
        <f>LOG(K54,10)</f>
        <v>0.98504164833854768</v>
      </c>
      <c r="E78" s="6">
        <f>LOG(K57,10)</f>
        <v>0.17993374597442668</v>
      </c>
    </row>
    <row r="79" spans="1:5" x14ac:dyDescent="0.2">
      <c r="A79" s="8"/>
      <c r="B79">
        <f>LOG(K25,10)</f>
        <v>0.20778862884780447</v>
      </c>
      <c r="C79">
        <f>LOG(K28,10)</f>
        <v>0.63658696833186168</v>
      </c>
      <c r="D79">
        <f>LOG(K55,10)</f>
        <v>0.56258481525630022</v>
      </c>
      <c r="E79" s="6">
        <f>LOG(K58,10)</f>
        <v>0.38108564510659149</v>
      </c>
    </row>
    <row r="80" spans="1:5" x14ac:dyDescent="0.2">
      <c r="A80" s="8"/>
      <c r="E80" s="6"/>
    </row>
    <row r="81" spans="1:5" x14ac:dyDescent="0.2">
      <c r="A81" s="10" t="s">
        <v>3</v>
      </c>
      <c r="E81" s="6"/>
    </row>
    <row r="82" spans="1:5" x14ac:dyDescent="0.2">
      <c r="A82" s="8"/>
      <c r="B82" s="9" t="s">
        <v>2</v>
      </c>
      <c r="E82" s="6"/>
    </row>
    <row r="83" spans="1:5" x14ac:dyDescent="0.2">
      <c r="A83" s="8" t="s">
        <v>1</v>
      </c>
      <c r="B83" s="7">
        <f>TTEST(B71:B79,C71:C79,2,3)</f>
        <v>5.521840472359383E-6</v>
      </c>
      <c r="E83" s="6"/>
    </row>
    <row r="84" spans="1:5" x14ac:dyDescent="0.2">
      <c r="A84" s="5" t="s">
        <v>0</v>
      </c>
      <c r="B84" s="4">
        <f>TTEST(D71:D79,E71:E79,2,3)</f>
        <v>2.3859068976420465E-5</v>
      </c>
      <c r="C84" s="3"/>
      <c r="D84" s="3"/>
      <c r="E84" s="2"/>
    </row>
    <row r="94" spans="1:5" x14ac:dyDescent="0.2">
      <c r="A94" s="1"/>
    </row>
    <row r="95" spans="1:5" x14ac:dyDescent="0.2">
      <c r="B95" s="1"/>
    </row>
  </sheetData>
  <mergeCells count="3">
    <mergeCell ref="B63:C63"/>
    <mergeCell ref="D63:E63"/>
    <mergeCell ref="B69:E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2E-F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Jones</dc:creator>
  <cp:lastModifiedBy>Joshua Jones</cp:lastModifiedBy>
  <dcterms:created xsi:type="dcterms:W3CDTF">2021-02-22T15:20:27Z</dcterms:created>
  <dcterms:modified xsi:type="dcterms:W3CDTF">2021-02-22T15:20:41Z</dcterms:modified>
</cp:coreProperties>
</file>