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jones/Documents/Grossman_lab/ICE selection paper/eLife resubmission/Source data files/"/>
    </mc:Choice>
  </mc:AlternateContent>
  <xr:revisionPtr revIDLastSave="0" documentId="8_{59697841-84C6-F945-B412-1E967E357264}" xr6:coauthVersionLast="46" xr6:coauthVersionMax="46" xr10:uidLastSave="{00000000-0000-0000-0000-000000000000}"/>
  <bookViews>
    <workbookView xWindow="1120" yWindow="460" windowWidth="27640" windowHeight="16100" xr2:uid="{03C48894-6F9B-2149-9865-A0A34AD7B48E}"/>
  </bookViews>
  <sheets>
    <sheet name="Table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J3" i="1"/>
  <c r="K3" i="1" s="1"/>
  <c r="F4" i="1"/>
  <c r="J4" i="1"/>
  <c r="M4" i="1" s="1"/>
  <c r="L4" i="1"/>
  <c r="F5" i="1"/>
  <c r="J5" i="1"/>
  <c r="K5" i="1" s="1"/>
  <c r="F6" i="1"/>
  <c r="J6" i="1"/>
  <c r="K6" i="1"/>
  <c r="L6" i="1"/>
  <c r="M6" i="1"/>
  <c r="F7" i="1"/>
  <c r="J7" i="1"/>
  <c r="M7" i="1" s="1"/>
  <c r="F8" i="1"/>
  <c r="J8" i="1"/>
  <c r="K8" i="1" s="1"/>
  <c r="F9" i="1"/>
  <c r="J9" i="1"/>
  <c r="L9" i="1" s="1"/>
  <c r="K9" i="1"/>
  <c r="M9" i="1"/>
  <c r="F10" i="1"/>
  <c r="J10" i="1"/>
  <c r="K10" i="1" s="1"/>
  <c r="F11" i="1"/>
  <c r="J11" i="1"/>
  <c r="K11" i="1"/>
  <c r="L11" i="1"/>
  <c r="M11" i="1"/>
  <c r="F12" i="1"/>
  <c r="J12" i="1"/>
  <c r="M12" i="1" s="1"/>
  <c r="L12" i="1"/>
  <c r="F13" i="1"/>
  <c r="J13" i="1"/>
  <c r="L13" i="1" s="1"/>
  <c r="K13" i="1"/>
  <c r="F14" i="1"/>
  <c r="J14" i="1"/>
  <c r="K14" i="1" s="1"/>
  <c r="L14" i="1"/>
  <c r="M14" i="1"/>
  <c r="F18" i="1"/>
  <c r="J18" i="1"/>
  <c r="K18" i="1" s="1"/>
  <c r="M18" i="1"/>
  <c r="F19" i="1"/>
  <c r="J19" i="1"/>
  <c r="K19" i="1" s="1"/>
  <c r="F20" i="1"/>
  <c r="J20" i="1"/>
  <c r="K20" i="1"/>
  <c r="L20" i="1"/>
  <c r="M20" i="1"/>
  <c r="F21" i="1"/>
  <c r="J21" i="1"/>
  <c r="K21" i="1" s="1"/>
  <c r="F22" i="1"/>
  <c r="J22" i="1"/>
  <c r="K22" i="1"/>
  <c r="L22" i="1"/>
  <c r="M22" i="1"/>
  <c r="F23" i="1"/>
  <c r="J23" i="1"/>
  <c r="K23" i="1" s="1"/>
  <c r="L23" i="1"/>
  <c r="M23" i="1"/>
  <c r="F24" i="1"/>
  <c r="J24" i="1"/>
  <c r="L24" i="1" s="1"/>
  <c r="K24" i="1"/>
  <c r="F25" i="1"/>
  <c r="J25" i="1"/>
  <c r="K25" i="1" s="1"/>
  <c r="L25" i="1"/>
  <c r="M25" i="1"/>
  <c r="F26" i="1"/>
  <c r="J26" i="1"/>
  <c r="K26" i="1" s="1"/>
  <c r="L26" i="1"/>
  <c r="M26" i="1"/>
  <c r="F27" i="1"/>
  <c r="J27" i="1"/>
  <c r="K27" i="1" s="1"/>
  <c r="F28" i="1"/>
  <c r="J28" i="1"/>
  <c r="L28" i="1" s="1"/>
  <c r="K28" i="1"/>
  <c r="M28" i="1"/>
  <c r="F29" i="1"/>
  <c r="J29" i="1"/>
  <c r="K29" i="1" s="1"/>
  <c r="F33" i="1"/>
  <c r="J33" i="1"/>
  <c r="K33" i="1"/>
  <c r="L33" i="1"/>
  <c r="M33" i="1"/>
  <c r="F34" i="1"/>
  <c r="J34" i="1"/>
  <c r="K34" i="1" s="1"/>
  <c r="L34" i="1"/>
  <c r="M34" i="1"/>
  <c r="F35" i="1"/>
  <c r="J35" i="1"/>
  <c r="L35" i="1" s="1"/>
  <c r="K35" i="1"/>
  <c r="F36" i="1"/>
  <c r="J36" i="1"/>
  <c r="K36" i="1" s="1"/>
  <c r="L36" i="1"/>
  <c r="M36" i="1"/>
  <c r="F37" i="1"/>
  <c r="J37" i="1"/>
  <c r="K37" i="1" s="1"/>
  <c r="L37" i="1"/>
  <c r="M37" i="1"/>
  <c r="F38" i="1"/>
  <c r="J38" i="1"/>
  <c r="K38" i="1" s="1"/>
  <c r="F39" i="1"/>
  <c r="J39" i="1"/>
  <c r="L39" i="1" s="1"/>
  <c r="K39" i="1"/>
  <c r="M39" i="1"/>
  <c r="F40" i="1"/>
  <c r="J40" i="1"/>
  <c r="K40" i="1" s="1"/>
  <c r="F41" i="1"/>
  <c r="J41" i="1"/>
  <c r="K41" i="1"/>
  <c r="L41" i="1"/>
  <c r="M41" i="1"/>
  <c r="F42" i="1"/>
  <c r="J42" i="1"/>
  <c r="M42" i="1" s="1"/>
  <c r="L42" i="1"/>
  <c r="F43" i="1"/>
  <c r="J43" i="1"/>
  <c r="L43" i="1" s="1"/>
  <c r="K43" i="1"/>
  <c r="F44" i="1"/>
  <c r="J44" i="1"/>
  <c r="K44" i="1" s="1"/>
  <c r="L44" i="1"/>
  <c r="M44" i="1"/>
  <c r="B49" i="1"/>
  <c r="C49" i="1"/>
  <c r="B50" i="1"/>
  <c r="C50" i="1"/>
  <c r="B51" i="1"/>
  <c r="C51" i="1"/>
  <c r="B52" i="1"/>
  <c r="C52" i="1"/>
  <c r="K42" i="1" l="1"/>
  <c r="M40" i="1"/>
  <c r="M29" i="1"/>
  <c r="M21" i="1"/>
  <c r="L18" i="1"/>
  <c r="K12" i="1"/>
  <c r="M10" i="1"/>
  <c r="L7" i="1"/>
  <c r="K4" i="1"/>
  <c r="M43" i="1"/>
  <c r="L40" i="1"/>
  <c r="M35" i="1"/>
  <c r="L29" i="1"/>
  <c r="M24" i="1"/>
  <c r="L21" i="1"/>
  <c r="M13" i="1"/>
  <c r="E52" i="1" s="1"/>
  <c r="L10" i="1"/>
  <c r="K7" i="1"/>
  <c r="M5" i="1"/>
  <c r="M38" i="1"/>
  <c r="M27" i="1"/>
  <c r="M19" i="1"/>
  <c r="M8" i="1"/>
  <c r="D50" i="1" s="1"/>
  <c r="L5" i="1"/>
  <c r="L38" i="1"/>
  <c r="L27" i="1"/>
  <c r="L19" i="1"/>
  <c r="L8" i="1"/>
  <c r="M3" i="1"/>
  <c r="L3" i="1"/>
  <c r="D52" i="1" l="1"/>
  <c r="D51" i="1"/>
  <c r="E51" i="1"/>
  <c r="E50" i="1"/>
  <c r="D49" i="1"/>
  <c r="E49" i="1"/>
</calcChain>
</file>

<file path=xl/sharedStrings.xml><?xml version="1.0" encoding="utf-8"?>
<sst xmlns="http://schemas.openxmlformats.org/spreadsheetml/2006/main" count="84" uniqueCount="35">
  <si>
    <t>JMJ592 0.9 JMJ550 0.1 MSgg</t>
  </si>
  <si>
    <t>JMJ592 0.5 JMJ550 0.5 MSgg</t>
  </si>
  <si>
    <t>JMJ592 0.1 JMJ550 0.9 MSgg</t>
  </si>
  <si>
    <t>JMJ592 0.01 JMJ550 0.99 MSgg</t>
  </si>
  <si>
    <t>standard deviation</t>
  </si>
  <si>
    <t>Avg. final TC frequency</t>
  </si>
  <si>
    <t>Avg. initial ICE+ frequency</t>
  </si>
  <si>
    <t>Summary (Table 1)</t>
  </si>
  <si>
    <t>JMJ592 0.9 JMJ550 0.1 MSgg biofilm rep 3</t>
  </si>
  <si>
    <t>JMJ592 0.9 JMJ550 0.1 MSgg biofilm rep 2</t>
  </si>
  <si>
    <t>JMJ592 0.9 JMJ550 0.1 MSgg biofilm rep 1</t>
  </si>
  <si>
    <t>JMJ592 0.5 JMJ550 0.5 MSgg biofilm rep 3</t>
  </si>
  <si>
    <t>JMJ592 0.5 JMJ550 0.5 MSgg biofilm rep 2</t>
  </si>
  <si>
    <t>JMJ592 0.5 JMJ550 0.5 MSgg biofilm rep 1</t>
  </si>
  <si>
    <t>JMJ592 0.1 JMJ550 0.9 MSgg biofilm rep 3</t>
  </si>
  <si>
    <t>JMJ592 0.1 JMJ550 0.9 MSgg biofilm rep 2</t>
  </si>
  <si>
    <t>JMJ592 0.1 JMJ550 0.9 MSgg biofilm rep 1</t>
  </si>
  <si>
    <t>JMJ592 0.01 JMJ550 0.99 MSgg biofilm rep 3</t>
  </si>
  <si>
    <t>JMJ592 0.01 JMJ550 0.99 MSgg biofilm rep 2</t>
  </si>
  <si>
    <t>JMJ592 0.01 JMJ550 0.99 MSgg biofilm rep 1</t>
  </si>
  <si>
    <t>Final TC frequency</t>
  </si>
  <si>
    <t>Final ICE0 frequency</t>
  </si>
  <si>
    <t>Final ICE+ frequency</t>
  </si>
  <si>
    <t>Total CFU/ml</t>
  </si>
  <si>
    <t>Final TC (CFU/ml)</t>
  </si>
  <si>
    <t>Final ICE0 (CFU/ml)</t>
  </si>
  <si>
    <t>Final ICE+ (CFU/ml)</t>
  </si>
  <si>
    <t>Avg. Initial ICE+ frequency</t>
  </si>
  <si>
    <t>Initial ICE0 CFU/ml (plating rep 2)</t>
  </si>
  <si>
    <t>Initial ICE+ CFU/ml (plating rep 2)</t>
  </si>
  <si>
    <t>Initial ICE0 CFU/ml (plating rep 1)</t>
  </si>
  <si>
    <t>Initial ICE+ CFU/ml (plating rep 1)</t>
  </si>
  <si>
    <t>Replicate 3 2019.03.29</t>
  </si>
  <si>
    <t>Replicate 2 2019.03.28</t>
  </si>
  <si>
    <t>Replicate 1 2019.03.27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</si>
</sst>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3" xfId="0" applyBorder="1"/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5" xfId="0" applyBorder="1"/>
    <xf numFmtId="164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2" fillId="0" borderId="7" xfId="0" applyFont="1" applyBorder="1"/>
    <xf numFmtId="0" fontId="0" fillId="0" borderId="2" xfId="0" applyBorder="1"/>
    <xf numFmtId="164" fontId="0" fillId="2" borderId="0" xfId="0" applyNumberFormat="1" applyFill="1"/>
    <xf numFmtId="164" fontId="0" fillId="0" borderId="0" xfId="0" applyNumberFormat="1"/>
    <xf numFmtId="11" fontId="0" fillId="0" borderId="0" xfId="0" applyNumberFormat="1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11" fontId="5" fillId="0" borderId="0" xfId="0" applyNumberFormat="1" applyFont="1"/>
    <xf numFmtId="2" fontId="0" fillId="0" borderId="0" xfId="0" applyNumberFormat="1"/>
    <xf numFmtId="14" fontId="6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313B-623C-7B4C-A9CD-126EC5FAB857}">
  <dimension ref="A1:W52"/>
  <sheetViews>
    <sheetView tabSelected="1" workbookViewId="0"/>
  </sheetViews>
  <sheetFormatPr baseColWidth="10" defaultRowHeight="16" x14ac:dyDescent="0.2"/>
  <cols>
    <col min="1" max="1" width="38.6640625" bestFit="1" customWidth="1"/>
    <col min="2" max="5" width="29.33203125" bestFit="1" customWidth="1"/>
    <col min="6" max="6" width="23" bestFit="1" customWidth="1"/>
    <col min="7" max="8" width="17.5" bestFit="1" customWidth="1"/>
    <col min="9" max="9" width="15.83203125" bestFit="1" customWidth="1"/>
    <col min="10" max="10" width="12.1640625" bestFit="1" customWidth="1"/>
    <col min="11" max="12" width="18" bestFit="1" customWidth="1"/>
    <col min="13" max="13" width="16.5" bestFit="1" customWidth="1"/>
  </cols>
  <sheetData>
    <row r="1" spans="1:23" x14ac:dyDescent="0.2">
      <c r="A1" s="24" t="s">
        <v>34</v>
      </c>
    </row>
    <row r="2" spans="1:23" x14ac:dyDescent="0.2">
      <c r="A2" s="23"/>
      <c r="B2" s="19" t="s">
        <v>31</v>
      </c>
      <c r="C2" s="19" t="s">
        <v>30</v>
      </c>
      <c r="D2" s="19" t="s">
        <v>29</v>
      </c>
      <c r="E2" s="19" t="s">
        <v>28</v>
      </c>
      <c r="F2" s="18" t="s">
        <v>27</v>
      </c>
      <c r="G2" s="19" t="s">
        <v>26</v>
      </c>
      <c r="H2" s="19" t="s">
        <v>25</v>
      </c>
      <c r="I2" s="19" t="s">
        <v>24</v>
      </c>
      <c r="J2" s="19" t="s">
        <v>23</v>
      </c>
      <c r="K2" s="19" t="s">
        <v>22</v>
      </c>
      <c r="L2" s="19" t="s">
        <v>21</v>
      </c>
      <c r="M2" s="18" t="s">
        <v>20</v>
      </c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x14ac:dyDescent="0.2">
      <c r="A3" t="s">
        <v>19</v>
      </c>
      <c r="B3" s="16">
        <v>14400</v>
      </c>
      <c r="C3" s="16">
        <v>1710000</v>
      </c>
      <c r="D3" s="16">
        <v>14300</v>
      </c>
      <c r="E3" s="16">
        <v>1780000</v>
      </c>
      <c r="F3" s="14">
        <f>((B3/(B3+C3))+(D3/(D3+E3)))/2</f>
        <v>8.1602062294924421E-3</v>
      </c>
      <c r="G3" s="16">
        <v>13900000</v>
      </c>
      <c r="H3" s="16">
        <v>1050000000</v>
      </c>
      <c r="I3" s="16">
        <v>660000000</v>
      </c>
      <c r="J3" s="16">
        <f>G3+H3+I3</f>
        <v>1723900000</v>
      </c>
      <c r="K3" s="15">
        <f>G3/J3</f>
        <v>8.0631127095539181E-3</v>
      </c>
      <c r="L3" s="15">
        <f>H3/J3</f>
        <v>0.60908405359939677</v>
      </c>
      <c r="M3" s="14">
        <f>I3/J3</f>
        <v>0.38285283369104939</v>
      </c>
      <c r="N3" s="15"/>
      <c r="O3" s="15"/>
      <c r="P3" s="15"/>
      <c r="Q3" s="15"/>
      <c r="R3" s="15"/>
      <c r="S3" s="22"/>
      <c r="T3" s="15"/>
      <c r="U3" s="15"/>
      <c r="V3" s="15"/>
      <c r="W3" s="15"/>
    </row>
    <row r="4" spans="1:23" x14ac:dyDescent="0.2">
      <c r="A4" t="s">
        <v>18</v>
      </c>
      <c r="B4" s="16">
        <v>14400</v>
      </c>
      <c r="C4" s="16">
        <v>1710000</v>
      </c>
      <c r="D4" s="16">
        <v>14300</v>
      </c>
      <c r="E4" s="16">
        <v>1780000</v>
      </c>
      <c r="F4" s="14">
        <f>((B4/(B4+C4))+(D4/(D4+E4)))/2</f>
        <v>8.1602062294924421E-3</v>
      </c>
      <c r="G4" s="16">
        <v>12600000</v>
      </c>
      <c r="H4" s="16">
        <v>1080000000</v>
      </c>
      <c r="I4" s="16">
        <v>410000000</v>
      </c>
      <c r="J4" s="16">
        <f>G4+H4+I4</f>
        <v>1502600000</v>
      </c>
      <c r="K4" s="15">
        <f>G4/J4</f>
        <v>8.3854651936643154E-3</v>
      </c>
      <c r="L4" s="15">
        <f>H4/J4</f>
        <v>0.71875415945694132</v>
      </c>
      <c r="M4" s="14">
        <f>I4/J4</f>
        <v>0.27286037534939439</v>
      </c>
      <c r="N4" s="15"/>
      <c r="O4" s="15"/>
      <c r="P4" s="15"/>
      <c r="Q4" s="15"/>
      <c r="R4" s="15"/>
    </row>
    <row r="5" spans="1:23" x14ac:dyDescent="0.2">
      <c r="A5" t="s">
        <v>17</v>
      </c>
      <c r="B5" s="16">
        <v>14400</v>
      </c>
      <c r="C5" s="16">
        <v>1710000</v>
      </c>
      <c r="D5" s="16">
        <v>14300</v>
      </c>
      <c r="E5" s="16">
        <v>1780000</v>
      </c>
      <c r="F5" s="14">
        <f>((B5/(B5+C5))+(D5/(D5+E5)))/2</f>
        <v>8.1602062294924421E-3</v>
      </c>
      <c r="G5" s="16">
        <v>23900000</v>
      </c>
      <c r="H5" s="16">
        <v>1080000000</v>
      </c>
      <c r="I5" s="16">
        <v>540000000</v>
      </c>
      <c r="J5" s="16">
        <f>G5+H5+I5</f>
        <v>1643900000</v>
      </c>
      <c r="K5" s="15">
        <f>G5/J5</f>
        <v>1.4538597238274834E-2</v>
      </c>
      <c r="L5" s="15">
        <f>H5/J5</f>
        <v>0.65697426850781682</v>
      </c>
      <c r="M5" s="14">
        <f>I5/J5</f>
        <v>0.32848713425390841</v>
      </c>
      <c r="N5" s="15"/>
      <c r="O5" s="15"/>
      <c r="P5" s="15"/>
      <c r="Q5" s="15"/>
      <c r="R5" s="15"/>
    </row>
    <row r="6" spans="1:23" x14ac:dyDescent="0.2">
      <c r="A6" t="s">
        <v>16</v>
      </c>
      <c r="B6" s="16">
        <v>153000</v>
      </c>
      <c r="C6" s="16">
        <v>1650000</v>
      </c>
      <c r="D6" s="16">
        <v>166000</v>
      </c>
      <c r="E6" s="16">
        <v>1520000</v>
      </c>
      <c r="F6" s="14">
        <f>((B6/(B6+C6))+(D6/(D6+E6)))/2</f>
        <v>9.1658228772528189E-2</v>
      </c>
      <c r="G6" s="16">
        <v>87000000</v>
      </c>
      <c r="H6" s="16">
        <v>670000000</v>
      </c>
      <c r="I6" s="16">
        <v>770000000</v>
      </c>
      <c r="J6" s="16">
        <f>G6+H6+I6</f>
        <v>1527000000</v>
      </c>
      <c r="K6" s="15">
        <f>G6/J6</f>
        <v>5.6974459724950882E-2</v>
      </c>
      <c r="L6" s="15">
        <f>H6/J6</f>
        <v>0.43876882776686316</v>
      </c>
      <c r="M6" s="14">
        <f>I6/J6</f>
        <v>0.50425671250818593</v>
      </c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x14ac:dyDescent="0.2">
      <c r="A7" t="s">
        <v>15</v>
      </c>
      <c r="B7" s="16">
        <v>153000</v>
      </c>
      <c r="C7" s="16">
        <v>1650000</v>
      </c>
      <c r="D7" s="16">
        <v>166000</v>
      </c>
      <c r="E7" s="16">
        <v>1520000</v>
      </c>
      <c r="F7" s="14">
        <f>((B7/(B7+C7))+(D7/(D7+E7)))/2</f>
        <v>9.1658228772528189E-2</v>
      </c>
      <c r="G7" s="16">
        <v>92000000</v>
      </c>
      <c r="H7" s="16">
        <v>690000000</v>
      </c>
      <c r="I7" s="16">
        <v>860000000</v>
      </c>
      <c r="J7" s="16">
        <f>G7+H7+I7</f>
        <v>1642000000</v>
      </c>
      <c r="K7" s="15">
        <f>G7/J7</f>
        <v>5.6029232643118147E-2</v>
      </c>
      <c r="L7" s="15">
        <f>H7/J7</f>
        <v>0.42021924482338613</v>
      </c>
      <c r="M7" s="14">
        <f>I7/J7</f>
        <v>0.52375152253349577</v>
      </c>
      <c r="N7" s="15"/>
      <c r="O7" s="15"/>
      <c r="P7" s="15"/>
      <c r="Q7" s="15"/>
      <c r="R7" s="15"/>
    </row>
    <row r="8" spans="1:23" x14ac:dyDescent="0.2">
      <c r="A8" t="s">
        <v>14</v>
      </c>
      <c r="B8" s="16">
        <v>153000</v>
      </c>
      <c r="C8" s="16">
        <v>1650000</v>
      </c>
      <c r="D8" s="16">
        <v>166000</v>
      </c>
      <c r="E8" s="16">
        <v>1520000</v>
      </c>
      <c r="F8" s="14">
        <f>((B8/(B8+C8))+(D8/(D8+E8)))/2</f>
        <v>9.1658228772528189E-2</v>
      </c>
      <c r="G8" s="16">
        <v>108000000</v>
      </c>
      <c r="H8" s="16">
        <v>570000000</v>
      </c>
      <c r="I8" s="16">
        <v>700000000</v>
      </c>
      <c r="J8" s="16">
        <f>G8+H8+I8</f>
        <v>1378000000</v>
      </c>
      <c r="K8" s="15">
        <f>G8/J8</f>
        <v>7.8374455732946297E-2</v>
      </c>
      <c r="L8" s="15">
        <f>H8/J8</f>
        <v>0.41364296081277213</v>
      </c>
      <c r="M8" s="14">
        <f>I8/J8</f>
        <v>0.5079825834542816</v>
      </c>
      <c r="N8" s="15"/>
      <c r="O8" s="15"/>
      <c r="P8" s="15"/>
      <c r="Q8" s="15"/>
      <c r="R8" s="15"/>
    </row>
    <row r="9" spans="1:23" x14ac:dyDescent="0.2">
      <c r="A9" s="17" t="s">
        <v>13</v>
      </c>
      <c r="B9" s="16">
        <v>620000</v>
      </c>
      <c r="C9" s="16">
        <v>900000</v>
      </c>
      <c r="D9" s="16">
        <v>640000</v>
      </c>
      <c r="E9" s="16">
        <v>720000</v>
      </c>
      <c r="F9" s="14">
        <f>((B9/(B9+C9))+(D9/(D9+E9)))/2</f>
        <v>0.43924148606811142</v>
      </c>
      <c r="G9" s="16">
        <v>550000000</v>
      </c>
      <c r="H9" s="16">
        <v>310000000</v>
      </c>
      <c r="I9" s="16">
        <v>720000000</v>
      </c>
      <c r="J9" s="16">
        <f>G9+H9+I9</f>
        <v>1580000000</v>
      </c>
      <c r="K9" s="15">
        <f>G9/J9</f>
        <v>0.34810126582278483</v>
      </c>
      <c r="L9" s="15">
        <f>H9/J9</f>
        <v>0.19620253164556961</v>
      </c>
      <c r="M9" s="14">
        <f>I9/J9</f>
        <v>0.45569620253164556</v>
      </c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x14ac:dyDescent="0.2">
      <c r="A10" s="17" t="s">
        <v>12</v>
      </c>
      <c r="B10" s="16">
        <v>620000</v>
      </c>
      <c r="C10" s="16">
        <v>900000</v>
      </c>
      <c r="D10" s="16">
        <v>640000</v>
      </c>
      <c r="E10" s="16">
        <v>720000</v>
      </c>
      <c r="F10" s="14">
        <f>((B10/(B10+C10))+(D10/(D10+E10)))/2</f>
        <v>0.43924148606811142</v>
      </c>
      <c r="G10" s="16">
        <v>600000000</v>
      </c>
      <c r="H10" s="16">
        <v>530000000</v>
      </c>
      <c r="I10" s="16">
        <v>510000000</v>
      </c>
      <c r="J10" s="16">
        <f>G10+H10+I10</f>
        <v>1640000000</v>
      </c>
      <c r="K10" s="15">
        <f>G10/J10</f>
        <v>0.36585365853658536</v>
      </c>
      <c r="L10" s="15">
        <f>H10/J10</f>
        <v>0.32317073170731708</v>
      </c>
      <c r="M10" s="14">
        <f>I10/J10</f>
        <v>0.31097560975609756</v>
      </c>
      <c r="N10" s="15"/>
      <c r="O10" s="15"/>
      <c r="P10" s="15"/>
      <c r="Q10" s="15"/>
      <c r="R10" s="15"/>
    </row>
    <row r="11" spans="1:23" x14ac:dyDescent="0.2">
      <c r="A11" s="17" t="s">
        <v>11</v>
      </c>
      <c r="B11" s="16">
        <v>620000</v>
      </c>
      <c r="C11" s="16">
        <v>900000</v>
      </c>
      <c r="D11" s="16">
        <v>640000</v>
      </c>
      <c r="E11" s="16">
        <v>720000</v>
      </c>
      <c r="F11" s="14">
        <f>((B11/(B11+C11))+(D11/(D11+E11)))/2</f>
        <v>0.43924148606811142</v>
      </c>
      <c r="G11" s="16">
        <v>400000000</v>
      </c>
      <c r="H11" s="16">
        <v>460000000</v>
      </c>
      <c r="I11" s="16">
        <v>540000000</v>
      </c>
      <c r="J11" s="16">
        <f>G11+H11+I11</f>
        <v>1400000000</v>
      </c>
      <c r="K11" s="15">
        <f>G11/J11</f>
        <v>0.2857142857142857</v>
      </c>
      <c r="L11" s="15">
        <f>H11/J11</f>
        <v>0.32857142857142857</v>
      </c>
      <c r="M11" s="14">
        <f>I11/J11</f>
        <v>0.38571428571428573</v>
      </c>
      <c r="N11" s="15"/>
      <c r="O11" s="15"/>
      <c r="P11" s="15"/>
      <c r="Q11" s="15"/>
      <c r="R11" s="15"/>
    </row>
    <row r="12" spans="1:23" x14ac:dyDescent="0.2">
      <c r="A12" s="17" t="s">
        <v>10</v>
      </c>
      <c r="B12" s="16">
        <v>1130000</v>
      </c>
      <c r="C12" s="16">
        <v>156000</v>
      </c>
      <c r="D12" s="16">
        <v>1030000</v>
      </c>
      <c r="E12" s="16">
        <v>158000</v>
      </c>
      <c r="F12" s="14">
        <f>((B12/(B12+C12))+(D12/(D12+E12)))/2</f>
        <v>0.87284849532127917</v>
      </c>
      <c r="G12" s="16">
        <v>1210000000</v>
      </c>
      <c r="H12" s="16">
        <v>142000000</v>
      </c>
      <c r="I12" s="16">
        <v>107000000</v>
      </c>
      <c r="J12" s="16">
        <f>G12+H12+I12</f>
        <v>1459000000</v>
      </c>
      <c r="K12" s="15">
        <f>G12/J12</f>
        <v>0.82933516106922545</v>
      </c>
      <c r="L12" s="15">
        <f>H12/J12</f>
        <v>9.7326936257710758E-2</v>
      </c>
      <c r="M12" s="14">
        <f>I12/J12</f>
        <v>7.333790267306374E-2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">
      <c r="A13" s="17" t="s">
        <v>9</v>
      </c>
      <c r="B13" s="16">
        <v>1130000</v>
      </c>
      <c r="C13" s="16">
        <v>156000</v>
      </c>
      <c r="D13" s="16">
        <v>1030000</v>
      </c>
      <c r="E13" s="16">
        <v>158000</v>
      </c>
      <c r="F13" s="14">
        <f>((B13/(B13+C13))+(D13/(D13+E13)))/2</f>
        <v>0.87284849532127917</v>
      </c>
      <c r="G13" s="16">
        <v>1210000000</v>
      </c>
      <c r="H13" s="16">
        <v>169000000</v>
      </c>
      <c r="I13" s="16">
        <v>86000000</v>
      </c>
      <c r="J13" s="16">
        <f>G13+H13+I13</f>
        <v>1465000000</v>
      </c>
      <c r="K13" s="15">
        <f>G13/J13</f>
        <v>0.82593856655290099</v>
      </c>
      <c r="L13" s="15">
        <f>H13/J13</f>
        <v>0.11535836177474403</v>
      </c>
      <c r="M13" s="14">
        <f>I13/J13</f>
        <v>5.8703071672354952E-2</v>
      </c>
      <c r="N13" s="15"/>
      <c r="O13" s="15"/>
      <c r="P13" s="15"/>
      <c r="Q13" s="15"/>
      <c r="R13" s="15"/>
    </row>
    <row r="14" spans="1:23" x14ac:dyDescent="0.2">
      <c r="A14" s="17" t="s">
        <v>8</v>
      </c>
      <c r="B14" s="16">
        <v>1130000</v>
      </c>
      <c r="C14" s="16">
        <v>156000</v>
      </c>
      <c r="D14" s="16">
        <v>1030000</v>
      </c>
      <c r="E14" s="16">
        <v>158000</v>
      </c>
      <c r="F14" s="14">
        <f>((B14/(B14+C14))+(D14/(D14+E14)))/2</f>
        <v>0.87284849532127917</v>
      </c>
      <c r="G14" s="16">
        <v>1460000000</v>
      </c>
      <c r="H14" s="16">
        <v>166000000</v>
      </c>
      <c r="I14" s="16">
        <v>93000000</v>
      </c>
      <c r="J14" s="16">
        <f>G14+H14+I14</f>
        <v>1719000000</v>
      </c>
      <c r="K14" s="15">
        <f>G14/J14</f>
        <v>0.84933100639906922</v>
      </c>
      <c r="L14" s="15">
        <f>H14/J14</f>
        <v>9.6567771960442111E-2</v>
      </c>
      <c r="M14" s="14">
        <f>I14/J14</f>
        <v>5.4101221640488653E-2</v>
      </c>
      <c r="N14" s="15"/>
      <c r="O14" s="15"/>
      <c r="P14" s="15"/>
      <c r="Q14" s="15"/>
      <c r="R14" s="15"/>
    </row>
    <row r="15" spans="1:23" x14ac:dyDescent="0.2">
      <c r="F15" s="15"/>
      <c r="J15" s="16"/>
      <c r="K15" s="15"/>
      <c r="L15" s="15"/>
      <c r="M15" s="15"/>
    </row>
    <row r="16" spans="1:23" x14ac:dyDescent="0.2">
      <c r="A16" s="20" t="s">
        <v>33</v>
      </c>
      <c r="F16" s="15"/>
      <c r="J16" s="16"/>
      <c r="K16" s="15"/>
      <c r="L16" s="15"/>
      <c r="M16" s="15"/>
    </row>
    <row r="17" spans="1:13" x14ac:dyDescent="0.2">
      <c r="B17" s="19" t="s">
        <v>31</v>
      </c>
      <c r="C17" s="19" t="s">
        <v>30</v>
      </c>
      <c r="D17" s="19" t="s">
        <v>29</v>
      </c>
      <c r="E17" s="19" t="s">
        <v>28</v>
      </c>
      <c r="F17" s="18" t="s">
        <v>27</v>
      </c>
      <c r="G17" s="19" t="s">
        <v>26</v>
      </c>
      <c r="H17" s="19" t="s">
        <v>25</v>
      </c>
      <c r="I17" s="19" t="s">
        <v>24</v>
      </c>
      <c r="J17" s="19" t="s">
        <v>23</v>
      </c>
      <c r="K17" s="19" t="s">
        <v>22</v>
      </c>
      <c r="L17" s="19" t="s">
        <v>21</v>
      </c>
      <c r="M17" s="18" t="s">
        <v>20</v>
      </c>
    </row>
    <row r="18" spans="1:13" x14ac:dyDescent="0.2">
      <c r="A18" t="s">
        <v>19</v>
      </c>
      <c r="B18" s="21">
        <v>4200</v>
      </c>
      <c r="C18" s="21">
        <v>700000</v>
      </c>
      <c r="D18" s="21">
        <v>4400</v>
      </c>
      <c r="E18" s="21">
        <v>560000</v>
      </c>
      <c r="F18" s="14">
        <f>((B18/(B18+C18))+(D18/(D18+E18)))/2</f>
        <v>6.880052075921508E-3</v>
      </c>
      <c r="G18" s="21">
        <v>11300000</v>
      </c>
      <c r="H18" s="16">
        <v>890000000</v>
      </c>
      <c r="I18" s="21">
        <v>590000000</v>
      </c>
      <c r="J18" s="16">
        <f>G18+H18+I18</f>
        <v>1491300000</v>
      </c>
      <c r="K18" s="15">
        <f>G18/J18</f>
        <v>7.5772815664185613E-3</v>
      </c>
      <c r="L18" s="15">
        <f>H18/J18</f>
        <v>0.59679474284181588</v>
      </c>
      <c r="M18" s="14">
        <f>I18/J18</f>
        <v>0.39562797559176555</v>
      </c>
    </row>
    <row r="19" spans="1:13" x14ac:dyDescent="0.2">
      <c r="A19" t="s">
        <v>18</v>
      </c>
      <c r="B19" s="21">
        <v>4200</v>
      </c>
      <c r="C19" s="21">
        <v>700000</v>
      </c>
      <c r="D19" s="21">
        <v>4400</v>
      </c>
      <c r="E19" s="21">
        <v>560000</v>
      </c>
      <c r="F19" s="14">
        <f>((B19/(B19+C19))+(D19/(D19+E19)))/2</f>
        <v>6.880052075921508E-3</v>
      </c>
      <c r="G19" s="21">
        <v>11900000</v>
      </c>
      <c r="H19" s="16">
        <v>400000000</v>
      </c>
      <c r="I19" s="21">
        <v>820000000</v>
      </c>
      <c r="J19" s="16">
        <f>G19+H19+I19</f>
        <v>1231900000</v>
      </c>
      <c r="K19" s="15">
        <f>G19/J19</f>
        <v>9.6598749898530734E-3</v>
      </c>
      <c r="L19" s="15">
        <f>H19/J19</f>
        <v>0.32470168033119573</v>
      </c>
      <c r="M19" s="14">
        <f>I19/J19</f>
        <v>0.66563844467895117</v>
      </c>
    </row>
    <row r="20" spans="1:13" x14ac:dyDescent="0.2">
      <c r="A20" t="s">
        <v>17</v>
      </c>
      <c r="B20" s="21">
        <v>4200</v>
      </c>
      <c r="C20" s="21">
        <v>700000</v>
      </c>
      <c r="D20" s="21">
        <v>4400</v>
      </c>
      <c r="E20" s="21">
        <v>560000</v>
      </c>
      <c r="F20" s="14">
        <f>((B20/(B20+C20))+(D20/(D20+E20)))/2</f>
        <v>6.880052075921508E-3</v>
      </c>
      <c r="G20" s="21">
        <v>8600000</v>
      </c>
      <c r="H20" s="16">
        <v>600000000</v>
      </c>
      <c r="I20" s="21">
        <v>820000000</v>
      </c>
      <c r="J20" s="16">
        <f>G20+H20+I20</f>
        <v>1428600000</v>
      </c>
      <c r="K20" s="15">
        <f>G20/J20</f>
        <v>6.0198796024079522E-3</v>
      </c>
      <c r="L20" s="15">
        <f>H20/J20</f>
        <v>0.41999160016799664</v>
      </c>
      <c r="M20" s="14">
        <f>I20/J20</f>
        <v>0.57398852022959546</v>
      </c>
    </row>
    <row r="21" spans="1:13" x14ac:dyDescent="0.2">
      <c r="A21" t="s">
        <v>16</v>
      </c>
      <c r="B21" s="21">
        <v>34000</v>
      </c>
      <c r="C21" s="21">
        <v>390000</v>
      </c>
      <c r="D21" s="21">
        <v>33000</v>
      </c>
      <c r="E21" s="21">
        <v>430000</v>
      </c>
      <c r="F21" s="14">
        <f>((B21/(B21+C21))+(D21/(D21+E21)))/2</f>
        <v>7.573148865071927E-2</v>
      </c>
      <c r="G21" s="21">
        <v>53000000</v>
      </c>
      <c r="H21" s="16">
        <v>590000000</v>
      </c>
      <c r="I21" s="21">
        <v>1090000000</v>
      </c>
      <c r="J21" s="16">
        <f>G21+H21+I21</f>
        <v>1733000000</v>
      </c>
      <c r="K21" s="15">
        <f>G21/J21</f>
        <v>3.0582804385458743E-2</v>
      </c>
      <c r="L21" s="15">
        <f>H21/J21</f>
        <v>0.34045008655510678</v>
      </c>
      <c r="M21" s="14">
        <f>I21/J21</f>
        <v>0.62896710905943454</v>
      </c>
    </row>
    <row r="22" spans="1:13" x14ac:dyDescent="0.2">
      <c r="A22" t="s">
        <v>15</v>
      </c>
      <c r="B22" s="21">
        <v>34000</v>
      </c>
      <c r="C22" s="21">
        <v>390000</v>
      </c>
      <c r="D22" s="21">
        <v>33000</v>
      </c>
      <c r="E22" s="21">
        <v>430000</v>
      </c>
      <c r="F22" s="14">
        <f>((B22/(B22+C22))+(D22/(D22+E22)))/2</f>
        <v>7.573148865071927E-2</v>
      </c>
      <c r="G22" s="21">
        <v>51000000</v>
      </c>
      <c r="H22" s="16">
        <v>690000000</v>
      </c>
      <c r="I22" s="21">
        <v>980000000</v>
      </c>
      <c r="J22" s="16">
        <f>G22+H22+I22</f>
        <v>1721000000</v>
      </c>
      <c r="K22" s="15">
        <f>G22/J22</f>
        <v>2.9633933759442184E-2</v>
      </c>
      <c r="L22" s="15">
        <f>H22/J22</f>
        <v>0.4009296920395119</v>
      </c>
      <c r="M22" s="14">
        <f>I22/J22</f>
        <v>0.56943637420104587</v>
      </c>
    </row>
    <row r="23" spans="1:13" x14ac:dyDescent="0.2">
      <c r="A23" t="s">
        <v>14</v>
      </c>
      <c r="B23" s="21">
        <v>34000</v>
      </c>
      <c r="C23" s="21">
        <v>390000</v>
      </c>
      <c r="D23" s="21">
        <v>33000</v>
      </c>
      <c r="E23" s="21">
        <v>430000</v>
      </c>
      <c r="F23" s="14">
        <f>((B23/(B23+C23))+(D23/(D23+E23)))/2</f>
        <v>7.573148865071927E-2</v>
      </c>
      <c r="G23" s="21">
        <v>83000000</v>
      </c>
      <c r="H23" s="16">
        <v>480000000</v>
      </c>
      <c r="I23" s="21">
        <v>1000000000</v>
      </c>
      <c r="J23" s="16">
        <f>G23+H23+I23</f>
        <v>1563000000</v>
      </c>
      <c r="K23" s="15">
        <f>G23/J23</f>
        <v>5.3103007037747924E-2</v>
      </c>
      <c r="L23" s="15">
        <f>H23/J23</f>
        <v>0.30710172744721687</v>
      </c>
      <c r="M23" s="14">
        <f>I23/J23</f>
        <v>0.63979526551503518</v>
      </c>
    </row>
    <row r="24" spans="1:13" x14ac:dyDescent="0.2">
      <c r="A24" s="17" t="s">
        <v>13</v>
      </c>
      <c r="B24" s="21">
        <v>145000</v>
      </c>
      <c r="C24" s="21">
        <v>181000</v>
      </c>
      <c r="D24" s="21">
        <v>148000</v>
      </c>
      <c r="E24" s="21">
        <v>191000</v>
      </c>
      <c r="F24" s="14">
        <f>((B24/(B24+C24))+(D24/(D24+E24)))/2</f>
        <v>0.44068172358253255</v>
      </c>
      <c r="G24" s="21">
        <v>460000000</v>
      </c>
      <c r="H24" s="16">
        <v>200000000</v>
      </c>
      <c r="I24" s="21">
        <v>800000000</v>
      </c>
      <c r="J24" s="16">
        <f>G24+H24+I24</f>
        <v>1460000000</v>
      </c>
      <c r="K24" s="15">
        <f>G24/J24</f>
        <v>0.31506849315068491</v>
      </c>
      <c r="L24" s="15">
        <f>H24/J24</f>
        <v>0.13698630136986301</v>
      </c>
      <c r="M24" s="14">
        <f>I24/J24</f>
        <v>0.54794520547945202</v>
      </c>
    </row>
    <row r="25" spans="1:13" x14ac:dyDescent="0.2">
      <c r="A25" s="17" t="s">
        <v>12</v>
      </c>
      <c r="B25" s="21">
        <v>145000</v>
      </c>
      <c r="C25" s="21">
        <v>181000</v>
      </c>
      <c r="D25" s="21">
        <v>148000</v>
      </c>
      <c r="E25" s="21">
        <v>191000</v>
      </c>
      <c r="F25" s="14">
        <f>((B25/(B25+C25))+(D25/(D25+E25)))/2</f>
        <v>0.44068172358253255</v>
      </c>
      <c r="G25" s="21">
        <v>500000000</v>
      </c>
      <c r="H25" s="16">
        <v>320000000</v>
      </c>
      <c r="I25" s="21">
        <v>730000000</v>
      </c>
      <c r="J25" s="16">
        <f>G25+H25+I25</f>
        <v>1550000000</v>
      </c>
      <c r="K25" s="15">
        <f>G25/J25</f>
        <v>0.32258064516129031</v>
      </c>
      <c r="L25" s="15">
        <f>H25/J25</f>
        <v>0.20645161290322581</v>
      </c>
      <c r="M25" s="14">
        <f>I25/J25</f>
        <v>0.47096774193548385</v>
      </c>
    </row>
    <row r="26" spans="1:13" x14ac:dyDescent="0.2">
      <c r="A26" s="17" t="s">
        <v>11</v>
      </c>
      <c r="B26" s="21">
        <v>145000</v>
      </c>
      <c r="C26" s="21">
        <v>181000</v>
      </c>
      <c r="D26" s="21">
        <v>148000</v>
      </c>
      <c r="E26" s="21">
        <v>191000</v>
      </c>
      <c r="F26" s="14">
        <f>((B26/(B26+C26))+(D26/(D26+E26)))/2</f>
        <v>0.44068172358253255</v>
      </c>
      <c r="G26" s="16">
        <v>470000000</v>
      </c>
      <c r="H26" s="16">
        <v>360000000</v>
      </c>
      <c r="I26" s="16">
        <v>620000000</v>
      </c>
      <c r="J26" s="16">
        <f>G26+H26+I26</f>
        <v>1450000000</v>
      </c>
      <c r="K26" s="15">
        <f>G26/J26</f>
        <v>0.32413793103448274</v>
      </c>
      <c r="L26" s="15">
        <f>H26/J26</f>
        <v>0.24827586206896551</v>
      </c>
      <c r="M26" s="14">
        <f>I26/J26</f>
        <v>0.42758620689655175</v>
      </c>
    </row>
    <row r="27" spans="1:13" x14ac:dyDescent="0.2">
      <c r="A27" s="17" t="s">
        <v>10</v>
      </c>
      <c r="B27" s="21">
        <v>220000</v>
      </c>
      <c r="C27" s="21">
        <v>27000</v>
      </c>
      <c r="D27" s="21">
        <v>170000</v>
      </c>
      <c r="E27" s="21">
        <v>30000</v>
      </c>
      <c r="F27" s="14">
        <f>((B27/(B27+C27))+(D27/(D27+E27)))/2</f>
        <v>0.8703441295546559</v>
      </c>
      <c r="G27" s="16">
        <v>1230000000</v>
      </c>
      <c r="H27" s="16">
        <v>281000000</v>
      </c>
      <c r="I27" s="16">
        <v>99000000</v>
      </c>
      <c r="J27" s="16">
        <f>G27+H27+I27</f>
        <v>1610000000</v>
      </c>
      <c r="K27" s="15">
        <f>G27/J27</f>
        <v>0.7639751552795031</v>
      </c>
      <c r="L27" s="15">
        <f>H27/J27</f>
        <v>0.17453416149068324</v>
      </c>
      <c r="M27" s="14">
        <f>I27/J27</f>
        <v>6.1490683229813665E-2</v>
      </c>
    </row>
    <row r="28" spans="1:13" x14ac:dyDescent="0.2">
      <c r="A28" s="17" t="s">
        <v>9</v>
      </c>
      <c r="B28" s="21">
        <v>220000</v>
      </c>
      <c r="C28" s="21">
        <v>27000</v>
      </c>
      <c r="D28" s="21">
        <v>170000</v>
      </c>
      <c r="E28" s="21">
        <v>30000</v>
      </c>
      <c r="F28" s="14">
        <f>((B28/(B28+C28))+(D28/(D28+E28)))/2</f>
        <v>0.8703441295546559</v>
      </c>
      <c r="G28" s="16">
        <v>1090000000</v>
      </c>
      <c r="H28" s="16">
        <v>238000000</v>
      </c>
      <c r="I28" s="16">
        <v>112000000</v>
      </c>
      <c r="J28" s="16">
        <f>G28+H28+I28</f>
        <v>1440000000</v>
      </c>
      <c r="K28" s="15">
        <f>G28/J28</f>
        <v>0.75694444444444442</v>
      </c>
      <c r="L28" s="15">
        <f>H28/J28</f>
        <v>0.16527777777777777</v>
      </c>
      <c r="M28" s="14">
        <f>I28/J28</f>
        <v>7.7777777777777779E-2</v>
      </c>
    </row>
    <row r="29" spans="1:13" x14ac:dyDescent="0.2">
      <c r="A29" s="17" t="s">
        <v>8</v>
      </c>
      <c r="B29" s="21">
        <v>220000</v>
      </c>
      <c r="C29" s="21">
        <v>27000</v>
      </c>
      <c r="D29" s="21">
        <v>170000</v>
      </c>
      <c r="E29" s="21">
        <v>30000</v>
      </c>
      <c r="F29" s="14">
        <f>((B29/(B29+C29))+(D29/(D29+E29)))/2</f>
        <v>0.8703441295546559</v>
      </c>
      <c r="G29" s="16">
        <v>1420000000</v>
      </c>
      <c r="H29" s="16">
        <v>277000000</v>
      </c>
      <c r="I29" s="16">
        <v>113000000</v>
      </c>
      <c r="J29" s="16">
        <f>G29+H29+I29</f>
        <v>1810000000</v>
      </c>
      <c r="K29" s="15">
        <f>G29/J29</f>
        <v>0.78453038674033149</v>
      </c>
      <c r="L29" s="15">
        <f>H29/J29</f>
        <v>0.15303867403314916</v>
      </c>
      <c r="M29" s="14">
        <f>I29/J29</f>
        <v>6.2430939226519336E-2</v>
      </c>
    </row>
    <row r="30" spans="1:13" x14ac:dyDescent="0.2">
      <c r="F30" s="15"/>
      <c r="J30" s="16"/>
      <c r="K30" s="15"/>
      <c r="L30" s="15"/>
      <c r="M30" s="15"/>
    </row>
    <row r="31" spans="1:13" x14ac:dyDescent="0.2">
      <c r="A31" s="20" t="s">
        <v>32</v>
      </c>
      <c r="F31" s="15"/>
      <c r="J31" s="16"/>
      <c r="K31" s="15"/>
      <c r="L31" s="15"/>
      <c r="M31" s="15"/>
    </row>
    <row r="32" spans="1:13" x14ac:dyDescent="0.2">
      <c r="B32" s="19" t="s">
        <v>31</v>
      </c>
      <c r="C32" s="19" t="s">
        <v>30</v>
      </c>
      <c r="D32" s="19" t="s">
        <v>29</v>
      </c>
      <c r="E32" s="19" t="s">
        <v>28</v>
      </c>
      <c r="F32" s="18" t="s">
        <v>27</v>
      </c>
      <c r="G32" s="19" t="s">
        <v>26</v>
      </c>
      <c r="H32" s="19" t="s">
        <v>25</v>
      </c>
      <c r="I32" s="19" t="s">
        <v>24</v>
      </c>
      <c r="J32" s="19" t="s">
        <v>23</v>
      </c>
      <c r="K32" s="19" t="s">
        <v>22</v>
      </c>
      <c r="L32" s="19" t="s">
        <v>21</v>
      </c>
      <c r="M32" s="18" t="s">
        <v>20</v>
      </c>
    </row>
    <row r="33" spans="1:13" x14ac:dyDescent="0.2">
      <c r="A33" t="s">
        <v>19</v>
      </c>
      <c r="B33" s="16">
        <v>25400</v>
      </c>
      <c r="C33" s="16">
        <v>1880000</v>
      </c>
      <c r="D33" s="16">
        <v>15500</v>
      </c>
      <c r="E33" s="16">
        <v>2020000</v>
      </c>
      <c r="F33" s="14">
        <f>((B33/(B33+C33))+(D33/(D33+E33)))/2</f>
        <v>1.0472685460245542E-2</v>
      </c>
      <c r="G33" s="16">
        <v>12700000</v>
      </c>
      <c r="H33" s="16">
        <v>800000000</v>
      </c>
      <c r="I33" s="16">
        <v>650000000</v>
      </c>
      <c r="J33" s="16">
        <f>G33+H33+I33</f>
        <v>1462700000</v>
      </c>
      <c r="K33" s="15">
        <f>G33/J33</f>
        <v>8.6825733233062141E-3</v>
      </c>
      <c r="L33" s="15">
        <f>H33/J33</f>
        <v>0.5469337526492104</v>
      </c>
      <c r="M33" s="14">
        <f>I33/J33</f>
        <v>0.44438367402748341</v>
      </c>
    </row>
    <row r="34" spans="1:13" x14ac:dyDescent="0.2">
      <c r="A34" t="s">
        <v>18</v>
      </c>
      <c r="B34" s="16">
        <v>25400</v>
      </c>
      <c r="C34" s="16">
        <v>1880000</v>
      </c>
      <c r="D34" s="16">
        <v>15500</v>
      </c>
      <c r="E34" s="16">
        <v>2020000</v>
      </c>
      <c r="F34" s="14">
        <f>((B34/(B34+C34))+(D34/(D34+E34)))/2</f>
        <v>1.0472685460245542E-2</v>
      </c>
      <c r="G34" s="16">
        <v>12200000</v>
      </c>
      <c r="H34" s="16">
        <v>1310000000</v>
      </c>
      <c r="I34" s="16">
        <v>500000000</v>
      </c>
      <c r="J34" s="16">
        <f>G34+H34+I34</f>
        <v>1822200000</v>
      </c>
      <c r="K34" s="15">
        <f>G34/J34</f>
        <v>6.6952036000439029E-3</v>
      </c>
      <c r="L34" s="15">
        <f>H34/J34</f>
        <v>0.71891120623422233</v>
      </c>
      <c r="M34" s="14">
        <f>I34/J34</f>
        <v>0.27439359016573373</v>
      </c>
    </row>
    <row r="35" spans="1:13" x14ac:dyDescent="0.2">
      <c r="A35" t="s">
        <v>17</v>
      </c>
      <c r="B35" s="16">
        <v>25400</v>
      </c>
      <c r="C35" s="16">
        <v>1880000</v>
      </c>
      <c r="D35" s="16">
        <v>15500</v>
      </c>
      <c r="E35" s="16">
        <v>2020000</v>
      </c>
      <c r="F35" s="14">
        <f>((B35/(B35+C35))+(D35/(D35+E35)))/2</f>
        <v>1.0472685460245542E-2</v>
      </c>
      <c r="G35" s="16">
        <v>12600000</v>
      </c>
      <c r="H35" s="16">
        <v>1050000000</v>
      </c>
      <c r="I35" s="16">
        <v>710000000</v>
      </c>
      <c r="J35" s="16">
        <f>G35+H35+I35</f>
        <v>1772600000</v>
      </c>
      <c r="K35" s="15">
        <f>G35/J35</f>
        <v>7.1082026401895516E-3</v>
      </c>
      <c r="L35" s="15">
        <f>H35/J35</f>
        <v>0.59235022001579596</v>
      </c>
      <c r="M35" s="14">
        <f>I35/J35</f>
        <v>0.40054157734401447</v>
      </c>
    </row>
    <row r="36" spans="1:13" x14ac:dyDescent="0.2">
      <c r="A36" t="s">
        <v>16</v>
      </c>
      <c r="B36" s="16">
        <v>231000</v>
      </c>
      <c r="C36" s="16">
        <v>1640000</v>
      </c>
      <c r="D36" s="16">
        <v>254000</v>
      </c>
      <c r="E36" s="16">
        <v>1670000</v>
      </c>
      <c r="F36" s="14">
        <f>((B36/(B36+C36))+(D36/(D36+E36)))/2</f>
        <v>0.12774001028944909</v>
      </c>
      <c r="G36" s="16">
        <v>74000000</v>
      </c>
      <c r="H36" s="16">
        <v>250000000</v>
      </c>
      <c r="I36" s="16">
        <v>1200000000</v>
      </c>
      <c r="J36" s="16">
        <f>G36+H36+I36</f>
        <v>1524000000</v>
      </c>
      <c r="K36" s="15">
        <f>G36/J36</f>
        <v>4.8556430446194225E-2</v>
      </c>
      <c r="L36" s="15">
        <f>H36/J36</f>
        <v>0.16404199475065617</v>
      </c>
      <c r="M36" s="14">
        <f>I36/J36</f>
        <v>0.78740157480314965</v>
      </c>
    </row>
    <row r="37" spans="1:13" x14ac:dyDescent="0.2">
      <c r="A37" t="s">
        <v>15</v>
      </c>
      <c r="B37" s="16">
        <v>231000</v>
      </c>
      <c r="C37" s="16">
        <v>1640000</v>
      </c>
      <c r="D37" s="16">
        <v>254000</v>
      </c>
      <c r="E37" s="16">
        <v>1670000</v>
      </c>
      <c r="F37" s="14">
        <f>((B37/(B37+C37))+(D37/(D37+E37)))/2</f>
        <v>0.12774001028944909</v>
      </c>
      <c r="G37" s="16">
        <v>101000000</v>
      </c>
      <c r="H37" s="16">
        <v>610000000</v>
      </c>
      <c r="I37" s="16">
        <v>1000000000</v>
      </c>
      <c r="J37" s="16">
        <f>G37+H37+I37</f>
        <v>1711000000</v>
      </c>
      <c r="K37" s="15">
        <f>G37/J37</f>
        <v>5.9029807130333137E-2</v>
      </c>
      <c r="L37" s="15">
        <f>H37/J37</f>
        <v>0.35651665692577439</v>
      </c>
      <c r="M37" s="14">
        <f>I37/J37</f>
        <v>0.58445353594389249</v>
      </c>
    </row>
    <row r="38" spans="1:13" x14ac:dyDescent="0.2">
      <c r="A38" t="s">
        <v>14</v>
      </c>
      <c r="B38" s="16">
        <v>231000</v>
      </c>
      <c r="C38" s="16">
        <v>1640000</v>
      </c>
      <c r="D38" s="16">
        <v>254000</v>
      </c>
      <c r="E38" s="16">
        <v>1670000</v>
      </c>
      <c r="F38" s="14">
        <f>((B38/(B38+C38))+(D38/(D38+E38)))/2</f>
        <v>0.12774001028944909</v>
      </c>
      <c r="G38" s="16">
        <v>75000000</v>
      </c>
      <c r="H38" s="16">
        <v>0</v>
      </c>
      <c r="I38" s="16">
        <v>1280000000</v>
      </c>
      <c r="J38" s="16">
        <f>G38+H38+I38</f>
        <v>1355000000</v>
      </c>
      <c r="K38" s="15">
        <f>G38/J38</f>
        <v>5.5350553505535055E-2</v>
      </c>
      <c r="L38" s="15">
        <f>H38/J38</f>
        <v>0</v>
      </c>
      <c r="M38" s="14">
        <f>I38/J38</f>
        <v>0.94464944649446492</v>
      </c>
    </row>
    <row r="39" spans="1:13" x14ac:dyDescent="0.2">
      <c r="A39" s="17" t="s">
        <v>13</v>
      </c>
      <c r="B39" s="16">
        <v>920000</v>
      </c>
      <c r="C39" s="16">
        <v>900000</v>
      </c>
      <c r="D39" s="16">
        <v>940000</v>
      </c>
      <c r="E39" s="16">
        <v>760000</v>
      </c>
      <c r="F39" s="14">
        <f>((B39/(B39+C39))+(D39/(D39+E39)))/2</f>
        <v>0.52921784098254687</v>
      </c>
      <c r="G39" s="16">
        <v>580000000</v>
      </c>
      <c r="H39" s="16">
        <v>420000000</v>
      </c>
      <c r="I39" s="16">
        <v>820000000</v>
      </c>
      <c r="J39" s="16">
        <f>G39+H39+I39</f>
        <v>1820000000</v>
      </c>
      <c r="K39" s="15">
        <f>G39/J39</f>
        <v>0.31868131868131866</v>
      </c>
      <c r="L39" s="15">
        <f>H39/J39</f>
        <v>0.23076923076923078</v>
      </c>
      <c r="M39" s="14">
        <f>I39/J39</f>
        <v>0.45054945054945056</v>
      </c>
    </row>
    <row r="40" spans="1:13" x14ac:dyDescent="0.2">
      <c r="A40" s="17" t="s">
        <v>12</v>
      </c>
      <c r="B40" s="16">
        <v>920000</v>
      </c>
      <c r="C40" s="16">
        <v>900000</v>
      </c>
      <c r="D40" s="16">
        <v>940000</v>
      </c>
      <c r="E40" s="16">
        <v>760000</v>
      </c>
      <c r="F40" s="14">
        <f>((B40/(B40+C40))+(D40/(D40+E40)))/2</f>
        <v>0.52921784098254687</v>
      </c>
      <c r="G40" s="16">
        <v>400000000</v>
      </c>
      <c r="H40" s="16">
        <v>340000000</v>
      </c>
      <c r="I40" s="16">
        <v>660000000</v>
      </c>
      <c r="J40" s="16">
        <f>G40+H40+I40</f>
        <v>1400000000</v>
      </c>
      <c r="K40" s="15">
        <f>G40/J40</f>
        <v>0.2857142857142857</v>
      </c>
      <c r="L40" s="15">
        <f>H40/J40</f>
        <v>0.24285714285714285</v>
      </c>
      <c r="M40" s="14">
        <f>I40/J40</f>
        <v>0.47142857142857142</v>
      </c>
    </row>
    <row r="41" spans="1:13" x14ac:dyDescent="0.2">
      <c r="A41" s="17" t="s">
        <v>11</v>
      </c>
      <c r="B41" s="16">
        <v>920000</v>
      </c>
      <c r="C41" s="16">
        <v>900000</v>
      </c>
      <c r="D41" s="16">
        <v>940000</v>
      </c>
      <c r="E41" s="16">
        <v>760000</v>
      </c>
      <c r="F41" s="14">
        <f>((B41/(B41+C41))+(D41/(D41+E41)))/2</f>
        <v>0.52921784098254687</v>
      </c>
      <c r="G41" s="16">
        <v>600000000</v>
      </c>
      <c r="H41" s="16">
        <v>450000000</v>
      </c>
      <c r="I41" s="16">
        <v>960000000</v>
      </c>
      <c r="J41" s="16">
        <f>G41+H41+I41</f>
        <v>2010000000</v>
      </c>
      <c r="K41" s="15">
        <f>G41/J41</f>
        <v>0.29850746268656714</v>
      </c>
      <c r="L41" s="15">
        <f>H41/J41</f>
        <v>0.22388059701492538</v>
      </c>
      <c r="M41" s="14">
        <f>I41/J41</f>
        <v>0.47761194029850745</v>
      </c>
    </row>
    <row r="42" spans="1:13" x14ac:dyDescent="0.2">
      <c r="A42" s="17" t="s">
        <v>10</v>
      </c>
      <c r="B42" s="16">
        <v>1890000</v>
      </c>
      <c r="C42" s="16">
        <v>140000</v>
      </c>
      <c r="D42" s="16">
        <v>1820000</v>
      </c>
      <c r="E42" s="16">
        <v>140000</v>
      </c>
      <c r="F42" s="14">
        <f>((B42/(B42+C42))+(D42/(D42+E42)))/2</f>
        <v>0.92980295566502469</v>
      </c>
      <c r="G42" s="16">
        <v>1390000000</v>
      </c>
      <c r="H42" s="16">
        <v>152000000</v>
      </c>
      <c r="I42" s="16">
        <v>105000000</v>
      </c>
      <c r="J42" s="16">
        <f>G42+H42+I42</f>
        <v>1647000000</v>
      </c>
      <c r="K42" s="15">
        <f>G42/J42</f>
        <v>0.84395871281117185</v>
      </c>
      <c r="L42" s="15">
        <f>H42/J42</f>
        <v>9.2289010321797205E-2</v>
      </c>
      <c r="M42" s="14">
        <f>I42/J42</f>
        <v>6.3752276867030971E-2</v>
      </c>
    </row>
    <row r="43" spans="1:13" x14ac:dyDescent="0.2">
      <c r="A43" s="17" t="s">
        <v>9</v>
      </c>
      <c r="B43" s="16">
        <v>1890000</v>
      </c>
      <c r="C43" s="16">
        <v>140000</v>
      </c>
      <c r="D43" s="16">
        <v>1820000</v>
      </c>
      <c r="E43" s="16">
        <v>140000</v>
      </c>
      <c r="F43" s="14">
        <f>((B43/(B43+C43))+(D43/(D43+E43)))/2</f>
        <v>0.92980295566502469</v>
      </c>
      <c r="G43" s="16">
        <v>1260000000</v>
      </c>
      <c r="H43" s="16">
        <v>189000000</v>
      </c>
      <c r="I43" s="16">
        <v>100000000</v>
      </c>
      <c r="J43" s="16">
        <f>G43+H43+I43</f>
        <v>1549000000</v>
      </c>
      <c r="K43" s="15">
        <f>G43/J43</f>
        <v>0.81342801807617815</v>
      </c>
      <c r="L43" s="15">
        <f>H43/J43</f>
        <v>0.12201420271142673</v>
      </c>
      <c r="M43" s="14">
        <f>I43/J43</f>
        <v>6.4557779212395097E-2</v>
      </c>
    </row>
    <row r="44" spans="1:13" x14ac:dyDescent="0.2">
      <c r="A44" s="17" t="s">
        <v>8</v>
      </c>
      <c r="B44" s="16">
        <v>1890000</v>
      </c>
      <c r="C44" s="16">
        <v>140000</v>
      </c>
      <c r="D44" s="16">
        <v>1820000</v>
      </c>
      <c r="E44" s="16">
        <v>140000</v>
      </c>
      <c r="F44" s="14">
        <f>((B44/(B44+C44))+(D44/(D44+E44)))/2</f>
        <v>0.92980295566502469</v>
      </c>
      <c r="G44" s="16">
        <v>1460000000</v>
      </c>
      <c r="H44" s="16">
        <v>188000000</v>
      </c>
      <c r="I44" s="16">
        <v>95000000</v>
      </c>
      <c r="J44" s="16">
        <f>G44+H44+I44</f>
        <v>1743000000</v>
      </c>
      <c r="K44" s="15">
        <f>G44/J44</f>
        <v>0.83763625932300634</v>
      </c>
      <c r="L44" s="15">
        <f>H44/J44</f>
        <v>0.1078600114744693</v>
      </c>
      <c r="M44" s="14">
        <f>I44/J44</f>
        <v>5.450372920252438E-2</v>
      </c>
    </row>
    <row r="46" spans="1:13" x14ac:dyDescent="0.2">
      <c r="A46" s="13"/>
      <c r="B46" s="13"/>
      <c r="C46" s="13"/>
      <c r="D46" s="13"/>
      <c r="E46" s="13"/>
    </row>
    <row r="47" spans="1:13" x14ac:dyDescent="0.2">
      <c r="A47" s="12" t="s">
        <v>7</v>
      </c>
      <c r="E47" s="11"/>
    </row>
    <row r="48" spans="1:13" x14ac:dyDescent="0.2">
      <c r="A48" s="7"/>
      <c r="B48" s="10" t="s">
        <v>6</v>
      </c>
      <c r="C48" s="10" t="s">
        <v>4</v>
      </c>
      <c r="D48" s="10" t="s">
        <v>5</v>
      </c>
      <c r="E48" s="9" t="s">
        <v>4</v>
      </c>
    </row>
    <row r="49" spans="1:5" x14ac:dyDescent="0.2">
      <c r="A49" s="7" t="s">
        <v>3</v>
      </c>
      <c r="B49" s="8">
        <f>AVERAGE(F3, F18, F33)</f>
        <v>8.5043145885531635E-3</v>
      </c>
      <c r="C49" s="8">
        <f>STDEV(F3, F18, F33)</f>
        <v>1.8208683589489624E-3</v>
      </c>
      <c r="D49" s="6">
        <f>AVERAGE(M3:M5,M18:M20,M33:M35)</f>
        <v>0.41541934725909951</v>
      </c>
      <c r="E49" s="5">
        <f>STDEV(M3:M5,M18:M20,M33:M35)</f>
        <v>0.13135584783570067</v>
      </c>
    </row>
    <row r="50" spans="1:5" x14ac:dyDescent="0.2">
      <c r="A50" s="7" t="s">
        <v>2</v>
      </c>
      <c r="B50" s="6">
        <f>AVERAGE(F6,F21,F36)</f>
        <v>9.8376575904232169E-2</v>
      </c>
      <c r="C50" s="6">
        <f>STDEV(F6,F21,F36)</f>
        <v>2.6647208519807744E-2</v>
      </c>
      <c r="D50" s="6">
        <f>AVERAGE(M6:M8,M21:M23,M36:M38)</f>
        <v>0.63229934716810954</v>
      </c>
      <c r="E50" s="5">
        <f>STDEV(M6:M8,M21:M23,M36:M38)</f>
        <v>0.14644101092889522</v>
      </c>
    </row>
    <row r="51" spans="1:5" x14ac:dyDescent="0.2">
      <c r="A51" s="7" t="s">
        <v>1</v>
      </c>
      <c r="B51" s="6">
        <f>AVERAGE(F9,F24,F39)</f>
        <v>0.46971368354439696</v>
      </c>
      <c r="C51" s="6">
        <f>STDEV(F9,F24,F39)</f>
        <v>5.1537143259425877E-2</v>
      </c>
      <c r="D51" s="6">
        <f>AVERAGE(M9:M11,M24:M26,M39:M41)</f>
        <v>0.44427502384333845</v>
      </c>
      <c r="E51" s="5">
        <f>STDEV(M9:M11,M24:M26,M39:M41)</f>
        <v>6.6101338030367121E-2</v>
      </c>
    </row>
    <row r="52" spans="1:5" x14ac:dyDescent="0.2">
      <c r="A52" s="4" t="s">
        <v>0</v>
      </c>
      <c r="B52" s="3">
        <f>AVERAGE(F12,F27,F42)</f>
        <v>0.89099852684698655</v>
      </c>
      <c r="C52" s="3">
        <f>STDEV(F12,F27,F42)</f>
        <v>3.3628941908628321E-2</v>
      </c>
      <c r="D52" s="2">
        <f>AVERAGE(M12:M14,M27:M29,M42:M44)</f>
        <v>6.3406153500218734E-2</v>
      </c>
      <c r="E52" s="1">
        <f>STDEV(M12:M14,M27:M29,M42:M44)</f>
        <v>7.8993926378871458E-3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Jones</dc:creator>
  <cp:lastModifiedBy>Joshua Jones</cp:lastModifiedBy>
  <dcterms:created xsi:type="dcterms:W3CDTF">2021-02-22T15:16:19Z</dcterms:created>
  <dcterms:modified xsi:type="dcterms:W3CDTF">2021-02-22T15:17:16Z</dcterms:modified>
</cp:coreProperties>
</file>