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<sst xmlns="http://schemas.openxmlformats.org/spreadsheetml/2006/main" count="97" uniqueCount="35">
  <si>
    <r>
      <rPr>
        <rFont val="Arial"/>
        <b/>
        <color rgb="FF000000"/>
        <sz val="11.0"/>
      </rPr>
      <t xml:space="preserve">Experimental drives of </t>
    </r>
    <r>
      <rPr>
        <rFont val="Arial"/>
        <b/>
        <i/>
        <color rgb="FF000000"/>
        <sz val="11.0"/>
      </rPr>
      <t>PolG2[HomeR]</t>
    </r>
    <r>
      <rPr>
        <rFont val="Arial"/>
        <b/>
        <color rgb="FF000000"/>
        <sz val="11.0"/>
      </rPr>
      <t xml:space="preserve"> in conjunction with </t>
    </r>
    <r>
      <rPr>
        <rFont val="Arial"/>
        <b/>
        <i/>
        <color rgb="FF000000"/>
        <sz val="11.0"/>
      </rPr>
      <t>nos-Cas9</t>
    </r>
    <r>
      <rPr>
        <rFont val="Arial"/>
        <b/>
        <color rgb="FF000000"/>
        <sz val="11.0"/>
      </rPr>
      <t xml:space="preserve"> into wt genetic background.</t>
    </r>
  </si>
  <si>
    <t>Experimental drive #1</t>
  </si>
  <si>
    <t>Date</t>
  </si>
  <si>
    <t xml:space="preserve">50 double homozygous ♂ </t>
  </si>
  <si>
    <t>generation</t>
  </si>
  <si>
    <t>P</t>
  </si>
  <si>
    <r>
      <rPr>
        <rFont val="Arial"/>
        <color rgb="FF000000"/>
      </rPr>
      <t xml:space="preserve">50 </t>
    </r>
    <r>
      <rPr>
        <rFont val="Arial"/>
        <i/>
        <color theme="1"/>
        <sz val="10.0"/>
      </rPr>
      <t>wt</t>
    </r>
    <r>
      <rPr>
        <rFont val="Arial"/>
        <color theme="1"/>
        <sz val="10.0"/>
      </rPr>
      <t xml:space="preserve"> ♂</t>
    </r>
  </si>
  <si>
    <t>♀ HomeR</t>
  </si>
  <si>
    <r>
      <rPr>
        <rFont val="Arial"/>
        <color rgb="FF000000"/>
      </rPr>
      <t xml:space="preserve">100 virgin </t>
    </r>
    <r>
      <rPr>
        <rFont val="Arial"/>
        <i/>
        <color theme="1"/>
        <sz val="10.0"/>
      </rPr>
      <t>wt</t>
    </r>
    <r>
      <rPr>
        <rFont val="Arial"/>
        <color theme="1"/>
        <sz val="10.0"/>
      </rPr>
      <t xml:space="preserve"> ♀</t>
    </r>
  </si>
  <si>
    <t>♀ Cas9</t>
  </si>
  <si>
    <t>♀HomeR+Cas9</t>
  </si>
  <si>
    <t>♀ +/+</t>
  </si>
  <si>
    <t xml:space="preserve"> </t>
  </si>
  <si>
    <t>♀ HomeR%</t>
  </si>
  <si>
    <t>♀ Cas9%</t>
  </si>
  <si>
    <t>♂HomeR</t>
  </si>
  <si>
    <t>♂ Cas9</t>
  </si>
  <si>
    <t>♂HomeR+Cas9</t>
  </si>
  <si>
    <t>♂+/+</t>
  </si>
  <si>
    <t>♂HomeR%</t>
  </si>
  <si>
    <t>♂Cas9%</t>
  </si>
  <si>
    <t>♀+♂Total#</t>
  </si>
  <si>
    <t>♀+♂HomeR+Cas9%</t>
  </si>
  <si>
    <t>♀+♂HomeR%</t>
  </si>
  <si>
    <t>♀+♂Cas9%</t>
  </si>
  <si>
    <t>Experimental drive #2</t>
  </si>
  <si>
    <r>
      <rPr>
        <rFont val="Arial"/>
        <color rgb="FF000000"/>
      </rPr>
      <t xml:space="preserve">50 </t>
    </r>
    <r>
      <rPr>
        <rFont val="Arial"/>
        <i/>
        <color theme="1"/>
        <sz val="10.0"/>
      </rPr>
      <t>wt</t>
    </r>
    <r>
      <rPr>
        <rFont val="Arial"/>
        <color theme="1"/>
        <sz val="10.0"/>
      </rPr>
      <t xml:space="preserve"> ♂</t>
    </r>
  </si>
  <si>
    <r>
      <rPr>
        <rFont val="Arial"/>
        <color rgb="FF000000"/>
      </rPr>
      <t xml:space="preserve">100 virgin </t>
    </r>
    <r>
      <rPr>
        <rFont val="Arial"/>
        <i/>
        <color theme="1"/>
        <sz val="10.0"/>
      </rPr>
      <t>wt</t>
    </r>
    <r>
      <rPr>
        <rFont val="Arial"/>
        <color theme="1"/>
        <sz val="10.0"/>
      </rPr>
      <t xml:space="preserve"> ♀</t>
    </r>
  </si>
  <si>
    <t>Experimental drive #3</t>
  </si>
  <si>
    <t xml:space="preserve">75 double homozygous ♂ </t>
  </si>
  <si>
    <r>
      <rPr>
        <rFont val="Arial"/>
        <color rgb="FF000000"/>
      </rPr>
      <t xml:space="preserve">25 </t>
    </r>
    <r>
      <rPr>
        <rFont val="Arial"/>
        <i/>
        <color theme="1"/>
        <sz val="10.0"/>
      </rPr>
      <t>wt</t>
    </r>
    <r>
      <rPr>
        <rFont val="Arial"/>
        <color theme="1"/>
        <sz val="10.0"/>
      </rPr>
      <t xml:space="preserve"> ♂</t>
    </r>
  </si>
  <si>
    <r>
      <rPr>
        <rFont val="Arial"/>
        <color rgb="FF000000"/>
      </rPr>
      <t xml:space="preserve">100 virgin </t>
    </r>
    <r>
      <rPr>
        <rFont val="Arial"/>
        <i/>
        <color theme="1"/>
        <sz val="10.0"/>
      </rPr>
      <t>wt</t>
    </r>
    <r>
      <rPr>
        <rFont val="Arial"/>
        <color theme="1"/>
        <sz val="10.0"/>
      </rPr>
      <t xml:space="preserve"> ♀</t>
    </r>
  </si>
  <si>
    <t>Experimental drive #4</t>
  </si>
  <si>
    <r>
      <rPr>
        <rFont val="Arial"/>
        <color rgb="FF000000"/>
      </rPr>
      <t xml:space="preserve">25 </t>
    </r>
    <r>
      <rPr>
        <rFont val="Arial"/>
        <i/>
        <color theme="1"/>
        <sz val="10.0"/>
      </rPr>
      <t>wt</t>
    </r>
    <r>
      <rPr>
        <rFont val="Arial"/>
        <color theme="1"/>
        <sz val="10.0"/>
      </rPr>
      <t xml:space="preserve"> ♂</t>
    </r>
  </si>
  <si>
    <r>
      <rPr>
        <rFont val="Arial"/>
        <color rgb="FF000000"/>
      </rPr>
      <t xml:space="preserve">100 virgin </t>
    </r>
    <r>
      <rPr>
        <rFont val="Arial"/>
        <i/>
        <color theme="1"/>
        <sz val="10.0"/>
      </rPr>
      <t>wt</t>
    </r>
    <r>
      <rPr>
        <rFont val="Arial"/>
        <color theme="1"/>
        <sz val="10.0"/>
      </rPr>
      <t xml:space="preserve"> ♀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</si>
</sst>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0.0"/>
  </numFmts>
  <fonts count="11">
    <font>
      <sz val="10.0"/>
      <color rgb="FF000000"/>
      <name val="Arial"/>
    </font>
    <font>
      <color theme="1"/>
      <name val="Arial"/>
    </font>
    <font>
      <b/>
      <sz val="11.0"/>
      <color rgb="FF000000"/>
      <name val="Arial"/>
    </font>
    <font>
      <b/>
      <sz val="12.0"/>
      <color rgb="FF000000"/>
      <name val="Calibri"/>
    </font>
    <font>
      <sz val="12.0"/>
      <color rgb="FF000000"/>
      <name val="Calibri"/>
    </font>
    <font>
      <sz val="12.0"/>
      <color theme="1"/>
      <name val="Calibri"/>
    </font>
    <font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Inconsolata"/>
    </font>
    <font>
      <b/>
      <sz val="11.0"/>
      <color rgb="FFFF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C5E0B3"/>
        <bgColor rgb="FFC5E0B3"/>
      </patternFill>
    </fill>
    <fill>
      <patternFill patternType="solid">
        <fgColor rgb="FFEA9999"/>
        <bgColor rgb="FFEA999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1" fillId="0" fontId="4" numFmtId="14" xfId="0" applyAlignment="1" applyBorder="1" applyFont="1" applyNumberFormat="1">
      <alignment horizontal="center" vertical="bottom"/>
    </xf>
    <xf borderId="1" fillId="0" fontId="5" numFmtId="164" xfId="0" applyAlignment="1" applyBorder="1" applyFont="1" applyNumberFormat="1">
      <alignment horizontal="center" vertical="bottom"/>
    </xf>
    <xf borderId="1" fillId="0" fontId="1" numFmtId="9" xfId="0" applyAlignment="1" applyBorder="1" applyFont="1" applyNumberFormat="1">
      <alignment vertical="bottom"/>
    </xf>
    <xf borderId="1" fillId="0" fontId="4" numFmtId="0" xfId="0" applyAlignment="1" applyBorder="1" applyFont="1">
      <alignment horizontal="center" vertical="bottom"/>
    </xf>
    <xf borderId="1" fillId="0" fontId="6" numFmtId="0" xfId="0" applyAlignment="1" applyBorder="1" applyFont="1">
      <alignment vertical="bottom"/>
    </xf>
    <xf borderId="1" fillId="2" fontId="7" numFmtId="0" xfId="0" applyAlignment="1" applyBorder="1" applyFill="1" applyFont="1">
      <alignment vertical="bottom"/>
    </xf>
    <xf borderId="1" fillId="2" fontId="7" numFmtId="0" xfId="0" applyAlignment="1" applyBorder="1" applyFont="1">
      <alignment horizontal="center" vertical="bottom"/>
    </xf>
    <xf borderId="1" fillId="3" fontId="7" numFmtId="0" xfId="0" applyAlignment="1" applyBorder="1" applyFill="1" applyFont="1">
      <alignment vertical="bottom"/>
    </xf>
    <xf borderId="1" fillId="3" fontId="7" numFmtId="0" xfId="0" applyAlignment="1" applyBorder="1" applyFont="1">
      <alignment horizontal="center" vertical="bottom"/>
    </xf>
    <xf borderId="1" fillId="4" fontId="7" numFmtId="0" xfId="0" applyAlignment="1" applyBorder="1" applyFill="1" applyFont="1">
      <alignment vertical="bottom"/>
    </xf>
    <xf borderId="1" fillId="4" fontId="7" numFmtId="0" xfId="0" applyAlignment="1" applyBorder="1" applyFont="1">
      <alignment horizontal="center" vertical="bottom"/>
    </xf>
    <xf borderId="1" fillId="0" fontId="7" numFmtId="0" xfId="0" applyAlignment="1" applyBorder="1" applyFont="1">
      <alignment vertical="bottom"/>
    </xf>
    <xf borderId="1" fillId="0" fontId="7" numFmtId="0" xfId="0" applyAlignment="1" applyBorder="1" applyFont="1">
      <alignment horizontal="center" vertical="bottom"/>
    </xf>
    <xf borderId="1" fillId="5" fontId="7" numFmtId="0" xfId="0" applyAlignment="1" applyBorder="1" applyFill="1" applyFont="1">
      <alignment vertical="bottom"/>
    </xf>
    <xf borderId="1" fillId="5" fontId="8" numFmtId="0" xfId="0" applyAlignment="1" applyBorder="1" applyFont="1">
      <alignment horizontal="center" vertical="bottom"/>
    </xf>
    <xf borderId="1" fillId="5" fontId="8" numFmtId="165" xfId="0" applyAlignment="1" applyBorder="1" applyFont="1" applyNumberFormat="1">
      <alignment horizontal="center" vertical="bottom"/>
    </xf>
    <xf borderId="1" fillId="6" fontId="7" numFmtId="0" xfId="0" applyAlignment="1" applyBorder="1" applyFill="1" applyFont="1">
      <alignment vertical="bottom"/>
    </xf>
    <xf borderId="1" fillId="6" fontId="9" numFmtId="0" xfId="0" applyAlignment="1" applyBorder="1" applyFont="1">
      <alignment horizontal="center" vertical="bottom"/>
    </xf>
    <xf borderId="1" fillId="6" fontId="9" numFmtId="165" xfId="0" applyAlignment="1" applyBorder="1" applyFont="1" applyNumberFormat="1">
      <alignment horizontal="center" vertical="bottom"/>
    </xf>
    <xf borderId="1" fillId="2" fontId="7" numFmtId="165" xfId="0" applyAlignment="1" applyBorder="1" applyFont="1" applyNumberFormat="1">
      <alignment horizontal="center" vertical="bottom"/>
    </xf>
    <xf borderId="1" fillId="3" fontId="7" numFmtId="165" xfId="0" applyAlignment="1" applyBorder="1" applyFont="1" applyNumberFormat="1">
      <alignment horizontal="center" vertical="bottom"/>
    </xf>
    <xf borderId="1" fillId="4" fontId="7" numFmtId="165" xfId="0" applyAlignment="1" applyBorder="1" applyFont="1" applyNumberFormat="1">
      <alignment horizontal="center" vertical="bottom"/>
    </xf>
    <xf borderId="1" fillId="0" fontId="7" numFmtId="165" xfId="0" applyAlignment="1" applyBorder="1" applyFont="1" applyNumberFormat="1">
      <alignment horizontal="center" vertical="bottom"/>
    </xf>
    <xf borderId="1" fillId="6" fontId="8" numFmtId="0" xfId="0" applyAlignment="1" applyBorder="1" applyFont="1">
      <alignment horizontal="center" vertical="bottom"/>
    </xf>
    <xf borderId="1" fillId="6" fontId="8" numFmtId="165" xfId="0" applyAlignment="1" applyBorder="1" applyFont="1" applyNumberFormat="1">
      <alignment horizontal="center" vertical="bottom"/>
    </xf>
    <xf borderId="1" fillId="7" fontId="7" numFmtId="0" xfId="0" applyAlignment="1" applyBorder="1" applyFill="1" applyFont="1">
      <alignment vertical="bottom"/>
    </xf>
    <xf borderId="1" fillId="7" fontId="8" numFmtId="0" xfId="0" applyAlignment="1" applyBorder="1" applyFont="1">
      <alignment horizontal="center" vertical="bottom"/>
    </xf>
    <xf borderId="1" fillId="7" fontId="8" numFmtId="165" xfId="0" applyAlignment="1" applyBorder="1" applyFont="1" applyNumberFormat="1">
      <alignment horizontal="center" vertical="bottom"/>
    </xf>
    <xf borderId="1" fillId="5" fontId="10" numFmtId="0" xfId="0" applyAlignment="1" applyBorder="1" applyFont="1">
      <alignment horizontal="center" vertical="bottom"/>
    </xf>
    <xf borderId="1" fillId="5" fontId="10" numFmtId="165" xfId="0" applyAlignment="1" applyBorder="1" applyFont="1" applyNumberFormat="1">
      <alignment horizontal="center" vertical="bottom"/>
    </xf>
    <xf borderId="1" fillId="5" fontId="10" numFmtId="1" xfId="0" applyAlignment="1" applyBorder="1" applyFont="1" applyNumberFormat="1">
      <alignment horizontal="center" vertical="bottom"/>
    </xf>
    <xf borderId="1" fillId="5" fontId="10" numFmtId="2" xfId="0" applyAlignment="1" applyBorder="1" applyFont="1" applyNumberFormat="1">
      <alignment horizontal="center" vertical="bottom"/>
    </xf>
    <xf borderId="1" fillId="6" fontId="10" numFmtId="0" xfId="0" applyAlignment="1" applyBorder="1" applyFont="1">
      <alignment horizontal="center" vertical="bottom"/>
    </xf>
    <xf borderId="1" fillId="6" fontId="10" numFmtId="165" xfId="0" applyAlignment="1" applyBorder="1" applyFont="1" applyNumberFormat="1">
      <alignment horizontal="center" vertical="bottom"/>
    </xf>
    <xf borderId="1" fillId="0" fontId="1" numFmtId="14" xfId="0" applyAlignment="1" applyBorder="1" applyFont="1" applyNumberForma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8" numFmtId="2" xfId="0" applyAlignment="1" applyBorder="1" applyFont="1" applyNumberFormat="1">
      <alignment horizontal="center" vertical="bottom"/>
    </xf>
    <xf borderId="1" fillId="6" fontId="9" numFmtId="2" xfId="0" applyAlignment="1" applyBorder="1" applyFont="1" applyNumberFormat="1">
      <alignment horizontal="center" vertical="bottom"/>
    </xf>
    <xf borderId="1" fillId="6" fontId="8" numFmtId="2" xfId="0" applyAlignment="1" applyBorder="1" applyFont="1" applyNumberFormat="1">
      <alignment horizontal="center" vertical="bottom"/>
    </xf>
    <xf borderId="0" fillId="0" fontId="1" numFmtId="165" xfId="0" applyAlignment="1" applyFont="1" applyNumberFormat="1">
      <alignment vertical="bottom"/>
    </xf>
    <xf borderId="1" fillId="8" fontId="7" numFmtId="0" xfId="0" applyAlignment="1" applyBorder="1" applyFill="1" applyFont="1">
      <alignment vertical="bottom"/>
    </xf>
    <xf borderId="1" fillId="8" fontId="8" numFmtId="0" xfId="0" applyAlignment="1" applyBorder="1" applyFont="1">
      <alignment horizontal="center" vertical="bottom"/>
    </xf>
    <xf borderId="0" fillId="0" fontId="1" numFmtId="2" xfId="0" applyAlignment="1" applyFont="1" applyNumberFormat="1">
      <alignment vertical="bottom"/>
    </xf>
    <xf borderId="1" fillId="6" fontId="10" numFmtId="2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1"/>
    </row>
    <row r="3">
      <c r="A3" s="4" t="s">
        <v>1</v>
      </c>
      <c r="B3" s="5" t="s">
        <v>2</v>
      </c>
      <c r="C3" s="6">
        <v>44061.0</v>
      </c>
      <c r="D3" s="7">
        <v>44080.0</v>
      </c>
      <c r="E3" s="7">
        <v>44092.0</v>
      </c>
      <c r="F3" s="7">
        <v>44108.0</v>
      </c>
      <c r="G3" s="7">
        <v>44120.0</v>
      </c>
      <c r="H3" s="7">
        <v>44136.0</v>
      </c>
      <c r="I3" s="7">
        <v>44153.0</v>
      </c>
      <c r="J3" s="7">
        <v>44169.0</v>
      </c>
      <c r="K3" s="1"/>
    </row>
    <row r="4">
      <c r="A4" s="8" t="s">
        <v>3</v>
      </c>
      <c r="B4" s="5" t="s">
        <v>4</v>
      </c>
      <c r="C4" s="9" t="s">
        <v>5</v>
      </c>
      <c r="D4" s="9">
        <v>0.0</v>
      </c>
      <c r="E4" s="9">
        <v>1.0</v>
      </c>
      <c r="F4" s="9">
        <v>2.0</v>
      </c>
      <c r="G4" s="9">
        <v>3.0</v>
      </c>
      <c r="H4" s="9">
        <v>4.0</v>
      </c>
      <c r="I4" s="9">
        <v>5.0</v>
      </c>
      <c r="J4" s="9">
        <v>6.0</v>
      </c>
      <c r="K4" s="1"/>
    </row>
    <row r="5">
      <c r="A5" s="10" t="s">
        <v>6</v>
      </c>
      <c r="B5" s="11" t="s">
        <v>7</v>
      </c>
      <c r="C5" s="12">
        <v>0.0</v>
      </c>
      <c r="D5" s="12">
        <v>0.0</v>
      </c>
      <c r="E5" s="12">
        <v>28.0</v>
      </c>
      <c r="F5" s="12">
        <v>63.0</v>
      </c>
      <c r="G5" s="12">
        <v>68.0</v>
      </c>
      <c r="H5" s="12">
        <v>141.0</v>
      </c>
      <c r="I5" s="12">
        <f>62+17+19</f>
        <v>98</v>
      </c>
      <c r="J5" s="12">
        <v>99.0</v>
      </c>
      <c r="K5" s="1"/>
    </row>
    <row r="6">
      <c r="A6" s="10" t="s">
        <v>8</v>
      </c>
      <c r="B6" s="13" t="s">
        <v>9</v>
      </c>
      <c r="C6" s="14">
        <v>0.0</v>
      </c>
      <c r="D6" s="14">
        <v>0.0</v>
      </c>
      <c r="E6" s="14">
        <v>12.0</v>
      </c>
      <c r="F6" s="14">
        <v>15.0</v>
      </c>
      <c r="G6" s="14">
        <v>9.0</v>
      </c>
      <c r="H6" s="14">
        <v>12.0</v>
      </c>
      <c r="I6" s="14">
        <v>6.0</v>
      </c>
      <c r="J6" s="14">
        <v>0.0</v>
      </c>
      <c r="K6" s="1"/>
    </row>
    <row r="7">
      <c r="A7" s="4"/>
      <c r="B7" s="15" t="s">
        <v>10</v>
      </c>
      <c r="C7" s="16">
        <v>0.0</v>
      </c>
      <c r="D7" s="16">
        <v>92.0</v>
      </c>
      <c r="E7" s="16">
        <v>34.0</v>
      </c>
      <c r="F7" s="16">
        <v>31.0</v>
      </c>
      <c r="G7" s="16">
        <v>20.0</v>
      </c>
      <c r="H7" s="16">
        <v>25.0</v>
      </c>
      <c r="I7" s="16">
        <v>8.0</v>
      </c>
      <c r="J7" s="16">
        <v>4.0</v>
      </c>
      <c r="K7" s="1"/>
    </row>
    <row r="8">
      <c r="A8" s="4"/>
      <c r="B8" s="17" t="s">
        <v>11</v>
      </c>
      <c r="C8" s="18">
        <v>100.0</v>
      </c>
      <c r="D8" s="18">
        <v>119.0</v>
      </c>
      <c r="E8" s="18">
        <v>68.0</v>
      </c>
      <c r="F8" s="18">
        <v>66.0</v>
      </c>
      <c r="G8" s="18">
        <v>57.0</v>
      </c>
      <c r="H8" s="18">
        <v>61.0</v>
      </c>
      <c r="I8" s="18">
        <f>22+6+9</f>
        <v>37</v>
      </c>
      <c r="J8" s="18">
        <v>40.0</v>
      </c>
      <c r="K8" s="1"/>
    </row>
    <row r="9">
      <c r="A9" s="4" t="s">
        <v>12</v>
      </c>
      <c r="B9" s="19" t="s">
        <v>13</v>
      </c>
      <c r="C9" s="20">
        <v>0.0</v>
      </c>
      <c r="D9" s="21">
        <f t="shared" ref="D9:J9" si="1">(SUM(D5,D7)/SUM(D5,D6,D7,D8))*100</f>
        <v>43.60189573</v>
      </c>
      <c r="E9" s="21">
        <f t="shared" si="1"/>
        <v>43.66197183</v>
      </c>
      <c r="F9" s="21">
        <f t="shared" si="1"/>
        <v>53.71428571</v>
      </c>
      <c r="G9" s="21">
        <f t="shared" si="1"/>
        <v>57.14285714</v>
      </c>
      <c r="H9" s="21">
        <f t="shared" si="1"/>
        <v>69.45606695</v>
      </c>
      <c r="I9" s="21">
        <f t="shared" si="1"/>
        <v>71.1409396</v>
      </c>
      <c r="J9" s="21">
        <f t="shared" si="1"/>
        <v>72.02797203</v>
      </c>
      <c r="K9" s="1"/>
    </row>
    <row r="10">
      <c r="A10" s="3"/>
      <c r="B10" s="22" t="s">
        <v>14</v>
      </c>
      <c r="C10" s="23">
        <f t="shared" ref="C10:J10" si="2">(SUM(C6,C7)/SUM(C5,C6,C7,C8))*100</f>
        <v>0</v>
      </c>
      <c r="D10" s="24">
        <f t="shared" si="2"/>
        <v>43.60189573</v>
      </c>
      <c r="E10" s="24">
        <f t="shared" si="2"/>
        <v>32.3943662</v>
      </c>
      <c r="F10" s="24">
        <f t="shared" si="2"/>
        <v>26.28571429</v>
      </c>
      <c r="G10" s="24">
        <f t="shared" si="2"/>
        <v>18.83116883</v>
      </c>
      <c r="H10" s="24">
        <f t="shared" si="2"/>
        <v>15.48117155</v>
      </c>
      <c r="I10" s="24">
        <f t="shared" si="2"/>
        <v>9.395973154</v>
      </c>
      <c r="J10" s="24">
        <f t="shared" si="2"/>
        <v>2.797202797</v>
      </c>
      <c r="K10" s="1"/>
    </row>
    <row r="11">
      <c r="A11" s="3"/>
      <c r="B11" s="11" t="s">
        <v>15</v>
      </c>
      <c r="C11" s="12">
        <v>0.0</v>
      </c>
      <c r="D11" s="12">
        <v>0.0</v>
      </c>
      <c r="E11" s="12">
        <v>35.0</v>
      </c>
      <c r="F11" s="12">
        <v>51.0</v>
      </c>
      <c r="G11" s="12">
        <v>74.0</v>
      </c>
      <c r="H11" s="12">
        <v>99.0</v>
      </c>
      <c r="I11" s="25">
        <f>61+22+21</f>
        <v>104</v>
      </c>
      <c r="J11" s="25">
        <v>103.0</v>
      </c>
      <c r="K11" s="1"/>
    </row>
    <row r="12">
      <c r="A12" s="3"/>
      <c r="B12" s="13" t="s">
        <v>16</v>
      </c>
      <c r="C12" s="14">
        <v>0.0</v>
      </c>
      <c r="D12" s="14">
        <v>0.0</v>
      </c>
      <c r="E12" s="14">
        <v>7.0</v>
      </c>
      <c r="F12" s="14">
        <v>11.0</v>
      </c>
      <c r="G12" s="14">
        <v>14.0</v>
      </c>
      <c r="H12" s="14">
        <v>9.0</v>
      </c>
      <c r="I12" s="26">
        <v>0.0</v>
      </c>
      <c r="J12" s="26">
        <v>0.0</v>
      </c>
      <c r="K12" s="1"/>
    </row>
    <row r="13">
      <c r="A13" s="3"/>
      <c r="B13" s="15" t="s">
        <v>17</v>
      </c>
      <c r="C13" s="16">
        <v>50.0</v>
      </c>
      <c r="D13" s="16">
        <v>51.0</v>
      </c>
      <c r="E13" s="16">
        <v>36.0</v>
      </c>
      <c r="F13" s="16">
        <v>25.0</v>
      </c>
      <c r="G13" s="16">
        <v>29.0</v>
      </c>
      <c r="H13" s="16">
        <v>14.0</v>
      </c>
      <c r="I13" s="27">
        <v>11.0</v>
      </c>
      <c r="J13" s="27">
        <v>8.0</v>
      </c>
      <c r="K13" s="1"/>
    </row>
    <row r="14">
      <c r="A14" s="3"/>
      <c r="B14" s="17" t="s">
        <v>18</v>
      </c>
      <c r="C14" s="18">
        <v>50.0</v>
      </c>
      <c r="D14" s="18">
        <v>97.0</v>
      </c>
      <c r="E14" s="18">
        <v>72.0</v>
      </c>
      <c r="F14" s="18">
        <v>58.0</v>
      </c>
      <c r="G14" s="18">
        <v>57.0</v>
      </c>
      <c r="H14" s="18">
        <v>54.0</v>
      </c>
      <c r="I14" s="28">
        <f>20+12+16</f>
        <v>48</v>
      </c>
      <c r="J14" s="28">
        <f>42+15</f>
        <v>57</v>
      </c>
      <c r="K14" s="1"/>
    </row>
    <row r="15">
      <c r="A15" s="3"/>
      <c r="B15" s="19" t="s">
        <v>19</v>
      </c>
      <c r="C15" s="20">
        <v>0.0</v>
      </c>
      <c r="D15" s="21">
        <f t="shared" ref="D15:J15" si="3">(SUM(D11+D13)/SUM(D11,D12,D13,D14))*100</f>
        <v>34.45945946</v>
      </c>
      <c r="E15" s="21">
        <f t="shared" si="3"/>
        <v>47.33333333</v>
      </c>
      <c r="F15" s="21">
        <f t="shared" si="3"/>
        <v>52.4137931</v>
      </c>
      <c r="G15" s="21">
        <f t="shared" si="3"/>
        <v>59.1954023</v>
      </c>
      <c r="H15" s="21">
        <f t="shared" si="3"/>
        <v>64.20454545</v>
      </c>
      <c r="I15" s="21">
        <f t="shared" si="3"/>
        <v>70.55214724</v>
      </c>
      <c r="J15" s="21">
        <f t="shared" si="3"/>
        <v>66.07142857</v>
      </c>
      <c r="K15" s="1"/>
    </row>
    <row r="16">
      <c r="A16" s="3"/>
      <c r="B16" s="22" t="s">
        <v>20</v>
      </c>
      <c r="C16" s="29">
        <v>0.0</v>
      </c>
      <c r="D16" s="30">
        <f t="shared" ref="D16:J16" si="4">(SUM(D12+D13)/SUM(D11,D12,D13,D14))*100</f>
        <v>34.45945946</v>
      </c>
      <c r="E16" s="30">
        <f t="shared" si="4"/>
        <v>28.66666667</v>
      </c>
      <c r="F16" s="30">
        <f t="shared" si="4"/>
        <v>24.82758621</v>
      </c>
      <c r="G16" s="30">
        <f t="shared" si="4"/>
        <v>24.71264368</v>
      </c>
      <c r="H16" s="30">
        <f t="shared" si="4"/>
        <v>13.06818182</v>
      </c>
      <c r="I16" s="30">
        <f t="shared" si="4"/>
        <v>6.748466258</v>
      </c>
      <c r="J16" s="30">
        <f t="shared" si="4"/>
        <v>4.761904762</v>
      </c>
      <c r="K16" s="1"/>
    </row>
    <row r="17">
      <c r="A17" s="3"/>
      <c r="B17" s="31" t="s">
        <v>21</v>
      </c>
      <c r="C17" s="32">
        <f t="shared" ref="C17:J17" si="5">SUM(C5,C6,C7,C8,C11,C12,C13,C14)</f>
        <v>200</v>
      </c>
      <c r="D17" s="32">
        <f t="shared" si="5"/>
        <v>359</v>
      </c>
      <c r="E17" s="32">
        <f t="shared" si="5"/>
        <v>292</v>
      </c>
      <c r="F17" s="32">
        <f t="shared" si="5"/>
        <v>320</v>
      </c>
      <c r="G17" s="32">
        <f t="shared" si="5"/>
        <v>328</v>
      </c>
      <c r="H17" s="32">
        <f t="shared" si="5"/>
        <v>415</v>
      </c>
      <c r="I17" s="33">
        <f t="shared" si="5"/>
        <v>312</v>
      </c>
      <c r="J17" s="33">
        <f t="shared" si="5"/>
        <v>311</v>
      </c>
      <c r="K17" s="1"/>
    </row>
    <row r="18">
      <c r="A18" s="3"/>
      <c r="B18" s="15" t="s">
        <v>22</v>
      </c>
      <c r="C18" s="27">
        <f t="shared" ref="C18:J18" si="6">((C7+C13)/C17)*100</f>
        <v>25</v>
      </c>
      <c r="D18" s="27">
        <f t="shared" si="6"/>
        <v>39.83286908</v>
      </c>
      <c r="E18" s="27">
        <f t="shared" si="6"/>
        <v>23.97260274</v>
      </c>
      <c r="F18" s="27">
        <f t="shared" si="6"/>
        <v>17.5</v>
      </c>
      <c r="G18" s="27">
        <f t="shared" si="6"/>
        <v>14.93902439</v>
      </c>
      <c r="H18" s="27">
        <f t="shared" si="6"/>
        <v>9.397590361</v>
      </c>
      <c r="I18" s="27">
        <f t="shared" si="6"/>
        <v>6.08974359</v>
      </c>
      <c r="J18" s="27">
        <f t="shared" si="6"/>
        <v>3.8585209</v>
      </c>
      <c r="K18" s="1"/>
    </row>
    <row r="19">
      <c r="A19" s="3"/>
      <c r="B19" s="19" t="s">
        <v>23</v>
      </c>
      <c r="C19" s="34">
        <f t="shared" ref="C19:J19" si="7">(SUM(C5,C7,C11,C13)/C17)*100</f>
        <v>25</v>
      </c>
      <c r="D19" s="35">
        <f t="shared" si="7"/>
        <v>39.83286908</v>
      </c>
      <c r="E19" s="36">
        <f t="shared" si="7"/>
        <v>45.54794521</v>
      </c>
      <c r="F19" s="36">
        <f t="shared" si="7"/>
        <v>53.125</v>
      </c>
      <c r="G19" s="35">
        <f t="shared" si="7"/>
        <v>58.23170732</v>
      </c>
      <c r="H19" s="35">
        <f t="shared" si="7"/>
        <v>67.22891566</v>
      </c>
      <c r="I19" s="35">
        <f t="shared" si="7"/>
        <v>70.83333333</v>
      </c>
      <c r="J19" s="37">
        <f t="shared" si="7"/>
        <v>68.81028939</v>
      </c>
      <c r="K19" s="1"/>
    </row>
    <row r="20">
      <c r="A20" s="3"/>
      <c r="B20" s="22" t="s">
        <v>24</v>
      </c>
      <c r="C20" s="38">
        <f t="shared" ref="C20:J20" si="8">(SUM(C6,C7,C12,C13)/C17)*100</f>
        <v>25</v>
      </c>
      <c r="D20" s="39">
        <f t="shared" si="8"/>
        <v>39.83286908</v>
      </c>
      <c r="E20" s="39">
        <f t="shared" si="8"/>
        <v>30.47945205</v>
      </c>
      <c r="F20" s="39">
        <f t="shared" si="8"/>
        <v>25.625</v>
      </c>
      <c r="G20" s="39">
        <f t="shared" si="8"/>
        <v>21.95121951</v>
      </c>
      <c r="H20" s="39">
        <f t="shared" si="8"/>
        <v>14.45783133</v>
      </c>
      <c r="I20" s="39">
        <f t="shared" si="8"/>
        <v>8.012820513</v>
      </c>
      <c r="J20" s="39">
        <f t="shared" si="8"/>
        <v>3.8585209</v>
      </c>
      <c r="K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>
      <c r="A22" s="3"/>
      <c r="B22" s="3"/>
      <c r="C22" s="40"/>
      <c r="D22" s="41"/>
      <c r="E22" s="41"/>
      <c r="F22" s="41"/>
      <c r="G22" s="41"/>
      <c r="H22" s="41"/>
      <c r="I22" s="41"/>
      <c r="J22" s="41"/>
      <c r="K22" s="1"/>
    </row>
    <row r="23">
      <c r="A23" s="4" t="s">
        <v>25</v>
      </c>
      <c r="B23" s="5" t="s">
        <v>2</v>
      </c>
      <c r="C23" s="6">
        <v>44061.0</v>
      </c>
      <c r="D23" s="7">
        <v>44080.0</v>
      </c>
      <c r="E23" s="7">
        <v>44093.0</v>
      </c>
      <c r="F23" s="7">
        <v>44109.0</v>
      </c>
      <c r="G23" s="7">
        <v>44120.0</v>
      </c>
      <c r="H23" s="7">
        <v>44136.0</v>
      </c>
      <c r="I23" s="7">
        <v>44153.0</v>
      </c>
      <c r="J23" s="7">
        <v>44169.0</v>
      </c>
      <c r="K23" s="1"/>
    </row>
    <row r="24">
      <c r="A24" s="8" t="s">
        <v>3</v>
      </c>
      <c r="B24" s="5" t="s">
        <v>4</v>
      </c>
      <c r="C24" s="9" t="s">
        <v>5</v>
      </c>
      <c r="D24" s="9">
        <v>0.0</v>
      </c>
      <c r="E24" s="9">
        <v>1.0</v>
      </c>
      <c r="F24" s="9">
        <v>2.0</v>
      </c>
      <c r="G24" s="9">
        <v>3.0</v>
      </c>
      <c r="H24" s="9">
        <v>4.0</v>
      </c>
      <c r="I24" s="9">
        <v>5.0</v>
      </c>
      <c r="J24" s="9">
        <v>6.0</v>
      </c>
      <c r="K24" s="1"/>
    </row>
    <row r="25">
      <c r="A25" s="10" t="s">
        <v>26</v>
      </c>
      <c r="B25" s="11" t="s">
        <v>7</v>
      </c>
      <c r="C25" s="12">
        <v>0.0</v>
      </c>
      <c r="D25" s="12">
        <v>0.0</v>
      </c>
      <c r="E25" s="12">
        <v>25.0</v>
      </c>
      <c r="F25" s="12">
        <v>69.0</v>
      </c>
      <c r="G25" s="12">
        <v>40.0</v>
      </c>
      <c r="H25" s="12">
        <v>121.0</v>
      </c>
      <c r="I25" s="12">
        <f>75+6</f>
        <v>81</v>
      </c>
      <c r="J25" s="12">
        <f>73+16</f>
        <v>89</v>
      </c>
      <c r="K25" s="1"/>
    </row>
    <row r="26">
      <c r="A26" s="10" t="s">
        <v>27</v>
      </c>
      <c r="B26" s="13" t="s">
        <v>9</v>
      </c>
      <c r="C26" s="14">
        <v>0.0</v>
      </c>
      <c r="D26" s="14">
        <v>0.0</v>
      </c>
      <c r="E26" s="14">
        <v>10.0</v>
      </c>
      <c r="F26" s="14">
        <v>7.0</v>
      </c>
      <c r="G26" s="14">
        <v>1.0</v>
      </c>
      <c r="H26" s="14">
        <v>2.0</v>
      </c>
      <c r="I26" s="14">
        <v>8.0</v>
      </c>
      <c r="J26" s="14">
        <v>0.0</v>
      </c>
      <c r="K26" s="1"/>
    </row>
    <row r="27">
      <c r="A27" s="4"/>
      <c r="B27" s="15" t="s">
        <v>10</v>
      </c>
      <c r="C27" s="16">
        <v>0.0</v>
      </c>
      <c r="D27" s="16">
        <v>65.0</v>
      </c>
      <c r="E27" s="16">
        <v>32.0</v>
      </c>
      <c r="F27" s="16">
        <v>23.0</v>
      </c>
      <c r="G27" s="16">
        <v>5.0</v>
      </c>
      <c r="H27" s="16">
        <v>9.0</v>
      </c>
      <c r="I27" s="16">
        <v>2.0</v>
      </c>
      <c r="J27" s="16">
        <v>6.0</v>
      </c>
      <c r="K27" s="1"/>
    </row>
    <row r="28">
      <c r="A28" s="4"/>
      <c r="B28" s="17" t="s">
        <v>11</v>
      </c>
      <c r="C28" s="18">
        <v>100.0</v>
      </c>
      <c r="D28" s="18">
        <v>118.0</v>
      </c>
      <c r="E28" s="18">
        <v>71.0</v>
      </c>
      <c r="F28" s="18">
        <v>137.0</v>
      </c>
      <c r="G28" s="18">
        <v>62.0</v>
      </c>
      <c r="H28" s="18">
        <v>96.0</v>
      </c>
      <c r="I28" s="18">
        <v>70.0</v>
      </c>
      <c r="J28" s="18">
        <f>44+8</f>
        <v>52</v>
      </c>
      <c r="K28" s="1"/>
    </row>
    <row r="29">
      <c r="A29" s="4" t="s">
        <v>12</v>
      </c>
      <c r="B29" s="19" t="s">
        <v>13</v>
      </c>
      <c r="C29" s="20">
        <v>0.0</v>
      </c>
      <c r="D29" s="21">
        <f t="shared" ref="D29:J29" si="9">(SUM(D25,D27)/SUM(D25,D26,D27,D28))*100</f>
        <v>35.51912568</v>
      </c>
      <c r="E29" s="21">
        <f t="shared" si="9"/>
        <v>41.30434783</v>
      </c>
      <c r="F29" s="21">
        <f t="shared" si="9"/>
        <v>38.98305085</v>
      </c>
      <c r="G29" s="21">
        <f t="shared" si="9"/>
        <v>41.66666667</v>
      </c>
      <c r="H29" s="21">
        <f t="shared" si="9"/>
        <v>57.01754386</v>
      </c>
      <c r="I29" s="21">
        <f t="shared" si="9"/>
        <v>51.55279503</v>
      </c>
      <c r="J29" s="42">
        <f t="shared" si="9"/>
        <v>64.62585034</v>
      </c>
      <c r="K29" s="1"/>
    </row>
    <row r="30">
      <c r="A30" s="3"/>
      <c r="B30" s="22" t="s">
        <v>14</v>
      </c>
      <c r="C30" s="23">
        <f t="shared" ref="C30:J30" si="10">(SUM(C26,C27)/SUM(C25,C26,C27,C28))*100</f>
        <v>0</v>
      </c>
      <c r="D30" s="24">
        <f t="shared" si="10"/>
        <v>35.51912568</v>
      </c>
      <c r="E30" s="24">
        <f t="shared" si="10"/>
        <v>30.43478261</v>
      </c>
      <c r="F30" s="24">
        <f t="shared" si="10"/>
        <v>12.71186441</v>
      </c>
      <c r="G30" s="24">
        <f t="shared" si="10"/>
        <v>5.555555556</v>
      </c>
      <c r="H30" s="24">
        <f t="shared" si="10"/>
        <v>4.824561404</v>
      </c>
      <c r="I30" s="24">
        <f t="shared" si="10"/>
        <v>6.211180124</v>
      </c>
      <c r="J30" s="43">
        <f t="shared" si="10"/>
        <v>4.081632653</v>
      </c>
      <c r="K30" s="1"/>
    </row>
    <row r="31">
      <c r="A31" s="3"/>
      <c r="B31" s="11" t="s">
        <v>15</v>
      </c>
      <c r="C31" s="12">
        <v>0.0</v>
      </c>
      <c r="D31" s="12">
        <v>0.0</v>
      </c>
      <c r="E31" s="12">
        <v>21.0</v>
      </c>
      <c r="F31" s="12">
        <v>45.0</v>
      </c>
      <c r="G31" s="12">
        <v>65.0</v>
      </c>
      <c r="H31" s="12">
        <v>108.0</v>
      </c>
      <c r="I31" s="12">
        <v>82.0</v>
      </c>
      <c r="J31" s="12">
        <f>87+18</f>
        <v>105</v>
      </c>
      <c r="K31" s="1"/>
    </row>
    <row r="32">
      <c r="A32" s="3"/>
      <c r="B32" s="13" t="s">
        <v>16</v>
      </c>
      <c r="C32" s="14">
        <v>0.0</v>
      </c>
      <c r="D32" s="14">
        <v>0.0</v>
      </c>
      <c r="E32" s="14">
        <v>8.0</v>
      </c>
      <c r="F32" s="14">
        <v>2.0</v>
      </c>
      <c r="G32" s="14">
        <v>3.0</v>
      </c>
      <c r="H32" s="14">
        <v>2.0</v>
      </c>
      <c r="I32" s="14">
        <v>7.0</v>
      </c>
      <c r="J32" s="14">
        <v>0.0</v>
      </c>
      <c r="K32" s="1"/>
    </row>
    <row r="33">
      <c r="A33" s="3"/>
      <c r="B33" s="15" t="s">
        <v>17</v>
      </c>
      <c r="C33" s="16">
        <v>50.0</v>
      </c>
      <c r="D33" s="16">
        <v>37.0</v>
      </c>
      <c r="E33" s="16">
        <v>25.0</v>
      </c>
      <c r="F33" s="16">
        <v>26.0</v>
      </c>
      <c r="G33" s="16">
        <v>10.0</v>
      </c>
      <c r="H33" s="16">
        <v>15.0</v>
      </c>
      <c r="I33" s="16">
        <v>0.0</v>
      </c>
      <c r="J33" s="16">
        <v>7.0</v>
      </c>
      <c r="K33" s="1"/>
    </row>
    <row r="34">
      <c r="A34" s="3"/>
      <c r="B34" s="17" t="s">
        <v>18</v>
      </c>
      <c r="C34" s="18">
        <v>50.0</v>
      </c>
      <c r="D34" s="18">
        <v>89.0</v>
      </c>
      <c r="E34" s="18">
        <v>68.0</v>
      </c>
      <c r="F34" s="18">
        <v>124.0</v>
      </c>
      <c r="G34" s="18">
        <v>84.0</v>
      </c>
      <c r="H34" s="18">
        <v>101.0</v>
      </c>
      <c r="I34" s="18">
        <f>62+6</f>
        <v>68</v>
      </c>
      <c r="J34" s="18">
        <f>43+7</f>
        <v>50</v>
      </c>
      <c r="K34" s="1"/>
    </row>
    <row r="35">
      <c r="A35" s="3"/>
      <c r="B35" s="19" t="s">
        <v>19</v>
      </c>
      <c r="C35" s="20">
        <v>0.0</v>
      </c>
      <c r="D35" s="21">
        <f t="shared" ref="D35:J35" si="11">(SUM(D31+D33)/SUM(D31,D32,D33,D34))*100</f>
        <v>29.36507937</v>
      </c>
      <c r="E35" s="21">
        <f t="shared" si="11"/>
        <v>37.70491803</v>
      </c>
      <c r="F35" s="21">
        <f t="shared" si="11"/>
        <v>36.04060914</v>
      </c>
      <c r="G35" s="21">
        <f t="shared" si="11"/>
        <v>46.2962963</v>
      </c>
      <c r="H35" s="21">
        <f t="shared" si="11"/>
        <v>54.42477876</v>
      </c>
      <c r="I35" s="21">
        <f t="shared" si="11"/>
        <v>52.22929936</v>
      </c>
      <c r="J35" s="42">
        <f t="shared" si="11"/>
        <v>69.13580247</v>
      </c>
      <c r="K35" s="1"/>
    </row>
    <row r="36">
      <c r="A36" s="3"/>
      <c r="B36" s="22" t="s">
        <v>20</v>
      </c>
      <c r="C36" s="29">
        <v>0.0</v>
      </c>
      <c r="D36" s="30">
        <f t="shared" ref="D36:J36" si="12">(SUM(D32+D33)/SUM(D31,D32,D33,D34))*100</f>
        <v>29.36507937</v>
      </c>
      <c r="E36" s="30">
        <f t="shared" si="12"/>
        <v>27.04918033</v>
      </c>
      <c r="F36" s="30">
        <f t="shared" si="12"/>
        <v>14.21319797</v>
      </c>
      <c r="G36" s="30">
        <f t="shared" si="12"/>
        <v>8.024691358</v>
      </c>
      <c r="H36" s="30">
        <f t="shared" si="12"/>
        <v>7.522123894</v>
      </c>
      <c r="I36" s="30">
        <f t="shared" si="12"/>
        <v>4.458598726</v>
      </c>
      <c r="J36" s="44">
        <f t="shared" si="12"/>
        <v>4.320987654</v>
      </c>
      <c r="K36" s="45"/>
    </row>
    <row r="37">
      <c r="A37" s="3"/>
      <c r="B37" s="46" t="s">
        <v>21</v>
      </c>
      <c r="C37" s="47">
        <f t="shared" ref="C37:J37" si="13">SUM(C25,C26,C27,C28,C31,C32,C33,C34)</f>
        <v>200</v>
      </c>
      <c r="D37" s="47">
        <f t="shared" si="13"/>
        <v>309</v>
      </c>
      <c r="E37" s="47">
        <f t="shared" si="13"/>
        <v>260</v>
      </c>
      <c r="F37" s="47">
        <f t="shared" si="13"/>
        <v>433</v>
      </c>
      <c r="G37" s="47">
        <f t="shared" si="13"/>
        <v>270</v>
      </c>
      <c r="H37" s="47">
        <f t="shared" si="13"/>
        <v>454</v>
      </c>
      <c r="I37" s="47">
        <f t="shared" si="13"/>
        <v>318</v>
      </c>
      <c r="J37" s="47">
        <f t="shared" si="13"/>
        <v>309</v>
      </c>
      <c r="K37" s="48"/>
    </row>
    <row r="38">
      <c r="A38" s="3"/>
      <c r="B38" s="15" t="s">
        <v>22</v>
      </c>
      <c r="C38" s="27">
        <f t="shared" ref="C38:J38" si="14">((C27+C33)/C37)*100</f>
        <v>25</v>
      </c>
      <c r="D38" s="27">
        <f t="shared" si="14"/>
        <v>33.00970874</v>
      </c>
      <c r="E38" s="27">
        <f t="shared" si="14"/>
        <v>21.92307692</v>
      </c>
      <c r="F38" s="27">
        <f t="shared" si="14"/>
        <v>11.31639723</v>
      </c>
      <c r="G38" s="27">
        <f t="shared" si="14"/>
        <v>5.555555556</v>
      </c>
      <c r="H38" s="27">
        <f t="shared" si="14"/>
        <v>5.286343612</v>
      </c>
      <c r="I38" s="27">
        <f t="shared" si="14"/>
        <v>0.6289308176</v>
      </c>
      <c r="J38" s="27">
        <f t="shared" si="14"/>
        <v>4.207119741</v>
      </c>
      <c r="K38" s="1"/>
    </row>
    <row r="39">
      <c r="A39" s="3"/>
      <c r="B39" s="19" t="s">
        <v>23</v>
      </c>
      <c r="C39" s="34">
        <f t="shared" ref="C39:J39" si="15">(SUM(C25,C27,C31,C33)/C37)*100</f>
        <v>25</v>
      </c>
      <c r="D39" s="35">
        <f t="shared" si="15"/>
        <v>33.00970874</v>
      </c>
      <c r="E39" s="35">
        <f t="shared" si="15"/>
        <v>39.61538462</v>
      </c>
      <c r="F39" s="35">
        <f t="shared" si="15"/>
        <v>37.6443418</v>
      </c>
      <c r="G39" s="35">
        <f t="shared" si="15"/>
        <v>44.44444444</v>
      </c>
      <c r="H39" s="35">
        <f t="shared" si="15"/>
        <v>55.72687225</v>
      </c>
      <c r="I39" s="35">
        <f t="shared" si="15"/>
        <v>51.88679245</v>
      </c>
      <c r="J39" s="37">
        <f t="shared" si="15"/>
        <v>66.99029126</v>
      </c>
      <c r="K39" s="45"/>
    </row>
    <row r="40">
      <c r="A40" s="3"/>
      <c r="B40" s="22" t="s">
        <v>24</v>
      </c>
      <c r="C40" s="38">
        <f t="shared" ref="C40:J40" si="16">(SUM(C26,C27,C32,C33)/C37)*100</f>
        <v>25</v>
      </c>
      <c r="D40" s="39">
        <f t="shared" si="16"/>
        <v>33.00970874</v>
      </c>
      <c r="E40" s="39">
        <f t="shared" si="16"/>
        <v>28.84615385</v>
      </c>
      <c r="F40" s="39">
        <f t="shared" si="16"/>
        <v>13.39491917</v>
      </c>
      <c r="G40" s="39">
        <f t="shared" si="16"/>
        <v>7.037037037</v>
      </c>
      <c r="H40" s="39">
        <f t="shared" si="16"/>
        <v>6.167400881</v>
      </c>
      <c r="I40" s="39">
        <f t="shared" si="16"/>
        <v>5.34591195</v>
      </c>
      <c r="J40" s="49">
        <f t="shared" si="16"/>
        <v>4.207119741</v>
      </c>
      <c r="K40" s="48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>
      <c r="A42" s="3"/>
      <c r="B42" s="3"/>
      <c r="C42" s="40"/>
      <c r="D42" s="41"/>
      <c r="E42" s="41"/>
      <c r="F42" s="41"/>
      <c r="G42" s="41"/>
      <c r="H42" s="41"/>
      <c r="I42" s="41"/>
      <c r="J42" s="41"/>
      <c r="K42" s="1"/>
    </row>
    <row r="43">
      <c r="A43" s="4" t="s">
        <v>28</v>
      </c>
      <c r="B43" s="5" t="s">
        <v>2</v>
      </c>
      <c r="C43" s="6">
        <v>44064.0</v>
      </c>
      <c r="D43" s="7">
        <v>44080.0</v>
      </c>
      <c r="E43" s="7">
        <v>44093.0</v>
      </c>
      <c r="F43" s="7">
        <v>44108.0</v>
      </c>
      <c r="G43" s="7">
        <v>44120.0</v>
      </c>
      <c r="H43" s="7">
        <v>44136.0</v>
      </c>
      <c r="I43" s="7">
        <v>44153.0</v>
      </c>
      <c r="J43" s="7">
        <v>44169.0</v>
      </c>
      <c r="K43" s="1"/>
    </row>
    <row r="44">
      <c r="A44" s="8" t="s">
        <v>29</v>
      </c>
      <c r="B44" s="5" t="s">
        <v>4</v>
      </c>
      <c r="C44" s="9" t="s">
        <v>5</v>
      </c>
      <c r="D44" s="9">
        <v>0.0</v>
      </c>
      <c r="E44" s="9">
        <v>1.0</v>
      </c>
      <c r="F44" s="9">
        <v>2.0</v>
      </c>
      <c r="G44" s="9">
        <v>3.0</v>
      </c>
      <c r="H44" s="9">
        <v>4.0</v>
      </c>
      <c r="I44" s="9">
        <v>5.0</v>
      </c>
      <c r="J44" s="9">
        <v>6.0</v>
      </c>
      <c r="K44" s="1"/>
    </row>
    <row r="45">
      <c r="A45" s="10" t="s">
        <v>30</v>
      </c>
      <c r="B45" s="11" t="s">
        <v>7</v>
      </c>
      <c r="C45" s="12">
        <v>0.0</v>
      </c>
      <c r="D45" s="12">
        <v>0.0</v>
      </c>
      <c r="E45" s="12">
        <v>36.0</v>
      </c>
      <c r="F45" s="12">
        <v>64.0</v>
      </c>
      <c r="G45" s="12">
        <v>97.0</v>
      </c>
      <c r="H45" s="12">
        <v>133.0</v>
      </c>
      <c r="I45" s="12">
        <f>120+29</f>
        <v>149</v>
      </c>
      <c r="J45" s="12">
        <v>110.0</v>
      </c>
      <c r="K45" s="1"/>
    </row>
    <row r="46">
      <c r="A46" s="10" t="s">
        <v>31</v>
      </c>
      <c r="B46" s="13" t="s">
        <v>9</v>
      </c>
      <c r="C46" s="14">
        <v>0.0</v>
      </c>
      <c r="D46" s="14">
        <v>0.0</v>
      </c>
      <c r="E46" s="14">
        <v>10.0</v>
      </c>
      <c r="F46" s="14">
        <v>7.0</v>
      </c>
      <c r="G46" s="14">
        <v>6.0</v>
      </c>
      <c r="H46" s="14">
        <v>4.0</v>
      </c>
      <c r="I46" s="14">
        <v>0.0</v>
      </c>
      <c r="J46" s="14">
        <v>1.0</v>
      </c>
      <c r="K46" s="1"/>
    </row>
    <row r="47">
      <c r="A47" s="4"/>
      <c r="B47" s="15" t="s">
        <v>10</v>
      </c>
      <c r="C47" s="16">
        <v>0.0</v>
      </c>
      <c r="D47" s="16">
        <v>149.0</v>
      </c>
      <c r="E47" s="16">
        <v>101.0</v>
      </c>
      <c r="F47" s="16">
        <v>41.0</v>
      </c>
      <c r="G47" s="16">
        <v>31.0</v>
      </c>
      <c r="H47" s="16">
        <v>16.0</v>
      </c>
      <c r="I47" s="16">
        <v>12.0</v>
      </c>
      <c r="J47" s="16">
        <v>9.0</v>
      </c>
      <c r="K47" s="1"/>
    </row>
    <row r="48">
      <c r="A48" s="4"/>
      <c r="B48" s="17" t="s">
        <v>11</v>
      </c>
      <c r="C48" s="18">
        <v>100.0</v>
      </c>
      <c r="D48" s="18">
        <v>61.0</v>
      </c>
      <c r="E48" s="18">
        <v>39.0</v>
      </c>
      <c r="F48" s="18">
        <v>28.0</v>
      </c>
      <c r="G48" s="18">
        <v>54.0</v>
      </c>
      <c r="H48" s="18">
        <v>32.0</v>
      </c>
      <c r="I48" s="18">
        <f>34+8</f>
        <v>42</v>
      </c>
      <c r="J48" s="18">
        <v>15.0</v>
      </c>
      <c r="K48" s="1"/>
    </row>
    <row r="49">
      <c r="A49" s="4" t="s">
        <v>12</v>
      </c>
      <c r="B49" s="19" t="s">
        <v>13</v>
      </c>
      <c r="C49" s="20">
        <f t="shared" ref="C49:J49" si="17">(SUM(C45,C47)/SUM(C45,C46,C47,C48))*100</f>
        <v>0</v>
      </c>
      <c r="D49" s="21">
        <f t="shared" si="17"/>
        <v>70.95238095</v>
      </c>
      <c r="E49" s="21">
        <f t="shared" si="17"/>
        <v>73.65591398</v>
      </c>
      <c r="F49" s="20">
        <f t="shared" si="17"/>
        <v>75</v>
      </c>
      <c r="G49" s="21">
        <f t="shared" si="17"/>
        <v>68.08510638</v>
      </c>
      <c r="H49" s="42">
        <f t="shared" si="17"/>
        <v>80.54054054</v>
      </c>
      <c r="I49" s="21">
        <f t="shared" si="17"/>
        <v>79.31034483</v>
      </c>
      <c r="J49" s="42">
        <f t="shared" si="17"/>
        <v>88.14814815</v>
      </c>
      <c r="K49" s="1"/>
    </row>
    <row r="50">
      <c r="A50" s="3"/>
      <c r="B50" s="22" t="s">
        <v>14</v>
      </c>
      <c r="C50" s="23">
        <f t="shared" ref="C50:J50" si="18">(SUM(C46,C47)/SUM(C45,C46,C47,C48))*100</f>
        <v>0</v>
      </c>
      <c r="D50" s="24">
        <f t="shared" si="18"/>
        <v>70.95238095</v>
      </c>
      <c r="E50" s="24">
        <f t="shared" si="18"/>
        <v>59.67741935</v>
      </c>
      <c r="F50" s="24">
        <f t="shared" si="18"/>
        <v>34.28571429</v>
      </c>
      <c r="G50" s="24">
        <f t="shared" si="18"/>
        <v>19.68085106</v>
      </c>
      <c r="H50" s="43">
        <f t="shared" si="18"/>
        <v>10.81081081</v>
      </c>
      <c r="I50" s="24">
        <f t="shared" si="18"/>
        <v>5.911330049</v>
      </c>
      <c r="J50" s="43">
        <f t="shared" si="18"/>
        <v>7.407407407</v>
      </c>
      <c r="K50" s="1"/>
    </row>
    <row r="51">
      <c r="A51" s="3"/>
      <c r="B51" s="11" t="s">
        <v>15</v>
      </c>
      <c r="C51" s="12">
        <v>0.0</v>
      </c>
      <c r="D51" s="12">
        <v>0.0</v>
      </c>
      <c r="E51" s="12">
        <v>32.0</v>
      </c>
      <c r="F51" s="12">
        <v>53.0</v>
      </c>
      <c r="G51" s="12">
        <v>109.0</v>
      </c>
      <c r="H51" s="12">
        <v>109.0</v>
      </c>
      <c r="I51" s="12">
        <f>83+33</f>
        <v>116</v>
      </c>
      <c r="J51" s="12">
        <v>97.0</v>
      </c>
      <c r="K51" s="1"/>
    </row>
    <row r="52">
      <c r="A52" s="3"/>
      <c r="B52" s="13" t="s">
        <v>16</v>
      </c>
      <c r="C52" s="14">
        <v>0.0</v>
      </c>
      <c r="D52" s="14">
        <v>0.0</v>
      </c>
      <c r="E52" s="14">
        <v>8.0</v>
      </c>
      <c r="F52" s="14">
        <v>6.0</v>
      </c>
      <c r="G52" s="14">
        <v>4.0</v>
      </c>
      <c r="H52" s="14">
        <v>2.0</v>
      </c>
      <c r="I52" s="14">
        <v>0.0</v>
      </c>
      <c r="J52" s="14">
        <v>2.0</v>
      </c>
      <c r="K52" s="1"/>
    </row>
    <row r="53">
      <c r="A53" s="3"/>
      <c r="B53" s="15" t="s">
        <v>17</v>
      </c>
      <c r="C53" s="16">
        <v>75.0</v>
      </c>
      <c r="D53" s="16">
        <v>157.0</v>
      </c>
      <c r="E53" s="16">
        <v>85.0</v>
      </c>
      <c r="F53" s="16">
        <v>32.0</v>
      </c>
      <c r="G53" s="16">
        <v>34.0</v>
      </c>
      <c r="H53" s="16">
        <v>9.0</v>
      </c>
      <c r="I53" s="16">
        <v>16.0</v>
      </c>
      <c r="J53" s="16">
        <v>13.0</v>
      </c>
      <c r="K53" s="1"/>
    </row>
    <row r="54">
      <c r="A54" s="3"/>
      <c r="B54" s="17" t="s">
        <v>18</v>
      </c>
      <c r="C54" s="18">
        <v>25.0</v>
      </c>
      <c r="D54" s="18">
        <v>63.0</v>
      </c>
      <c r="E54" s="18">
        <v>26.0</v>
      </c>
      <c r="F54" s="18">
        <v>21.0</v>
      </c>
      <c r="G54" s="18">
        <v>36.0</v>
      </c>
      <c r="H54" s="28">
        <v>29.0</v>
      </c>
      <c r="I54" s="18">
        <v>30.0</v>
      </c>
      <c r="J54" s="18">
        <v>37.0</v>
      </c>
      <c r="K54" s="1"/>
    </row>
    <row r="55">
      <c r="A55" s="3"/>
      <c r="B55" s="19" t="s">
        <v>19</v>
      </c>
      <c r="C55" s="20">
        <f t="shared" ref="C55:J55" si="19">(SUM(C51+C53)/SUM(C51,C52,C53,C54))*100</f>
        <v>75</v>
      </c>
      <c r="D55" s="21">
        <f t="shared" si="19"/>
        <v>71.36363636</v>
      </c>
      <c r="E55" s="21">
        <f t="shared" si="19"/>
        <v>77.48344371</v>
      </c>
      <c r="F55" s="21">
        <f t="shared" si="19"/>
        <v>75.89285714</v>
      </c>
      <c r="G55" s="42">
        <f t="shared" si="19"/>
        <v>78.1420765</v>
      </c>
      <c r="H55" s="21">
        <f t="shared" si="19"/>
        <v>79.19463087</v>
      </c>
      <c r="I55" s="21">
        <f t="shared" si="19"/>
        <v>81.48148148</v>
      </c>
      <c r="J55" s="42">
        <f t="shared" si="19"/>
        <v>73.82550336</v>
      </c>
      <c r="K55" s="1"/>
    </row>
    <row r="56">
      <c r="A56" s="3"/>
      <c r="B56" s="22" t="s">
        <v>20</v>
      </c>
      <c r="C56" s="29">
        <f t="shared" ref="C56:J56" si="20">(SUM(C52+C53)/SUM(C51,C52,C53,C54))*100</f>
        <v>75</v>
      </c>
      <c r="D56" s="30">
        <f t="shared" si="20"/>
        <v>71.36363636</v>
      </c>
      <c r="E56" s="30">
        <f t="shared" si="20"/>
        <v>61.58940397</v>
      </c>
      <c r="F56" s="30">
        <f t="shared" si="20"/>
        <v>33.92857143</v>
      </c>
      <c r="G56" s="44">
        <f t="shared" si="20"/>
        <v>20.76502732</v>
      </c>
      <c r="H56" s="30">
        <f t="shared" si="20"/>
        <v>7.382550336</v>
      </c>
      <c r="I56" s="30">
        <f t="shared" si="20"/>
        <v>9.87654321</v>
      </c>
      <c r="J56" s="44">
        <f t="shared" si="20"/>
        <v>10.06711409</v>
      </c>
      <c r="K56" s="1"/>
    </row>
    <row r="57">
      <c r="A57" s="3"/>
      <c r="B57" s="31" t="s">
        <v>21</v>
      </c>
      <c r="C57" s="32">
        <f t="shared" ref="C57:J57" si="21">SUM(C45,C46,C47,C48,C51,C52,C53,C54)</f>
        <v>200</v>
      </c>
      <c r="D57" s="32">
        <f t="shared" si="21"/>
        <v>430</v>
      </c>
      <c r="E57" s="32">
        <f t="shared" si="21"/>
        <v>337</v>
      </c>
      <c r="F57" s="32">
        <f t="shared" si="21"/>
        <v>252</v>
      </c>
      <c r="G57" s="32">
        <f t="shared" si="21"/>
        <v>371</v>
      </c>
      <c r="H57" s="32">
        <f t="shared" si="21"/>
        <v>334</v>
      </c>
      <c r="I57" s="32">
        <f t="shared" si="21"/>
        <v>365</v>
      </c>
      <c r="J57" s="32">
        <f t="shared" si="21"/>
        <v>284</v>
      </c>
      <c r="K57" s="1"/>
    </row>
    <row r="58">
      <c r="A58" s="3"/>
      <c r="B58" s="15" t="s">
        <v>22</v>
      </c>
      <c r="C58" s="27">
        <f t="shared" ref="C58:J58" si="22">((C47+C53)/C57)*100</f>
        <v>37.5</v>
      </c>
      <c r="D58" s="27">
        <f t="shared" si="22"/>
        <v>71.1627907</v>
      </c>
      <c r="E58" s="27">
        <f t="shared" si="22"/>
        <v>55.19287834</v>
      </c>
      <c r="F58" s="27">
        <f t="shared" si="22"/>
        <v>28.96825397</v>
      </c>
      <c r="G58" s="27">
        <f t="shared" si="22"/>
        <v>17.52021563</v>
      </c>
      <c r="H58" s="27">
        <f t="shared" si="22"/>
        <v>7.48502994</v>
      </c>
      <c r="I58" s="27">
        <f t="shared" si="22"/>
        <v>7.671232877</v>
      </c>
      <c r="J58" s="27">
        <f t="shared" si="22"/>
        <v>7.746478873</v>
      </c>
      <c r="K58" s="1"/>
    </row>
    <row r="59">
      <c r="A59" s="3"/>
      <c r="B59" s="19" t="s">
        <v>23</v>
      </c>
      <c r="C59" s="34">
        <f t="shared" ref="C59:J59" si="23">(SUM(C45,C47,C51,C53)/C57)*100</f>
        <v>37.5</v>
      </c>
      <c r="D59" s="35">
        <f t="shared" si="23"/>
        <v>71.1627907</v>
      </c>
      <c r="E59" s="35">
        <f t="shared" si="23"/>
        <v>75.37091988</v>
      </c>
      <c r="F59" s="35">
        <f t="shared" si="23"/>
        <v>75.3968254</v>
      </c>
      <c r="G59" s="35">
        <f t="shared" si="23"/>
        <v>73.0458221</v>
      </c>
      <c r="H59" s="35">
        <f t="shared" si="23"/>
        <v>79.94011976</v>
      </c>
      <c r="I59" s="35">
        <f t="shared" si="23"/>
        <v>80.2739726</v>
      </c>
      <c r="J59" s="37">
        <f t="shared" si="23"/>
        <v>80.63380282</v>
      </c>
      <c r="K59" s="1"/>
    </row>
    <row r="60">
      <c r="A60" s="3"/>
      <c r="B60" s="22" t="s">
        <v>24</v>
      </c>
      <c r="C60" s="38">
        <f t="shared" ref="C60:J60" si="24">(SUM(C46,C47,C52,C53)/C57)*100</f>
        <v>37.5</v>
      </c>
      <c r="D60" s="39">
        <f t="shared" si="24"/>
        <v>71.1627907</v>
      </c>
      <c r="E60" s="39">
        <f t="shared" si="24"/>
        <v>60.53412463</v>
      </c>
      <c r="F60" s="39">
        <f t="shared" si="24"/>
        <v>34.12698413</v>
      </c>
      <c r="G60" s="39">
        <f t="shared" si="24"/>
        <v>20.21563342</v>
      </c>
      <c r="H60" s="39">
        <f t="shared" si="24"/>
        <v>9.281437126</v>
      </c>
      <c r="I60" s="39">
        <f t="shared" si="24"/>
        <v>7.671232877</v>
      </c>
      <c r="J60" s="49">
        <f t="shared" si="24"/>
        <v>8.802816901</v>
      </c>
      <c r="K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>
      <c r="A62" s="1"/>
      <c r="B62" s="3"/>
      <c r="C62" s="40"/>
      <c r="D62" s="41"/>
      <c r="E62" s="41"/>
      <c r="F62" s="41"/>
      <c r="G62" s="41"/>
      <c r="H62" s="41"/>
      <c r="I62" s="41"/>
      <c r="J62" s="41"/>
      <c r="K62" s="1"/>
    </row>
    <row r="63">
      <c r="A63" s="4" t="s">
        <v>32</v>
      </c>
      <c r="B63" s="5" t="s">
        <v>2</v>
      </c>
      <c r="C63" s="6">
        <v>44064.0</v>
      </c>
      <c r="D63" s="7">
        <v>44080.0</v>
      </c>
      <c r="E63" s="7">
        <v>44093.0</v>
      </c>
      <c r="F63" s="7">
        <v>44107.0</v>
      </c>
      <c r="G63" s="7">
        <v>44120.0</v>
      </c>
      <c r="H63" s="7">
        <v>44136.0</v>
      </c>
      <c r="I63" s="7">
        <v>44153.0</v>
      </c>
      <c r="J63" s="7">
        <v>44169.0</v>
      </c>
      <c r="K63" s="1"/>
    </row>
    <row r="64">
      <c r="A64" s="8" t="s">
        <v>29</v>
      </c>
      <c r="B64" s="5" t="s">
        <v>4</v>
      </c>
      <c r="C64" s="9" t="s">
        <v>5</v>
      </c>
      <c r="D64" s="9">
        <v>0.0</v>
      </c>
      <c r="E64" s="9">
        <v>1.0</v>
      </c>
      <c r="F64" s="9">
        <v>2.0</v>
      </c>
      <c r="G64" s="9">
        <v>3.0</v>
      </c>
      <c r="H64" s="9">
        <v>4.0</v>
      </c>
      <c r="I64" s="9">
        <v>5.0</v>
      </c>
      <c r="J64" s="9">
        <v>6.0</v>
      </c>
      <c r="K64" s="1"/>
    </row>
    <row r="65">
      <c r="A65" s="10" t="s">
        <v>33</v>
      </c>
      <c r="B65" s="11" t="s">
        <v>7</v>
      </c>
      <c r="C65" s="12">
        <v>0.0</v>
      </c>
      <c r="D65" s="12">
        <v>0.0</v>
      </c>
      <c r="E65" s="12">
        <v>39.0</v>
      </c>
      <c r="F65" s="12">
        <v>61.0</v>
      </c>
      <c r="G65" s="12">
        <v>71.0</v>
      </c>
      <c r="H65" s="12">
        <v>86.0</v>
      </c>
      <c r="I65" s="12">
        <f>67+4+19</f>
        <v>90</v>
      </c>
      <c r="J65" s="12">
        <f>60+17</f>
        <v>77</v>
      </c>
      <c r="K65" s="1"/>
    </row>
    <row r="66">
      <c r="A66" s="10" t="s">
        <v>34</v>
      </c>
      <c r="B66" s="13" t="s">
        <v>9</v>
      </c>
      <c r="C66" s="14">
        <v>0.0</v>
      </c>
      <c r="D66" s="14">
        <v>0.0</v>
      </c>
      <c r="E66" s="14">
        <v>6.0</v>
      </c>
      <c r="F66" s="14">
        <v>8.0</v>
      </c>
      <c r="G66" s="14">
        <v>5.0</v>
      </c>
      <c r="H66" s="14">
        <v>1.0</v>
      </c>
      <c r="I66" s="14">
        <v>4.0</v>
      </c>
      <c r="J66" s="14">
        <v>3.0</v>
      </c>
      <c r="K66" s="1"/>
    </row>
    <row r="67">
      <c r="A67" s="4"/>
      <c r="B67" s="15" t="s">
        <v>10</v>
      </c>
      <c r="C67" s="16">
        <v>0.0</v>
      </c>
      <c r="D67" s="16">
        <v>129.0</v>
      </c>
      <c r="E67" s="16">
        <v>68.0</v>
      </c>
      <c r="F67" s="16">
        <v>28.0</v>
      </c>
      <c r="G67" s="16">
        <v>16.0</v>
      </c>
      <c r="H67" s="16">
        <v>3.0</v>
      </c>
      <c r="I67" s="16">
        <f>7+1</f>
        <v>8</v>
      </c>
      <c r="J67" s="16">
        <v>13.0</v>
      </c>
      <c r="K67" s="1"/>
    </row>
    <row r="68">
      <c r="A68" s="4"/>
      <c r="B68" s="17" t="s">
        <v>11</v>
      </c>
      <c r="C68" s="18">
        <v>100.0</v>
      </c>
      <c r="D68" s="18">
        <v>65.0</v>
      </c>
      <c r="E68" s="18">
        <v>49.0</v>
      </c>
      <c r="F68" s="18">
        <v>37.0</v>
      </c>
      <c r="G68" s="18">
        <v>38.0</v>
      </c>
      <c r="H68" s="18">
        <v>25.0</v>
      </c>
      <c r="I68" s="18">
        <f>27+2+17</f>
        <v>46</v>
      </c>
      <c r="J68" s="18">
        <v>43.0</v>
      </c>
      <c r="K68" s="1"/>
    </row>
    <row r="69">
      <c r="A69" s="4" t="s">
        <v>12</v>
      </c>
      <c r="B69" s="19" t="s">
        <v>13</v>
      </c>
      <c r="C69" s="20">
        <f t="shared" ref="C69:J69" si="25">(SUM(C65,C67)/SUM(C65,C66,C67,C68))*100</f>
        <v>0</v>
      </c>
      <c r="D69" s="21">
        <f t="shared" si="25"/>
        <v>66.49484536</v>
      </c>
      <c r="E69" s="21">
        <f t="shared" si="25"/>
        <v>66.04938272</v>
      </c>
      <c r="F69" s="21">
        <f t="shared" si="25"/>
        <v>66.41791045</v>
      </c>
      <c r="G69" s="21">
        <f t="shared" si="25"/>
        <v>66.92307692</v>
      </c>
      <c r="H69" s="21">
        <f t="shared" si="25"/>
        <v>77.39130435</v>
      </c>
      <c r="I69" s="21">
        <f t="shared" si="25"/>
        <v>66.21621622</v>
      </c>
      <c r="J69" s="42">
        <f t="shared" si="25"/>
        <v>66.17647059</v>
      </c>
      <c r="K69" s="1"/>
    </row>
    <row r="70">
      <c r="A70" s="3"/>
      <c r="B70" s="22" t="s">
        <v>14</v>
      </c>
      <c r="C70" s="23">
        <f t="shared" ref="C70:J70" si="26">(SUM(C66,C67)/SUM(C65,C66,C67,C68))*100</f>
        <v>0</v>
      </c>
      <c r="D70" s="24">
        <f t="shared" si="26"/>
        <v>66.49484536</v>
      </c>
      <c r="E70" s="24">
        <f t="shared" si="26"/>
        <v>45.67901235</v>
      </c>
      <c r="F70" s="24">
        <f t="shared" si="26"/>
        <v>26.86567164</v>
      </c>
      <c r="G70" s="24">
        <f t="shared" si="26"/>
        <v>16.15384615</v>
      </c>
      <c r="H70" s="24">
        <f t="shared" si="26"/>
        <v>3.47826087</v>
      </c>
      <c r="I70" s="24">
        <f t="shared" si="26"/>
        <v>8.108108108</v>
      </c>
      <c r="J70" s="43">
        <f t="shared" si="26"/>
        <v>11.76470588</v>
      </c>
      <c r="K70" s="1"/>
    </row>
    <row r="71">
      <c r="A71" s="3"/>
      <c r="B71" s="11" t="s">
        <v>15</v>
      </c>
      <c r="C71" s="12">
        <v>0.0</v>
      </c>
      <c r="D71" s="12">
        <v>0.0</v>
      </c>
      <c r="E71" s="12">
        <v>29.0</v>
      </c>
      <c r="F71" s="12">
        <v>43.0</v>
      </c>
      <c r="G71" s="12">
        <v>91.0</v>
      </c>
      <c r="H71" s="12">
        <v>73.0</v>
      </c>
      <c r="I71" s="12">
        <f>77+4+23</f>
        <v>104</v>
      </c>
      <c r="J71" s="12">
        <v>104.0</v>
      </c>
      <c r="K71" s="1"/>
    </row>
    <row r="72">
      <c r="A72" s="3"/>
      <c r="B72" s="13" t="s">
        <v>16</v>
      </c>
      <c r="C72" s="14">
        <v>0.0</v>
      </c>
      <c r="D72" s="14">
        <v>0.0</v>
      </c>
      <c r="E72" s="14">
        <v>5.0</v>
      </c>
      <c r="F72" s="14">
        <v>5.0</v>
      </c>
      <c r="G72" s="14">
        <v>14.0</v>
      </c>
      <c r="H72" s="14">
        <v>5.0</v>
      </c>
      <c r="I72" s="14">
        <v>4.0</v>
      </c>
      <c r="J72" s="14">
        <v>5.0</v>
      </c>
      <c r="K72" s="1"/>
    </row>
    <row r="73">
      <c r="A73" s="3"/>
      <c r="B73" s="15" t="s">
        <v>17</v>
      </c>
      <c r="C73" s="16">
        <v>75.0</v>
      </c>
      <c r="D73" s="16">
        <v>107.0</v>
      </c>
      <c r="E73" s="16">
        <v>59.0</v>
      </c>
      <c r="F73" s="16">
        <v>35.0</v>
      </c>
      <c r="G73" s="16">
        <v>26.0</v>
      </c>
      <c r="H73" s="16">
        <v>11.0</v>
      </c>
      <c r="I73" s="16">
        <f>12+2</f>
        <v>14</v>
      </c>
      <c r="J73" s="16">
        <v>13.0</v>
      </c>
      <c r="K73" s="1"/>
    </row>
    <row r="74">
      <c r="A74" s="3"/>
      <c r="B74" s="17" t="s">
        <v>18</v>
      </c>
      <c r="C74" s="18">
        <v>25.0</v>
      </c>
      <c r="D74" s="18">
        <v>51.0</v>
      </c>
      <c r="E74" s="18">
        <v>41.0</v>
      </c>
      <c r="F74" s="18">
        <v>48.0</v>
      </c>
      <c r="G74" s="18">
        <v>43.0</v>
      </c>
      <c r="H74" s="18">
        <v>41.0</v>
      </c>
      <c r="I74" s="18">
        <f>32+5+11</f>
        <v>48</v>
      </c>
      <c r="J74" s="18">
        <f>37+15</f>
        <v>52</v>
      </c>
      <c r="K74" s="1"/>
    </row>
    <row r="75">
      <c r="A75" s="3"/>
      <c r="B75" s="19" t="s">
        <v>19</v>
      </c>
      <c r="C75" s="20">
        <f t="shared" ref="C75:J75" si="27">(SUM(C71+C73)/SUM(C71,C72,C73,C74))*100</f>
        <v>75</v>
      </c>
      <c r="D75" s="21">
        <f t="shared" si="27"/>
        <v>67.72151899</v>
      </c>
      <c r="E75" s="21">
        <f t="shared" si="27"/>
        <v>65.67164179</v>
      </c>
      <c r="F75" s="21">
        <f t="shared" si="27"/>
        <v>59.54198473</v>
      </c>
      <c r="G75" s="21">
        <f t="shared" si="27"/>
        <v>67.24137931</v>
      </c>
      <c r="H75" s="21">
        <f t="shared" si="27"/>
        <v>64.61538462</v>
      </c>
      <c r="I75" s="21">
        <f t="shared" si="27"/>
        <v>69.41176471</v>
      </c>
      <c r="J75" s="42">
        <f t="shared" si="27"/>
        <v>67.24137931</v>
      </c>
      <c r="K75" s="1"/>
    </row>
    <row r="76">
      <c r="A76" s="3"/>
      <c r="B76" s="22" t="s">
        <v>20</v>
      </c>
      <c r="C76" s="29">
        <f t="shared" ref="C76:J76" si="28">(SUM(C72+C73)/SUM(C71,C72,C73,C74))*100</f>
        <v>75</v>
      </c>
      <c r="D76" s="30">
        <f t="shared" si="28"/>
        <v>67.72151899</v>
      </c>
      <c r="E76" s="30">
        <f t="shared" si="28"/>
        <v>47.76119403</v>
      </c>
      <c r="F76" s="30">
        <f t="shared" si="28"/>
        <v>30.53435115</v>
      </c>
      <c r="G76" s="30">
        <f t="shared" si="28"/>
        <v>22.98850575</v>
      </c>
      <c r="H76" s="30">
        <f t="shared" si="28"/>
        <v>12.30769231</v>
      </c>
      <c r="I76" s="30">
        <f t="shared" si="28"/>
        <v>10.58823529</v>
      </c>
      <c r="J76" s="44">
        <f t="shared" si="28"/>
        <v>10.34482759</v>
      </c>
      <c r="K76" s="45"/>
    </row>
    <row r="77">
      <c r="A77" s="3"/>
      <c r="B77" s="46" t="s">
        <v>21</v>
      </c>
      <c r="C77" s="47">
        <f t="shared" ref="C77:J77" si="29">SUM(C65,C66,C67,C68,C71,C72,C73,C74)</f>
        <v>200</v>
      </c>
      <c r="D77" s="47">
        <f t="shared" si="29"/>
        <v>352</v>
      </c>
      <c r="E77" s="47">
        <f t="shared" si="29"/>
        <v>296</v>
      </c>
      <c r="F77" s="47">
        <f t="shared" si="29"/>
        <v>265</v>
      </c>
      <c r="G77" s="47">
        <f t="shared" si="29"/>
        <v>304</v>
      </c>
      <c r="H77" s="47">
        <f t="shared" si="29"/>
        <v>245</v>
      </c>
      <c r="I77" s="47">
        <f t="shared" si="29"/>
        <v>318</v>
      </c>
      <c r="J77" s="47">
        <f t="shared" si="29"/>
        <v>310</v>
      </c>
      <c r="K77" s="48"/>
    </row>
    <row r="78">
      <c r="A78" s="3"/>
      <c r="B78" s="15" t="s">
        <v>22</v>
      </c>
      <c r="C78" s="27">
        <f t="shared" ref="C78:J78" si="30">((C67+C73)/C77)*100</f>
        <v>37.5</v>
      </c>
      <c r="D78" s="27">
        <f t="shared" si="30"/>
        <v>67.04545455</v>
      </c>
      <c r="E78" s="27">
        <f t="shared" si="30"/>
        <v>42.90540541</v>
      </c>
      <c r="F78" s="27">
        <f t="shared" si="30"/>
        <v>23.77358491</v>
      </c>
      <c r="G78" s="27">
        <f t="shared" si="30"/>
        <v>13.81578947</v>
      </c>
      <c r="H78" s="27">
        <f t="shared" si="30"/>
        <v>5.714285714</v>
      </c>
      <c r="I78" s="27">
        <f t="shared" si="30"/>
        <v>6.918238994</v>
      </c>
      <c r="J78" s="27">
        <f t="shared" si="30"/>
        <v>8.387096774</v>
      </c>
      <c r="K78" s="1"/>
    </row>
    <row r="79">
      <c r="A79" s="3"/>
      <c r="B79" s="19" t="s">
        <v>23</v>
      </c>
      <c r="C79" s="34">
        <f t="shared" ref="C79:J79" si="31">(SUM(C65,C67,C71,C73)/C77)*100</f>
        <v>37.5</v>
      </c>
      <c r="D79" s="35">
        <f t="shared" si="31"/>
        <v>67.04545455</v>
      </c>
      <c r="E79" s="35">
        <f t="shared" si="31"/>
        <v>65.87837838</v>
      </c>
      <c r="F79" s="35">
        <f t="shared" si="31"/>
        <v>63.01886792</v>
      </c>
      <c r="G79" s="35">
        <f t="shared" si="31"/>
        <v>67.10526316</v>
      </c>
      <c r="H79" s="35">
        <f t="shared" si="31"/>
        <v>70.6122449</v>
      </c>
      <c r="I79" s="35">
        <f t="shared" si="31"/>
        <v>67.9245283</v>
      </c>
      <c r="J79" s="37">
        <f t="shared" si="31"/>
        <v>66.77419355</v>
      </c>
      <c r="K79" s="45"/>
    </row>
    <row r="80">
      <c r="A80" s="3"/>
      <c r="B80" s="22" t="s">
        <v>24</v>
      </c>
      <c r="C80" s="38">
        <f t="shared" ref="C80:J80" si="32">(SUM(C66,C67,C72,C73)/C77)*100</f>
        <v>37.5</v>
      </c>
      <c r="D80" s="39">
        <f t="shared" si="32"/>
        <v>67.04545455</v>
      </c>
      <c r="E80" s="39">
        <f t="shared" si="32"/>
        <v>46.62162162</v>
      </c>
      <c r="F80" s="39">
        <f t="shared" si="32"/>
        <v>28.67924528</v>
      </c>
      <c r="G80" s="39">
        <f t="shared" si="32"/>
        <v>20.06578947</v>
      </c>
      <c r="H80" s="39">
        <f t="shared" si="32"/>
        <v>8.163265306</v>
      </c>
      <c r="I80" s="39">
        <f t="shared" si="32"/>
        <v>9.433962264</v>
      </c>
      <c r="J80" s="49">
        <f t="shared" si="32"/>
        <v>10.96774194</v>
      </c>
      <c r="K80" s="48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</sheetData>
  <drawing r:id="rId1"/>
</worksheet>
</file>