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<sst xmlns="http://schemas.openxmlformats.org/spreadsheetml/2006/main" count="70" uniqueCount="32">
  <si>
    <r>
      <rPr>
        <rFont val="Calibri, Arial"/>
        <b/>
        <color rgb="FF000000"/>
        <sz val="12.0"/>
      </rPr>
      <t xml:space="preserve">Hatching rate of eggs laid by </t>
    </r>
    <r>
      <rPr>
        <rFont val="Calibri, Arial"/>
        <b/>
        <i/>
        <color rgb="FF000000"/>
        <sz val="12.0"/>
      </rPr>
      <t>PolG2[HomeR]/+; nos-Cas9/+</t>
    </r>
    <r>
      <rPr>
        <rFont val="Calibri, Arial"/>
        <b/>
        <color rgb="FF000000"/>
        <sz val="12.0"/>
      </rPr>
      <t xml:space="preserve"> females. </t>
    </r>
  </si>
  <si>
    <t>sample #</t>
  </si>
  <si>
    <t>♀#</t>
  </si>
  <si>
    <t>♀ genotype</t>
  </si>
  <si>
    <t>group</t>
  </si>
  <si>
    <t>laid egg #</t>
  </si>
  <si>
    <t>hatched egg#</t>
  </si>
  <si>
    <t>hatched egg%</t>
  </si>
  <si>
    <t>raw %</t>
  </si>
  <si>
    <t>normalized %</t>
  </si>
  <si>
    <t>1A</t>
  </si>
  <si>
    <t>~25♀</t>
  </si>
  <si>
    <t>♀1073A/+; nos-Cas9/+</t>
  </si>
  <si>
    <t xml:space="preserve">tran-hets </t>
  </si>
  <si>
    <t>1B</t>
  </si>
  <si>
    <t>1C</t>
  </si>
  <si>
    <t>1D</t>
  </si>
  <si>
    <t>1E</t>
  </si>
  <si>
    <t>2A</t>
  </si>
  <si>
    <t>♀1073A/+; +/+</t>
  </si>
  <si>
    <t>1073A/+</t>
  </si>
  <si>
    <t>2B</t>
  </si>
  <si>
    <t>2C</t>
  </si>
  <si>
    <t>2D</t>
  </si>
  <si>
    <t>2E</t>
  </si>
  <si>
    <t>3A</t>
  </si>
  <si>
    <t>♀+/+; nos-Cas9/+</t>
  </si>
  <si>
    <t>nos-Cas9/+</t>
  </si>
  <si>
    <t>3B</t>
  </si>
  <si>
    <t>3C</t>
  </si>
  <si>
    <t>3D</t>
  </si>
  <si>
    <t>3E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</si>
</sst>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0.0"/>
      <color rgb="FF000000"/>
      <name val="Arial"/>
    </font>
    <font>
      <b/>
      <sz val="11.0"/>
      <color rgb="FF000000"/>
      <name val="Arial"/>
    </font>
    <font>
      <sz val="12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EAF1DD"/>
        <bgColor rgb="FFEAF1DD"/>
      </patternFill>
    </fill>
    <fill>
      <patternFill patternType="solid">
        <fgColor rgb="FFFDE9D9"/>
        <bgColor rgb="FFFDE9D9"/>
      </patternFill>
    </fill>
  </fills>
  <borders count="3">
    <border/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vertical="bottom"/>
    </xf>
    <xf borderId="1" fillId="0" fontId="3" numFmtId="0" xfId="0" applyAlignment="1" applyBorder="1" applyFont="1">
      <alignment readingOrder="0" shrinkToFit="0" vertical="bottom" wrapText="0"/>
    </xf>
    <xf borderId="2" fillId="0" fontId="2" numFmtId="0" xfId="0" applyAlignment="1" applyBorder="1" applyFont="1">
      <alignment vertical="bottom"/>
    </xf>
    <xf borderId="1" fillId="0" fontId="4" numFmtId="0" xfId="0" applyAlignment="1" applyBorder="1" applyFont="1">
      <alignment horizontal="center"/>
    </xf>
    <xf borderId="2" fillId="0" fontId="4" numFmtId="0" xfId="0" applyAlignment="1" applyBorder="1" applyFont="1">
      <alignment horizontal="center"/>
    </xf>
    <xf borderId="1" fillId="2" fontId="2" numFmtId="0" xfId="0" applyAlignment="1" applyBorder="1" applyFill="1" applyFont="1">
      <alignment horizontal="center"/>
    </xf>
    <xf borderId="2" fillId="2" fontId="2" numFmtId="0" xfId="0" applyAlignment="1" applyBorder="1" applyFont="1">
      <alignment horizontal="center"/>
    </xf>
    <xf borderId="2" fillId="2" fontId="2" numFmtId="164" xfId="0" applyAlignment="1" applyBorder="1" applyFont="1" applyNumberFormat="1">
      <alignment horizontal="center"/>
    </xf>
    <xf borderId="2" fillId="2" fontId="4" numFmtId="2" xfId="0" applyAlignment="1" applyBorder="1" applyFont="1" applyNumberFormat="1">
      <alignment horizontal="center"/>
    </xf>
    <xf borderId="1" fillId="3" fontId="4" numFmtId="0" xfId="0" applyAlignment="1" applyBorder="1" applyFill="1" applyFont="1">
      <alignment horizontal="center"/>
    </xf>
    <xf borderId="2" fillId="3" fontId="2" numFmtId="0" xfId="0" applyAlignment="1" applyBorder="1" applyFont="1">
      <alignment horizontal="center"/>
    </xf>
    <xf borderId="2" fillId="3" fontId="4" numFmtId="0" xfId="0" applyAlignment="1" applyBorder="1" applyFont="1">
      <alignment horizontal="center"/>
    </xf>
    <xf borderId="2" fillId="3" fontId="4" numFmtId="164" xfId="0" applyAlignment="1" applyBorder="1" applyFont="1" applyNumberFormat="1">
      <alignment horizontal="center"/>
    </xf>
    <xf borderId="2" fillId="3" fontId="4" numFmtId="2" xfId="0" applyAlignment="1" applyBorder="1" applyFont="1" applyNumberFormat="1">
      <alignment horizontal="center"/>
    </xf>
    <xf borderId="1" fillId="4" fontId="2" numFmtId="0" xfId="0" applyAlignment="1" applyBorder="1" applyFill="1" applyFont="1">
      <alignment horizontal="center"/>
    </xf>
    <xf borderId="2" fillId="4" fontId="4" numFmtId="0" xfId="0" applyAlignment="1" applyBorder="1" applyFont="1">
      <alignment horizontal="center"/>
    </xf>
    <xf borderId="2" fillId="4" fontId="4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</row>
    <row r="3">
      <c r="A3" s="2"/>
      <c r="B3" s="3" t="s">
        <v>0</v>
      </c>
      <c r="C3" s="4"/>
      <c r="D3" s="4"/>
      <c r="E3" s="4"/>
      <c r="F3" s="4"/>
      <c r="G3" s="4"/>
      <c r="H3" s="4"/>
      <c r="I3" s="4"/>
      <c r="J3" s="4"/>
      <c r="K3" s="2"/>
    </row>
    <row r="4">
      <c r="A4" s="2"/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2"/>
    </row>
    <row r="5">
      <c r="A5" s="2"/>
      <c r="B5" s="7" t="s">
        <v>10</v>
      </c>
      <c r="C5" s="8" t="s">
        <v>11</v>
      </c>
      <c r="D5" s="8" t="s">
        <v>12</v>
      </c>
      <c r="E5" s="8" t="s">
        <v>13</v>
      </c>
      <c r="F5" s="8">
        <v>200.0</v>
      </c>
      <c r="G5" s="8">
        <f>200-23</f>
        <v>177</v>
      </c>
      <c r="H5" s="9">
        <f t="shared" ref="H5:H14" si="1">G5/F5*100</f>
        <v>88.5</v>
      </c>
      <c r="I5" s="10">
        <f>AVERAGE(H5:H9)</f>
        <v>88.8</v>
      </c>
      <c r="J5" s="10">
        <f>H5/I10*100</f>
        <v>93.79036796</v>
      </c>
      <c r="K5" s="2"/>
    </row>
    <row r="6">
      <c r="A6" s="2"/>
      <c r="B6" s="7" t="s">
        <v>14</v>
      </c>
      <c r="C6" s="8" t="s">
        <v>11</v>
      </c>
      <c r="D6" s="8" t="s">
        <v>12</v>
      </c>
      <c r="E6" s="8" t="s">
        <v>13</v>
      </c>
      <c r="F6" s="8">
        <v>200.0</v>
      </c>
      <c r="G6" s="8">
        <f>F6-20</f>
        <v>180</v>
      </c>
      <c r="H6" s="9">
        <f t="shared" si="1"/>
        <v>90</v>
      </c>
      <c r="I6" s="10">
        <f>_xlfn.STDEV.S(H5:H9)</f>
        <v>2.413503677</v>
      </c>
      <c r="J6" s="10">
        <f>H6/I10*100</f>
        <v>95.38003521</v>
      </c>
      <c r="K6" s="2"/>
    </row>
    <row r="7">
      <c r="A7" s="2"/>
      <c r="B7" s="7" t="s">
        <v>15</v>
      </c>
      <c r="C7" s="8" t="s">
        <v>11</v>
      </c>
      <c r="D7" s="8" t="s">
        <v>12</v>
      </c>
      <c r="E7" s="8" t="s">
        <v>13</v>
      </c>
      <c r="F7" s="8">
        <v>200.0</v>
      </c>
      <c r="G7" s="8">
        <f>F7-22</f>
        <v>178</v>
      </c>
      <c r="H7" s="9">
        <f t="shared" si="1"/>
        <v>89</v>
      </c>
      <c r="I7" s="9"/>
      <c r="J7" s="10">
        <f>H7/I10*100</f>
        <v>94.32025704</v>
      </c>
      <c r="K7" s="2"/>
    </row>
    <row r="8">
      <c r="A8" s="2"/>
      <c r="B8" s="7" t="s">
        <v>16</v>
      </c>
      <c r="C8" s="8" t="s">
        <v>11</v>
      </c>
      <c r="D8" s="8" t="s">
        <v>12</v>
      </c>
      <c r="E8" s="8" t="s">
        <v>13</v>
      </c>
      <c r="F8" s="8">
        <v>200.0</v>
      </c>
      <c r="G8" s="8">
        <f>F8-17</f>
        <v>183</v>
      </c>
      <c r="H8" s="9">
        <f t="shared" si="1"/>
        <v>91.5</v>
      </c>
      <c r="I8" s="9"/>
      <c r="J8" s="10">
        <f>H5/I10*100</f>
        <v>93.79036796</v>
      </c>
      <c r="K8" s="2"/>
    </row>
    <row r="9">
      <c r="A9" s="2"/>
      <c r="B9" s="7" t="s">
        <v>17</v>
      </c>
      <c r="C9" s="8" t="s">
        <v>11</v>
      </c>
      <c r="D9" s="8" t="s">
        <v>12</v>
      </c>
      <c r="E9" s="8" t="s">
        <v>13</v>
      </c>
      <c r="F9" s="8">
        <v>200.0</v>
      </c>
      <c r="G9" s="8">
        <f>F9-30</f>
        <v>170</v>
      </c>
      <c r="H9" s="9">
        <f t="shared" si="1"/>
        <v>85</v>
      </c>
      <c r="I9" s="9"/>
      <c r="J9" s="10">
        <f>H9/I10*100</f>
        <v>90.08114437</v>
      </c>
      <c r="K9" s="2"/>
    </row>
    <row r="10">
      <c r="A10" s="2"/>
      <c r="B10" s="11" t="s">
        <v>18</v>
      </c>
      <c r="C10" s="12" t="s">
        <v>11</v>
      </c>
      <c r="D10" s="13" t="s">
        <v>19</v>
      </c>
      <c r="E10" s="13" t="s">
        <v>20</v>
      </c>
      <c r="F10" s="12">
        <f>218</f>
        <v>218</v>
      </c>
      <c r="G10" s="13">
        <f>F10-12</f>
        <v>206</v>
      </c>
      <c r="H10" s="14">
        <f t="shared" si="1"/>
        <v>94.49541284</v>
      </c>
      <c r="I10" s="15">
        <f>AVERAGE(H10:H14)</f>
        <v>94.35936965</v>
      </c>
      <c r="J10" s="13">
        <f>H10/I10*100</f>
        <v>100.1441756</v>
      </c>
      <c r="K10" s="2"/>
    </row>
    <row r="11">
      <c r="A11" s="2"/>
      <c r="B11" s="11" t="s">
        <v>21</v>
      </c>
      <c r="C11" s="12" t="s">
        <v>11</v>
      </c>
      <c r="D11" s="13" t="s">
        <v>19</v>
      </c>
      <c r="E11" s="13" t="s">
        <v>20</v>
      </c>
      <c r="F11" s="12">
        <v>200.0</v>
      </c>
      <c r="G11" s="13">
        <f>F11-8</f>
        <v>192</v>
      </c>
      <c r="H11" s="14">
        <f t="shared" si="1"/>
        <v>96</v>
      </c>
      <c r="I11" s="15">
        <f>_xlfn.STDEV.S(H10:H14)</f>
        <v>1.233662601</v>
      </c>
      <c r="J11" s="13">
        <f>H11/I10*100</f>
        <v>101.7387042</v>
      </c>
      <c r="K11" s="2"/>
    </row>
    <row r="12">
      <c r="A12" s="2"/>
      <c r="B12" s="11" t="s">
        <v>22</v>
      </c>
      <c r="C12" s="12" t="s">
        <v>11</v>
      </c>
      <c r="D12" s="13" t="s">
        <v>19</v>
      </c>
      <c r="E12" s="13" t="s">
        <v>20</v>
      </c>
      <c r="F12" s="12">
        <v>200.0</v>
      </c>
      <c r="G12" s="13">
        <f>F12-10</f>
        <v>190</v>
      </c>
      <c r="H12" s="14">
        <f t="shared" si="1"/>
        <v>95</v>
      </c>
      <c r="I12" s="14"/>
      <c r="J12" s="13">
        <f>H12/I10*100</f>
        <v>100.6789261</v>
      </c>
      <c r="K12" s="2"/>
    </row>
    <row r="13">
      <c r="A13" s="2"/>
      <c r="B13" s="11" t="s">
        <v>23</v>
      </c>
      <c r="C13" s="12" t="s">
        <v>11</v>
      </c>
      <c r="D13" s="13" t="s">
        <v>19</v>
      </c>
      <c r="E13" s="13" t="s">
        <v>20</v>
      </c>
      <c r="F13" s="12">
        <v>200.0</v>
      </c>
      <c r="G13" s="13">
        <f t="shared" ref="G13:G14" si="2">F13-14</f>
        <v>186</v>
      </c>
      <c r="H13" s="14">
        <f t="shared" si="1"/>
        <v>93</v>
      </c>
      <c r="I13" s="14"/>
      <c r="J13" s="13">
        <f>H13/I10*100</f>
        <v>98.55936972</v>
      </c>
      <c r="K13" s="2"/>
    </row>
    <row r="14">
      <c r="A14" s="2"/>
      <c r="B14" s="11" t="s">
        <v>24</v>
      </c>
      <c r="C14" s="12" t="s">
        <v>11</v>
      </c>
      <c r="D14" s="13" t="s">
        <v>19</v>
      </c>
      <c r="E14" s="13" t="s">
        <v>20</v>
      </c>
      <c r="F14" s="12">
        <v>209.0</v>
      </c>
      <c r="G14" s="13">
        <f t="shared" si="2"/>
        <v>195</v>
      </c>
      <c r="H14" s="14">
        <f t="shared" si="1"/>
        <v>93.30143541</v>
      </c>
      <c r="I14" s="14"/>
      <c r="J14" s="13">
        <f>H14/I10*100</f>
        <v>98.87882438</v>
      </c>
      <c r="K14" s="2"/>
    </row>
    <row r="15">
      <c r="A15" s="2"/>
      <c r="B15" s="16" t="s">
        <v>25</v>
      </c>
      <c r="C15" s="17" t="s">
        <v>11</v>
      </c>
      <c r="D15" s="17" t="s">
        <v>26</v>
      </c>
      <c r="E15" s="17" t="s">
        <v>27</v>
      </c>
      <c r="F15" s="17">
        <v>200.0</v>
      </c>
      <c r="G15" s="17">
        <v>195.0</v>
      </c>
      <c r="H15" s="17">
        <v>97.5</v>
      </c>
      <c r="I15" s="18">
        <f>AVERAGE(H15:H19)</f>
        <v>93.4</v>
      </c>
      <c r="J15" s="17">
        <f>H15/I10*100</f>
        <v>103.3283715</v>
      </c>
      <c r="K15" s="2"/>
    </row>
    <row r="16">
      <c r="A16" s="2"/>
      <c r="B16" s="16" t="s">
        <v>28</v>
      </c>
      <c r="C16" s="17" t="s">
        <v>11</v>
      </c>
      <c r="D16" s="17" t="s">
        <v>26</v>
      </c>
      <c r="E16" s="17" t="s">
        <v>27</v>
      </c>
      <c r="F16" s="17">
        <v>200.0</v>
      </c>
      <c r="G16" s="17">
        <v>180.0</v>
      </c>
      <c r="H16" s="17">
        <v>90.0</v>
      </c>
      <c r="I16" s="18">
        <f>_xlfn.STDEV.S(H15:H19)</f>
        <v>3.664014192</v>
      </c>
      <c r="J16" s="17">
        <f>H16/I10*100</f>
        <v>95.38003521</v>
      </c>
      <c r="K16" s="2"/>
    </row>
    <row r="17">
      <c r="A17" s="2"/>
      <c r="B17" s="16" t="s">
        <v>29</v>
      </c>
      <c r="C17" s="17" t="s">
        <v>11</v>
      </c>
      <c r="D17" s="17" t="s">
        <v>26</v>
      </c>
      <c r="E17" s="17" t="s">
        <v>27</v>
      </c>
      <c r="F17" s="17">
        <v>200.0</v>
      </c>
      <c r="G17" s="17">
        <v>185.0</v>
      </c>
      <c r="H17" s="17">
        <v>92.5</v>
      </c>
      <c r="I17" s="17"/>
      <c r="J17" s="17">
        <f>H17/I10*100</f>
        <v>98.02948064</v>
      </c>
      <c r="K17" s="2"/>
    </row>
    <row r="18">
      <c r="A18" s="2"/>
      <c r="B18" s="16" t="s">
        <v>30</v>
      </c>
      <c r="C18" s="17" t="s">
        <v>11</v>
      </c>
      <c r="D18" s="17" t="s">
        <v>26</v>
      </c>
      <c r="E18" s="17" t="s">
        <v>27</v>
      </c>
      <c r="F18" s="17">
        <v>203.0</v>
      </c>
      <c r="G18" s="17">
        <v>197.0</v>
      </c>
      <c r="H18" s="17">
        <v>97.0</v>
      </c>
      <c r="I18" s="17"/>
      <c r="J18" s="17">
        <f>H18/I10*100</f>
        <v>102.7984824</v>
      </c>
      <c r="K18" s="2"/>
    </row>
    <row r="19">
      <c r="A19" s="2"/>
      <c r="B19" s="16" t="s">
        <v>31</v>
      </c>
      <c r="C19" s="17" t="s">
        <v>11</v>
      </c>
      <c r="D19" s="17" t="s">
        <v>26</v>
      </c>
      <c r="E19" s="17" t="s">
        <v>27</v>
      </c>
      <c r="F19" s="17">
        <v>200.0</v>
      </c>
      <c r="G19" s="17">
        <v>180.0</v>
      </c>
      <c r="H19" s="17">
        <v>90.0</v>
      </c>
      <c r="I19" s="17"/>
      <c r="J19" s="17">
        <f>H19/I10*100</f>
        <v>95.38003521</v>
      </c>
      <c r="K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drawing r:id="rId1"/>
</worksheet>
</file>