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arDisk/Dropbox/Lab - Ackerman/Hbs1like Project/Manuscript/elife submission/Resubmission/Source data (Hbs1l Manuscript)/"/>
    </mc:Choice>
  </mc:AlternateContent>
  <xr:revisionPtr revIDLastSave="0" documentId="13_ncr:1_{73D3A4B4-4751-B942-99D7-8F64C99995B9}" xr6:coauthVersionLast="46" xr6:coauthVersionMax="46" xr10:uidLastSave="{00000000-0000-0000-0000-000000000000}"/>
  <bookViews>
    <workbookView xWindow="1160" yWindow="500" windowWidth="21820" windowHeight="15800" activeTab="1" xr2:uid="{2F8A3F2E-E956-8E46-9DF9-928975C1117C}"/>
  </bookViews>
  <sheets>
    <sheet name="Panel A" sheetId="1" r:id="rId1"/>
    <sheet name="Panel 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K24" i="2"/>
  <c r="K25" i="2"/>
  <c r="K26" i="2"/>
  <c r="K27" i="2"/>
  <c r="K28" i="2"/>
  <c r="K29" i="2"/>
  <c r="K30" i="2"/>
  <c r="K31" i="2"/>
  <c r="K32" i="2"/>
  <c r="K33" i="2"/>
  <c r="K22" i="2"/>
  <c r="J22" i="2"/>
  <c r="H23" i="2"/>
  <c r="H24" i="2"/>
  <c r="H25" i="2"/>
  <c r="H26" i="2"/>
  <c r="H27" i="2"/>
  <c r="H28" i="2"/>
  <c r="H29" i="2"/>
  <c r="H30" i="2"/>
  <c r="H31" i="2"/>
  <c r="H32" i="2"/>
  <c r="H33" i="2"/>
  <c r="H22" i="2"/>
  <c r="G22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26" i="2"/>
  <c r="G26" i="2"/>
  <c r="J25" i="2"/>
  <c r="G25" i="2"/>
  <c r="J24" i="2"/>
  <c r="G24" i="2"/>
  <c r="J23" i="2"/>
  <c r="G23" i="2"/>
  <c r="J6" i="2"/>
  <c r="J7" i="2"/>
  <c r="J8" i="2"/>
  <c r="J9" i="2"/>
  <c r="J10" i="2"/>
  <c r="J11" i="2"/>
  <c r="J12" i="2"/>
  <c r="J13" i="2"/>
  <c r="J14" i="2"/>
  <c r="J15" i="2"/>
  <c r="J16" i="2"/>
  <c r="J5" i="2"/>
  <c r="K5" i="2" s="1"/>
  <c r="G5" i="2"/>
  <c r="G6" i="2"/>
  <c r="G7" i="2"/>
  <c r="G8" i="2"/>
  <c r="G9" i="2"/>
  <c r="G10" i="2"/>
  <c r="G11" i="2"/>
  <c r="G12" i="2"/>
  <c r="G13" i="2"/>
  <c r="H13" i="2" s="1"/>
  <c r="G14" i="2"/>
  <c r="H14" i="2" s="1"/>
  <c r="G15" i="2"/>
  <c r="G16" i="2"/>
  <c r="H10" i="2" l="1"/>
  <c r="O31" i="2"/>
  <c r="H5" i="2"/>
  <c r="N30" i="2"/>
  <c r="N32" i="2"/>
  <c r="O30" i="2"/>
  <c r="O22" i="2"/>
  <c r="N22" i="2"/>
  <c r="O29" i="2"/>
  <c r="N31" i="2"/>
  <c r="O24" i="2"/>
  <c r="N24" i="2"/>
  <c r="O25" i="2"/>
  <c r="K13" i="2"/>
  <c r="K12" i="2"/>
  <c r="H16" i="2"/>
  <c r="H12" i="2"/>
  <c r="H8" i="2"/>
  <c r="K15" i="2"/>
  <c r="K11" i="2"/>
  <c r="K7" i="2"/>
  <c r="K9" i="2"/>
  <c r="N12" i="2" s="1"/>
  <c r="H6" i="2"/>
  <c r="O6" i="2" s="1"/>
  <c r="K16" i="2"/>
  <c r="K8" i="2"/>
  <c r="O15" i="2" s="1"/>
  <c r="H15" i="2"/>
  <c r="H11" i="2"/>
  <c r="K14" i="2"/>
  <c r="K10" i="2"/>
  <c r="K6" i="2"/>
  <c r="N6" i="2"/>
  <c r="O14" i="2"/>
  <c r="H9" i="2"/>
  <c r="O5" i="2" s="1"/>
  <c r="H7" i="2"/>
  <c r="N25" i="2" l="1"/>
  <c r="N23" i="2"/>
  <c r="N29" i="2"/>
  <c r="O32" i="2"/>
  <c r="O13" i="2"/>
  <c r="N8" i="2"/>
  <c r="N14" i="2"/>
  <c r="O23" i="2"/>
  <c r="O8" i="2"/>
  <c r="N13" i="2"/>
  <c r="N5" i="2"/>
  <c r="O12" i="2"/>
  <c r="N15" i="2"/>
  <c r="N7" i="2"/>
  <c r="O7" i="2"/>
  <c r="G28" i="1" l="1"/>
  <c r="H33" i="1"/>
  <c r="G33" i="1"/>
  <c r="H32" i="1"/>
  <c r="G32" i="1"/>
  <c r="H31" i="1"/>
  <c r="G31" i="1"/>
  <c r="H30" i="1"/>
  <c r="G30" i="1"/>
  <c r="H29" i="1"/>
  <c r="G29" i="1"/>
  <c r="H28" i="1"/>
  <c r="K28" i="1" s="1"/>
  <c r="N28" i="1" s="1"/>
  <c r="H8" i="1"/>
  <c r="H9" i="1"/>
  <c r="H10" i="1"/>
  <c r="H11" i="1"/>
  <c r="H12" i="1"/>
  <c r="H7" i="1"/>
  <c r="G7" i="1"/>
  <c r="G12" i="1"/>
  <c r="G11" i="1"/>
  <c r="G10" i="1"/>
  <c r="G9" i="1"/>
  <c r="G8" i="1"/>
  <c r="J31" i="1" l="1"/>
  <c r="J32" i="1"/>
  <c r="J9" i="1"/>
  <c r="K10" i="1"/>
  <c r="N10" i="1" s="1"/>
  <c r="E21" i="1" s="1"/>
  <c r="K11" i="1"/>
  <c r="N11" i="1" s="1"/>
  <c r="K7" i="1"/>
  <c r="N7" i="1" s="1"/>
  <c r="K9" i="1"/>
  <c r="N9" i="1" s="1"/>
  <c r="J33" i="1"/>
  <c r="M33" i="1" s="1"/>
  <c r="K12" i="1"/>
  <c r="N12" i="1" s="1"/>
  <c r="K29" i="1"/>
  <c r="K33" i="1"/>
  <c r="J8" i="1"/>
  <c r="M8" i="1" s="1"/>
  <c r="J28" i="1"/>
  <c r="M28" i="1" s="1"/>
  <c r="J7" i="1"/>
  <c r="M7" i="1" s="1"/>
  <c r="K30" i="1"/>
  <c r="K32" i="1"/>
  <c r="N32" i="1" s="1"/>
  <c r="J10" i="1"/>
  <c r="K8" i="1"/>
  <c r="N8" i="1" s="1"/>
  <c r="J11" i="1"/>
  <c r="M11" i="1" s="1"/>
  <c r="J12" i="1"/>
  <c r="M12" i="1" s="1"/>
  <c r="N29" i="1"/>
  <c r="M32" i="1"/>
  <c r="J30" i="1"/>
  <c r="M30" i="1" s="1"/>
  <c r="M31" i="1"/>
  <c r="J29" i="1"/>
  <c r="M29" i="1" s="1"/>
  <c r="K31" i="1"/>
  <c r="N31" i="1" s="1"/>
  <c r="N30" i="1"/>
  <c r="E38" i="1" s="1"/>
  <c r="N33" i="1"/>
  <c r="E20" i="1"/>
  <c r="M9" i="1"/>
  <c r="M10" i="1"/>
  <c r="D42" i="1" l="1"/>
  <c r="D18" i="1"/>
  <c r="E17" i="1"/>
  <c r="E18" i="1"/>
  <c r="E39" i="1"/>
  <c r="D38" i="1"/>
  <c r="D39" i="1"/>
  <c r="D21" i="1"/>
  <c r="E42" i="1"/>
  <c r="E41" i="1"/>
  <c r="D41" i="1"/>
  <c r="D17" i="1"/>
  <c r="D20" i="1"/>
</calcChain>
</file>

<file path=xl/sharedStrings.xml><?xml version="1.0" encoding="utf-8"?>
<sst xmlns="http://schemas.openxmlformats.org/spreadsheetml/2006/main" count="124" uniqueCount="69">
  <si>
    <t>Cp Gene</t>
  </si>
  <si>
    <t>delta Cp Gene</t>
  </si>
  <si>
    <t>Genotype</t>
  </si>
  <si>
    <t>Hbs1l</t>
  </si>
  <si>
    <t>delta delta Gene</t>
  </si>
  <si>
    <t>mean</t>
  </si>
  <si>
    <t>SD</t>
  </si>
  <si>
    <t>Gapdh</t>
  </si>
  <si>
    <t>Rel. fold change</t>
  </si>
  <si>
    <t>MEFs (4OHT)</t>
  </si>
  <si>
    <t>1) Hbs1l fl/+</t>
  </si>
  <si>
    <t>2) Hbs1l fl/+</t>
  </si>
  <si>
    <t>3) Hbs1l fl/+</t>
  </si>
  <si>
    <t>1) CAG-Hbs1l -/-</t>
  </si>
  <si>
    <t>2) CAG-Hbs1l -/-</t>
  </si>
  <si>
    <t>3) CAG-Hbs1l -/-</t>
  </si>
  <si>
    <t>Hbs1l fl/+</t>
  </si>
  <si>
    <t>CAG-Hbs1l -/-</t>
  </si>
  <si>
    <t>Pelo</t>
  </si>
  <si>
    <t>1) Pelo fl/+</t>
  </si>
  <si>
    <t>2) Pelo fl/+</t>
  </si>
  <si>
    <t>3) Pelo fl/+</t>
  </si>
  <si>
    <t>1) CAG-Pelo -/-</t>
  </si>
  <si>
    <t>2) CAG-Pelo -/-</t>
  </si>
  <si>
    <t>3) CAG-Pelo -/-</t>
  </si>
  <si>
    <t>Pelo fl/+</t>
  </si>
  <si>
    <t>CAG-Pelo -/-</t>
  </si>
  <si>
    <t>rel. Hbs1l level</t>
  </si>
  <si>
    <t>rel. Pelo level</t>
  </si>
  <si>
    <t>Hbs1l mean</t>
  </si>
  <si>
    <t>Hbs1l SD</t>
  </si>
  <si>
    <t>Pelo mean</t>
  </si>
  <si>
    <t>Pelo SD</t>
  </si>
  <si>
    <t>1) Hbs1l fl/+ (2 day)</t>
  </si>
  <si>
    <t>1) Hbs1l fl/+ (4 day)</t>
  </si>
  <si>
    <t>1) CAG-Hbs1l -/- (4 day)</t>
  </si>
  <si>
    <t>1) CAG-Hbs1l -/- (2 day)</t>
  </si>
  <si>
    <t>2) Hbs1l fl/+ (2 day)</t>
  </si>
  <si>
    <t>2) CAG-Hbs1l -/- (2 day)</t>
  </si>
  <si>
    <t>2) Hbs1l fl/+ (4 day)</t>
  </si>
  <si>
    <t>2) CAG-Hbs1l -/- (4 day)</t>
  </si>
  <si>
    <t>3) Hbs1l fl/+ (2 day)</t>
  </si>
  <si>
    <t>3) CAG-Hbs1l -/- (2 day)</t>
  </si>
  <si>
    <t>3) Hbs1l fl/+ (4 day)</t>
  </si>
  <si>
    <t>3) CAG-Hbs1l -/- (4 day)</t>
  </si>
  <si>
    <t>Hbs1l fl/+ (2 day)</t>
  </si>
  <si>
    <t>CAG-Hbs1l -/- (2 day)</t>
  </si>
  <si>
    <t>Hbs1l fl/+ (4 day)</t>
  </si>
  <si>
    <t>CAG-Hbs1l -/- (4 day)</t>
  </si>
  <si>
    <t>Vinculin</t>
  </si>
  <si>
    <t>Hbs1l/Vinculin</t>
  </si>
  <si>
    <t>Pelo/Vinculin</t>
  </si>
  <si>
    <t>0 = not detected</t>
  </si>
  <si>
    <t>Pelo fl/fl (2 day)</t>
  </si>
  <si>
    <t>CAG-Pelo -/- (2 day)</t>
  </si>
  <si>
    <t>Pelo fl/fl (4 day)</t>
  </si>
  <si>
    <t>CAG-Pelo -/- (4 day)</t>
  </si>
  <si>
    <t>1) Pelo fl/fl (2 day)</t>
  </si>
  <si>
    <t>1) CAG-Pelo -/- (2 day)</t>
  </si>
  <si>
    <t>1) Pelo fl/fl (4 day)</t>
  </si>
  <si>
    <t>1) CAG-Pelo -/- (4 day)</t>
  </si>
  <si>
    <t>2) Pelo fl/fl (2 day)</t>
  </si>
  <si>
    <t>2) CAG-Pelo -/- (2 day)</t>
  </si>
  <si>
    <t>2) Pelo fl/fl (4 day)</t>
  </si>
  <si>
    <t>2) CAG-Pelo -/- (4 day)</t>
  </si>
  <si>
    <t>3) Pelo fl/fl (2 day)</t>
  </si>
  <si>
    <t>3) CAG-Pelo -/- (2 day)</t>
  </si>
  <si>
    <t>3) Pelo fl/fl (4 day)</t>
  </si>
  <si>
    <t>3) CAG-Pelo -/- (4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</si>
</sst>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CCEE-840E-574D-AEA3-85901C7BD6AF}">
  <dimension ref="B2:N42"/>
  <sheetViews>
    <sheetView topLeftCell="A23" workbookViewId="0">
      <selection activeCell="G18" sqref="G18"/>
    </sheetView>
  </sheetViews>
  <sheetFormatPr baseColWidth="10" defaultRowHeight="16" x14ac:dyDescent="0.2"/>
  <cols>
    <col min="1" max="1" width="5.1640625" customWidth="1"/>
    <col min="2" max="2" width="22.1640625" bestFit="1" customWidth="1"/>
    <col min="4" max="4" width="10.83203125" style="2"/>
    <col min="5" max="5" width="12" style="2" bestFit="1" customWidth="1"/>
    <col min="6" max="6" width="5.1640625" customWidth="1"/>
    <col min="7" max="7" width="12.6640625" style="2" bestFit="1" customWidth="1"/>
    <col min="8" max="8" width="12.6640625" style="2" customWidth="1"/>
    <col min="9" max="9" width="5.33203125" customWidth="1"/>
    <col min="10" max="10" width="14.83203125" bestFit="1" customWidth="1"/>
    <col min="11" max="11" width="12" bestFit="1" customWidth="1"/>
    <col min="12" max="12" width="4.1640625" customWidth="1"/>
    <col min="13" max="13" width="15.1640625" customWidth="1"/>
    <col min="14" max="14" width="12" bestFit="1" customWidth="1"/>
  </cols>
  <sheetData>
    <row r="2" spans="2:14" x14ac:dyDescent="0.2">
      <c r="B2" s="5" t="s">
        <v>9</v>
      </c>
    </row>
    <row r="4" spans="2:14" x14ac:dyDescent="0.2">
      <c r="C4" s="1" t="s">
        <v>0</v>
      </c>
      <c r="G4" s="1" t="s">
        <v>1</v>
      </c>
      <c r="H4" s="1"/>
      <c r="J4" s="5" t="s">
        <v>4</v>
      </c>
      <c r="M4" s="5" t="s">
        <v>8</v>
      </c>
    </row>
    <row r="5" spans="2:14" x14ac:dyDescent="0.2">
      <c r="B5" s="1" t="s">
        <v>2</v>
      </c>
      <c r="C5" s="1" t="s">
        <v>7</v>
      </c>
      <c r="D5" s="1" t="s">
        <v>3</v>
      </c>
      <c r="E5" s="1" t="s">
        <v>18</v>
      </c>
      <c r="G5" s="1" t="s">
        <v>3</v>
      </c>
      <c r="H5" s="1" t="s">
        <v>18</v>
      </c>
      <c r="J5" s="3" t="s">
        <v>3</v>
      </c>
      <c r="K5" s="1" t="s">
        <v>18</v>
      </c>
      <c r="M5" s="3" t="s">
        <v>3</v>
      </c>
      <c r="N5" s="1" t="s">
        <v>18</v>
      </c>
    </row>
    <row r="6" spans="2:14" x14ac:dyDescent="0.2">
      <c r="B6" s="2"/>
      <c r="C6" s="5"/>
      <c r="D6" s="1"/>
      <c r="E6" s="1"/>
    </row>
    <row r="7" spans="2:14" x14ac:dyDescent="0.2">
      <c r="B7" s="2" t="s">
        <v>10</v>
      </c>
      <c r="C7" s="4">
        <v>15.27</v>
      </c>
      <c r="D7" s="4">
        <v>23.03</v>
      </c>
      <c r="E7" s="4">
        <v>24</v>
      </c>
      <c r="G7" s="4">
        <f t="shared" ref="G7:G12" si="0">D7-C7</f>
        <v>7.7600000000000016</v>
      </c>
      <c r="H7" s="4">
        <f>E7-C7</f>
        <v>8.73</v>
      </c>
      <c r="J7" s="4">
        <f>G7-(AVERAGE($G$7:$G$9))</f>
        <v>-4.3333333333333002E-2</v>
      </c>
      <c r="K7" s="4">
        <f>H7-(AVERAGE($H$7:$H$9))</f>
        <v>0.30666666666666664</v>
      </c>
      <c r="M7" s="4">
        <f>POWER(2,-J7)</f>
        <v>1.0304920203292973</v>
      </c>
      <c r="N7" s="4">
        <f>POWER(2,-K7)</f>
        <v>0.80850765215986209</v>
      </c>
    </row>
    <row r="8" spans="2:14" x14ac:dyDescent="0.2">
      <c r="B8" s="2" t="s">
        <v>11</v>
      </c>
      <c r="C8" s="4">
        <v>15.9</v>
      </c>
      <c r="D8" s="4">
        <v>24</v>
      </c>
      <c r="E8" s="4">
        <v>24.11</v>
      </c>
      <c r="G8" s="4">
        <f t="shared" si="0"/>
        <v>8.1</v>
      </c>
      <c r="H8" s="4">
        <f t="shared" ref="H8:H12" si="1">E8-C8</f>
        <v>8.2099999999999991</v>
      </c>
      <c r="J8" s="4">
        <f t="shared" ref="J8:J11" si="2">G8-(AVERAGE($G$7:$G$9))</f>
        <v>0.29666666666666508</v>
      </c>
      <c r="K8" s="4">
        <f t="shared" ref="K8:K12" si="3">H8-(AVERAGE($H$7:$H$9))</f>
        <v>-0.21333333333333471</v>
      </c>
      <c r="M8" s="4">
        <f>POWER(2,-J8)</f>
        <v>0.81413126760570109</v>
      </c>
      <c r="N8" s="4">
        <f>POWER(2,-K8)</f>
        <v>1.1593637908755905</v>
      </c>
    </row>
    <row r="9" spans="2:14" x14ac:dyDescent="0.2">
      <c r="B9" s="2" t="s">
        <v>12</v>
      </c>
      <c r="C9" s="4">
        <v>15.54</v>
      </c>
      <c r="D9" s="4">
        <v>23.09</v>
      </c>
      <c r="E9" s="4">
        <v>23.87</v>
      </c>
      <c r="G9" s="4">
        <f t="shared" si="0"/>
        <v>7.5500000000000007</v>
      </c>
      <c r="H9" s="4">
        <f t="shared" si="1"/>
        <v>8.3300000000000018</v>
      </c>
      <c r="J9" s="4">
        <f t="shared" si="2"/>
        <v>-0.25333333333333385</v>
      </c>
      <c r="K9" s="4">
        <f t="shared" si="3"/>
        <v>-9.3333333333331936E-2</v>
      </c>
      <c r="M9" s="4">
        <f>POWER(2,-J9)</f>
        <v>1.1919579435235863</v>
      </c>
      <c r="N9" s="4">
        <f t="shared" ref="N9:N12" si="4">POWER(2,-K9)</f>
        <v>1.0668322429453565</v>
      </c>
    </row>
    <row r="10" spans="2:14" x14ac:dyDescent="0.2">
      <c r="B10" s="2" t="s">
        <v>13</v>
      </c>
      <c r="C10" s="4">
        <v>15.19</v>
      </c>
      <c r="D10" s="4">
        <v>31.98</v>
      </c>
      <c r="E10" s="4">
        <v>23.43</v>
      </c>
      <c r="G10" s="4">
        <f t="shared" si="0"/>
        <v>16.79</v>
      </c>
      <c r="H10" s="4">
        <f t="shared" si="1"/>
        <v>8.24</v>
      </c>
      <c r="J10" s="4">
        <f t="shared" si="2"/>
        <v>8.9866666666666646</v>
      </c>
      <c r="K10" s="4">
        <f t="shared" si="3"/>
        <v>-0.18333333333333357</v>
      </c>
      <c r="M10" s="4">
        <f>POWER(2,-J10)</f>
        <v>1.9712593773669458E-3</v>
      </c>
      <c r="N10" s="4">
        <f>POWER(2,-K10)</f>
        <v>1.1355044290708776</v>
      </c>
    </row>
    <row r="11" spans="2:14" x14ac:dyDescent="0.2">
      <c r="B11" s="2" t="s">
        <v>14</v>
      </c>
      <c r="C11" s="4">
        <v>15.13</v>
      </c>
      <c r="D11" s="4">
        <v>31.58</v>
      </c>
      <c r="E11" s="4">
        <v>23.6</v>
      </c>
      <c r="G11" s="4">
        <f t="shared" si="0"/>
        <v>16.449999999999996</v>
      </c>
      <c r="H11" s="4">
        <f t="shared" si="1"/>
        <v>8.4700000000000006</v>
      </c>
      <c r="J11" s="4">
        <f t="shared" si="2"/>
        <v>8.6466666666666612</v>
      </c>
      <c r="K11" s="4">
        <f t="shared" si="3"/>
        <v>4.6666666666666856E-2</v>
      </c>
      <c r="M11" s="4">
        <f>POWER(2,-J11)</f>
        <v>2.4951345553279646E-3</v>
      </c>
      <c r="N11" s="4">
        <f t="shared" si="4"/>
        <v>0.96817069598288297</v>
      </c>
    </row>
    <row r="12" spans="2:14" x14ac:dyDescent="0.2">
      <c r="B12" s="2" t="s">
        <v>15</v>
      </c>
      <c r="C12" s="4">
        <v>15.3</v>
      </c>
      <c r="D12" s="4">
        <v>30.73</v>
      </c>
      <c r="E12" s="4">
        <v>23.68</v>
      </c>
      <c r="G12" s="4">
        <f t="shared" si="0"/>
        <v>15.43</v>
      </c>
      <c r="H12" s="4">
        <f t="shared" si="1"/>
        <v>8.379999999999999</v>
      </c>
      <c r="J12" s="4">
        <f>G12-(AVERAGE($G$7:$G$9))</f>
        <v>7.6266666666666652</v>
      </c>
      <c r="K12" s="4">
        <f t="shared" si="3"/>
        <v>-4.3333333333334778E-2</v>
      </c>
      <c r="M12" s="4">
        <f>POWER(2,-J12)</f>
        <v>5.0599306714529226E-3</v>
      </c>
      <c r="N12" s="4">
        <f t="shared" si="4"/>
        <v>1.0304920203292987</v>
      </c>
    </row>
    <row r="15" spans="2:14" x14ac:dyDescent="0.2">
      <c r="B15" s="1" t="s">
        <v>2</v>
      </c>
      <c r="C15" s="2"/>
    </row>
    <row r="16" spans="2:14" x14ac:dyDescent="0.2">
      <c r="B16" s="2"/>
      <c r="D16" s="3" t="s">
        <v>3</v>
      </c>
      <c r="E16" s="1" t="s">
        <v>18</v>
      </c>
    </row>
    <row r="17" spans="2:14" x14ac:dyDescent="0.2">
      <c r="B17" s="2" t="s">
        <v>16</v>
      </c>
      <c r="C17" s="2" t="s">
        <v>5</v>
      </c>
      <c r="D17" s="4">
        <f>AVERAGE(M7:M9)</f>
        <v>1.0121937438195283</v>
      </c>
      <c r="E17" s="4">
        <f>AVERAGE(N7:N9)</f>
        <v>1.0115678953269363</v>
      </c>
    </row>
    <row r="18" spans="2:14" x14ac:dyDescent="0.2">
      <c r="B18" s="2"/>
      <c r="C18" s="2" t="s">
        <v>6</v>
      </c>
      <c r="D18" s="4">
        <f>STDEV(M7:M9)</f>
        <v>0.18957681675566418</v>
      </c>
      <c r="E18" s="4">
        <f>STDEV(N7:N9)</f>
        <v>0.18183954082348244</v>
      </c>
    </row>
    <row r="19" spans="2:14" x14ac:dyDescent="0.2">
      <c r="B19" s="2"/>
      <c r="D19" s="4"/>
      <c r="E19" s="4"/>
    </row>
    <row r="20" spans="2:14" x14ac:dyDescent="0.2">
      <c r="B20" s="2" t="s">
        <v>17</v>
      </c>
      <c r="C20" s="2" t="s">
        <v>5</v>
      </c>
      <c r="D20" s="4">
        <f>AVERAGE(M10:M12)</f>
        <v>3.175441534715944E-3</v>
      </c>
      <c r="E20" s="4">
        <f>AVERAGE(N10:N12)</f>
        <v>1.044722381794353</v>
      </c>
    </row>
    <row r="21" spans="2:14" x14ac:dyDescent="0.2">
      <c r="B21" s="2"/>
      <c r="C21" s="2" t="s">
        <v>6</v>
      </c>
      <c r="D21" s="4">
        <f>STDEV(M10:M12)</f>
        <v>1.6529022295286202E-3</v>
      </c>
      <c r="E21" s="4">
        <f>STDEV(N10:N12)</f>
        <v>8.4569627809637629E-2</v>
      </c>
    </row>
    <row r="25" spans="2:14" x14ac:dyDescent="0.2">
      <c r="C25" s="1" t="s">
        <v>0</v>
      </c>
      <c r="G25" s="1" t="s">
        <v>1</v>
      </c>
      <c r="H25" s="1"/>
      <c r="J25" s="5" t="s">
        <v>4</v>
      </c>
      <c r="M25" s="5" t="s">
        <v>8</v>
      </c>
    </row>
    <row r="26" spans="2:14" x14ac:dyDescent="0.2">
      <c r="B26" s="1" t="s">
        <v>2</v>
      </c>
      <c r="C26" s="1" t="s">
        <v>7</v>
      </c>
      <c r="D26" s="1" t="s">
        <v>3</v>
      </c>
      <c r="E26" s="1" t="s">
        <v>18</v>
      </c>
      <c r="G26" s="1" t="s">
        <v>3</v>
      </c>
      <c r="H26" s="1" t="s">
        <v>18</v>
      </c>
      <c r="J26" s="3" t="s">
        <v>3</v>
      </c>
      <c r="K26" s="1" t="s">
        <v>18</v>
      </c>
      <c r="M26" s="3" t="s">
        <v>3</v>
      </c>
      <c r="N26" s="1" t="s">
        <v>18</v>
      </c>
    </row>
    <row r="27" spans="2:14" x14ac:dyDescent="0.2">
      <c r="B27" s="2"/>
      <c r="C27" s="5"/>
      <c r="D27" s="1"/>
      <c r="E27" s="1"/>
    </row>
    <row r="28" spans="2:14" x14ac:dyDescent="0.2">
      <c r="B28" s="2" t="s">
        <v>19</v>
      </c>
      <c r="C28" s="4">
        <v>14.83</v>
      </c>
      <c r="D28" s="4">
        <v>23.04</v>
      </c>
      <c r="E28" s="4">
        <v>24</v>
      </c>
      <c r="G28" s="4">
        <f t="shared" ref="G28:G33" si="5">D28-C28</f>
        <v>8.2099999999999991</v>
      </c>
      <c r="H28" s="4">
        <f>E28-C28</f>
        <v>9.17</v>
      </c>
      <c r="J28" s="4">
        <f>G28-(AVERAGE($G$28:$G$30))</f>
        <v>0.22999999999999954</v>
      </c>
      <c r="K28" s="4">
        <f>H28-(AVERAGE($H$28:$H$30))</f>
        <v>0.16666666666666785</v>
      </c>
      <c r="M28" s="4">
        <f>POWER(2,-J28)</f>
        <v>0.85263489176795704</v>
      </c>
      <c r="N28" s="4">
        <f>POWER(2,-K28)</f>
        <v>0.89089871814033861</v>
      </c>
    </row>
    <row r="29" spans="2:14" x14ac:dyDescent="0.2">
      <c r="B29" s="2" t="s">
        <v>20</v>
      </c>
      <c r="C29" s="4">
        <v>13.97</v>
      </c>
      <c r="D29" s="4">
        <v>21.59</v>
      </c>
      <c r="E29" s="4">
        <v>22.83</v>
      </c>
      <c r="G29" s="4">
        <f t="shared" si="5"/>
        <v>7.6199999999999992</v>
      </c>
      <c r="H29" s="4">
        <f t="shared" ref="H29:H33" si="6">E29-C29</f>
        <v>8.8599999999999977</v>
      </c>
      <c r="J29" s="4">
        <f t="shared" ref="J29:J33" si="7">G29-(AVERAGE($G$28:$G$30))</f>
        <v>-0.36000000000000032</v>
      </c>
      <c r="K29" s="4">
        <f t="shared" ref="K29:K32" si="8">H29-(AVERAGE($H$28:$H$30))</f>
        <v>-0.14333333333333442</v>
      </c>
      <c r="M29" s="4">
        <f>POWER(2,-J29)</f>
        <v>1.2834258975629045</v>
      </c>
      <c r="N29" s="4">
        <f>POWER(2,-K29)</f>
        <v>1.1044540007443524</v>
      </c>
    </row>
    <row r="30" spans="2:14" x14ac:dyDescent="0.2">
      <c r="B30" s="2" t="s">
        <v>21</v>
      </c>
      <c r="C30" s="4">
        <v>14.84</v>
      </c>
      <c r="D30" s="4">
        <v>22.95</v>
      </c>
      <c r="E30" s="4">
        <v>23.82</v>
      </c>
      <c r="G30" s="4">
        <f t="shared" si="5"/>
        <v>8.11</v>
      </c>
      <c r="H30" s="4">
        <f t="shared" si="6"/>
        <v>8.98</v>
      </c>
      <c r="J30" s="4">
        <f t="shared" si="7"/>
        <v>0.12999999999999989</v>
      </c>
      <c r="K30" s="4">
        <f t="shared" si="8"/>
        <v>-2.3333333333331652E-2</v>
      </c>
      <c r="M30" s="4">
        <f>POWER(2,-J30)</f>
        <v>0.9138314502294006</v>
      </c>
      <c r="N30" s="4">
        <f t="shared" ref="N30" si="9">POWER(2,-K30)</f>
        <v>1.0163049321681876</v>
      </c>
    </row>
    <row r="31" spans="2:14" x14ac:dyDescent="0.2">
      <c r="B31" s="2" t="s">
        <v>22</v>
      </c>
      <c r="C31" s="4">
        <v>14.76</v>
      </c>
      <c r="D31" s="4">
        <v>22.78</v>
      </c>
      <c r="E31" s="4">
        <v>28.87</v>
      </c>
      <c r="G31" s="4">
        <f t="shared" si="5"/>
        <v>8.0200000000000014</v>
      </c>
      <c r="H31" s="4">
        <f t="shared" si="6"/>
        <v>14.110000000000001</v>
      </c>
      <c r="J31" s="4">
        <f t="shared" si="7"/>
        <v>4.0000000000001812E-2</v>
      </c>
      <c r="K31" s="4">
        <f t="shared" si="8"/>
        <v>5.1066666666666691</v>
      </c>
      <c r="M31" s="4">
        <f>POWER(2,-J31)</f>
        <v>0.9726549474122842</v>
      </c>
      <c r="N31" s="4">
        <f>POWER(2,-K31)</f>
        <v>2.9022856563704586E-2</v>
      </c>
    </row>
    <row r="32" spans="2:14" x14ac:dyDescent="0.2">
      <c r="B32" s="2" t="s">
        <v>23</v>
      </c>
      <c r="C32" s="4">
        <v>15.49</v>
      </c>
      <c r="D32" s="4">
        <v>23.35</v>
      </c>
      <c r="E32" s="4">
        <v>29.09</v>
      </c>
      <c r="G32" s="4">
        <f t="shared" si="5"/>
        <v>7.8600000000000012</v>
      </c>
      <c r="H32" s="4">
        <f t="shared" si="6"/>
        <v>13.6</v>
      </c>
      <c r="J32" s="4">
        <f t="shared" si="7"/>
        <v>-0.11999999999999833</v>
      </c>
      <c r="K32" s="4">
        <f t="shared" si="8"/>
        <v>4.5966666666666676</v>
      </c>
      <c r="M32" s="4">
        <f>POWER(2,-J32)</f>
        <v>1.0867348625260569</v>
      </c>
      <c r="N32" s="4">
        <f t="shared" ref="N32:N33" si="10">POWER(2,-K32)</f>
        <v>4.1330004566329334E-2</v>
      </c>
    </row>
    <row r="33" spans="2:14" x14ac:dyDescent="0.2">
      <c r="B33" s="2" t="s">
        <v>24</v>
      </c>
      <c r="C33" s="4">
        <v>15.25</v>
      </c>
      <c r="D33" s="4">
        <v>23.08</v>
      </c>
      <c r="E33" s="4">
        <v>28.9</v>
      </c>
      <c r="G33" s="4">
        <f t="shared" si="5"/>
        <v>7.8299999999999983</v>
      </c>
      <c r="H33" s="4">
        <f t="shared" si="6"/>
        <v>13.649999999999999</v>
      </c>
      <c r="J33" s="4">
        <f t="shared" si="7"/>
        <v>-0.15000000000000124</v>
      </c>
      <c r="K33" s="4">
        <f>H33-(AVERAGE($H$28:$H$30))</f>
        <v>4.6466666666666665</v>
      </c>
      <c r="M33" s="4">
        <f>POWER(2,-J33)</f>
        <v>1.109569472067846</v>
      </c>
      <c r="N33" s="4">
        <f t="shared" si="10"/>
        <v>3.9922152885247295E-2</v>
      </c>
    </row>
    <row r="36" spans="2:14" x14ac:dyDescent="0.2">
      <c r="B36" s="1" t="s">
        <v>2</v>
      </c>
      <c r="C36" s="2"/>
    </row>
    <row r="37" spans="2:14" x14ac:dyDescent="0.2">
      <c r="B37" s="2"/>
      <c r="D37" s="3" t="s">
        <v>3</v>
      </c>
      <c r="E37" s="1" t="s">
        <v>18</v>
      </c>
    </row>
    <row r="38" spans="2:14" x14ac:dyDescent="0.2">
      <c r="B38" s="2" t="s">
        <v>25</v>
      </c>
      <c r="C38" s="2" t="s">
        <v>5</v>
      </c>
      <c r="D38" s="4">
        <f>AVERAGE(M28:M30)</f>
        <v>1.0166307465200874</v>
      </c>
      <c r="E38" s="4">
        <f>AVERAGE(N28:N30)</f>
        <v>1.003885883684293</v>
      </c>
    </row>
    <row r="39" spans="2:14" x14ac:dyDescent="0.2">
      <c r="B39" s="2"/>
      <c r="C39" s="2" t="s">
        <v>6</v>
      </c>
      <c r="D39" s="4">
        <f>STDEV(M28:M30)</f>
        <v>0.23306864687651788</v>
      </c>
      <c r="E39" s="4">
        <f>STDEV(N28:N30)</f>
        <v>0.10731793538805173</v>
      </c>
    </row>
    <row r="40" spans="2:14" x14ac:dyDescent="0.2">
      <c r="B40" s="2"/>
      <c r="D40" s="4"/>
      <c r="E40" s="4"/>
    </row>
    <row r="41" spans="2:14" x14ac:dyDescent="0.2">
      <c r="B41" s="2" t="s">
        <v>26</v>
      </c>
      <c r="C41" s="2" t="s">
        <v>5</v>
      </c>
      <c r="D41" s="4">
        <f>AVERAGE(M31:M33)</f>
        <v>1.0563197606687291</v>
      </c>
      <c r="E41" s="4">
        <f>AVERAGE(N31:N33)</f>
        <v>3.6758338005093739E-2</v>
      </c>
    </row>
    <row r="42" spans="2:14" x14ac:dyDescent="0.2">
      <c r="B42" s="2"/>
      <c r="C42" s="2" t="s">
        <v>6</v>
      </c>
      <c r="D42" s="4">
        <f>STDEV(M31:M33)</f>
        <v>7.3349884670381921E-2</v>
      </c>
      <c r="E42" s="4">
        <f>STDEV(N31:N33)</f>
        <v>6.7360052283633827E-3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BBB80-05DB-7542-A517-A05C4DDCB51A}">
  <dimension ref="B2:O35"/>
  <sheetViews>
    <sheetView tabSelected="1" topLeftCell="A5" workbookViewId="0">
      <selection activeCell="E35" sqref="E35"/>
    </sheetView>
  </sheetViews>
  <sheetFormatPr baseColWidth="10" defaultRowHeight="16" x14ac:dyDescent="0.2"/>
  <cols>
    <col min="1" max="1" width="5.33203125" customWidth="1"/>
    <col min="2" max="2" width="20.5" bestFit="1" customWidth="1"/>
    <col min="7" max="7" width="13.1640625" bestFit="1" customWidth="1"/>
    <col min="8" max="8" width="13.5" bestFit="1" customWidth="1"/>
    <col min="10" max="10" width="11.6640625" bestFit="1" customWidth="1"/>
    <col min="11" max="11" width="12.33203125" bestFit="1" customWidth="1"/>
    <col min="13" max="13" width="18.83203125" bestFit="1" customWidth="1"/>
  </cols>
  <sheetData>
    <row r="2" spans="2:15" x14ac:dyDescent="0.2">
      <c r="B2" s="5" t="s">
        <v>9</v>
      </c>
    </row>
    <row r="4" spans="2:15" x14ac:dyDescent="0.2">
      <c r="C4" s="1" t="s">
        <v>49</v>
      </c>
      <c r="D4" s="1" t="s">
        <v>3</v>
      </c>
      <c r="E4" s="1" t="s">
        <v>18</v>
      </c>
      <c r="F4" s="1"/>
      <c r="G4" s="1" t="s">
        <v>50</v>
      </c>
      <c r="H4" s="1" t="s">
        <v>27</v>
      </c>
      <c r="I4" s="1"/>
      <c r="J4" s="1" t="s">
        <v>51</v>
      </c>
      <c r="K4" s="1" t="s">
        <v>28</v>
      </c>
      <c r="L4" s="3"/>
      <c r="N4" s="1" t="s">
        <v>29</v>
      </c>
      <c r="O4" s="1" t="s">
        <v>30</v>
      </c>
    </row>
    <row r="5" spans="2:15" x14ac:dyDescent="0.2">
      <c r="B5" s="7" t="s">
        <v>33</v>
      </c>
      <c r="C5" s="2">
        <v>27266.986000000001</v>
      </c>
      <c r="D5" s="2">
        <v>32151.401000000002</v>
      </c>
      <c r="E5" s="2">
        <v>33576.764999999999</v>
      </c>
      <c r="F5" s="2"/>
      <c r="G5" s="6">
        <f>D5/C5</f>
        <v>1.1791329265361417</v>
      </c>
      <c r="H5" s="4">
        <f>G5/AVERAGE($G$5,$G$9,$G$13)</f>
        <v>0.98378620853992749</v>
      </c>
      <c r="I5" s="4"/>
      <c r="J5" s="6">
        <f>E5/C5</f>
        <v>1.231407277650709</v>
      </c>
      <c r="K5" s="4">
        <f>J5/AVERAGE($J$5,$J$9,$J$13)</f>
        <v>0.91107272588602461</v>
      </c>
      <c r="L5" s="4"/>
      <c r="M5" s="7" t="s">
        <v>45</v>
      </c>
      <c r="N5" s="4">
        <f>AVERAGE(H5, H9,H13)</f>
        <v>1</v>
      </c>
      <c r="O5" s="4">
        <f>STDEV(H5, H9, H13)</f>
        <v>0.17338623518431664</v>
      </c>
    </row>
    <row r="6" spans="2:15" x14ac:dyDescent="0.2">
      <c r="B6" s="7" t="s">
        <v>36</v>
      </c>
      <c r="C6" s="2">
        <v>29794.764999999999</v>
      </c>
      <c r="D6" s="2">
        <v>0</v>
      </c>
      <c r="E6" s="2">
        <v>17993.136999999999</v>
      </c>
      <c r="F6" s="2"/>
      <c r="G6" s="6">
        <f t="shared" ref="G6:G16" si="0">D6/C6</f>
        <v>0</v>
      </c>
      <c r="H6" s="4">
        <f t="shared" ref="H6:H16" si="1">G6/AVERAGE($G$5,$G$9,$G$13)</f>
        <v>0</v>
      </c>
      <c r="I6" s="4"/>
      <c r="J6" s="6">
        <f t="shared" ref="J6:J16" si="2">E6/C6</f>
        <v>0.60390263188852134</v>
      </c>
      <c r="K6" s="4">
        <f t="shared" ref="K6:K16" si="3">J6/AVERAGE($J$5,$J$9,$J$13)</f>
        <v>0.44680523413349899</v>
      </c>
      <c r="L6" s="4"/>
      <c r="M6" s="7" t="s">
        <v>46</v>
      </c>
      <c r="N6" s="4">
        <f t="shared" ref="N6:N8" si="4">AVERAGE(H6, H10,H14)</f>
        <v>0</v>
      </c>
      <c r="O6" s="4">
        <f t="shared" ref="O6:O8" si="5">STDEV(H6, H10, H14)</f>
        <v>0</v>
      </c>
    </row>
    <row r="7" spans="2:15" x14ac:dyDescent="0.2">
      <c r="B7" s="7" t="s">
        <v>34</v>
      </c>
      <c r="C7" s="2">
        <v>28529.522000000001</v>
      </c>
      <c r="D7" s="2">
        <v>35864.836000000003</v>
      </c>
      <c r="E7" s="2">
        <v>35238.078000000001</v>
      </c>
      <c r="F7" s="2"/>
      <c r="G7" s="6">
        <f t="shared" si="0"/>
        <v>1.2571131055052378</v>
      </c>
      <c r="H7" s="4">
        <f>G7/AVERAGE($G$5,$G$9,$G$13)</f>
        <v>1.0488474267306831</v>
      </c>
      <c r="I7" s="4"/>
      <c r="J7" s="6">
        <f t="shared" si="2"/>
        <v>1.2351443532772823</v>
      </c>
      <c r="K7" s="4">
        <f t="shared" si="3"/>
        <v>0.91383765000149686</v>
      </c>
      <c r="L7" s="4"/>
      <c r="M7" s="7" t="s">
        <v>47</v>
      </c>
      <c r="N7" s="4">
        <f>AVERAGE(H7, H11,H15)</f>
        <v>1.0060735758239083</v>
      </c>
      <c r="O7" s="4">
        <f t="shared" si="5"/>
        <v>5.8019962574630768E-2</v>
      </c>
    </row>
    <row r="8" spans="2:15" x14ac:dyDescent="0.2">
      <c r="B8" s="7" t="s">
        <v>35</v>
      </c>
      <c r="C8" s="2">
        <v>28910.108</v>
      </c>
      <c r="D8" s="2">
        <v>0</v>
      </c>
      <c r="E8" s="2">
        <v>8014.1670000000004</v>
      </c>
      <c r="F8" s="2"/>
      <c r="G8" s="6">
        <f t="shared" si="0"/>
        <v>0</v>
      </c>
      <c r="H8" s="4">
        <f t="shared" si="1"/>
        <v>0</v>
      </c>
      <c r="I8" s="4"/>
      <c r="J8" s="6">
        <f t="shared" si="2"/>
        <v>0.27720986030214761</v>
      </c>
      <c r="K8" s="4">
        <f t="shared" si="3"/>
        <v>0.20509732860260094</v>
      </c>
      <c r="L8" s="4"/>
      <c r="M8" s="7" t="s">
        <v>48</v>
      </c>
      <c r="N8" s="4">
        <f t="shared" si="4"/>
        <v>0</v>
      </c>
      <c r="O8" s="4">
        <f t="shared" si="5"/>
        <v>0</v>
      </c>
    </row>
    <row r="9" spans="2:15" x14ac:dyDescent="0.2">
      <c r="B9" s="7" t="s">
        <v>37</v>
      </c>
      <c r="C9" s="2">
        <v>16656.38</v>
      </c>
      <c r="D9" s="2">
        <v>23575.692999999999</v>
      </c>
      <c r="E9" s="2">
        <v>23392.472000000002</v>
      </c>
      <c r="F9" s="2"/>
      <c r="G9" s="6">
        <f t="shared" si="0"/>
        <v>1.4154151742455443</v>
      </c>
      <c r="H9" s="4">
        <f t="shared" si="1"/>
        <v>1.1809236231503237</v>
      </c>
      <c r="I9" s="4"/>
      <c r="J9" s="6">
        <f t="shared" si="2"/>
        <v>1.4044151250151593</v>
      </c>
      <c r="K9" s="4">
        <f t="shared" si="3"/>
        <v>1.039074836933084</v>
      </c>
      <c r="L9" s="4"/>
    </row>
    <row r="10" spans="2:15" x14ac:dyDescent="0.2">
      <c r="B10" s="7" t="s">
        <v>38</v>
      </c>
      <c r="C10" s="2">
        <v>27632.814999999999</v>
      </c>
      <c r="D10" s="2">
        <v>0</v>
      </c>
      <c r="E10" s="2">
        <v>16898.501</v>
      </c>
      <c r="F10" s="2"/>
      <c r="G10" s="6">
        <f t="shared" si="0"/>
        <v>0</v>
      </c>
      <c r="H10" s="4">
        <f t="shared" si="1"/>
        <v>0</v>
      </c>
      <c r="I10" s="4"/>
      <c r="J10" s="6">
        <f t="shared" si="2"/>
        <v>0.61153744198699989</v>
      </c>
      <c r="K10" s="4">
        <f t="shared" si="3"/>
        <v>0.45245394790536614</v>
      </c>
      <c r="L10" s="4"/>
      <c r="N10" s="1"/>
      <c r="O10" s="1"/>
    </row>
    <row r="11" spans="2:15" x14ac:dyDescent="0.2">
      <c r="B11" s="7" t="s">
        <v>39</v>
      </c>
      <c r="C11" s="2">
        <v>27918.643</v>
      </c>
      <c r="D11" s="2">
        <v>34444.199999999997</v>
      </c>
      <c r="E11" s="2">
        <v>44488.735000000001</v>
      </c>
      <c r="F11" s="2"/>
      <c r="G11" s="6">
        <f t="shared" si="0"/>
        <v>1.2337347484976258</v>
      </c>
      <c r="H11" s="4">
        <f t="shared" si="1"/>
        <v>1.0293421574901955</v>
      </c>
      <c r="I11" s="4"/>
      <c r="J11" s="6">
        <f t="shared" si="2"/>
        <v>1.5935135171147108</v>
      </c>
      <c r="K11" s="4">
        <f t="shared" si="3"/>
        <v>1.1789817472442563</v>
      </c>
      <c r="L11" s="4"/>
      <c r="N11" s="1" t="s">
        <v>31</v>
      </c>
      <c r="O11" s="1" t="s">
        <v>32</v>
      </c>
    </row>
    <row r="12" spans="2:15" x14ac:dyDescent="0.2">
      <c r="B12" s="7" t="s">
        <v>40</v>
      </c>
      <c r="C12" s="2">
        <v>31231.078000000001</v>
      </c>
      <c r="D12" s="2">
        <v>0</v>
      </c>
      <c r="E12" s="2">
        <v>24510.885999999999</v>
      </c>
      <c r="F12" s="2"/>
      <c r="G12" s="6">
        <f t="shared" si="0"/>
        <v>0</v>
      </c>
      <c r="H12" s="4">
        <f t="shared" si="1"/>
        <v>0</v>
      </c>
      <c r="I12" s="4"/>
      <c r="J12" s="6">
        <f t="shared" si="2"/>
        <v>0.78482356580839119</v>
      </c>
      <c r="K12" s="4">
        <f t="shared" si="3"/>
        <v>0.58066194541645444</v>
      </c>
      <c r="L12" s="4"/>
      <c r="M12" s="7" t="s">
        <v>45</v>
      </c>
      <c r="N12" s="4">
        <f>AVERAGE(K5,K9,K13)</f>
        <v>0.99999999999999989</v>
      </c>
      <c r="O12" s="4">
        <f>STDEV(K5,K9,K13)</f>
        <v>7.720158176994793E-2</v>
      </c>
    </row>
    <row r="13" spans="2:15" x14ac:dyDescent="0.2">
      <c r="B13" s="7" t="s">
        <v>41</v>
      </c>
      <c r="C13" s="2">
        <v>32455.593000000001</v>
      </c>
      <c r="D13" s="2">
        <v>32492.936000000002</v>
      </c>
      <c r="E13" s="2">
        <v>46053.906999999999</v>
      </c>
      <c r="F13" s="2"/>
      <c r="G13" s="6">
        <f t="shared" si="0"/>
        <v>1.001150587511989</v>
      </c>
      <c r="H13" s="4">
        <f t="shared" si="1"/>
        <v>0.83529016830974889</v>
      </c>
      <c r="I13" s="4"/>
      <c r="J13" s="6">
        <f t="shared" si="2"/>
        <v>1.4189821458507936</v>
      </c>
      <c r="K13" s="4">
        <f t="shared" si="3"/>
        <v>1.0498524371808911</v>
      </c>
      <c r="L13" s="4"/>
      <c r="M13" s="7" t="s">
        <v>46</v>
      </c>
      <c r="N13" s="4">
        <f t="shared" ref="N13:N15" si="6">AVERAGE(K6,K10,K14)</f>
        <v>0.47321457490236268</v>
      </c>
      <c r="O13" s="4">
        <f t="shared" ref="O13:O15" si="7">STDEV(K6,K10,K14)</f>
        <v>4.0947910643808726E-2</v>
      </c>
    </row>
    <row r="14" spans="2:15" x14ac:dyDescent="0.2">
      <c r="B14" s="7" t="s">
        <v>42</v>
      </c>
      <c r="C14" s="2">
        <v>28967.764999999999</v>
      </c>
      <c r="D14" s="2">
        <v>0</v>
      </c>
      <c r="E14" s="2">
        <v>20374.550999999999</v>
      </c>
      <c r="F14" s="2"/>
      <c r="G14" s="6">
        <f t="shared" si="0"/>
        <v>0</v>
      </c>
      <c r="H14" s="4">
        <f t="shared" si="1"/>
        <v>0</v>
      </c>
      <c r="I14" s="4"/>
      <c r="J14" s="6">
        <f t="shared" si="2"/>
        <v>0.70335253686295784</v>
      </c>
      <c r="K14" s="4">
        <f t="shared" si="3"/>
        <v>0.52038454266822298</v>
      </c>
      <c r="L14" s="4"/>
      <c r="M14" s="7" t="s">
        <v>47</v>
      </c>
      <c r="N14" s="4">
        <f t="shared" si="6"/>
        <v>1.018331494400786</v>
      </c>
      <c r="O14" s="4">
        <f t="shared" si="7"/>
        <v>0.14121085203581654</v>
      </c>
    </row>
    <row r="15" spans="2:15" x14ac:dyDescent="0.2">
      <c r="B15" s="7" t="s">
        <v>43</v>
      </c>
      <c r="C15" s="2">
        <v>32528.885999999999</v>
      </c>
      <c r="D15" s="2">
        <v>36649.957000000002</v>
      </c>
      <c r="E15" s="2">
        <v>42303.078000000001</v>
      </c>
      <c r="F15" s="2"/>
      <c r="G15" s="6">
        <f t="shared" si="0"/>
        <v>1.1266895829140906</v>
      </c>
      <c r="H15" s="4">
        <f t="shared" si="1"/>
        <v>0.94003114325084636</v>
      </c>
      <c r="I15" s="4"/>
      <c r="J15" s="6">
        <f t="shared" si="2"/>
        <v>1.3004773050020835</v>
      </c>
      <c r="K15" s="4">
        <f t="shared" si="3"/>
        <v>0.9621750859566045</v>
      </c>
      <c r="M15" s="7" t="s">
        <v>48</v>
      </c>
      <c r="N15" s="4">
        <f t="shared" si="6"/>
        <v>0.45652017795971139</v>
      </c>
      <c r="O15" s="4">
        <f t="shared" si="7"/>
        <v>0.21774423231840173</v>
      </c>
    </row>
    <row r="16" spans="2:15" x14ac:dyDescent="0.2">
      <c r="B16" s="7" t="s">
        <v>44</v>
      </c>
      <c r="C16" s="2">
        <v>31096.522000000001</v>
      </c>
      <c r="D16" s="2">
        <v>0</v>
      </c>
      <c r="E16" s="2">
        <v>24537.228999999999</v>
      </c>
      <c r="F16" s="2"/>
      <c r="G16" s="6">
        <f t="shared" si="0"/>
        <v>0</v>
      </c>
      <c r="H16" s="4">
        <f t="shared" si="1"/>
        <v>0</v>
      </c>
      <c r="I16" s="4"/>
      <c r="J16" s="6">
        <f t="shared" si="2"/>
        <v>0.78906666797013503</v>
      </c>
      <c r="K16" s="4">
        <f t="shared" si="3"/>
        <v>0.58380125986007869</v>
      </c>
    </row>
    <row r="18" spans="2:15" x14ac:dyDescent="0.2">
      <c r="C18" t="s">
        <v>52</v>
      </c>
    </row>
    <row r="21" spans="2:15" x14ac:dyDescent="0.2">
      <c r="C21" s="1" t="s">
        <v>49</v>
      </c>
      <c r="D21" s="1" t="s">
        <v>3</v>
      </c>
      <c r="E21" s="1" t="s">
        <v>18</v>
      </c>
      <c r="F21" s="1"/>
      <c r="G21" s="1" t="s">
        <v>50</v>
      </c>
      <c r="H21" s="1" t="s">
        <v>27</v>
      </c>
      <c r="I21" s="1"/>
      <c r="J21" s="1" t="s">
        <v>51</v>
      </c>
      <c r="K21" s="1" t="s">
        <v>28</v>
      </c>
      <c r="L21" s="3"/>
      <c r="N21" s="1" t="s">
        <v>29</v>
      </c>
      <c r="O21" s="1" t="s">
        <v>30</v>
      </c>
    </row>
    <row r="22" spans="2:15" x14ac:dyDescent="0.2">
      <c r="B22" s="7" t="s">
        <v>57</v>
      </c>
      <c r="C22">
        <v>8180.0958000000001</v>
      </c>
      <c r="D22" s="2">
        <v>17883.309000000001</v>
      </c>
      <c r="E22" s="2">
        <v>29508.157999999999</v>
      </c>
      <c r="F22" s="2"/>
      <c r="G22" s="6">
        <f>D22/C22</f>
        <v>2.186197990492972</v>
      </c>
      <c r="H22" s="4">
        <f>G22/AVERAGE($G$22,$G$26,$G$30)</f>
        <v>0.83184561751092811</v>
      </c>
      <c r="I22" s="4"/>
      <c r="J22" s="6">
        <f>E22/C22</f>
        <v>3.6073120317246161</v>
      </c>
      <c r="K22" s="4">
        <f>J22/AVERAGE($J$22,$J$26,$J$30)</f>
        <v>0.81478925563141025</v>
      </c>
      <c r="L22" s="4"/>
      <c r="M22" s="7" t="s">
        <v>53</v>
      </c>
      <c r="N22" s="4">
        <f>AVERAGE(H22, H26,H30)</f>
        <v>1</v>
      </c>
      <c r="O22" s="4">
        <f>STDEV(H22, H26, H30)</f>
        <v>0.21959250114665227</v>
      </c>
    </row>
    <row r="23" spans="2:15" x14ac:dyDescent="0.2">
      <c r="B23" s="7" t="s">
        <v>58</v>
      </c>
      <c r="C23">
        <v>8938.4295000000002</v>
      </c>
      <c r="D23" s="2">
        <v>2860.518</v>
      </c>
      <c r="E23" s="2">
        <v>0</v>
      </c>
      <c r="F23" s="2"/>
      <c r="G23" s="6">
        <f t="shared" ref="G23:G33" si="8">D23/C23</f>
        <v>0.32002467547570856</v>
      </c>
      <c r="H23" s="4">
        <f t="shared" ref="H23:H33" si="9">G23/AVERAGE($G$22,$G$26,$G$30)</f>
        <v>0.12176899116524961</v>
      </c>
      <c r="I23" s="4"/>
      <c r="J23" s="6">
        <f t="shared" ref="J23:J33" si="10">E23/C23</f>
        <v>0</v>
      </c>
      <c r="K23" s="4">
        <f t="shared" ref="K23:K33" si="11">J23/AVERAGE($J$22,$J$26,$J$30)</f>
        <v>0</v>
      </c>
      <c r="L23" s="4"/>
      <c r="M23" s="7" t="s">
        <v>54</v>
      </c>
      <c r="N23" s="4">
        <f t="shared" ref="N23" si="12">AVERAGE(H23, H27,H31)</f>
        <v>0.20107969553997754</v>
      </c>
      <c r="O23" s="4">
        <f t="shared" ref="O23:O25" si="13">STDEV(H23, H27, H31)</f>
        <v>0.13528133443544058</v>
      </c>
    </row>
    <row r="24" spans="2:15" x14ac:dyDescent="0.2">
      <c r="B24" s="7" t="s">
        <v>59</v>
      </c>
      <c r="C24">
        <v>8558.8565999999992</v>
      </c>
      <c r="D24" s="2">
        <v>22434.38</v>
      </c>
      <c r="E24" s="2">
        <v>43348.735000000001</v>
      </c>
      <c r="F24" s="2"/>
      <c r="G24" s="6">
        <f t="shared" si="8"/>
        <v>2.6211889097429211</v>
      </c>
      <c r="H24" s="4">
        <f t="shared" si="9"/>
        <v>0.99735912150675177</v>
      </c>
      <c r="I24" s="4"/>
      <c r="J24" s="6">
        <f t="shared" si="10"/>
        <v>5.0647810830245721</v>
      </c>
      <c r="K24" s="4">
        <f t="shared" si="11"/>
        <v>1.1439900879882285</v>
      </c>
      <c r="L24" s="4"/>
      <c r="M24" s="7" t="s">
        <v>55</v>
      </c>
      <c r="N24" s="4">
        <f>AVERAGE(H24, H28,H32)</f>
        <v>1.0663353223787231</v>
      </c>
      <c r="O24" s="4">
        <f t="shared" si="13"/>
        <v>7.6950762052767213E-2</v>
      </c>
    </row>
    <row r="25" spans="2:15" x14ac:dyDescent="0.2">
      <c r="B25" s="7" t="s">
        <v>60</v>
      </c>
      <c r="C25">
        <v>8673.0324000000001</v>
      </c>
      <c r="D25" s="2">
        <v>571.26300000000003</v>
      </c>
      <c r="E25" s="2">
        <v>0</v>
      </c>
      <c r="F25" s="2"/>
      <c r="G25" s="6">
        <f t="shared" si="8"/>
        <v>6.5866582027296477E-2</v>
      </c>
      <c r="H25" s="4">
        <f t="shared" si="9"/>
        <v>2.5062152576343599E-2</v>
      </c>
      <c r="I25" s="4"/>
      <c r="J25" s="6">
        <f t="shared" si="10"/>
        <v>0</v>
      </c>
      <c r="K25" s="4">
        <f t="shared" si="11"/>
        <v>0</v>
      </c>
      <c r="L25" s="4"/>
      <c r="M25" s="7" t="s">
        <v>56</v>
      </c>
      <c r="N25" s="4">
        <f t="shared" ref="N25" si="14">AVERAGE(H25, H29,H33)</f>
        <v>4.0325137155476566E-2</v>
      </c>
      <c r="O25" s="4">
        <f t="shared" si="13"/>
        <v>2.0459625517464667E-2</v>
      </c>
    </row>
    <row r="26" spans="2:15" x14ac:dyDescent="0.2">
      <c r="B26" s="7" t="s">
        <v>61</v>
      </c>
      <c r="C26">
        <v>4996.9139999999998</v>
      </c>
      <c r="D26" s="2">
        <v>16395.136999999999</v>
      </c>
      <c r="E26" s="2">
        <v>30500.543000000001</v>
      </c>
      <c r="F26" s="2"/>
      <c r="G26" s="6">
        <f t="shared" si="8"/>
        <v>3.281052465581757</v>
      </c>
      <c r="H26" s="4">
        <f t="shared" si="9"/>
        <v>1.2484363841639821</v>
      </c>
      <c r="I26" s="4"/>
      <c r="J26" s="6">
        <f t="shared" si="10"/>
        <v>6.1038759122130184</v>
      </c>
      <c r="K26" s="4">
        <f t="shared" si="11"/>
        <v>1.378692075218352</v>
      </c>
      <c r="L26" s="4"/>
    </row>
    <row r="27" spans="2:15" x14ac:dyDescent="0.2">
      <c r="B27" s="7" t="s">
        <v>62</v>
      </c>
      <c r="C27">
        <v>8289.8444999999992</v>
      </c>
      <c r="D27" s="2">
        <v>2705.64</v>
      </c>
      <c r="E27" s="2">
        <v>0</v>
      </c>
      <c r="F27" s="2"/>
      <c r="G27" s="6">
        <f t="shared" si="8"/>
        <v>0.32638006659835417</v>
      </c>
      <c r="H27" s="4">
        <f t="shared" si="9"/>
        <v>0.1241872095864222</v>
      </c>
      <c r="I27" s="4"/>
      <c r="J27" s="6">
        <f t="shared" si="10"/>
        <v>0</v>
      </c>
      <c r="K27" s="4">
        <f t="shared" si="11"/>
        <v>0</v>
      </c>
      <c r="L27" s="4"/>
      <c r="N27" s="1"/>
      <c r="O27" s="1"/>
    </row>
    <row r="28" spans="2:15" x14ac:dyDescent="0.2">
      <c r="B28" s="7" t="s">
        <v>63</v>
      </c>
      <c r="C28">
        <v>8375.5928999999996</v>
      </c>
      <c r="D28" s="2">
        <v>23163.692999999999</v>
      </c>
      <c r="E28" s="2">
        <v>45074.321000000004</v>
      </c>
      <c r="F28" s="2"/>
      <c r="G28" s="6">
        <f t="shared" si="8"/>
        <v>2.7656183002877324</v>
      </c>
      <c r="H28" s="4">
        <f t="shared" si="9"/>
        <v>1.0523143250550746</v>
      </c>
      <c r="I28" s="4"/>
      <c r="J28" s="6">
        <f t="shared" si="10"/>
        <v>5.3816274905147319</v>
      </c>
      <c r="K28" s="4">
        <f t="shared" si="11"/>
        <v>1.215556685565031</v>
      </c>
      <c r="L28" s="4"/>
      <c r="N28" s="1" t="s">
        <v>31</v>
      </c>
      <c r="O28" s="1" t="s">
        <v>32</v>
      </c>
    </row>
    <row r="29" spans="2:15" x14ac:dyDescent="0.2">
      <c r="B29" s="7" t="s">
        <v>64</v>
      </c>
      <c r="C29">
        <v>9369.3233999999993</v>
      </c>
      <c r="D29" s="2">
        <v>796.33500000000004</v>
      </c>
      <c r="E29" s="2">
        <v>0</v>
      </c>
      <c r="F29" s="2"/>
      <c r="G29" s="6">
        <f t="shared" si="8"/>
        <v>8.4993864124702972E-2</v>
      </c>
      <c r="H29" s="4">
        <f t="shared" si="9"/>
        <v>3.2340059635454478E-2</v>
      </c>
      <c r="I29" s="4"/>
      <c r="J29" s="6">
        <f t="shared" si="10"/>
        <v>0</v>
      </c>
      <c r="K29" s="4">
        <f t="shared" si="11"/>
        <v>0</v>
      </c>
      <c r="L29" s="4"/>
      <c r="M29" s="7" t="s">
        <v>53</v>
      </c>
      <c r="N29" s="4">
        <f>AVERAGE(K22,K26,K30)</f>
        <v>1</v>
      </c>
      <c r="O29" s="4">
        <f>STDEV(K22,K26,K30)</f>
        <v>0.32798302780033051</v>
      </c>
    </row>
    <row r="30" spans="2:15" x14ac:dyDescent="0.2">
      <c r="B30" s="7" t="s">
        <v>65</v>
      </c>
      <c r="C30">
        <v>9736.6779000000006</v>
      </c>
      <c r="D30" s="2">
        <v>23534.894</v>
      </c>
      <c r="E30" s="2">
        <v>34766.714</v>
      </c>
      <c r="F30" s="2"/>
      <c r="G30" s="6">
        <f t="shared" si="8"/>
        <v>2.4171379850205374</v>
      </c>
      <c r="H30" s="4">
        <f t="shared" si="9"/>
        <v>0.9197179983250896</v>
      </c>
      <c r="I30" s="4"/>
      <c r="J30" s="6">
        <f t="shared" si="10"/>
        <v>3.5706957092623961</v>
      </c>
      <c r="K30" s="4">
        <f t="shared" si="11"/>
        <v>0.80651866915023795</v>
      </c>
      <c r="L30" s="4"/>
      <c r="M30" s="7" t="s">
        <v>54</v>
      </c>
      <c r="N30" s="4">
        <f t="shared" ref="N30:N32" si="15">AVERAGE(K23,K27,K31)</f>
        <v>0</v>
      </c>
      <c r="O30" s="4">
        <f t="shared" ref="O30:O32" si="16">STDEV(K23,K27,K31)</f>
        <v>0</v>
      </c>
    </row>
    <row r="31" spans="2:15" x14ac:dyDescent="0.2">
      <c r="B31" s="7" t="s">
        <v>66</v>
      </c>
      <c r="C31">
        <v>8690.3294999999998</v>
      </c>
      <c r="D31" s="2">
        <v>8160.0950000000003</v>
      </c>
      <c r="E31" s="2">
        <v>0</v>
      </c>
      <c r="F31" s="2"/>
      <c r="G31" s="6">
        <f t="shared" si="8"/>
        <v>0.93898568518029157</v>
      </c>
      <c r="H31" s="4">
        <f t="shared" si="9"/>
        <v>0.35728288586826079</v>
      </c>
      <c r="I31" s="4"/>
      <c r="J31" s="6">
        <f t="shared" si="10"/>
        <v>0</v>
      </c>
      <c r="K31" s="4">
        <f t="shared" si="11"/>
        <v>0</v>
      </c>
      <c r="L31" s="4"/>
      <c r="M31" s="7" t="s">
        <v>55</v>
      </c>
      <c r="N31" s="4">
        <f t="shared" si="15"/>
        <v>1.0694061176360452</v>
      </c>
      <c r="O31" s="4">
        <f t="shared" si="16"/>
        <v>0.19448199599148119</v>
      </c>
    </row>
    <row r="32" spans="2:15" x14ac:dyDescent="0.2">
      <c r="B32" s="7" t="s">
        <v>67</v>
      </c>
      <c r="C32">
        <v>9758.6657999999989</v>
      </c>
      <c r="D32" s="2">
        <v>29476.973999999998</v>
      </c>
      <c r="E32" s="2">
        <v>36666.421000000002</v>
      </c>
      <c r="F32" s="2"/>
      <c r="G32" s="6">
        <f t="shared" si="8"/>
        <v>3.020594680063744</v>
      </c>
      <c r="H32" s="4">
        <f t="shared" si="9"/>
        <v>1.1493325205743423</v>
      </c>
      <c r="I32" s="4"/>
      <c r="J32" s="6">
        <f t="shared" si="10"/>
        <v>3.7573190589229939</v>
      </c>
      <c r="K32" s="4">
        <f t="shared" si="11"/>
        <v>0.84867157935487614</v>
      </c>
      <c r="M32" s="7" t="s">
        <v>56</v>
      </c>
      <c r="N32" s="4">
        <f t="shared" si="15"/>
        <v>0</v>
      </c>
      <c r="O32" s="4">
        <f t="shared" si="16"/>
        <v>0</v>
      </c>
    </row>
    <row r="33" spans="2:11" x14ac:dyDescent="0.2">
      <c r="B33" s="7" t="s">
        <v>68</v>
      </c>
      <c r="C33">
        <v>9328.9565999999995</v>
      </c>
      <c r="D33" s="2">
        <v>1558.6690000000001</v>
      </c>
      <c r="E33" s="2">
        <v>0</v>
      </c>
      <c r="F33" s="2"/>
      <c r="G33" s="6">
        <f t="shared" si="8"/>
        <v>0.16707859912222126</v>
      </c>
      <c r="H33" s="4">
        <f t="shared" si="9"/>
        <v>6.3573199254631618E-2</v>
      </c>
      <c r="I33" s="4"/>
      <c r="J33" s="6">
        <f t="shared" si="10"/>
        <v>0</v>
      </c>
      <c r="K33" s="4">
        <f t="shared" si="11"/>
        <v>0</v>
      </c>
    </row>
    <row r="35" spans="2:11" x14ac:dyDescent="0.2">
      <c r="C35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A</vt:lpstr>
      <vt:lpstr>Panel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2021-03-12T00:50:35Z</dcterms:created>
  <dcterms:modified xsi:type="dcterms:W3CDTF">2021-03-13T20:52:51Z</dcterms:modified>
</cp:coreProperties>
</file>