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alasa/Dropbox (KamounLab)/paper/Figures/SFiles_bioRxiv/"/>
    </mc:Choice>
  </mc:AlternateContent>
  <xr:revisionPtr revIDLastSave="0" documentId="8_{BC4A663F-0957-714A-9059-2F3988625D43}" xr6:coauthVersionLast="46" xr6:coauthVersionMax="46" xr10:uidLastSave="{00000000-0000-0000-0000-000000000000}"/>
  <bookViews>
    <workbookView xWindow="7560" yWindow="980" windowWidth="27820" windowHeight="23240" xr2:uid="{86291124-CAEF-5844-A522-209B60A41A65}"/>
  </bookViews>
  <sheets>
    <sheet name="Likelihood Ratio Test" sheetId="1" r:id="rId1"/>
    <sheet name="Selection si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G5" i="1"/>
  <c r="G6" i="1"/>
  <c r="G8" i="1"/>
</calcChain>
</file>

<file path=xl/sharedStrings.xml><?xml version="1.0" encoding="utf-8"?>
<sst xmlns="http://schemas.openxmlformats.org/spreadsheetml/2006/main" count="113" uniqueCount="69">
  <si>
    <t>Model</t>
  </si>
  <si>
    <t>Etimates of Parameters</t>
  </si>
  <si>
    <t>lnL</t>
  </si>
  <si>
    <t>Model Comparision</t>
  </si>
  <si>
    <t>2deltaL</t>
  </si>
  <si>
    <t>Degrees of freedom</t>
  </si>
  <si>
    <t>M0: one-ratio</t>
  </si>
  <si>
    <t>M3: discrete</t>
  </si>
  <si>
    <t>M7: beta</t>
  </si>
  <si>
    <t>M8: beta+w</t>
  </si>
  <si>
    <t>not allowed</t>
  </si>
  <si>
    <t>Selection Sites</t>
  </si>
  <si>
    <t>M1 vs. M2</t>
  </si>
  <si>
    <t>M2: selection</t>
  </si>
  <si>
    <t>M0 vs.M3</t>
  </si>
  <si>
    <t>M1: nearly neutral</t>
  </si>
  <si>
    <t>chi2 (0.001)</t>
  </si>
  <si>
    <t>omega (dN/dS) =  1.48436</t>
  </si>
  <si>
    <t>p:   0.42382  0.57618
w:   0.17082  1.00000</t>
  </si>
  <si>
    <t>p:   0.67824  0.00000  0.32176
w:   0.60352  1.00000  4.85725</t>
  </si>
  <si>
    <t>p:   0.27018  0.40806  0.32176
w:   0.60352  0.60352  4.85725</t>
  </si>
  <si>
    <t>p =   0.28161  q =   0.10956</t>
  </si>
  <si>
    <t>p0 =   0.67862  p =  99.00000 q =  64.65546
 (p1 =   0.32138) w =   4.86201</t>
  </si>
  <si>
    <t>F</t>
  </si>
  <si>
    <t>T</t>
  </si>
  <si>
    <t>0.965*</t>
  </si>
  <si>
    <t>L</t>
  </si>
  <si>
    <t>1.000**</t>
  </si>
  <si>
    <t>K</t>
  </si>
  <si>
    <t>E</t>
  </si>
  <si>
    <t>0.999**</t>
  </si>
  <si>
    <t>G</t>
  </si>
  <si>
    <t>0.991**</t>
  </si>
  <si>
    <t>N</t>
  </si>
  <si>
    <t>C</t>
  </si>
  <si>
    <t>0.997**</t>
  </si>
  <si>
    <t>A</t>
  </si>
  <si>
    <t>V</t>
  </si>
  <si>
    <t>S</t>
  </si>
  <si>
    <t>0.961*</t>
  </si>
  <si>
    <t>D</t>
  </si>
  <si>
    <t>0.998**</t>
  </si>
  <si>
    <t>I</t>
  </si>
  <si>
    <t>0.973*</t>
  </si>
  <si>
    <t>P</t>
  </si>
  <si>
    <t>0.987*</t>
  </si>
  <si>
    <t>Q</t>
  </si>
  <si>
    <t>0.993**</t>
  </si>
  <si>
    <t>0.985*</t>
  </si>
  <si>
    <t>0.995**</t>
  </si>
  <si>
    <t>0.962*</t>
  </si>
  <si>
    <t>0.984*</t>
  </si>
  <si>
    <t>0.994**</t>
  </si>
  <si>
    <t>0.989*</t>
  </si>
  <si>
    <t>0.956*</t>
  </si>
  <si>
    <t>0.972*</t>
  </si>
  <si>
    <t>0.996**</t>
  </si>
  <si>
    <t>0.967*</t>
  </si>
  <si>
    <t>0.979*</t>
  </si>
  <si>
    <t>0.955*</t>
  </si>
  <si>
    <t>Position</t>
  </si>
  <si>
    <t>amino acid</t>
  </si>
  <si>
    <t>Probabiliy (omega&gt;1)</t>
  </si>
  <si>
    <t>P. probability mean</t>
  </si>
  <si>
    <t>+- SE for omega</t>
  </si>
  <si>
    <t>M2 (BEB)</t>
  </si>
  <si>
    <t>M3 (NEB)</t>
  </si>
  <si>
    <t>M8 (BEB)</t>
  </si>
  <si>
    <t>M7 vs.M8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</si>
</sst>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quotePrefix="1" applyFont="1" applyBorder="1" applyAlignment="1">
      <alignment horizontal="left" vertical="center" wrapText="1"/>
    </xf>
    <xf numFmtId="0" fontId="1" fillId="0" borderId="3" xfId="0" quotePrefix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9" xfId="0" applyFont="1" applyBorder="1"/>
    <xf numFmtId="0" fontId="1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21C29-636B-874B-9044-06203D76DA4E}">
  <dimension ref="B1:I8"/>
  <sheetViews>
    <sheetView tabSelected="1" workbookViewId="0">
      <selection activeCell="C41" sqref="C41"/>
    </sheetView>
  </sheetViews>
  <sheetFormatPr baseColWidth="10" defaultRowHeight="16" x14ac:dyDescent="0.2"/>
  <cols>
    <col min="2" max="2" width="17" style="2" customWidth="1"/>
    <col min="3" max="3" width="37" style="2" customWidth="1"/>
    <col min="4" max="5" width="13.83203125" style="2" customWidth="1"/>
    <col min="6" max="9" width="11.83203125" style="2" customWidth="1"/>
  </cols>
  <sheetData>
    <row r="1" spans="2:9" ht="17" thickBot="1" x14ac:dyDescent="0.25"/>
    <row r="2" spans="2:9" s="1" customFormat="1" ht="34" x14ac:dyDescent="0.2">
      <c r="B2" s="17" t="s">
        <v>0</v>
      </c>
      <c r="C2" s="18" t="s">
        <v>1</v>
      </c>
      <c r="D2" s="18" t="s">
        <v>2</v>
      </c>
      <c r="E2" s="18" t="s">
        <v>11</v>
      </c>
      <c r="F2" s="18" t="s">
        <v>3</v>
      </c>
      <c r="G2" s="18" t="s">
        <v>4</v>
      </c>
      <c r="H2" s="18" t="s">
        <v>16</v>
      </c>
      <c r="I2" s="27" t="s">
        <v>5</v>
      </c>
    </row>
    <row r="3" spans="2:9" x14ac:dyDescent="0.2">
      <c r="B3" s="3" t="s">
        <v>6</v>
      </c>
      <c r="C3" s="4" t="s">
        <v>17</v>
      </c>
      <c r="D3" s="4">
        <v>-1419.0466329999999</v>
      </c>
      <c r="E3" s="4" t="s">
        <v>10</v>
      </c>
      <c r="F3" s="4"/>
      <c r="G3" s="4"/>
      <c r="H3" s="4"/>
      <c r="I3" s="5"/>
    </row>
    <row r="4" spans="2:9" ht="34" x14ac:dyDescent="0.2">
      <c r="B4" s="3" t="s">
        <v>15</v>
      </c>
      <c r="C4" s="14" t="s">
        <v>18</v>
      </c>
      <c r="D4" s="4">
        <v>-1407.806885</v>
      </c>
      <c r="E4" s="4" t="s">
        <v>10</v>
      </c>
      <c r="F4" s="4"/>
      <c r="G4" s="4"/>
      <c r="H4" s="4"/>
      <c r="I4" s="5"/>
    </row>
    <row r="5" spans="2:9" ht="30" customHeight="1" x14ac:dyDescent="0.2">
      <c r="B5" s="3" t="s">
        <v>13</v>
      </c>
      <c r="C5" s="14" t="s">
        <v>19</v>
      </c>
      <c r="D5" s="4">
        <v>-1381.278951</v>
      </c>
      <c r="E5" s="4"/>
      <c r="F5" s="4" t="s">
        <v>12</v>
      </c>
      <c r="G5" s="4">
        <f>2*(D5-D4)</f>
        <v>53.055867999999919</v>
      </c>
      <c r="H5" s="4">
        <v>13.816000000000001</v>
      </c>
      <c r="I5" s="5">
        <v>2</v>
      </c>
    </row>
    <row r="6" spans="2:9" ht="30" customHeight="1" x14ac:dyDescent="0.2">
      <c r="B6" s="3" t="s">
        <v>7</v>
      </c>
      <c r="C6" s="14" t="s">
        <v>20</v>
      </c>
      <c r="D6" s="4">
        <v>-1381.278951</v>
      </c>
      <c r="E6" s="4"/>
      <c r="F6" s="4" t="s">
        <v>14</v>
      </c>
      <c r="G6" s="4">
        <f>2*(D6-D3)</f>
        <v>75.535363999999845</v>
      </c>
      <c r="H6" s="4">
        <v>18.466999999999999</v>
      </c>
      <c r="I6" s="5">
        <v>4</v>
      </c>
    </row>
    <row r="7" spans="2:9" ht="17" x14ac:dyDescent="0.2">
      <c r="B7" s="3" t="s">
        <v>8</v>
      </c>
      <c r="C7" s="14" t="s">
        <v>21</v>
      </c>
      <c r="D7" s="4">
        <v>-1411.1986139999999</v>
      </c>
      <c r="E7" s="4" t="s">
        <v>10</v>
      </c>
      <c r="F7" s="4"/>
      <c r="G7" s="4"/>
      <c r="H7" s="4"/>
      <c r="I7" s="5"/>
    </row>
    <row r="8" spans="2:9" ht="30" customHeight="1" thickBot="1" x14ac:dyDescent="0.25">
      <c r="B8" s="6" t="s">
        <v>9</v>
      </c>
      <c r="C8" s="28" t="s">
        <v>22</v>
      </c>
      <c r="D8" s="7">
        <v>-1381.2856019999999</v>
      </c>
      <c r="E8" s="7"/>
      <c r="F8" s="7" t="s">
        <v>68</v>
      </c>
      <c r="G8" s="7">
        <f>2*(D8-D7)</f>
        <v>59.826023999999961</v>
      </c>
      <c r="H8" s="7">
        <v>13.816000000000001</v>
      </c>
      <c r="I8" s="8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84FA-2C05-5142-B9C5-39A79C16DFEC}">
  <dimension ref="B2:K30"/>
  <sheetViews>
    <sheetView workbookViewId="0">
      <selection activeCell="C55" sqref="C55"/>
    </sheetView>
  </sheetViews>
  <sheetFormatPr baseColWidth="10" defaultRowHeight="16" x14ac:dyDescent="0.2"/>
  <cols>
    <col min="1" max="1" width="5" customWidth="1"/>
    <col min="2" max="11" width="12.1640625" customWidth="1"/>
  </cols>
  <sheetData>
    <row r="2" spans="2:11" ht="17" thickBot="1" x14ac:dyDescent="0.25">
      <c r="D2" s="9" t="s">
        <v>65</v>
      </c>
      <c r="E2" s="10"/>
      <c r="F2" s="11"/>
      <c r="G2" s="9" t="s">
        <v>66</v>
      </c>
      <c r="H2" s="10"/>
      <c r="I2" s="26" t="s">
        <v>67</v>
      </c>
      <c r="J2" s="10"/>
      <c r="K2" s="11"/>
    </row>
    <row r="3" spans="2:11" ht="34" x14ac:dyDescent="0.2">
      <c r="B3" s="17" t="s">
        <v>60</v>
      </c>
      <c r="C3" s="18" t="s">
        <v>61</v>
      </c>
      <c r="D3" s="19" t="s">
        <v>62</v>
      </c>
      <c r="E3" s="18" t="s">
        <v>63</v>
      </c>
      <c r="F3" s="20" t="s">
        <v>64</v>
      </c>
      <c r="G3" s="19" t="s">
        <v>62</v>
      </c>
      <c r="H3" s="18" t="s">
        <v>63</v>
      </c>
      <c r="I3" s="19" t="s">
        <v>62</v>
      </c>
      <c r="J3" s="18" t="s">
        <v>63</v>
      </c>
      <c r="K3" s="21" t="s">
        <v>64</v>
      </c>
    </row>
    <row r="4" spans="2:11" x14ac:dyDescent="0.2">
      <c r="B4" s="22">
        <v>8</v>
      </c>
      <c r="C4" s="23" t="s">
        <v>23</v>
      </c>
      <c r="D4" s="12"/>
      <c r="E4" s="4"/>
      <c r="F4" s="13"/>
      <c r="G4" s="12">
        <v>0.55400000000000005</v>
      </c>
      <c r="H4" s="4">
        <v>2.9620000000000002</v>
      </c>
      <c r="I4" s="12"/>
      <c r="J4" s="4"/>
      <c r="K4" s="5"/>
    </row>
    <row r="5" spans="2:11" x14ac:dyDescent="0.2">
      <c r="B5" s="22">
        <v>13</v>
      </c>
      <c r="C5" s="23" t="s">
        <v>24</v>
      </c>
      <c r="D5" s="12">
        <v>0.89300000000000002</v>
      </c>
      <c r="E5" s="4">
        <v>4.7430000000000003</v>
      </c>
      <c r="F5" s="13">
        <f>+-1.496</f>
        <v>-1.496</v>
      </c>
      <c r="G5" s="12" t="s">
        <v>25</v>
      </c>
      <c r="H5" s="4">
        <v>4.71</v>
      </c>
      <c r="I5" s="12">
        <v>0.91700000000000004</v>
      </c>
      <c r="J5" s="4">
        <v>4.7220000000000004</v>
      </c>
      <c r="K5" s="5">
        <f>+-1.346</f>
        <v>-1.3460000000000001</v>
      </c>
    </row>
    <row r="6" spans="2:11" x14ac:dyDescent="0.2">
      <c r="B6" s="22">
        <v>16</v>
      </c>
      <c r="C6" s="23" t="s">
        <v>26</v>
      </c>
      <c r="D6" s="12" t="s">
        <v>30</v>
      </c>
      <c r="E6" s="4">
        <v>5.2270000000000003</v>
      </c>
      <c r="F6" s="13">
        <f>+-0.764</f>
        <v>-0.76400000000000001</v>
      </c>
      <c r="G6" s="12" t="s">
        <v>27</v>
      </c>
      <c r="H6" s="4">
        <v>4.8570000000000002</v>
      </c>
      <c r="I6" s="12" t="s">
        <v>30</v>
      </c>
      <c r="J6" s="4">
        <v>5.0880000000000001</v>
      </c>
      <c r="K6" s="5">
        <f>+-0.734</f>
        <v>-0.73399999999999999</v>
      </c>
    </row>
    <row r="7" spans="2:11" x14ac:dyDescent="0.2">
      <c r="B7" s="22">
        <v>17</v>
      </c>
      <c r="C7" s="23" t="s">
        <v>28</v>
      </c>
      <c r="D7" s="12">
        <v>0.56299999999999994</v>
      </c>
      <c r="E7" s="4">
        <v>3.2509999999999999</v>
      </c>
      <c r="F7" s="13">
        <f>+-2.138</f>
        <v>-2.1379999999999999</v>
      </c>
      <c r="G7" s="12">
        <v>0.76800000000000002</v>
      </c>
      <c r="H7" s="4">
        <v>3.87</v>
      </c>
      <c r="I7" s="12">
        <v>0.623</v>
      </c>
      <c r="J7" s="4">
        <v>3.4119999999999999</v>
      </c>
      <c r="K7" s="5">
        <f>+-2.065</f>
        <v>-2.0649999999999999</v>
      </c>
    </row>
    <row r="8" spans="2:11" x14ac:dyDescent="0.2">
      <c r="B8" s="22">
        <v>19</v>
      </c>
      <c r="C8" s="23" t="s">
        <v>28</v>
      </c>
      <c r="D8" s="12">
        <v>0.85399999999999998</v>
      </c>
      <c r="E8" s="4">
        <v>4.5679999999999996</v>
      </c>
      <c r="F8" s="13">
        <f>+-1.66</f>
        <v>-1.66</v>
      </c>
      <c r="G8" s="12">
        <v>0.93899999999999995</v>
      </c>
      <c r="H8" s="4">
        <v>4.5990000000000002</v>
      </c>
      <c r="I8" s="12">
        <v>0.88300000000000001</v>
      </c>
      <c r="J8" s="4">
        <v>4.57</v>
      </c>
      <c r="K8" s="5">
        <f>+-1.511</f>
        <v>-1.5109999999999999</v>
      </c>
    </row>
    <row r="9" spans="2:11" x14ac:dyDescent="0.2">
      <c r="B9" s="22">
        <v>27</v>
      </c>
      <c r="C9" s="23" t="s">
        <v>29</v>
      </c>
      <c r="D9" s="12" t="s">
        <v>49</v>
      </c>
      <c r="E9" s="4">
        <v>5.21</v>
      </c>
      <c r="F9" s="13">
        <f>+-0.807</f>
        <v>-0.80700000000000005</v>
      </c>
      <c r="G9" s="12" t="s">
        <v>30</v>
      </c>
      <c r="H9" s="4">
        <v>4.8540000000000001</v>
      </c>
      <c r="I9" s="12" t="s">
        <v>35</v>
      </c>
      <c r="J9" s="4">
        <v>5.0759999999999996</v>
      </c>
      <c r="K9" s="5">
        <f>+-0.764</f>
        <v>-0.76400000000000001</v>
      </c>
    </row>
    <row r="10" spans="2:11" x14ac:dyDescent="0.2">
      <c r="B10" s="22">
        <v>28</v>
      </c>
      <c r="C10" s="23" t="s">
        <v>31</v>
      </c>
      <c r="D10" s="12" t="s">
        <v>50</v>
      </c>
      <c r="E10" s="4">
        <v>5.0570000000000004</v>
      </c>
      <c r="F10" s="13">
        <f>+-1.103</f>
        <v>-1.103</v>
      </c>
      <c r="G10" s="12" t="s">
        <v>32</v>
      </c>
      <c r="H10" s="4">
        <v>4.8209999999999997</v>
      </c>
      <c r="I10" s="12" t="s">
        <v>55</v>
      </c>
      <c r="J10" s="4">
        <v>4.9669999999999996</v>
      </c>
      <c r="K10" s="5">
        <f>+-0.995</f>
        <v>-0.995</v>
      </c>
    </row>
    <row r="11" spans="2:11" x14ac:dyDescent="0.2">
      <c r="B11" s="22">
        <v>29</v>
      </c>
      <c r="C11" s="23" t="s">
        <v>33</v>
      </c>
      <c r="D11" s="12">
        <v>0.83</v>
      </c>
      <c r="E11" s="4">
        <v>4.4530000000000003</v>
      </c>
      <c r="F11" s="13">
        <f>+-1.728</f>
        <v>-1.728</v>
      </c>
      <c r="G11" s="12">
        <v>0.94299999999999995</v>
      </c>
      <c r="H11" s="4">
        <v>4.6130000000000004</v>
      </c>
      <c r="I11" s="12">
        <v>0.86699999999999999</v>
      </c>
      <c r="J11" s="4">
        <v>4.4930000000000003</v>
      </c>
      <c r="K11" s="5">
        <f>+-1.566</f>
        <v>-1.5660000000000001</v>
      </c>
    </row>
    <row r="12" spans="2:11" x14ac:dyDescent="0.2">
      <c r="B12" s="22">
        <v>31</v>
      </c>
      <c r="C12" s="23" t="s">
        <v>34</v>
      </c>
      <c r="D12" s="12" t="s">
        <v>51</v>
      </c>
      <c r="E12" s="4">
        <v>5.1609999999999996</v>
      </c>
      <c r="F12" s="13">
        <f>+-0.917</f>
        <v>-0.91700000000000004</v>
      </c>
      <c r="G12" s="12" t="s">
        <v>35</v>
      </c>
      <c r="H12" s="4">
        <v>4.843</v>
      </c>
      <c r="I12" s="12" t="s">
        <v>53</v>
      </c>
      <c r="J12" s="4">
        <v>5.0410000000000004</v>
      </c>
      <c r="K12" s="5">
        <f>+-0.849</f>
        <v>-0.84899999999999998</v>
      </c>
    </row>
    <row r="13" spans="2:11" x14ac:dyDescent="0.2">
      <c r="B13" s="22">
        <v>37</v>
      </c>
      <c r="C13" s="23" t="s">
        <v>36</v>
      </c>
      <c r="D13" s="12" t="s">
        <v>52</v>
      </c>
      <c r="E13" s="4">
        <v>5.2050000000000001</v>
      </c>
      <c r="F13" s="13">
        <f>+-0.819</f>
        <v>-0.81899999999999995</v>
      </c>
      <c r="G13" s="12" t="s">
        <v>30</v>
      </c>
      <c r="H13" s="4">
        <v>4.8520000000000003</v>
      </c>
      <c r="I13" s="12" t="s">
        <v>56</v>
      </c>
      <c r="J13" s="4">
        <v>5.0720000000000001</v>
      </c>
      <c r="K13" s="5">
        <f>+-0.775</f>
        <v>-0.77500000000000002</v>
      </c>
    </row>
    <row r="14" spans="2:11" x14ac:dyDescent="0.2">
      <c r="B14" s="22">
        <v>39</v>
      </c>
      <c r="C14" s="23" t="s">
        <v>37</v>
      </c>
      <c r="D14" s="12">
        <v>0.75900000000000001</v>
      </c>
      <c r="E14" s="4">
        <v>4.1379999999999999</v>
      </c>
      <c r="F14" s="13">
        <f>+-1.937</f>
        <v>-1.9370000000000001</v>
      </c>
      <c r="G14" s="12">
        <v>0.879</v>
      </c>
      <c r="H14" s="4">
        <v>4.3419999999999996</v>
      </c>
      <c r="I14" s="12">
        <v>0.79900000000000004</v>
      </c>
      <c r="J14" s="4">
        <v>4.1989999999999998</v>
      </c>
      <c r="K14" s="5">
        <f>+-1.797</f>
        <v>-1.7969999999999999</v>
      </c>
    </row>
    <row r="15" spans="2:11" x14ac:dyDescent="0.2">
      <c r="B15" s="22">
        <v>42</v>
      </c>
      <c r="C15" s="23" t="s">
        <v>38</v>
      </c>
      <c r="D15" s="12" t="s">
        <v>51</v>
      </c>
      <c r="E15" s="4">
        <v>5.1619999999999999</v>
      </c>
      <c r="F15" s="13">
        <f>+-0.915</f>
        <v>-0.91500000000000004</v>
      </c>
      <c r="G15" s="12" t="s">
        <v>35</v>
      </c>
      <c r="H15" s="4">
        <v>4.843</v>
      </c>
      <c r="I15" s="12" t="s">
        <v>53</v>
      </c>
      <c r="J15" s="4">
        <v>5.0410000000000004</v>
      </c>
      <c r="K15" s="5">
        <f>+-0.848</f>
        <v>-0.84799999999999998</v>
      </c>
    </row>
    <row r="16" spans="2:11" x14ac:dyDescent="0.2">
      <c r="B16" s="22">
        <v>44</v>
      </c>
      <c r="C16" s="23" t="s">
        <v>31</v>
      </c>
      <c r="D16" s="12">
        <v>0.90500000000000003</v>
      </c>
      <c r="E16" s="4">
        <v>4.806</v>
      </c>
      <c r="F16" s="13">
        <f>+-1.448</f>
        <v>-1.448</v>
      </c>
      <c r="G16" s="12" t="s">
        <v>39</v>
      </c>
      <c r="H16" s="4">
        <v>4.6909999999999998</v>
      </c>
      <c r="I16" s="12">
        <v>0.92400000000000004</v>
      </c>
      <c r="J16" s="4">
        <v>4.758</v>
      </c>
      <c r="K16" s="5">
        <f>+-1.316</f>
        <v>-1.3160000000000001</v>
      </c>
    </row>
    <row r="17" spans="2:11" x14ac:dyDescent="0.2">
      <c r="B17" s="22">
        <v>47</v>
      </c>
      <c r="C17" s="23" t="s">
        <v>40</v>
      </c>
      <c r="D17" s="12" t="s">
        <v>27</v>
      </c>
      <c r="E17" s="4">
        <v>5.2309999999999999</v>
      </c>
      <c r="F17" s="13">
        <f>+-0.753</f>
        <v>-0.753</v>
      </c>
      <c r="G17" s="12" t="s">
        <v>27</v>
      </c>
      <c r="H17" s="4">
        <v>4.8570000000000002</v>
      </c>
      <c r="I17" s="12" t="s">
        <v>27</v>
      </c>
      <c r="J17" s="4">
        <v>5.09</v>
      </c>
      <c r="K17" s="5">
        <f>+-0.726</f>
        <v>-0.72599999999999998</v>
      </c>
    </row>
    <row r="18" spans="2:11" x14ac:dyDescent="0.2">
      <c r="B18" s="22">
        <v>52</v>
      </c>
      <c r="C18" s="23" t="s">
        <v>37</v>
      </c>
      <c r="D18" s="12">
        <v>0.55000000000000004</v>
      </c>
      <c r="E18" s="4">
        <v>3.1859999999999999</v>
      </c>
      <c r="F18" s="13">
        <f>+-2.153</f>
        <v>-2.153</v>
      </c>
      <c r="G18" s="12">
        <v>0.72599999999999998</v>
      </c>
      <c r="H18" s="4">
        <v>3.6930000000000001</v>
      </c>
      <c r="I18" s="12">
        <v>0.60699999999999998</v>
      </c>
      <c r="J18" s="4">
        <v>3.3410000000000002</v>
      </c>
      <c r="K18" s="5">
        <f>+-2.085</f>
        <v>-2.085</v>
      </c>
    </row>
    <row r="19" spans="2:11" x14ac:dyDescent="0.2">
      <c r="B19" s="22">
        <v>55</v>
      </c>
      <c r="C19" s="23" t="s">
        <v>26</v>
      </c>
      <c r="D19" s="12" t="s">
        <v>41</v>
      </c>
      <c r="E19" s="4">
        <v>5.22</v>
      </c>
      <c r="F19" s="13">
        <f>+-0.781</f>
        <v>-0.78100000000000003</v>
      </c>
      <c r="G19" s="12" t="s">
        <v>27</v>
      </c>
      <c r="H19" s="4">
        <v>4.8550000000000004</v>
      </c>
      <c r="I19" s="12" t="s">
        <v>41</v>
      </c>
      <c r="J19" s="4">
        <v>5.0830000000000002</v>
      </c>
      <c r="K19" s="5">
        <f>+-0.747</f>
        <v>-0.747</v>
      </c>
    </row>
    <row r="20" spans="2:11" x14ac:dyDescent="0.2">
      <c r="B20" s="22">
        <v>58</v>
      </c>
      <c r="C20" s="23" t="s">
        <v>28</v>
      </c>
      <c r="D20" s="12" t="s">
        <v>53</v>
      </c>
      <c r="E20" s="4">
        <v>5.1820000000000004</v>
      </c>
      <c r="F20" s="13">
        <f>+-0.869</f>
        <v>-0.86899999999999999</v>
      </c>
      <c r="G20" s="12" t="s">
        <v>41</v>
      </c>
      <c r="H20" s="4">
        <v>4.851</v>
      </c>
      <c r="I20" s="12" t="s">
        <v>47</v>
      </c>
      <c r="J20" s="4">
        <v>5.0579999999999998</v>
      </c>
      <c r="K20" s="5">
        <f>+-0.807</f>
        <v>-0.80700000000000005</v>
      </c>
    </row>
    <row r="21" spans="2:11" x14ac:dyDescent="0.2">
      <c r="B21" s="22">
        <v>69</v>
      </c>
      <c r="C21" s="23" t="s">
        <v>42</v>
      </c>
      <c r="D21" s="12">
        <v>0.90800000000000003</v>
      </c>
      <c r="E21" s="4">
        <v>4.8109999999999999</v>
      </c>
      <c r="F21" s="13">
        <f>+-1.422</f>
        <v>-1.4219999999999999</v>
      </c>
      <c r="G21" s="12" t="s">
        <v>43</v>
      </c>
      <c r="H21" s="4">
        <v>4.742</v>
      </c>
      <c r="I21" s="12">
        <v>0.93</v>
      </c>
      <c r="J21" s="4">
        <v>4.7789999999999999</v>
      </c>
      <c r="K21" s="5">
        <f>+-1.274</f>
        <v>-1.274</v>
      </c>
    </row>
    <row r="22" spans="2:11" x14ac:dyDescent="0.2">
      <c r="B22" s="22">
        <v>71</v>
      </c>
      <c r="C22" s="23" t="s">
        <v>44</v>
      </c>
      <c r="D22" s="12" t="s">
        <v>52</v>
      </c>
      <c r="E22" s="4">
        <v>5.2069999999999999</v>
      </c>
      <c r="F22" s="13">
        <f>+-0.815</f>
        <v>-0.81499999999999995</v>
      </c>
      <c r="G22" s="12" t="s">
        <v>30</v>
      </c>
      <c r="H22" s="4">
        <v>4.8520000000000003</v>
      </c>
      <c r="I22" s="12" t="s">
        <v>56</v>
      </c>
      <c r="J22" s="4">
        <v>5.0730000000000004</v>
      </c>
      <c r="K22" s="5">
        <f>+-0.772</f>
        <v>-0.77200000000000002</v>
      </c>
    </row>
    <row r="23" spans="2:11" x14ac:dyDescent="0.2">
      <c r="B23" s="22">
        <v>73</v>
      </c>
      <c r="C23" s="23" t="s">
        <v>28</v>
      </c>
      <c r="D23" s="12">
        <v>0.59499999999999997</v>
      </c>
      <c r="E23" s="4">
        <v>3.3820000000000001</v>
      </c>
      <c r="F23" s="13">
        <f>+-2.113</f>
        <v>-2.113</v>
      </c>
      <c r="G23" s="12">
        <v>0.80900000000000005</v>
      </c>
      <c r="H23" s="4">
        <v>4.0430000000000001</v>
      </c>
      <c r="I23" s="12">
        <v>0.65600000000000003</v>
      </c>
      <c r="J23" s="4">
        <v>3.5510000000000002</v>
      </c>
      <c r="K23" s="5">
        <f>+-2.024</f>
        <v>-2.024</v>
      </c>
    </row>
    <row r="24" spans="2:11" x14ac:dyDescent="0.2">
      <c r="B24" s="22">
        <v>75</v>
      </c>
      <c r="C24" s="23" t="s">
        <v>42</v>
      </c>
      <c r="D24" s="12">
        <v>0.70099999999999996</v>
      </c>
      <c r="E24" s="4">
        <v>3.87</v>
      </c>
      <c r="F24" s="13">
        <f>+-2.035</f>
        <v>-2.0350000000000001</v>
      </c>
      <c r="G24" s="12">
        <v>0.85</v>
      </c>
      <c r="H24" s="4">
        <v>4.2190000000000003</v>
      </c>
      <c r="I24" s="12">
        <v>0.75</v>
      </c>
      <c r="J24" s="4">
        <v>3.9740000000000002</v>
      </c>
      <c r="K24" s="5">
        <f>+-1.906</f>
        <v>-1.9059999999999999</v>
      </c>
    </row>
    <row r="25" spans="2:11" x14ac:dyDescent="0.2">
      <c r="B25" s="22">
        <v>85</v>
      </c>
      <c r="C25" s="23" t="s">
        <v>40</v>
      </c>
      <c r="D25" s="12" t="s">
        <v>54</v>
      </c>
      <c r="E25" s="4">
        <v>5.0350000000000001</v>
      </c>
      <c r="F25" s="13">
        <f>+-1.144</f>
        <v>-1.1439999999999999</v>
      </c>
      <c r="G25" s="12" t="s">
        <v>45</v>
      </c>
      <c r="H25" s="4">
        <v>4.8010000000000002</v>
      </c>
      <c r="I25" s="12" t="s">
        <v>57</v>
      </c>
      <c r="J25" s="4">
        <v>4.944</v>
      </c>
      <c r="K25" s="5">
        <f>+-1.039</f>
        <v>-1.0389999999999999</v>
      </c>
    </row>
    <row r="26" spans="2:11" x14ac:dyDescent="0.2">
      <c r="B26" s="22">
        <v>87</v>
      </c>
      <c r="C26" s="23" t="s">
        <v>29</v>
      </c>
      <c r="D26" s="12" t="s">
        <v>52</v>
      </c>
      <c r="E26" s="4">
        <v>5.2039999999999997</v>
      </c>
      <c r="F26" s="13">
        <f>+-0.819</f>
        <v>-0.81899999999999995</v>
      </c>
      <c r="G26" s="12" t="s">
        <v>30</v>
      </c>
      <c r="H26" s="4">
        <v>4.8540000000000001</v>
      </c>
      <c r="I26" s="12" t="s">
        <v>56</v>
      </c>
      <c r="J26" s="4">
        <v>5.0730000000000004</v>
      </c>
      <c r="K26" s="5">
        <f>+-0.771</f>
        <v>-0.77100000000000002</v>
      </c>
    </row>
    <row r="27" spans="2:11" x14ac:dyDescent="0.2">
      <c r="B27" s="22">
        <v>93</v>
      </c>
      <c r="C27" s="23" t="s">
        <v>46</v>
      </c>
      <c r="D27" s="12">
        <v>0.74399999999999999</v>
      </c>
      <c r="E27" s="4">
        <v>4.0670000000000002</v>
      </c>
      <c r="F27" s="13">
        <f>+-1.965</f>
        <v>-1.9650000000000001</v>
      </c>
      <c r="G27" s="12">
        <v>0.871</v>
      </c>
      <c r="H27" s="4">
        <v>4.3099999999999996</v>
      </c>
      <c r="I27" s="12">
        <v>0.78700000000000003</v>
      </c>
      <c r="J27" s="4">
        <v>4.141</v>
      </c>
      <c r="K27" s="5">
        <f>+-1.828</f>
        <v>-1.8280000000000001</v>
      </c>
    </row>
    <row r="28" spans="2:11" x14ac:dyDescent="0.2">
      <c r="B28" s="22">
        <v>94</v>
      </c>
      <c r="C28" s="23" t="s">
        <v>36</v>
      </c>
      <c r="D28" s="12" t="s">
        <v>55</v>
      </c>
      <c r="E28" s="4">
        <v>5.1070000000000002</v>
      </c>
      <c r="F28" s="13">
        <f>+-1.023</f>
        <v>-1.0229999999999999</v>
      </c>
      <c r="G28" s="12" t="s">
        <v>47</v>
      </c>
      <c r="H28" s="4">
        <v>4.827</v>
      </c>
      <c r="I28" s="12" t="s">
        <v>58</v>
      </c>
      <c r="J28" s="4">
        <v>5</v>
      </c>
      <c r="K28" s="5">
        <f>+-0.935</f>
        <v>-0.93500000000000005</v>
      </c>
    </row>
    <row r="29" spans="2:11" x14ac:dyDescent="0.2">
      <c r="B29" s="22">
        <v>95</v>
      </c>
      <c r="C29" s="23" t="s">
        <v>33</v>
      </c>
      <c r="D29" s="12" t="s">
        <v>35</v>
      </c>
      <c r="E29" s="4">
        <v>5.2160000000000002</v>
      </c>
      <c r="F29" s="13">
        <f>+-0.792</f>
        <v>-0.79200000000000004</v>
      </c>
      <c r="G29" s="12" t="s">
        <v>30</v>
      </c>
      <c r="H29" s="4">
        <v>4.8550000000000004</v>
      </c>
      <c r="I29" s="12" t="s">
        <v>41</v>
      </c>
      <c r="J29" s="4">
        <v>5.08</v>
      </c>
      <c r="K29" s="5">
        <f>+-0.753</f>
        <v>-0.753</v>
      </c>
    </row>
    <row r="30" spans="2:11" ht="17" thickBot="1" x14ac:dyDescent="0.25">
      <c r="B30" s="24">
        <v>97</v>
      </c>
      <c r="C30" s="25" t="s">
        <v>40</v>
      </c>
      <c r="D30" s="15">
        <v>0.93899999999999995</v>
      </c>
      <c r="E30" s="7">
        <v>4.9509999999999996</v>
      </c>
      <c r="F30" s="16">
        <f>+-1.253</f>
        <v>-1.2529999999999999</v>
      </c>
      <c r="G30" s="15" t="s">
        <v>48</v>
      </c>
      <c r="H30" s="7">
        <v>4.7949999999999999</v>
      </c>
      <c r="I30" s="15" t="s">
        <v>59</v>
      </c>
      <c r="J30" s="7">
        <v>4.8890000000000002</v>
      </c>
      <c r="K30" s="8">
        <f>+-1.12</f>
        <v>-1.1200000000000001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Likelihood Ratio Test</vt:lpstr>
      <vt:lpstr>Selection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Bialas</dc:creator>
  <cp:lastModifiedBy>Ola Bialas</cp:lastModifiedBy>
  <dcterms:created xsi:type="dcterms:W3CDTF">2020-06-16T16:20:22Z</dcterms:created>
  <dcterms:modified xsi:type="dcterms:W3CDTF">2021-01-20T19:31:59Z</dcterms:modified>
</cp:coreProperties>
</file>